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192.168.1.25\dati\pubblico\Progetti\INTERREG Central Europe\CE 2021-2027\FI4INN_Implementation\8. WP3\A3.3\D3.3.1\"/>
    </mc:Choice>
  </mc:AlternateContent>
  <xr:revisionPtr revIDLastSave="0" documentId="13_ncr:1_{F57BB779-D53B-47F3-9CFE-3F67CDF7A9D7}" xr6:coauthVersionLast="47" xr6:coauthVersionMax="47" xr10:uidLastSave="{00000000-0000-0000-0000-000000000000}"/>
  <bookViews>
    <workbookView xWindow="-120" yWindow="-120" windowWidth="29040" windowHeight="15720" firstSheet="7" activeTab="15" xr2:uid="{00000000-000D-0000-FFFF-FFFF00000000}"/>
  </bookViews>
  <sheets>
    <sheet name="I0. Readme" sheetId="1" r:id="rId1"/>
    <sheet name="I1. Impact_Plan" sheetId="2" r:id="rId2"/>
    <sheet name="I2. KPI_Tracking" sheetId="3" r:id="rId3"/>
    <sheet name="Lists" sheetId="4" state="hidden" r:id="rId4"/>
    <sheet name="I3. Dashboard" sheetId="5" r:id="rId5"/>
    <sheet name="SDPI" sheetId="19" r:id="rId6"/>
    <sheet name="S0. Intro" sheetId="6" r:id="rId7"/>
    <sheet name="S1. General" sheetId="7" r:id="rId8"/>
    <sheet name="S2. Company Facts" sheetId="8" r:id="rId9"/>
    <sheet name="S3. Calc" sheetId="9" r:id="rId10"/>
    <sheet name="9. Weighting" sheetId="10" state="hidden" r:id="rId11"/>
    <sheet name="S4. ECG-Matrix" sheetId="11" r:id="rId12"/>
    <sheet name="S5. Values" sheetId="12" r:id="rId13"/>
    <sheet name="S6. Stakeholder" sheetId="13" r:id="rId14"/>
    <sheet name="S7. Topics" sheetId="14" r:id="rId15"/>
    <sheet name="S8. Descr.Weighting" sheetId="15" r:id="rId16"/>
    <sheet name="10. Industry" sheetId="16" state="hidden" r:id="rId17"/>
    <sheet name="11.Region" sheetId="17" state="hidden" r:id="rId18"/>
    <sheet name="12.lan" sheetId="18" state="hidden" r:id="rId19"/>
  </sheets>
  <definedNames>
    <definedName name="__xlfn_IFERROR">#REF!</definedName>
    <definedName name="Branche">'10. Industry'!$B$4:$B$32</definedName>
    <definedName name="Branchen">'10. Industry'!$B$4:$B$32</definedName>
    <definedName name="CountryCodes">'11.Region'!$A$22:$A$243</definedName>
    <definedName name="ESG_List">Lists!$A$2:$A$5</definedName>
    <definedName name="Freq_List">Lists!$C$2:$C$5</definedName>
    <definedName name="JaNein">'S2. Company Facts'!$D$34:$F$34</definedName>
    <definedName name="KPIType_List">Lists!$B$2:$B$4</definedName>
    <definedName name="Regionen">'11.Region'!$A$21:$A$243</definedName>
    <definedName name="Status_List">Lists!$D$2:$D$4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61" i="18" l="1"/>
  <c r="M560" i="18"/>
  <c r="K560" i="18"/>
  <c r="J560" i="18"/>
  <c r="M559" i="18"/>
  <c r="K559" i="18"/>
  <c r="J559" i="18"/>
  <c r="M558" i="18"/>
  <c r="K558" i="18"/>
  <c r="J558" i="18"/>
  <c r="M557" i="18"/>
  <c r="K557" i="18"/>
  <c r="J557" i="18"/>
  <c r="M556" i="18"/>
  <c r="K556" i="18"/>
  <c r="J556" i="18"/>
  <c r="M555" i="18"/>
  <c r="K555" i="18"/>
  <c r="J555" i="18"/>
  <c r="M554" i="18"/>
  <c r="K554" i="18"/>
  <c r="J554" i="18"/>
  <c r="M553" i="18"/>
  <c r="K553" i="18"/>
  <c r="J553" i="18"/>
  <c r="M552" i="18"/>
  <c r="K552" i="18"/>
  <c r="J552" i="18"/>
  <c r="M551" i="18"/>
  <c r="K551" i="18"/>
  <c r="J551" i="18"/>
  <c r="M550" i="18"/>
  <c r="K550" i="18"/>
  <c r="J550" i="18"/>
  <c r="M549" i="18"/>
  <c r="K549" i="18"/>
  <c r="J549" i="18"/>
  <c r="M548" i="18"/>
  <c r="K548" i="18"/>
  <c r="J548" i="18"/>
  <c r="M547" i="18"/>
  <c r="K547" i="18"/>
  <c r="J547" i="18"/>
  <c r="M546" i="18"/>
  <c r="K546" i="18"/>
  <c r="J546" i="18"/>
  <c r="M545" i="18"/>
  <c r="K545" i="18"/>
  <c r="J545" i="18"/>
  <c r="M544" i="18"/>
  <c r="K544" i="18"/>
  <c r="J544" i="18"/>
  <c r="M543" i="18"/>
  <c r="K543" i="18"/>
  <c r="J543" i="18"/>
  <c r="M542" i="18"/>
  <c r="K542" i="18"/>
  <c r="J542" i="18"/>
  <c r="M541" i="18"/>
  <c r="K541" i="18"/>
  <c r="J541" i="18"/>
  <c r="M540" i="18"/>
  <c r="K540" i="18"/>
  <c r="J540" i="18"/>
  <c r="M539" i="18"/>
  <c r="K539" i="18"/>
  <c r="J539" i="18"/>
  <c r="M538" i="18"/>
  <c r="K538" i="18"/>
  <c r="J538" i="18"/>
  <c r="M537" i="18"/>
  <c r="K537" i="18"/>
  <c r="J537" i="18"/>
  <c r="M536" i="18"/>
  <c r="K536" i="18"/>
  <c r="J536" i="18"/>
  <c r="M535" i="18"/>
  <c r="K535" i="18"/>
  <c r="J535" i="18"/>
  <c r="M534" i="18"/>
  <c r="K534" i="18"/>
  <c r="J534" i="18"/>
  <c r="M533" i="18"/>
  <c r="K533" i="18"/>
  <c r="J533" i="18"/>
  <c r="M532" i="18"/>
  <c r="K532" i="18"/>
  <c r="J532" i="18"/>
  <c r="M531" i="18"/>
  <c r="K531" i="18"/>
  <c r="J531" i="18"/>
  <c r="M530" i="18"/>
  <c r="K530" i="18"/>
  <c r="J530" i="18"/>
  <c r="M529" i="18"/>
  <c r="K529" i="18"/>
  <c r="J529" i="18"/>
  <c r="M528" i="18"/>
  <c r="K528" i="18"/>
  <c r="J528" i="18"/>
  <c r="M527" i="18"/>
  <c r="K527" i="18"/>
  <c r="J527" i="18"/>
  <c r="M526" i="18"/>
  <c r="K526" i="18"/>
  <c r="J526" i="18"/>
  <c r="M525" i="18"/>
  <c r="K525" i="18"/>
  <c r="J525" i="18"/>
  <c r="M524" i="18"/>
  <c r="K524" i="18"/>
  <c r="J524" i="18"/>
  <c r="M523" i="18"/>
  <c r="K523" i="18"/>
  <c r="J523" i="18"/>
  <c r="M522" i="18"/>
  <c r="K522" i="18"/>
  <c r="J522" i="18"/>
  <c r="M521" i="18"/>
  <c r="K521" i="18"/>
  <c r="J521" i="18"/>
  <c r="M520" i="18"/>
  <c r="K520" i="18"/>
  <c r="J520" i="18"/>
  <c r="M519" i="18"/>
  <c r="K519" i="18"/>
  <c r="J519" i="18"/>
  <c r="M518" i="18"/>
  <c r="K518" i="18"/>
  <c r="J518" i="18"/>
  <c r="M517" i="18"/>
  <c r="K517" i="18"/>
  <c r="J517" i="18"/>
  <c r="M516" i="18"/>
  <c r="K516" i="18"/>
  <c r="J516" i="18"/>
  <c r="M515" i="18"/>
  <c r="K515" i="18"/>
  <c r="J515" i="18"/>
  <c r="M514" i="18"/>
  <c r="K514" i="18"/>
  <c r="J514" i="18"/>
  <c r="M513" i="18"/>
  <c r="K513" i="18"/>
  <c r="J513" i="18"/>
  <c r="M512" i="18"/>
  <c r="K512" i="18"/>
  <c r="J512" i="18"/>
  <c r="M511" i="18"/>
  <c r="K511" i="18"/>
  <c r="J511" i="18"/>
  <c r="M510" i="18"/>
  <c r="K510" i="18"/>
  <c r="J510" i="18"/>
  <c r="M509" i="18"/>
  <c r="K509" i="18"/>
  <c r="J509" i="18"/>
  <c r="M508" i="18"/>
  <c r="K508" i="18"/>
  <c r="J508" i="18"/>
  <c r="M507" i="18"/>
  <c r="K507" i="18"/>
  <c r="J507" i="18"/>
  <c r="M506" i="18"/>
  <c r="K506" i="18"/>
  <c r="J506" i="18"/>
  <c r="M505" i="18"/>
  <c r="K505" i="18"/>
  <c r="J505" i="18"/>
  <c r="M504" i="18"/>
  <c r="K504" i="18"/>
  <c r="J504" i="18"/>
  <c r="M503" i="18"/>
  <c r="K503" i="18"/>
  <c r="J503" i="18"/>
  <c r="M502" i="18"/>
  <c r="K502" i="18"/>
  <c r="J502" i="18"/>
  <c r="M501" i="18"/>
  <c r="K501" i="18"/>
  <c r="J501" i="18"/>
  <c r="M500" i="18"/>
  <c r="K500" i="18"/>
  <c r="J500" i="18"/>
  <c r="M499" i="18"/>
  <c r="K499" i="18"/>
  <c r="J499" i="18"/>
  <c r="M498" i="18"/>
  <c r="K498" i="18"/>
  <c r="J498" i="18"/>
  <c r="M497" i="18"/>
  <c r="K497" i="18"/>
  <c r="J497" i="18"/>
  <c r="M496" i="18"/>
  <c r="K496" i="18"/>
  <c r="J496" i="18"/>
  <c r="M495" i="18"/>
  <c r="K495" i="18"/>
  <c r="J495" i="18"/>
  <c r="M494" i="18"/>
  <c r="K494" i="18"/>
  <c r="J494" i="18"/>
  <c r="M493" i="18"/>
  <c r="K493" i="18"/>
  <c r="J493" i="18"/>
  <c r="M492" i="18"/>
  <c r="K492" i="18"/>
  <c r="J492" i="18"/>
  <c r="M491" i="18"/>
  <c r="K491" i="18"/>
  <c r="J491" i="18"/>
  <c r="M490" i="18"/>
  <c r="K490" i="18"/>
  <c r="J490" i="18"/>
  <c r="M489" i="18"/>
  <c r="K489" i="18"/>
  <c r="J489" i="18"/>
  <c r="M488" i="18"/>
  <c r="K488" i="18"/>
  <c r="J488" i="18"/>
  <c r="M487" i="18"/>
  <c r="K487" i="18"/>
  <c r="J487" i="18"/>
  <c r="M486" i="18"/>
  <c r="K486" i="18"/>
  <c r="J486" i="18"/>
  <c r="M485" i="18"/>
  <c r="K485" i="18"/>
  <c r="J485" i="18"/>
  <c r="M484" i="18"/>
  <c r="K484" i="18"/>
  <c r="J484" i="18"/>
  <c r="M483" i="18"/>
  <c r="K483" i="18"/>
  <c r="J483" i="18"/>
  <c r="M482" i="18"/>
  <c r="K482" i="18"/>
  <c r="J482" i="18"/>
  <c r="M481" i="18"/>
  <c r="K481" i="18"/>
  <c r="J481" i="18"/>
  <c r="M480" i="18"/>
  <c r="K480" i="18"/>
  <c r="J480" i="18"/>
  <c r="M479" i="18"/>
  <c r="K479" i="18"/>
  <c r="J479" i="18"/>
  <c r="M478" i="18"/>
  <c r="K478" i="18"/>
  <c r="J478" i="18"/>
  <c r="M477" i="18"/>
  <c r="K477" i="18"/>
  <c r="J477" i="18"/>
  <c r="M476" i="18"/>
  <c r="K476" i="18"/>
  <c r="J476" i="18"/>
  <c r="M475" i="18"/>
  <c r="K475" i="18"/>
  <c r="J475" i="18"/>
  <c r="M474" i="18"/>
  <c r="K474" i="18"/>
  <c r="J474" i="18"/>
  <c r="M473" i="18"/>
  <c r="K473" i="18"/>
  <c r="J473" i="18"/>
  <c r="M472" i="18"/>
  <c r="K472" i="18"/>
  <c r="J472" i="18"/>
  <c r="M471" i="18"/>
  <c r="K471" i="18"/>
  <c r="J471" i="18"/>
  <c r="M470" i="18"/>
  <c r="K470" i="18"/>
  <c r="J470" i="18"/>
  <c r="M469" i="18"/>
  <c r="K469" i="18"/>
  <c r="J469" i="18"/>
  <c r="M468" i="18"/>
  <c r="K468" i="18"/>
  <c r="J468" i="18"/>
  <c r="M467" i="18"/>
  <c r="K467" i="18"/>
  <c r="J467" i="18"/>
  <c r="M466" i="18"/>
  <c r="K466" i="18"/>
  <c r="J466" i="18"/>
  <c r="M465" i="18"/>
  <c r="K465" i="18"/>
  <c r="J465" i="18"/>
  <c r="M464" i="18"/>
  <c r="K464" i="18"/>
  <c r="J464" i="18"/>
  <c r="M463" i="18"/>
  <c r="K463" i="18"/>
  <c r="J463" i="18"/>
  <c r="M462" i="18"/>
  <c r="K462" i="18"/>
  <c r="J462" i="18"/>
  <c r="M461" i="18"/>
  <c r="K461" i="18"/>
  <c r="J461" i="18"/>
  <c r="M460" i="18"/>
  <c r="K460" i="18"/>
  <c r="J460" i="18"/>
  <c r="M459" i="18"/>
  <c r="K459" i="18"/>
  <c r="J459" i="18"/>
  <c r="M458" i="18"/>
  <c r="K458" i="18"/>
  <c r="J458" i="18"/>
  <c r="M457" i="18"/>
  <c r="K457" i="18"/>
  <c r="J457" i="18"/>
  <c r="M456" i="18"/>
  <c r="K456" i="18"/>
  <c r="J456" i="18"/>
  <c r="M455" i="18"/>
  <c r="K455" i="18"/>
  <c r="J455" i="18"/>
  <c r="M454" i="18"/>
  <c r="K454" i="18"/>
  <c r="J454" i="18"/>
  <c r="M453" i="18"/>
  <c r="K453" i="18"/>
  <c r="J453" i="18"/>
  <c r="M452" i="18"/>
  <c r="K452" i="18"/>
  <c r="J452" i="18"/>
  <c r="M451" i="18"/>
  <c r="K451" i="18"/>
  <c r="J451" i="18"/>
  <c r="M450" i="18"/>
  <c r="K450" i="18"/>
  <c r="J450" i="18"/>
  <c r="M449" i="18"/>
  <c r="K449" i="18"/>
  <c r="J449" i="18"/>
  <c r="M448" i="18"/>
  <c r="K448" i="18"/>
  <c r="J448" i="18"/>
  <c r="M447" i="18"/>
  <c r="K447" i="18"/>
  <c r="J447" i="18"/>
  <c r="M446" i="18"/>
  <c r="K446" i="18"/>
  <c r="J446" i="18"/>
  <c r="M445" i="18"/>
  <c r="K445" i="18"/>
  <c r="J445" i="18"/>
  <c r="M444" i="18"/>
  <c r="K444" i="18"/>
  <c r="J444" i="18"/>
  <c r="M443" i="18"/>
  <c r="K443" i="18"/>
  <c r="J443" i="18"/>
  <c r="M442" i="18"/>
  <c r="K442" i="18"/>
  <c r="J442" i="18"/>
  <c r="M441" i="18"/>
  <c r="K441" i="18"/>
  <c r="J441" i="18"/>
  <c r="M440" i="18"/>
  <c r="K440" i="18"/>
  <c r="J440" i="18"/>
  <c r="M439" i="18"/>
  <c r="K439" i="18"/>
  <c r="J439" i="18"/>
  <c r="M438" i="18"/>
  <c r="K438" i="18"/>
  <c r="J438" i="18"/>
  <c r="M437" i="18"/>
  <c r="K437" i="18"/>
  <c r="J437" i="18"/>
  <c r="M436" i="18"/>
  <c r="K436" i="18"/>
  <c r="J436" i="18"/>
  <c r="M435" i="18"/>
  <c r="K435" i="18"/>
  <c r="J435" i="18"/>
  <c r="M434" i="18"/>
  <c r="K434" i="18"/>
  <c r="J434" i="18"/>
  <c r="M433" i="18"/>
  <c r="K433" i="18"/>
  <c r="J433" i="18"/>
  <c r="M432" i="18"/>
  <c r="K432" i="18"/>
  <c r="J432" i="18"/>
  <c r="M431" i="18"/>
  <c r="K431" i="18"/>
  <c r="J431" i="18"/>
  <c r="M430" i="18"/>
  <c r="K430" i="18"/>
  <c r="J430" i="18"/>
  <c r="M429" i="18"/>
  <c r="K429" i="18"/>
  <c r="J429" i="18"/>
  <c r="M428" i="18"/>
  <c r="K428" i="18"/>
  <c r="J428" i="18"/>
  <c r="M427" i="18"/>
  <c r="K427" i="18"/>
  <c r="J427" i="18"/>
  <c r="M426" i="18"/>
  <c r="K426" i="18"/>
  <c r="J426" i="18"/>
  <c r="M425" i="18"/>
  <c r="K425" i="18"/>
  <c r="J425" i="18"/>
  <c r="M424" i="18"/>
  <c r="K424" i="18"/>
  <c r="J424" i="18"/>
  <c r="M423" i="18"/>
  <c r="K423" i="18"/>
  <c r="J423" i="18"/>
  <c r="M422" i="18"/>
  <c r="K422" i="18"/>
  <c r="J422" i="18"/>
  <c r="M421" i="18"/>
  <c r="K421" i="18"/>
  <c r="J421" i="18"/>
  <c r="M420" i="18"/>
  <c r="K420" i="18"/>
  <c r="J420" i="18"/>
  <c r="M419" i="18"/>
  <c r="K419" i="18"/>
  <c r="J419" i="18"/>
  <c r="M418" i="18"/>
  <c r="K418" i="18"/>
  <c r="J418" i="18"/>
  <c r="M417" i="18"/>
  <c r="K417" i="18"/>
  <c r="J417" i="18"/>
  <c r="M416" i="18"/>
  <c r="K416" i="18"/>
  <c r="J416" i="18"/>
  <c r="M415" i="18"/>
  <c r="K415" i="18"/>
  <c r="J415" i="18"/>
  <c r="M414" i="18"/>
  <c r="K414" i="18"/>
  <c r="J414" i="18"/>
  <c r="M413" i="18"/>
  <c r="K413" i="18"/>
  <c r="J413" i="18"/>
  <c r="M412" i="18"/>
  <c r="K412" i="18"/>
  <c r="J412" i="18"/>
  <c r="M411" i="18"/>
  <c r="K411" i="18"/>
  <c r="J411" i="18"/>
  <c r="M410" i="18"/>
  <c r="K410" i="18"/>
  <c r="J410" i="18"/>
  <c r="M409" i="18"/>
  <c r="K409" i="18"/>
  <c r="J409" i="18"/>
  <c r="M408" i="18"/>
  <c r="K408" i="18"/>
  <c r="J408" i="18"/>
  <c r="M407" i="18"/>
  <c r="K407" i="18"/>
  <c r="J407" i="18"/>
  <c r="M406" i="18"/>
  <c r="K406" i="18"/>
  <c r="J406" i="18"/>
  <c r="M405" i="18"/>
  <c r="K405" i="18"/>
  <c r="J405" i="18"/>
  <c r="M404" i="18"/>
  <c r="K404" i="18"/>
  <c r="J404" i="18"/>
  <c r="M403" i="18"/>
  <c r="K403" i="18"/>
  <c r="J403" i="18"/>
  <c r="M402" i="18"/>
  <c r="K402" i="18"/>
  <c r="J402" i="18"/>
  <c r="M401" i="18"/>
  <c r="K401" i="18"/>
  <c r="J401" i="18"/>
  <c r="M400" i="18"/>
  <c r="K400" i="18"/>
  <c r="J400" i="18"/>
  <c r="M399" i="18"/>
  <c r="K399" i="18"/>
  <c r="J399" i="18"/>
  <c r="M398" i="18"/>
  <c r="K398" i="18"/>
  <c r="J398" i="18"/>
  <c r="M397" i="18"/>
  <c r="K397" i="18"/>
  <c r="J397" i="18"/>
  <c r="M396" i="18"/>
  <c r="K396" i="18"/>
  <c r="J396" i="18"/>
  <c r="M395" i="18"/>
  <c r="K395" i="18"/>
  <c r="J395" i="18"/>
  <c r="M394" i="18"/>
  <c r="K394" i="18"/>
  <c r="J394" i="18"/>
  <c r="M393" i="18"/>
  <c r="K393" i="18"/>
  <c r="J393" i="18"/>
  <c r="M392" i="18"/>
  <c r="K392" i="18"/>
  <c r="J392" i="18"/>
  <c r="M391" i="18"/>
  <c r="K391" i="18"/>
  <c r="J391" i="18"/>
  <c r="M390" i="18"/>
  <c r="K390" i="18"/>
  <c r="J390" i="18"/>
  <c r="M389" i="18"/>
  <c r="K389" i="18"/>
  <c r="J389" i="18"/>
  <c r="M388" i="18"/>
  <c r="K388" i="18"/>
  <c r="J388" i="18"/>
  <c r="M387" i="18"/>
  <c r="K387" i="18"/>
  <c r="J387" i="18"/>
  <c r="M386" i="18"/>
  <c r="K386" i="18"/>
  <c r="J386" i="18"/>
  <c r="M385" i="18"/>
  <c r="K385" i="18"/>
  <c r="J385" i="18"/>
  <c r="M384" i="18"/>
  <c r="K384" i="18"/>
  <c r="J384" i="18"/>
  <c r="M383" i="18"/>
  <c r="K383" i="18"/>
  <c r="J383" i="18"/>
  <c r="M382" i="18"/>
  <c r="K382" i="18"/>
  <c r="J382" i="18"/>
  <c r="M381" i="18"/>
  <c r="K381" i="18"/>
  <c r="J381" i="18"/>
  <c r="M380" i="18"/>
  <c r="K380" i="18"/>
  <c r="J380" i="18"/>
  <c r="M379" i="18"/>
  <c r="K379" i="18"/>
  <c r="J379" i="18"/>
  <c r="M378" i="18"/>
  <c r="K378" i="18"/>
  <c r="J378" i="18"/>
  <c r="M377" i="18"/>
  <c r="K377" i="18"/>
  <c r="J377" i="18"/>
  <c r="M376" i="18"/>
  <c r="K376" i="18"/>
  <c r="J376" i="18"/>
  <c r="M375" i="18"/>
  <c r="K375" i="18"/>
  <c r="J375" i="18"/>
  <c r="M374" i="18"/>
  <c r="K374" i="18"/>
  <c r="J374" i="18"/>
  <c r="M373" i="18"/>
  <c r="K373" i="18"/>
  <c r="J373" i="18"/>
  <c r="M372" i="18"/>
  <c r="K372" i="18"/>
  <c r="J372" i="18"/>
  <c r="M371" i="18"/>
  <c r="K371" i="18"/>
  <c r="J371" i="18"/>
  <c r="M370" i="18"/>
  <c r="K370" i="18"/>
  <c r="J370" i="18"/>
  <c r="M369" i="18"/>
  <c r="K369" i="18"/>
  <c r="J369" i="18"/>
  <c r="M368" i="18"/>
  <c r="K368" i="18"/>
  <c r="J368" i="18"/>
  <c r="M367" i="18"/>
  <c r="K367" i="18"/>
  <c r="J367" i="18"/>
  <c r="M366" i="18"/>
  <c r="K366" i="18"/>
  <c r="J366" i="18"/>
  <c r="M365" i="18"/>
  <c r="K365" i="18"/>
  <c r="J365" i="18"/>
  <c r="M364" i="18"/>
  <c r="K364" i="18"/>
  <c r="J364" i="18"/>
  <c r="M363" i="18"/>
  <c r="K363" i="18"/>
  <c r="J363" i="18"/>
  <c r="M362" i="18"/>
  <c r="K362" i="18"/>
  <c r="J362" i="18"/>
  <c r="M361" i="18"/>
  <c r="K361" i="18"/>
  <c r="J361" i="18"/>
  <c r="M360" i="18"/>
  <c r="K360" i="18"/>
  <c r="J360" i="18"/>
  <c r="M359" i="18"/>
  <c r="K359" i="18"/>
  <c r="J359" i="18"/>
  <c r="M358" i="18"/>
  <c r="K358" i="18"/>
  <c r="J358" i="18"/>
  <c r="M357" i="18"/>
  <c r="K357" i="18"/>
  <c r="J357" i="18"/>
  <c r="M356" i="18"/>
  <c r="K356" i="18"/>
  <c r="J356" i="18"/>
  <c r="M355" i="18"/>
  <c r="K355" i="18"/>
  <c r="J355" i="18"/>
  <c r="M354" i="18"/>
  <c r="K354" i="18"/>
  <c r="J354" i="18"/>
  <c r="M353" i="18"/>
  <c r="K353" i="18"/>
  <c r="J353" i="18"/>
  <c r="M352" i="18"/>
  <c r="K352" i="18"/>
  <c r="J352" i="18"/>
  <c r="M351" i="18"/>
  <c r="K351" i="18"/>
  <c r="J351" i="18"/>
  <c r="M350" i="18"/>
  <c r="K350" i="18"/>
  <c r="J350" i="18"/>
  <c r="M349" i="18"/>
  <c r="K349" i="18"/>
  <c r="J349" i="18"/>
  <c r="M348" i="18"/>
  <c r="K348" i="18"/>
  <c r="J348" i="18"/>
  <c r="M347" i="18"/>
  <c r="K347" i="18"/>
  <c r="J347" i="18"/>
  <c r="M346" i="18"/>
  <c r="K346" i="18"/>
  <c r="J346" i="18"/>
  <c r="M345" i="18"/>
  <c r="K345" i="18"/>
  <c r="J345" i="18"/>
  <c r="M344" i="18"/>
  <c r="K344" i="18"/>
  <c r="J344" i="18"/>
  <c r="M343" i="18"/>
  <c r="K343" i="18"/>
  <c r="J343" i="18"/>
  <c r="M342" i="18"/>
  <c r="K342" i="18"/>
  <c r="J342" i="18"/>
  <c r="M341" i="18"/>
  <c r="K341" i="18"/>
  <c r="J341" i="18"/>
  <c r="M340" i="18"/>
  <c r="K340" i="18"/>
  <c r="J340" i="18"/>
  <c r="M339" i="18"/>
  <c r="K339" i="18"/>
  <c r="J339" i="18"/>
  <c r="K338" i="18"/>
  <c r="J338" i="18"/>
  <c r="G338" i="18"/>
  <c r="K337" i="18"/>
  <c r="J337" i="18"/>
  <c r="G337" i="18"/>
  <c r="K336" i="18"/>
  <c r="J336" i="18"/>
  <c r="G336" i="18"/>
  <c r="K335" i="18"/>
  <c r="J335" i="18"/>
  <c r="G335" i="18"/>
  <c r="K334" i="18"/>
  <c r="J334" i="18"/>
  <c r="G334" i="18"/>
  <c r="K333" i="18"/>
  <c r="J333" i="18"/>
  <c r="G333" i="18"/>
  <c r="K332" i="18"/>
  <c r="J332" i="18"/>
  <c r="K331" i="18"/>
  <c r="J331" i="18"/>
  <c r="G331" i="18"/>
  <c r="K330" i="18"/>
  <c r="J330" i="18"/>
  <c r="K329" i="18"/>
  <c r="J329" i="18"/>
  <c r="K328" i="18"/>
  <c r="J328" i="18"/>
  <c r="G328" i="18"/>
  <c r="K327" i="18"/>
  <c r="J327" i="18"/>
  <c r="K326" i="18"/>
  <c r="J326" i="18"/>
  <c r="K325" i="18"/>
  <c r="J325" i="18"/>
  <c r="K324" i="18"/>
  <c r="J324" i="18"/>
  <c r="K323" i="18"/>
  <c r="J323" i="18"/>
  <c r="K322" i="18"/>
  <c r="J322" i="18"/>
  <c r="K321" i="18"/>
  <c r="J321" i="18"/>
  <c r="K320" i="18"/>
  <c r="J320" i="18"/>
  <c r="K319" i="18"/>
  <c r="J319" i="18"/>
  <c r="K318" i="18"/>
  <c r="J318" i="18"/>
  <c r="K317" i="18"/>
  <c r="J317" i="18"/>
  <c r="K316" i="18"/>
  <c r="J316" i="18"/>
  <c r="K315" i="18"/>
  <c r="J315" i="18"/>
  <c r="K314" i="18"/>
  <c r="J314" i="18"/>
  <c r="K313" i="18"/>
  <c r="J313" i="18"/>
  <c r="K312" i="18"/>
  <c r="J312" i="18"/>
  <c r="K311" i="18"/>
  <c r="J311" i="18"/>
  <c r="K310" i="18"/>
  <c r="J310" i="18"/>
  <c r="K309" i="18"/>
  <c r="J309" i="18"/>
  <c r="K308" i="18"/>
  <c r="J308" i="18"/>
  <c r="K307" i="18"/>
  <c r="J307" i="18"/>
  <c r="K306" i="18"/>
  <c r="J306" i="18"/>
  <c r="K305" i="18"/>
  <c r="J305" i="18"/>
  <c r="K304" i="18"/>
  <c r="J304" i="18"/>
  <c r="K303" i="18"/>
  <c r="J303" i="18"/>
  <c r="K302" i="18"/>
  <c r="J302" i="18"/>
  <c r="K301" i="18"/>
  <c r="J301" i="18"/>
  <c r="K300" i="18"/>
  <c r="J300" i="18"/>
  <c r="K299" i="18"/>
  <c r="J299" i="18"/>
  <c r="K298" i="18"/>
  <c r="J298" i="18"/>
  <c r="K297" i="18"/>
  <c r="J297" i="18"/>
  <c r="K296" i="18"/>
  <c r="J296" i="18"/>
  <c r="K295" i="18"/>
  <c r="J295" i="18"/>
  <c r="K294" i="18"/>
  <c r="J294" i="18"/>
  <c r="K293" i="18"/>
  <c r="J293" i="18"/>
  <c r="K292" i="18"/>
  <c r="J292" i="18"/>
  <c r="K291" i="18"/>
  <c r="J291" i="18"/>
  <c r="K290" i="18"/>
  <c r="J290" i="18"/>
  <c r="K289" i="18"/>
  <c r="J289" i="18"/>
  <c r="K288" i="18"/>
  <c r="J288" i="18"/>
  <c r="K287" i="18"/>
  <c r="J287" i="18"/>
  <c r="K286" i="18"/>
  <c r="J286" i="18"/>
  <c r="K285" i="18"/>
  <c r="J285" i="18"/>
  <c r="K284" i="18"/>
  <c r="J284" i="18"/>
  <c r="K283" i="18"/>
  <c r="J283" i="18"/>
  <c r="K282" i="18"/>
  <c r="J282" i="18"/>
  <c r="K281" i="18"/>
  <c r="J281" i="18"/>
  <c r="K280" i="18"/>
  <c r="J280" i="18"/>
  <c r="K279" i="18"/>
  <c r="J279" i="18"/>
  <c r="K278" i="18"/>
  <c r="J278" i="18"/>
  <c r="K277" i="18"/>
  <c r="J277" i="18"/>
  <c r="K276" i="18"/>
  <c r="J276" i="18"/>
  <c r="K275" i="18"/>
  <c r="J275" i="18"/>
  <c r="K274" i="18"/>
  <c r="J274" i="18"/>
  <c r="K273" i="18"/>
  <c r="J273" i="18"/>
  <c r="K272" i="18"/>
  <c r="J272" i="18"/>
  <c r="K271" i="18"/>
  <c r="J271" i="18"/>
  <c r="K270" i="18"/>
  <c r="J270" i="18"/>
  <c r="K269" i="18"/>
  <c r="J269" i="18"/>
  <c r="K268" i="18"/>
  <c r="J268" i="18"/>
  <c r="K267" i="18"/>
  <c r="J267" i="18"/>
  <c r="K266" i="18"/>
  <c r="J266" i="18"/>
  <c r="K265" i="18"/>
  <c r="J265" i="18"/>
  <c r="K264" i="18"/>
  <c r="J264" i="18"/>
  <c r="K263" i="18"/>
  <c r="J263" i="18"/>
  <c r="K262" i="18"/>
  <c r="J262" i="18"/>
  <c r="K261" i="18"/>
  <c r="J261" i="18"/>
  <c r="K260" i="18"/>
  <c r="J260" i="18"/>
  <c r="K259" i="18"/>
  <c r="J259" i="18"/>
  <c r="K258" i="18"/>
  <c r="J258" i="18"/>
  <c r="K257" i="18"/>
  <c r="J257" i="18"/>
  <c r="K256" i="18"/>
  <c r="J256" i="18"/>
  <c r="K255" i="18"/>
  <c r="J255" i="18"/>
  <c r="K254" i="18"/>
  <c r="J254" i="18"/>
  <c r="K253" i="18"/>
  <c r="J253" i="18"/>
  <c r="K252" i="18"/>
  <c r="J252" i="18"/>
  <c r="K251" i="18"/>
  <c r="J251" i="18"/>
  <c r="K250" i="18"/>
  <c r="J250" i="18"/>
  <c r="K249" i="18"/>
  <c r="J249" i="18"/>
  <c r="K248" i="18"/>
  <c r="J248" i="18"/>
  <c r="K247" i="18"/>
  <c r="J247" i="18"/>
  <c r="K246" i="18"/>
  <c r="J246" i="18"/>
  <c r="K245" i="18"/>
  <c r="J245" i="18"/>
  <c r="K244" i="18"/>
  <c r="J244" i="18"/>
  <c r="K243" i="18"/>
  <c r="J243" i="18"/>
  <c r="K242" i="18"/>
  <c r="J242" i="18"/>
  <c r="K241" i="18"/>
  <c r="J241" i="18"/>
  <c r="K240" i="18"/>
  <c r="J240" i="18"/>
  <c r="K239" i="18"/>
  <c r="J239" i="18"/>
  <c r="K238" i="18"/>
  <c r="J238" i="18"/>
  <c r="K237" i="18"/>
  <c r="J237" i="18"/>
  <c r="K236" i="18"/>
  <c r="J236" i="18"/>
  <c r="K235" i="18"/>
  <c r="J235" i="18"/>
  <c r="K234" i="18"/>
  <c r="J234" i="18"/>
  <c r="K233" i="18"/>
  <c r="J233" i="18"/>
  <c r="K232" i="18"/>
  <c r="J232" i="18"/>
  <c r="K231" i="18"/>
  <c r="J231" i="18"/>
  <c r="K230" i="18"/>
  <c r="J230" i="18"/>
  <c r="K229" i="18"/>
  <c r="J229" i="18"/>
  <c r="K228" i="18"/>
  <c r="J228" i="18"/>
  <c r="K227" i="18"/>
  <c r="J227" i="18"/>
  <c r="K226" i="18"/>
  <c r="J226" i="18"/>
  <c r="K225" i="18"/>
  <c r="J225" i="18"/>
  <c r="K224" i="18"/>
  <c r="J224" i="18"/>
  <c r="K223" i="18"/>
  <c r="J223" i="18"/>
  <c r="K222" i="18"/>
  <c r="J222" i="18"/>
  <c r="K221" i="18"/>
  <c r="J221" i="18"/>
  <c r="K220" i="18"/>
  <c r="J220" i="18"/>
  <c r="K219" i="18"/>
  <c r="J219" i="18"/>
  <c r="K218" i="18"/>
  <c r="J218" i="18"/>
  <c r="K217" i="18"/>
  <c r="J217" i="18"/>
  <c r="K216" i="18"/>
  <c r="J216" i="18"/>
  <c r="K215" i="18"/>
  <c r="J215" i="18"/>
  <c r="K214" i="18"/>
  <c r="J214" i="18"/>
  <c r="K213" i="18"/>
  <c r="J213" i="18"/>
  <c r="K212" i="18"/>
  <c r="J212" i="18"/>
  <c r="K211" i="18"/>
  <c r="J211" i="18"/>
  <c r="K210" i="18"/>
  <c r="J210" i="18"/>
  <c r="K209" i="18"/>
  <c r="J209" i="18"/>
  <c r="K208" i="18"/>
  <c r="J208" i="18"/>
  <c r="K207" i="18"/>
  <c r="J207" i="18"/>
  <c r="K206" i="18"/>
  <c r="J206" i="18"/>
  <c r="K205" i="18"/>
  <c r="J205" i="18"/>
  <c r="K204" i="18"/>
  <c r="J204" i="18"/>
  <c r="K203" i="18"/>
  <c r="J203" i="18"/>
  <c r="K202" i="18"/>
  <c r="J202" i="18"/>
  <c r="K195" i="18"/>
  <c r="J195" i="18"/>
  <c r="K194" i="18"/>
  <c r="J194" i="18"/>
  <c r="K175" i="18"/>
  <c r="K158" i="18"/>
  <c r="E153" i="18"/>
  <c r="K137" i="18"/>
  <c r="K122" i="18"/>
  <c r="K121" i="18"/>
  <c r="K120" i="18"/>
  <c r="K119" i="18"/>
  <c r="K118" i="18"/>
  <c r="K117" i="18"/>
  <c r="K116" i="18"/>
  <c r="K115" i="18"/>
  <c r="K114" i="18"/>
  <c r="K113" i="18"/>
  <c r="K112" i="18"/>
  <c r="K111" i="18"/>
  <c r="K110" i="18"/>
  <c r="K109" i="18"/>
  <c r="K108" i="18"/>
  <c r="K107" i="18"/>
  <c r="K106" i="18"/>
  <c r="J106" i="18"/>
  <c r="K105" i="18"/>
  <c r="J105" i="18"/>
  <c r="K104" i="18"/>
  <c r="J104" i="18"/>
  <c r="K103" i="18"/>
  <c r="K102" i="18"/>
  <c r="K101" i="18"/>
  <c r="J101" i="18"/>
  <c r="K100" i="18"/>
  <c r="J100" i="18"/>
  <c r="K99" i="18"/>
  <c r="J99" i="18"/>
  <c r="K98" i="18"/>
  <c r="J98" i="18"/>
  <c r="K97" i="18"/>
  <c r="J97" i="18"/>
  <c r="K96" i="18"/>
  <c r="K95" i="18"/>
  <c r="J95" i="18"/>
  <c r="K94" i="18"/>
  <c r="J94" i="18"/>
  <c r="K93" i="18"/>
  <c r="J93" i="18"/>
  <c r="K92" i="18"/>
  <c r="K91" i="18"/>
  <c r="K90" i="18"/>
  <c r="K83" i="18"/>
  <c r="K82" i="18"/>
  <c r="K81" i="18"/>
  <c r="J81" i="18"/>
  <c r="K80" i="18"/>
  <c r="J80" i="18"/>
  <c r="K79" i="18"/>
  <c r="J79" i="18"/>
  <c r="K78" i="18"/>
  <c r="J78" i="18"/>
  <c r="K77" i="18"/>
  <c r="J77" i="18"/>
  <c r="K76" i="18"/>
  <c r="J76" i="18"/>
  <c r="K75" i="18"/>
  <c r="J75" i="18"/>
  <c r="K74" i="18"/>
  <c r="J74" i="18"/>
  <c r="K73" i="18"/>
  <c r="J73" i="18"/>
  <c r="K72" i="18"/>
  <c r="J72" i="18"/>
  <c r="K71" i="18"/>
  <c r="J71" i="18"/>
  <c r="K70" i="18"/>
  <c r="J70" i="18"/>
  <c r="K69" i="18"/>
  <c r="J69" i="18"/>
  <c r="K68" i="18"/>
  <c r="J68" i="18"/>
  <c r="K67" i="18"/>
  <c r="J67" i="18"/>
  <c r="K66" i="18"/>
  <c r="J66" i="18"/>
  <c r="K65" i="18"/>
  <c r="J65" i="18"/>
  <c r="K64" i="18"/>
  <c r="J64" i="18"/>
  <c r="K63" i="18"/>
  <c r="J63" i="18"/>
  <c r="K62" i="18"/>
  <c r="J62" i="18"/>
  <c r="K61" i="18"/>
  <c r="J61" i="18"/>
  <c r="K60" i="18"/>
  <c r="J60" i="18"/>
  <c r="K59" i="18"/>
  <c r="J59" i="18"/>
  <c r="F59" i="18"/>
  <c r="K58" i="18"/>
  <c r="J58" i="18"/>
  <c r="K57" i="18"/>
  <c r="J57" i="18"/>
  <c r="F57" i="18"/>
  <c r="K56" i="18"/>
  <c r="J56" i="18"/>
  <c r="K55" i="18"/>
  <c r="J55" i="18"/>
  <c r="K54" i="18"/>
  <c r="J54" i="18"/>
  <c r="K53" i="18"/>
  <c r="K52" i="18"/>
  <c r="J52" i="18"/>
  <c r="K46" i="18"/>
  <c r="J46" i="18"/>
  <c r="K45" i="18"/>
  <c r="J45" i="18"/>
  <c r="K44" i="18"/>
  <c r="J44" i="18"/>
  <c r="K43" i="18"/>
  <c r="J43" i="18"/>
  <c r="K42" i="18"/>
  <c r="J42" i="18"/>
  <c r="K41" i="18"/>
  <c r="J41" i="18"/>
  <c r="K40" i="18"/>
  <c r="J40" i="18"/>
  <c r="K37" i="18"/>
  <c r="J37" i="18"/>
  <c r="K36" i="18"/>
  <c r="J36" i="18"/>
  <c r="K35" i="18"/>
  <c r="J35" i="18"/>
  <c r="K34" i="18"/>
  <c r="J34" i="18"/>
  <c r="K33" i="18"/>
  <c r="J33" i="18"/>
  <c r="K32" i="18"/>
  <c r="J32" i="18"/>
  <c r="K31" i="18"/>
  <c r="J31" i="18"/>
  <c r="K30" i="18"/>
  <c r="J30" i="18"/>
  <c r="K29" i="18"/>
  <c r="J29" i="18"/>
  <c r="K28" i="18"/>
  <c r="J28" i="18"/>
  <c r="K27" i="18"/>
  <c r="J27" i="18"/>
  <c r="K26" i="18"/>
  <c r="J26" i="18"/>
  <c r="K25" i="18"/>
  <c r="J25" i="18"/>
  <c r="K24" i="18"/>
  <c r="J24" i="18"/>
  <c r="K23" i="18"/>
  <c r="J23" i="18"/>
  <c r="K22" i="18"/>
  <c r="J22" i="18"/>
  <c r="K21" i="18"/>
  <c r="J21" i="18"/>
  <c r="K20" i="18"/>
  <c r="J20" i="18"/>
  <c r="K19" i="18"/>
  <c r="J19" i="18"/>
  <c r="K18" i="18"/>
  <c r="J18" i="18"/>
  <c r="K17" i="18"/>
  <c r="J17" i="18"/>
  <c r="K16" i="18"/>
  <c r="J16" i="18"/>
  <c r="K15" i="18"/>
  <c r="J15" i="18"/>
  <c r="K14" i="18"/>
  <c r="J14" i="18"/>
  <c r="K13" i="18"/>
  <c r="J13" i="18"/>
  <c r="K12" i="18"/>
  <c r="J12" i="18"/>
  <c r="C12" i="18"/>
  <c r="K11" i="18"/>
  <c r="J11" i="18"/>
  <c r="C11" i="18"/>
  <c r="K10" i="18"/>
  <c r="J10" i="18"/>
  <c r="C10" i="18"/>
  <c r="K9" i="18"/>
  <c r="J9" i="18"/>
  <c r="C9" i="18"/>
  <c r="K8" i="18"/>
  <c r="J8" i="18"/>
  <c r="C8" i="18"/>
  <c r="K7" i="18"/>
  <c r="J7" i="18"/>
  <c r="C7" i="18"/>
  <c r="K6" i="18"/>
  <c r="C6" i="18"/>
  <c r="K5" i="18"/>
  <c r="J5" i="18"/>
  <c r="C5" i="18"/>
  <c r="K4" i="18"/>
  <c r="J4" i="18"/>
  <c r="C4" i="18"/>
  <c r="C3" i="18"/>
  <c r="C2" i="18"/>
  <c r="C1" i="18"/>
  <c r="D13" i="17"/>
  <c r="C12" i="17"/>
  <c r="C11" i="17"/>
  <c r="C10" i="17"/>
  <c r="C5" i="17"/>
  <c r="C4" i="17"/>
  <c r="C3" i="17"/>
  <c r="B3" i="17"/>
  <c r="L37" i="16"/>
  <c r="J37" i="16"/>
  <c r="G69" i="10"/>
  <c r="K53" i="10"/>
  <c r="K52" i="10"/>
  <c r="R49" i="10"/>
  <c r="P43" i="10"/>
  <c r="O43" i="10"/>
  <c r="N43" i="10"/>
  <c r="M43" i="10"/>
  <c r="P37" i="10"/>
  <c r="O37" i="10"/>
  <c r="O53" i="9" s="1"/>
  <c r="L53" i="9" s="1"/>
  <c r="N53" i="9" s="1"/>
  <c r="N37" i="10"/>
  <c r="M37" i="10"/>
  <c r="I37" i="10"/>
  <c r="C36" i="16" s="1"/>
  <c r="G37" i="10"/>
  <c r="I36" i="10"/>
  <c r="C35" i="16" s="1"/>
  <c r="G36" i="10"/>
  <c r="O35" i="10"/>
  <c r="I35" i="10"/>
  <c r="C34" i="16" s="1"/>
  <c r="G35" i="10"/>
  <c r="I33" i="10"/>
  <c r="I32" i="10"/>
  <c r="I31" i="10"/>
  <c r="P30" i="10"/>
  <c r="O30" i="10"/>
  <c r="N30" i="10"/>
  <c r="M30" i="10"/>
  <c r="I30" i="10"/>
  <c r="I29" i="10"/>
  <c r="I28" i="10"/>
  <c r="I27" i="10"/>
  <c r="I26" i="10"/>
  <c r="I25" i="10"/>
  <c r="B10" i="17" s="1"/>
  <c r="P24" i="10"/>
  <c r="O24" i="10"/>
  <c r="N24" i="10"/>
  <c r="M24" i="10"/>
  <c r="I24" i="10"/>
  <c r="G24" i="10"/>
  <c r="I23" i="10"/>
  <c r="E23" i="10"/>
  <c r="I22" i="10"/>
  <c r="E22" i="10"/>
  <c r="I21" i="10"/>
  <c r="I19" i="10"/>
  <c r="I17" i="10"/>
  <c r="C7" i="17" s="1"/>
  <c r="P16" i="10"/>
  <c r="O16" i="10"/>
  <c r="N16" i="10"/>
  <c r="M16" i="10"/>
  <c r="I16" i="10"/>
  <c r="C6" i="17" s="1"/>
  <c r="I15" i="10"/>
  <c r="Q14" i="10"/>
  <c r="M14" i="10"/>
  <c r="I14" i="10"/>
  <c r="I13" i="10"/>
  <c r="I10" i="10"/>
  <c r="B71" i="9"/>
  <c r="B68" i="9"/>
  <c r="B64" i="9"/>
  <c r="B61" i="9"/>
  <c r="B57" i="9"/>
  <c r="M53" i="9"/>
  <c r="F53" i="9"/>
  <c r="B51" i="9"/>
  <c r="O50" i="9"/>
  <c r="L50" i="9" s="1"/>
  <c r="F50" i="9"/>
  <c r="D50" i="9"/>
  <c r="B48" i="9"/>
  <c r="K47" i="9"/>
  <c r="O47" i="9" s="1"/>
  <c r="L47" i="9" s="1"/>
  <c r="F47" i="9"/>
  <c r="D47" i="9"/>
  <c r="L46" i="9"/>
  <c r="D46" i="9"/>
  <c r="B44" i="9"/>
  <c r="K43" i="9"/>
  <c r="O43" i="9" s="1"/>
  <c r="L43" i="9" s="1"/>
  <c r="F43" i="9"/>
  <c r="D43" i="9"/>
  <c r="B41" i="9"/>
  <c r="K40" i="9"/>
  <c r="O40" i="9" s="1"/>
  <c r="L40" i="9" s="1"/>
  <c r="F40" i="9"/>
  <c r="D40" i="9"/>
  <c r="B38" i="9"/>
  <c r="K37" i="9"/>
  <c r="B35" i="9"/>
  <c r="K34" i="9"/>
  <c r="D34" i="9"/>
  <c r="B31" i="9"/>
  <c r="O30" i="9"/>
  <c r="L30" i="9" s="1"/>
  <c r="F30" i="9"/>
  <c r="D30" i="9"/>
  <c r="B28" i="9"/>
  <c r="K27" i="9"/>
  <c r="O27" i="9" s="1"/>
  <c r="L27" i="9" s="1"/>
  <c r="F27" i="9"/>
  <c r="D27" i="9"/>
  <c r="B25" i="9"/>
  <c r="O24" i="9"/>
  <c r="L24" i="9"/>
  <c r="F24" i="9"/>
  <c r="D24" i="9"/>
  <c r="B23" i="9"/>
  <c r="K22" i="9"/>
  <c r="O22" i="9" s="1"/>
  <c r="L22" i="9" s="1"/>
  <c r="F22" i="9"/>
  <c r="D22" i="9"/>
  <c r="B20" i="9"/>
  <c r="K19" i="9"/>
  <c r="O19" i="9" s="1"/>
  <c r="L19" i="9" s="1"/>
  <c r="F19" i="9"/>
  <c r="D19" i="9"/>
  <c r="B17" i="9"/>
  <c r="K16" i="9"/>
  <c r="O16" i="9" s="1"/>
  <c r="L16" i="9" s="1"/>
  <c r="F16" i="9"/>
  <c r="D16" i="9"/>
  <c r="B14" i="9"/>
  <c r="K13" i="9"/>
  <c r="O13" i="9" s="1"/>
  <c r="L13" i="9" s="1"/>
  <c r="F13" i="9"/>
  <c r="D13" i="9"/>
  <c r="B11" i="9"/>
  <c r="O10" i="9"/>
  <c r="M10" i="9"/>
  <c r="L10" i="9"/>
  <c r="F10" i="9"/>
  <c r="F43" i="8"/>
  <c r="F41" i="8"/>
  <c r="E30" i="8"/>
  <c r="F15" i="8"/>
  <c r="I18" i="10" s="1"/>
  <c r="C8" i="17" s="1"/>
  <c r="D7" i="8"/>
  <c r="M12" i="6"/>
  <c r="M11" i="6"/>
  <c r="M10" i="6"/>
  <c r="M7" i="6"/>
  <c r="M6" i="6"/>
  <c r="M5" i="6"/>
  <c r="M4" i="6"/>
  <c r="M3" i="6"/>
  <c r="M2" i="6"/>
  <c r="C7" i="5"/>
  <c r="B7" i="5"/>
  <c r="A7" i="5"/>
  <c r="C6" i="5"/>
  <c r="B6" i="5"/>
  <c r="A6" i="5"/>
  <c r="C5" i="5"/>
  <c r="B5" i="5"/>
  <c r="A5" i="5"/>
  <c r="C4" i="5"/>
  <c r="B4" i="5"/>
  <c r="A4" i="5"/>
  <c r="G201" i="3"/>
  <c r="H201" i="3" s="1"/>
  <c r="F201" i="3"/>
  <c r="C201" i="3"/>
  <c r="G200" i="3"/>
  <c r="H200" i="3" s="1"/>
  <c r="F200" i="3"/>
  <c r="C200" i="3"/>
  <c r="G199" i="3"/>
  <c r="H199" i="3" s="1"/>
  <c r="F199" i="3"/>
  <c r="C199" i="3"/>
  <c r="G198" i="3"/>
  <c r="H198" i="3" s="1"/>
  <c r="F198" i="3"/>
  <c r="C198" i="3"/>
  <c r="G197" i="3"/>
  <c r="H197" i="3" s="1"/>
  <c r="F197" i="3"/>
  <c r="C197" i="3"/>
  <c r="G196" i="3"/>
  <c r="H196" i="3" s="1"/>
  <c r="F196" i="3"/>
  <c r="C196" i="3"/>
  <c r="G195" i="3"/>
  <c r="H195" i="3" s="1"/>
  <c r="F195" i="3"/>
  <c r="C195" i="3"/>
  <c r="G194" i="3"/>
  <c r="H194" i="3" s="1"/>
  <c r="F194" i="3"/>
  <c r="C194" i="3"/>
  <c r="G193" i="3"/>
  <c r="H193" i="3" s="1"/>
  <c r="F193" i="3"/>
  <c r="C193" i="3"/>
  <c r="G192" i="3"/>
  <c r="H192" i="3" s="1"/>
  <c r="F192" i="3"/>
  <c r="C192" i="3"/>
  <c r="G191" i="3"/>
  <c r="H191" i="3" s="1"/>
  <c r="F191" i="3"/>
  <c r="C191" i="3"/>
  <c r="G190" i="3"/>
  <c r="H190" i="3" s="1"/>
  <c r="F190" i="3"/>
  <c r="C190" i="3"/>
  <c r="G189" i="3"/>
  <c r="H189" i="3" s="1"/>
  <c r="F189" i="3"/>
  <c r="C189" i="3"/>
  <c r="G188" i="3"/>
  <c r="H188" i="3" s="1"/>
  <c r="F188" i="3"/>
  <c r="C188" i="3"/>
  <c r="G187" i="3"/>
  <c r="H187" i="3" s="1"/>
  <c r="F187" i="3"/>
  <c r="C187" i="3"/>
  <c r="G186" i="3"/>
  <c r="H186" i="3" s="1"/>
  <c r="F186" i="3"/>
  <c r="C186" i="3"/>
  <c r="G185" i="3"/>
  <c r="H185" i="3" s="1"/>
  <c r="F185" i="3"/>
  <c r="C185" i="3"/>
  <c r="G184" i="3"/>
  <c r="H184" i="3" s="1"/>
  <c r="F184" i="3"/>
  <c r="C184" i="3"/>
  <c r="G183" i="3"/>
  <c r="H183" i="3" s="1"/>
  <c r="F183" i="3"/>
  <c r="C183" i="3"/>
  <c r="G182" i="3"/>
  <c r="H182" i="3" s="1"/>
  <c r="F182" i="3"/>
  <c r="C182" i="3"/>
  <c r="G181" i="3"/>
  <c r="H181" i="3" s="1"/>
  <c r="F181" i="3"/>
  <c r="C181" i="3"/>
  <c r="G180" i="3"/>
  <c r="H180" i="3" s="1"/>
  <c r="F180" i="3"/>
  <c r="C180" i="3"/>
  <c r="G179" i="3"/>
  <c r="H179" i="3" s="1"/>
  <c r="F179" i="3"/>
  <c r="C179" i="3"/>
  <c r="G178" i="3"/>
  <c r="H178" i="3" s="1"/>
  <c r="F178" i="3"/>
  <c r="C178" i="3"/>
  <c r="G177" i="3"/>
  <c r="H177" i="3" s="1"/>
  <c r="F177" i="3"/>
  <c r="C177" i="3"/>
  <c r="G176" i="3"/>
  <c r="H176" i="3" s="1"/>
  <c r="F176" i="3"/>
  <c r="C176" i="3"/>
  <c r="G175" i="3"/>
  <c r="H175" i="3" s="1"/>
  <c r="F175" i="3"/>
  <c r="C175" i="3"/>
  <c r="G174" i="3"/>
  <c r="H174" i="3" s="1"/>
  <c r="F174" i="3"/>
  <c r="C174" i="3"/>
  <c r="G173" i="3"/>
  <c r="H173" i="3" s="1"/>
  <c r="F173" i="3"/>
  <c r="C173" i="3"/>
  <c r="G172" i="3"/>
  <c r="H172" i="3" s="1"/>
  <c r="F172" i="3"/>
  <c r="C172" i="3"/>
  <c r="G171" i="3"/>
  <c r="H171" i="3" s="1"/>
  <c r="F171" i="3"/>
  <c r="C171" i="3"/>
  <c r="G170" i="3"/>
  <c r="H170" i="3" s="1"/>
  <c r="F170" i="3"/>
  <c r="C170" i="3"/>
  <c r="G169" i="3"/>
  <c r="H169" i="3" s="1"/>
  <c r="F169" i="3"/>
  <c r="C169" i="3"/>
  <c r="G168" i="3"/>
  <c r="H168" i="3" s="1"/>
  <c r="F168" i="3"/>
  <c r="C168" i="3"/>
  <c r="G167" i="3"/>
  <c r="H167" i="3" s="1"/>
  <c r="F167" i="3"/>
  <c r="C167" i="3"/>
  <c r="G166" i="3"/>
  <c r="H166" i="3" s="1"/>
  <c r="F166" i="3"/>
  <c r="C166" i="3"/>
  <c r="G165" i="3"/>
  <c r="H165" i="3" s="1"/>
  <c r="F165" i="3"/>
  <c r="C165" i="3"/>
  <c r="G164" i="3"/>
  <c r="H164" i="3" s="1"/>
  <c r="F164" i="3"/>
  <c r="C164" i="3"/>
  <c r="G163" i="3"/>
  <c r="H163" i="3" s="1"/>
  <c r="F163" i="3"/>
  <c r="C163" i="3"/>
  <c r="G162" i="3"/>
  <c r="H162" i="3" s="1"/>
  <c r="F162" i="3"/>
  <c r="C162" i="3"/>
  <c r="G161" i="3"/>
  <c r="H161" i="3" s="1"/>
  <c r="F161" i="3"/>
  <c r="C161" i="3"/>
  <c r="G160" i="3"/>
  <c r="H160" i="3" s="1"/>
  <c r="F160" i="3"/>
  <c r="C160" i="3"/>
  <c r="G159" i="3"/>
  <c r="H159" i="3" s="1"/>
  <c r="F159" i="3"/>
  <c r="C159" i="3"/>
  <c r="G158" i="3"/>
  <c r="H158" i="3" s="1"/>
  <c r="F158" i="3"/>
  <c r="C158" i="3"/>
  <c r="G157" i="3"/>
  <c r="H157" i="3" s="1"/>
  <c r="F157" i="3"/>
  <c r="C157" i="3"/>
  <c r="G156" i="3"/>
  <c r="H156" i="3" s="1"/>
  <c r="F156" i="3"/>
  <c r="C156" i="3"/>
  <c r="G155" i="3"/>
  <c r="H155" i="3" s="1"/>
  <c r="F155" i="3"/>
  <c r="C155" i="3"/>
  <c r="G154" i="3"/>
  <c r="H154" i="3" s="1"/>
  <c r="F154" i="3"/>
  <c r="C154" i="3"/>
  <c r="G153" i="3"/>
  <c r="H153" i="3" s="1"/>
  <c r="F153" i="3"/>
  <c r="C153" i="3"/>
  <c r="G152" i="3"/>
  <c r="H152" i="3" s="1"/>
  <c r="F152" i="3"/>
  <c r="C152" i="3"/>
  <c r="G151" i="3"/>
  <c r="H151" i="3" s="1"/>
  <c r="F151" i="3"/>
  <c r="C151" i="3"/>
  <c r="G150" i="3"/>
  <c r="H150" i="3" s="1"/>
  <c r="F150" i="3"/>
  <c r="C150" i="3"/>
  <c r="G149" i="3"/>
  <c r="H149" i="3" s="1"/>
  <c r="F149" i="3"/>
  <c r="C149" i="3"/>
  <c r="G148" i="3"/>
  <c r="H148" i="3" s="1"/>
  <c r="F148" i="3"/>
  <c r="C148" i="3"/>
  <c r="G147" i="3"/>
  <c r="H147" i="3" s="1"/>
  <c r="F147" i="3"/>
  <c r="C147" i="3"/>
  <c r="G146" i="3"/>
  <c r="H146" i="3" s="1"/>
  <c r="F146" i="3"/>
  <c r="C146" i="3"/>
  <c r="G145" i="3"/>
  <c r="H145" i="3" s="1"/>
  <c r="F145" i="3"/>
  <c r="C145" i="3"/>
  <c r="G144" i="3"/>
  <c r="H144" i="3" s="1"/>
  <c r="F144" i="3"/>
  <c r="C144" i="3"/>
  <c r="G143" i="3"/>
  <c r="H143" i="3" s="1"/>
  <c r="F143" i="3"/>
  <c r="C143" i="3"/>
  <c r="G142" i="3"/>
  <c r="H142" i="3" s="1"/>
  <c r="F142" i="3"/>
  <c r="C142" i="3"/>
  <c r="G141" i="3"/>
  <c r="H141" i="3" s="1"/>
  <c r="F141" i="3"/>
  <c r="C141" i="3"/>
  <c r="G140" i="3"/>
  <c r="H140" i="3" s="1"/>
  <c r="F140" i="3"/>
  <c r="C140" i="3"/>
  <c r="G139" i="3"/>
  <c r="H139" i="3" s="1"/>
  <c r="F139" i="3"/>
  <c r="C139" i="3"/>
  <c r="G138" i="3"/>
  <c r="H138" i="3" s="1"/>
  <c r="F138" i="3"/>
  <c r="C138" i="3"/>
  <c r="G137" i="3"/>
  <c r="H137" i="3" s="1"/>
  <c r="F137" i="3"/>
  <c r="C137" i="3"/>
  <c r="G136" i="3"/>
  <c r="H136" i="3" s="1"/>
  <c r="F136" i="3"/>
  <c r="C136" i="3"/>
  <c r="G135" i="3"/>
  <c r="H135" i="3" s="1"/>
  <c r="F135" i="3"/>
  <c r="C135" i="3"/>
  <c r="G134" i="3"/>
  <c r="H134" i="3" s="1"/>
  <c r="F134" i="3"/>
  <c r="C134" i="3"/>
  <c r="G133" i="3"/>
  <c r="H133" i="3" s="1"/>
  <c r="F133" i="3"/>
  <c r="C133" i="3"/>
  <c r="G132" i="3"/>
  <c r="H132" i="3" s="1"/>
  <c r="F132" i="3"/>
  <c r="C132" i="3"/>
  <c r="G131" i="3"/>
  <c r="H131" i="3" s="1"/>
  <c r="F131" i="3"/>
  <c r="C131" i="3"/>
  <c r="G130" i="3"/>
  <c r="H130" i="3" s="1"/>
  <c r="F130" i="3"/>
  <c r="C130" i="3"/>
  <c r="G129" i="3"/>
  <c r="H129" i="3" s="1"/>
  <c r="F129" i="3"/>
  <c r="C129" i="3"/>
  <c r="G128" i="3"/>
  <c r="H128" i="3" s="1"/>
  <c r="F128" i="3"/>
  <c r="C128" i="3"/>
  <c r="G127" i="3"/>
  <c r="H127" i="3" s="1"/>
  <c r="F127" i="3"/>
  <c r="C127" i="3"/>
  <c r="G126" i="3"/>
  <c r="H126" i="3" s="1"/>
  <c r="F126" i="3"/>
  <c r="C126" i="3"/>
  <c r="G125" i="3"/>
  <c r="H125" i="3" s="1"/>
  <c r="F125" i="3"/>
  <c r="C125" i="3"/>
  <c r="G124" i="3"/>
  <c r="H124" i="3" s="1"/>
  <c r="F124" i="3"/>
  <c r="C124" i="3"/>
  <c r="G123" i="3"/>
  <c r="H123" i="3" s="1"/>
  <c r="F123" i="3"/>
  <c r="C123" i="3"/>
  <c r="G122" i="3"/>
  <c r="H122" i="3" s="1"/>
  <c r="F122" i="3"/>
  <c r="C122" i="3"/>
  <c r="G121" i="3"/>
  <c r="H121" i="3" s="1"/>
  <c r="F121" i="3"/>
  <c r="C121" i="3"/>
  <c r="G120" i="3"/>
  <c r="H120" i="3" s="1"/>
  <c r="F120" i="3"/>
  <c r="C120" i="3"/>
  <c r="G119" i="3"/>
  <c r="H119" i="3" s="1"/>
  <c r="F119" i="3"/>
  <c r="C119" i="3"/>
  <c r="G118" i="3"/>
  <c r="H118" i="3" s="1"/>
  <c r="F118" i="3"/>
  <c r="C118" i="3"/>
  <c r="G117" i="3"/>
  <c r="H117" i="3" s="1"/>
  <c r="F117" i="3"/>
  <c r="C117" i="3"/>
  <c r="G116" i="3"/>
  <c r="H116" i="3" s="1"/>
  <c r="F116" i="3"/>
  <c r="C116" i="3"/>
  <c r="G115" i="3"/>
  <c r="H115" i="3" s="1"/>
  <c r="F115" i="3"/>
  <c r="C115" i="3"/>
  <c r="G114" i="3"/>
  <c r="H114" i="3" s="1"/>
  <c r="F114" i="3"/>
  <c r="C114" i="3"/>
  <c r="G113" i="3"/>
  <c r="H113" i="3" s="1"/>
  <c r="F113" i="3"/>
  <c r="C113" i="3"/>
  <c r="G112" i="3"/>
  <c r="H112" i="3" s="1"/>
  <c r="F112" i="3"/>
  <c r="C112" i="3"/>
  <c r="G111" i="3"/>
  <c r="H111" i="3" s="1"/>
  <c r="F111" i="3"/>
  <c r="C111" i="3"/>
  <c r="G110" i="3"/>
  <c r="H110" i="3" s="1"/>
  <c r="F110" i="3"/>
  <c r="C110" i="3"/>
  <c r="G109" i="3"/>
  <c r="H109" i="3" s="1"/>
  <c r="F109" i="3"/>
  <c r="C109" i="3"/>
  <c r="G108" i="3"/>
  <c r="H108" i="3" s="1"/>
  <c r="F108" i="3"/>
  <c r="C108" i="3"/>
  <c r="G107" i="3"/>
  <c r="H107" i="3" s="1"/>
  <c r="F107" i="3"/>
  <c r="C107" i="3"/>
  <c r="G106" i="3"/>
  <c r="H106" i="3" s="1"/>
  <c r="F106" i="3"/>
  <c r="C106" i="3"/>
  <c r="G105" i="3"/>
  <c r="H105" i="3" s="1"/>
  <c r="F105" i="3"/>
  <c r="C105" i="3"/>
  <c r="G104" i="3"/>
  <c r="H104" i="3" s="1"/>
  <c r="F104" i="3"/>
  <c r="C104" i="3"/>
  <c r="G103" i="3"/>
  <c r="H103" i="3" s="1"/>
  <c r="F103" i="3"/>
  <c r="C103" i="3"/>
  <c r="G102" i="3"/>
  <c r="H102" i="3" s="1"/>
  <c r="F102" i="3"/>
  <c r="C102" i="3"/>
  <c r="G101" i="3"/>
  <c r="H101" i="3" s="1"/>
  <c r="F101" i="3"/>
  <c r="C101" i="3"/>
  <c r="G100" i="3"/>
  <c r="H100" i="3" s="1"/>
  <c r="F100" i="3"/>
  <c r="C100" i="3"/>
  <c r="G99" i="3"/>
  <c r="H99" i="3" s="1"/>
  <c r="F99" i="3"/>
  <c r="C99" i="3"/>
  <c r="G98" i="3"/>
  <c r="H98" i="3" s="1"/>
  <c r="F98" i="3"/>
  <c r="C98" i="3"/>
  <c r="G97" i="3"/>
  <c r="H97" i="3" s="1"/>
  <c r="F97" i="3"/>
  <c r="C97" i="3"/>
  <c r="G96" i="3"/>
  <c r="H96" i="3" s="1"/>
  <c r="F96" i="3"/>
  <c r="C96" i="3"/>
  <c r="G95" i="3"/>
  <c r="H95" i="3" s="1"/>
  <c r="F95" i="3"/>
  <c r="C95" i="3"/>
  <c r="G94" i="3"/>
  <c r="H94" i="3" s="1"/>
  <c r="F94" i="3"/>
  <c r="C94" i="3"/>
  <c r="G93" i="3"/>
  <c r="H93" i="3" s="1"/>
  <c r="F93" i="3"/>
  <c r="C93" i="3"/>
  <c r="G92" i="3"/>
  <c r="H92" i="3" s="1"/>
  <c r="F92" i="3"/>
  <c r="C92" i="3"/>
  <c r="G91" i="3"/>
  <c r="H91" i="3" s="1"/>
  <c r="F91" i="3"/>
  <c r="C91" i="3"/>
  <c r="G90" i="3"/>
  <c r="H90" i="3" s="1"/>
  <c r="F90" i="3"/>
  <c r="C90" i="3"/>
  <c r="G89" i="3"/>
  <c r="H89" i="3" s="1"/>
  <c r="F89" i="3"/>
  <c r="C89" i="3"/>
  <c r="G88" i="3"/>
  <c r="H88" i="3" s="1"/>
  <c r="F88" i="3"/>
  <c r="C88" i="3"/>
  <c r="G87" i="3"/>
  <c r="H87" i="3" s="1"/>
  <c r="F87" i="3"/>
  <c r="C87" i="3"/>
  <c r="G86" i="3"/>
  <c r="H86" i="3" s="1"/>
  <c r="F86" i="3"/>
  <c r="C86" i="3"/>
  <c r="G85" i="3"/>
  <c r="H85" i="3" s="1"/>
  <c r="F85" i="3"/>
  <c r="C85" i="3"/>
  <c r="G84" i="3"/>
  <c r="H84" i="3" s="1"/>
  <c r="F84" i="3"/>
  <c r="C84" i="3"/>
  <c r="G83" i="3"/>
  <c r="H83" i="3" s="1"/>
  <c r="F83" i="3"/>
  <c r="C83" i="3"/>
  <c r="G82" i="3"/>
  <c r="H82" i="3" s="1"/>
  <c r="F82" i="3"/>
  <c r="C82" i="3"/>
  <c r="G81" i="3"/>
  <c r="H81" i="3" s="1"/>
  <c r="F81" i="3"/>
  <c r="C81" i="3"/>
  <c r="G80" i="3"/>
  <c r="H80" i="3" s="1"/>
  <c r="F80" i="3"/>
  <c r="C80" i="3"/>
  <c r="G79" i="3"/>
  <c r="H79" i="3" s="1"/>
  <c r="F79" i="3"/>
  <c r="C79" i="3"/>
  <c r="G78" i="3"/>
  <c r="H78" i="3" s="1"/>
  <c r="F78" i="3"/>
  <c r="C78" i="3"/>
  <c r="G77" i="3"/>
  <c r="H77" i="3" s="1"/>
  <c r="F77" i="3"/>
  <c r="C77" i="3"/>
  <c r="G76" i="3"/>
  <c r="H76" i="3" s="1"/>
  <c r="F76" i="3"/>
  <c r="C76" i="3"/>
  <c r="G75" i="3"/>
  <c r="H75" i="3" s="1"/>
  <c r="F75" i="3"/>
  <c r="C75" i="3"/>
  <c r="G74" i="3"/>
  <c r="H74" i="3" s="1"/>
  <c r="F74" i="3"/>
  <c r="C74" i="3"/>
  <c r="G73" i="3"/>
  <c r="H73" i="3" s="1"/>
  <c r="F73" i="3"/>
  <c r="C73" i="3"/>
  <c r="G72" i="3"/>
  <c r="H72" i="3" s="1"/>
  <c r="F72" i="3"/>
  <c r="C72" i="3"/>
  <c r="G71" i="3"/>
  <c r="H71" i="3" s="1"/>
  <c r="F71" i="3"/>
  <c r="C71" i="3"/>
  <c r="G70" i="3"/>
  <c r="H70" i="3" s="1"/>
  <c r="F70" i="3"/>
  <c r="C70" i="3"/>
  <c r="G69" i="3"/>
  <c r="H69" i="3" s="1"/>
  <c r="F69" i="3"/>
  <c r="C69" i="3"/>
  <c r="G68" i="3"/>
  <c r="H68" i="3" s="1"/>
  <c r="F68" i="3"/>
  <c r="C68" i="3"/>
  <c r="G67" i="3"/>
  <c r="H67" i="3" s="1"/>
  <c r="F67" i="3"/>
  <c r="C67" i="3"/>
  <c r="G66" i="3"/>
  <c r="H66" i="3" s="1"/>
  <c r="F66" i="3"/>
  <c r="C66" i="3"/>
  <c r="G65" i="3"/>
  <c r="H65" i="3" s="1"/>
  <c r="F65" i="3"/>
  <c r="C65" i="3"/>
  <c r="G64" i="3"/>
  <c r="H64" i="3" s="1"/>
  <c r="F64" i="3"/>
  <c r="C64" i="3"/>
  <c r="G63" i="3"/>
  <c r="H63" i="3" s="1"/>
  <c r="F63" i="3"/>
  <c r="C63" i="3"/>
  <c r="G62" i="3"/>
  <c r="H62" i="3" s="1"/>
  <c r="F62" i="3"/>
  <c r="C62" i="3"/>
  <c r="G61" i="3"/>
  <c r="H61" i="3" s="1"/>
  <c r="F61" i="3"/>
  <c r="C61" i="3"/>
  <c r="G60" i="3"/>
  <c r="H60" i="3" s="1"/>
  <c r="F60" i="3"/>
  <c r="C60" i="3"/>
  <c r="G59" i="3"/>
  <c r="H59" i="3" s="1"/>
  <c r="F59" i="3"/>
  <c r="C59" i="3"/>
  <c r="G58" i="3"/>
  <c r="H58" i="3" s="1"/>
  <c r="F58" i="3"/>
  <c r="C58" i="3"/>
  <c r="G57" i="3"/>
  <c r="H57" i="3" s="1"/>
  <c r="F57" i="3"/>
  <c r="C57" i="3"/>
  <c r="G56" i="3"/>
  <c r="H56" i="3" s="1"/>
  <c r="F56" i="3"/>
  <c r="C56" i="3"/>
  <c r="G55" i="3"/>
  <c r="H55" i="3" s="1"/>
  <c r="F55" i="3"/>
  <c r="C55" i="3"/>
  <c r="G54" i="3"/>
  <c r="H54" i="3" s="1"/>
  <c r="F54" i="3"/>
  <c r="C54" i="3"/>
  <c r="G53" i="3"/>
  <c r="H53" i="3" s="1"/>
  <c r="F53" i="3"/>
  <c r="C53" i="3"/>
  <c r="G52" i="3"/>
  <c r="H52" i="3" s="1"/>
  <c r="F52" i="3"/>
  <c r="C52" i="3"/>
  <c r="G51" i="3"/>
  <c r="H51" i="3" s="1"/>
  <c r="F51" i="3"/>
  <c r="C51" i="3"/>
  <c r="G50" i="3"/>
  <c r="H50" i="3" s="1"/>
  <c r="F50" i="3"/>
  <c r="C50" i="3"/>
  <c r="G49" i="3"/>
  <c r="H49" i="3" s="1"/>
  <c r="F49" i="3"/>
  <c r="C49" i="3"/>
  <c r="G48" i="3"/>
  <c r="H48" i="3" s="1"/>
  <c r="F48" i="3"/>
  <c r="C48" i="3"/>
  <c r="G47" i="3"/>
  <c r="H47" i="3" s="1"/>
  <c r="F47" i="3"/>
  <c r="C47" i="3"/>
  <c r="G46" i="3"/>
  <c r="H46" i="3" s="1"/>
  <c r="F46" i="3"/>
  <c r="C46" i="3"/>
  <c r="G45" i="3"/>
  <c r="H45" i="3" s="1"/>
  <c r="F45" i="3"/>
  <c r="C45" i="3"/>
  <c r="G44" i="3"/>
  <c r="H44" i="3" s="1"/>
  <c r="F44" i="3"/>
  <c r="C44" i="3"/>
  <c r="G43" i="3"/>
  <c r="H43" i="3" s="1"/>
  <c r="F43" i="3"/>
  <c r="C43" i="3"/>
  <c r="G42" i="3"/>
  <c r="H42" i="3" s="1"/>
  <c r="F42" i="3"/>
  <c r="C42" i="3"/>
  <c r="G41" i="3"/>
  <c r="H41" i="3" s="1"/>
  <c r="F41" i="3"/>
  <c r="C41" i="3"/>
  <c r="G40" i="3"/>
  <c r="H40" i="3" s="1"/>
  <c r="F40" i="3"/>
  <c r="C40" i="3"/>
  <c r="G39" i="3"/>
  <c r="H39" i="3" s="1"/>
  <c r="F39" i="3"/>
  <c r="C39" i="3"/>
  <c r="G38" i="3"/>
  <c r="H38" i="3" s="1"/>
  <c r="F38" i="3"/>
  <c r="C38" i="3"/>
  <c r="G37" i="3"/>
  <c r="H37" i="3" s="1"/>
  <c r="F37" i="3"/>
  <c r="C37" i="3"/>
  <c r="G36" i="3"/>
  <c r="H36" i="3" s="1"/>
  <c r="F36" i="3"/>
  <c r="C36" i="3"/>
  <c r="G35" i="3"/>
  <c r="H35" i="3" s="1"/>
  <c r="F35" i="3"/>
  <c r="C35" i="3"/>
  <c r="G34" i="3"/>
  <c r="H34" i="3" s="1"/>
  <c r="F34" i="3"/>
  <c r="C34" i="3"/>
  <c r="G33" i="3"/>
  <c r="H33" i="3" s="1"/>
  <c r="F33" i="3"/>
  <c r="C33" i="3"/>
  <c r="G32" i="3"/>
  <c r="H32" i="3" s="1"/>
  <c r="F32" i="3"/>
  <c r="C32" i="3"/>
  <c r="G31" i="3"/>
  <c r="H31" i="3" s="1"/>
  <c r="F31" i="3"/>
  <c r="C31" i="3"/>
  <c r="G30" i="3"/>
  <c r="H30" i="3" s="1"/>
  <c r="F30" i="3"/>
  <c r="C30" i="3"/>
  <c r="G29" i="3"/>
  <c r="H29" i="3" s="1"/>
  <c r="F29" i="3"/>
  <c r="C29" i="3"/>
  <c r="G28" i="3"/>
  <c r="H28" i="3" s="1"/>
  <c r="F28" i="3"/>
  <c r="C28" i="3"/>
  <c r="G27" i="3"/>
  <c r="H27" i="3" s="1"/>
  <c r="F27" i="3"/>
  <c r="C27" i="3"/>
  <c r="G26" i="3"/>
  <c r="H26" i="3" s="1"/>
  <c r="F26" i="3"/>
  <c r="C26" i="3"/>
  <c r="G25" i="3"/>
  <c r="H25" i="3" s="1"/>
  <c r="F25" i="3"/>
  <c r="C25" i="3"/>
  <c r="G24" i="3"/>
  <c r="H24" i="3" s="1"/>
  <c r="F24" i="3"/>
  <c r="C24" i="3"/>
  <c r="G23" i="3"/>
  <c r="H23" i="3" s="1"/>
  <c r="F23" i="3"/>
  <c r="C23" i="3"/>
  <c r="G22" i="3"/>
  <c r="H22" i="3" s="1"/>
  <c r="F22" i="3"/>
  <c r="C22" i="3"/>
  <c r="G21" i="3"/>
  <c r="H21" i="3" s="1"/>
  <c r="F21" i="3"/>
  <c r="C21" i="3"/>
  <c r="G20" i="3"/>
  <c r="H20" i="3" s="1"/>
  <c r="F20" i="3"/>
  <c r="C20" i="3"/>
  <c r="G19" i="3"/>
  <c r="H19" i="3" s="1"/>
  <c r="F19" i="3"/>
  <c r="C19" i="3"/>
  <c r="G18" i="3"/>
  <c r="H18" i="3" s="1"/>
  <c r="F18" i="3"/>
  <c r="C18" i="3"/>
  <c r="G17" i="3"/>
  <c r="H17" i="3" s="1"/>
  <c r="F17" i="3"/>
  <c r="C17" i="3"/>
  <c r="G16" i="3"/>
  <c r="H16" i="3" s="1"/>
  <c r="F16" i="3"/>
  <c r="C16" i="3"/>
  <c r="G15" i="3"/>
  <c r="H15" i="3" s="1"/>
  <c r="F15" i="3"/>
  <c r="C15" i="3"/>
  <c r="G14" i="3"/>
  <c r="H14" i="3" s="1"/>
  <c r="F14" i="3"/>
  <c r="C14" i="3"/>
  <c r="G13" i="3"/>
  <c r="H13" i="3" s="1"/>
  <c r="F13" i="3"/>
  <c r="C13" i="3"/>
  <c r="G12" i="3"/>
  <c r="H12" i="3" s="1"/>
  <c r="F12" i="3"/>
  <c r="C12" i="3"/>
  <c r="G11" i="3"/>
  <c r="H11" i="3" s="1"/>
  <c r="F11" i="3"/>
  <c r="C11" i="3"/>
  <c r="G10" i="3"/>
  <c r="H10" i="3" s="1"/>
  <c r="F10" i="3"/>
  <c r="C10" i="3"/>
  <c r="G9" i="3"/>
  <c r="H9" i="3" s="1"/>
  <c r="F9" i="3"/>
  <c r="C9" i="3"/>
  <c r="G8" i="3"/>
  <c r="H8" i="3" s="1"/>
  <c r="F8" i="3"/>
  <c r="C8" i="3"/>
  <c r="G7" i="3"/>
  <c r="H7" i="3" s="1"/>
  <c r="F7" i="3"/>
  <c r="C7" i="3"/>
  <c r="G6" i="3"/>
  <c r="H6" i="3" s="1"/>
  <c r="F6" i="3"/>
  <c r="C6" i="3"/>
  <c r="G5" i="3"/>
  <c r="H5" i="3" s="1"/>
  <c r="F5" i="3"/>
  <c r="C5" i="3"/>
  <c r="G4" i="3"/>
  <c r="H4" i="3" s="1"/>
  <c r="F4" i="3"/>
  <c r="C4" i="3"/>
  <c r="G3" i="3"/>
  <c r="H3" i="3" s="1"/>
  <c r="F3" i="3"/>
  <c r="C3" i="3"/>
  <c r="G2" i="3"/>
  <c r="H2" i="3" s="1"/>
  <c r="F2" i="3"/>
  <c r="C2" i="3"/>
  <c r="D68" i="18" l="1"/>
  <c r="B10" i="7" s="1"/>
  <c r="D561" i="18"/>
  <c r="D67" i="18"/>
  <c r="B9" i="7" s="1"/>
  <c r="D557" i="18"/>
  <c r="A240" i="17" s="1"/>
  <c r="D66" i="18"/>
  <c r="B8" i="7" s="1"/>
  <c r="D264" i="18"/>
  <c r="C24" i="15" s="1"/>
  <c r="D65" i="18"/>
  <c r="D261" i="18"/>
  <c r="C21" i="15" s="1"/>
  <c r="D64" i="18"/>
  <c r="B6" i="7" s="1"/>
  <c r="D258" i="18"/>
  <c r="C18" i="15" s="1"/>
  <c r="D63" i="18"/>
  <c r="B4" i="7" s="1"/>
  <c r="D255" i="18"/>
  <c r="C15" i="15" s="1"/>
  <c r="D62" i="18"/>
  <c r="B3" i="7" s="1"/>
  <c r="D252" i="18"/>
  <c r="C12" i="15" s="1"/>
  <c r="D61" i="18"/>
  <c r="B42" i="6" s="1"/>
  <c r="D250" i="18"/>
  <c r="C10" i="15" s="1"/>
  <c r="D60" i="18"/>
  <c r="B41" i="6" s="1"/>
  <c r="D247" i="18"/>
  <c r="D170" i="18"/>
  <c r="C55" i="9" s="1"/>
  <c r="D526" i="18"/>
  <c r="A209" i="17" s="1"/>
  <c r="D434" i="18"/>
  <c r="A117" i="17" s="1"/>
  <c r="D3" i="18"/>
  <c r="D16" i="18"/>
  <c r="D14" i="6" s="1"/>
  <c r="D397" i="18"/>
  <c r="A80" i="17" s="1"/>
  <c r="D392" i="18"/>
  <c r="A75" i="17" s="1"/>
  <c r="D198" i="18"/>
  <c r="D164" i="18"/>
  <c r="D458" i="18"/>
  <c r="A141" i="17" s="1"/>
  <c r="D500" i="18"/>
  <c r="A183" i="17" s="1"/>
  <c r="D372" i="18"/>
  <c r="A55" i="17" s="1"/>
  <c r="D310" i="18"/>
  <c r="B26" i="8" s="1"/>
  <c r="D553" i="18"/>
  <c r="A236" i="17" s="1"/>
  <c r="D347" i="18"/>
  <c r="A30" i="17" s="1"/>
  <c r="D459" i="18"/>
  <c r="A142" i="17" s="1"/>
  <c r="D393" i="18"/>
  <c r="A76" i="17" s="1"/>
  <c r="D19" i="18"/>
  <c r="D18" i="6" s="1"/>
  <c r="D202" i="18"/>
  <c r="D301" i="18"/>
  <c r="D9" i="8" s="1"/>
  <c r="D92" i="18"/>
  <c r="D28" i="18"/>
  <c r="B10" i="6" s="1"/>
  <c r="D122" i="18"/>
  <c r="D529" i="18"/>
  <c r="A212" i="17" s="1"/>
  <c r="D348" i="18"/>
  <c r="A31" i="17" s="1"/>
  <c r="D470" i="18"/>
  <c r="A153" i="17" s="1"/>
  <c r="D409" i="18"/>
  <c r="A92" i="17" s="1"/>
  <c r="D263" i="18"/>
  <c r="C23" i="15" s="1"/>
  <c r="D346" i="18"/>
  <c r="A29" i="17" s="1"/>
  <c r="D156" i="18"/>
  <c r="D290" i="18"/>
  <c r="B26" i="16" s="1"/>
  <c r="D320" i="18"/>
  <c r="B40" i="8" s="1"/>
  <c r="D559" i="18"/>
  <c r="A242" i="17" s="1"/>
  <c r="D165" i="18"/>
  <c r="D494" i="18"/>
  <c r="A177" i="17" s="1"/>
  <c r="D185" i="18"/>
  <c r="D419" i="18"/>
  <c r="A102" i="17" s="1"/>
  <c r="D128" i="18"/>
  <c r="D364" i="18"/>
  <c r="A47" i="17" s="1"/>
  <c r="D53" i="18"/>
  <c r="M3" i="8" s="1"/>
  <c r="D507" i="18"/>
  <c r="A190" i="17" s="1"/>
  <c r="D181" i="18"/>
  <c r="D513" i="18"/>
  <c r="A196" i="17" s="1"/>
  <c r="D89" i="18"/>
  <c r="D77" i="18"/>
  <c r="D93" i="18"/>
  <c r="B8" i="9" s="1"/>
  <c r="D39" i="18"/>
  <c r="D251" i="18"/>
  <c r="C11" i="15" s="1"/>
  <c r="D11" i="18"/>
  <c r="D9" i="6" s="1"/>
  <c r="D461" i="18"/>
  <c r="A144" i="17" s="1"/>
  <c r="D545" i="18"/>
  <c r="A228" i="17" s="1"/>
  <c r="D414" i="18"/>
  <c r="A97" i="17" s="1"/>
  <c r="D515" i="18"/>
  <c r="A198" i="17" s="1"/>
  <c r="D308" i="18"/>
  <c r="B22" i="8" s="1"/>
  <c r="D483" i="18"/>
  <c r="A166" i="17" s="1"/>
  <c r="D114" i="18"/>
  <c r="D452" i="18"/>
  <c r="A135" i="17" s="1"/>
  <c r="D425" i="18"/>
  <c r="A108" i="17" s="1"/>
  <c r="D81" i="18"/>
  <c r="D391" i="18"/>
  <c r="A74" i="17" s="1"/>
  <c r="D256" i="18"/>
  <c r="C16" i="15" s="1"/>
  <c r="D356" i="18"/>
  <c r="A39" i="17" s="1"/>
  <c r="D205" i="18"/>
  <c r="A6" i="15" s="1"/>
  <c r="D278" i="18"/>
  <c r="B14" i="16" s="1"/>
  <c r="D17" i="18"/>
  <c r="D15" i="6" s="1"/>
  <c r="D389" i="18"/>
  <c r="A72" i="17" s="1"/>
  <c r="D363" i="18"/>
  <c r="A46" i="17" s="1"/>
  <c r="D183" i="18"/>
  <c r="C65" i="9" s="1"/>
  <c r="D240" i="18"/>
  <c r="D534" i="18"/>
  <c r="A217" i="17" s="1"/>
  <c r="D238" i="18"/>
  <c r="D543" i="18"/>
  <c r="A226" i="17" s="1"/>
  <c r="D350" i="18"/>
  <c r="A33" i="17" s="1"/>
  <c r="D506" i="18"/>
  <c r="A189" i="17" s="1"/>
  <c r="D200" i="18"/>
  <c r="D475" i="18"/>
  <c r="A158" i="17" s="1"/>
  <c r="D281" i="18"/>
  <c r="B17" i="16" s="1"/>
  <c r="D440" i="18"/>
  <c r="A123" i="17" s="1"/>
  <c r="D168" i="18"/>
  <c r="D406" i="18"/>
  <c r="A89" i="17" s="1"/>
  <c r="D50" i="18"/>
  <c r="D378" i="18"/>
  <c r="A61" i="17" s="1"/>
  <c r="D43" i="18"/>
  <c r="B32" i="6" s="1"/>
  <c r="D295" i="18"/>
  <c r="B31" i="16" s="1"/>
  <c r="D355" i="18"/>
  <c r="A38" i="17" s="1"/>
  <c r="D48" i="18"/>
  <c r="D220" i="18"/>
  <c r="D179" i="18"/>
  <c r="C62" i="9" s="1"/>
  <c r="D270" i="18"/>
  <c r="B6" i="16" s="1"/>
  <c r="D309" i="18"/>
  <c r="B23" i="8" s="1"/>
  <c r="D518" i="18"/>
  <c r="A201" i="17" s="1"/>
  <c r="D112" i="18"/>
  <c r="D367" i="18"/>
  <c r="A50" i="17" s="1"/>
  <c r="D84" i="18"/>
  <c r="D307" i="18"/>
  <c r="B21" i="8" s="1"/>
  <c r="D556" i="18"/>
  <c r="A239" i="17" s="1"/>
  <c r="D430" i="18"/>
  <c r="A113" i="17" s="1"/>
  <c r="D58" i="18"/>
  <c r="D75" i="18"/>
  <c r="D34" i="18"/>
  <c r="B22" i="6" s="1"/>
  <c r="D197" i="18"/>
  <c r="D24" i="18"/>
  <c r="D22" i="6" s="1"/>
  <c r="D180" i="18"/>
  <c r="D7" i="18"/>
  <c r="B5" i="6" s="1"/>
  <c r="D186" i="18"/>
  <c r="D552" i="18"/>
  <c r="A235" i="17" s="1"/>
  <c r="D446" i="18"/>
  <c r="A129" i="17" s="1"/>
  <c r="D536" i="18"/>
  <c r="A219" i="17" s="1"/>
  <c r="D417" i="18"/>
  <c r="A100" i="17" s="1"/>
  <c r="D523" i="18"/>
  <c r="A206" i="17" s="1"/>
  <c r="D194" i="18"/>
  <c r="B3" i="8" s="1"/>
  <c r="D510" i="18"/>
  <c r="A193" i="17" s="1"/>
  <c r="D358" i="18"/>
  <c r="A41" i="17" s="1"/>
  <c r="D489" i="18"/>
  <c r="A172" i="17" s="1"/>
  <c r="D18" i="18"/>
  <c r="D16" i="6" s="1"/>
  <c r="D476" i="18"/>
  <c r="A159" i="17" s="1"/>
  <c r="D129" i="18"/>
  <c r="C26" i="9" s="1"/>
  <c r="D460" i="18"/>
  <c r="A143" i="17" s="1"/>
  <c r="D193" i="18"/>
  <c r="D444" i="18"/>
  <c r="A127" i="17" s="1"/>
  <c r="D432" i="18"/>
  <c r="A115" i="17" s="1"/>
  <c r="D85" i="18"/>
  <c r="D420" i="18"/>
  <c r="A103" i="17" s="1"/>
  <c r="D172" i="18"/>
  <c r="D400" i="18"/>
  <c r="A83" i="17" s="1"/>
  <c r="D192" i="18"/>
  <c r="C72" i="9" s="1"/>
  <c r="D383" i="18"/>
  <c r="A66" i="17" s="1"/>
  <c r="D69" i="18"/>
  <c r="D362" i="18"/>
  <c r="A45" i="17" s="1"/>
  <c r="D212" i="18"/>
  <c r="I2" i="11" s="1"/>
  <c r="D351" i="18"/>
  <c r="A34" i="17" s="1"/>
  <c r="D216" i="18"/>
  <c r="D297" i="18"/>
  <c r="B7" i="8" s="1"/>
  <c r="D54" i="18"/>
  <c r="B34" i="6" s="1"/>
  <c r="D269" i="18"/>
  <c r="B5" i="16" s="1"/>
  <c r="D22" i="18"/>
  <c r="D20" i="6" s="1"/>
  <c r="D326" i="18"/>
  <c r="D157" i="18"/>
  <c r="C45" i="9" s="1"/>
  <c r="D325" i="18"/>
  <c r="D324" i="18"/>
  <c r="D323" i="18"/>
  <c r="B46" i="8" s="1"/>
  <c r="D30" i="18"/>
  <c r="B18" i="6" s="1"/>
  <c r="D376" i="18"/>
  <c r="A59" i="17" s="1"/>
  <c r="D74" i="18"/>
  <c r="D322" i="18"/>
  <c r="D40" i="8" s="1"/>
  <c r="D319" i="18"/>
  <c r="B39" i="8" s="1"/>
  <c r="D321" i="18"/>
  <c r="C40" i="8" s="1"/>
  <c r="D31" i="18"/>
  <c r="B19" i="6" s="1"/>
  <c r="D550" i="18"/>
  <c r="A233" i="17" s="1"/>
  <c r="D232" i="18"/>
  <c r="D535" i="18"/>
  <c r="A218" i="17" s="1"/>
  <c r="D174" i="18"/>
  <c r="C58" i="9" s="1"/>
  <c r="D516" i="18"/>
  <c r="A199" i="17" s="1"/>
  <c r="D219" i="18"/>
  <c r="D499" i="18"/>
  <c r="A182" i="17" s="1"/>
  <c r="D191" i="18"/>
  <c r="D484" i="18"/>
  <c r="A167" i="17" s="1"/>
  <c r="D189" i="18"/>
  <c r="D466" i="18"/>
  <c r="A149" i="17" s="1"/>
  <c r="D55" i="18"/>
  <c r="D451" i="18"/>
  <c r="A134" i="17" s="1"/>
  <c r="D173" i="18"/>
  <c r="D431" i="18"/>
  <c r="A114" i="17" s="1"/>
  <c r="D312" i="18"/>
  <c r="B28" i="8" s="1"/>
  <c r="D412" i="18"/>
  <c r="A95" i="17" s="1"/>
  <c r="D161" i="18"/>
  <c r="D398" i="18"/>
  <c r="A81" i="17" s="1"/>
  <c r="D117" i="18"/>
  <c r="D384" i="18"/>
  <c r="A67" i="17" s="1"/>
  <c r="D147" i="18"/>
  <c r="C39" i="9" s="1"/>
  <c r="D371" i="18"/>
  <c r="A54" i="17" s="1"/>
  <c r="D70" i="18"/>
  <c r="D353" i="18"/>
  <c r="A36" i="17" s="1"/>
  <c r="D138" i="18"/>
  <c r="D283" i="18"/>
  <c r="B19" i="16" s="1"/>
  <c r="D175" i="18"/>
  <c r="D231" i="18"/>
  <c r="D49" i="18"/>
  <c r="D528" i="18"/>
  <c r="A211" i="17" s="1"/>
  <c r="D226" i="18"/>
  <c r="D488" i="18"/>
  <c r="A171" i="17" s="1"/>
  <c r="D501" i="18"/>
  <c r="A184" i="17" s="1"/>
  <c r="D113" i="18"/>
  <c r="D365" i="18"/>
  <c r="A48" i="17" s="1"/>
  <c r="D167" i="18"/>
  <c r="D119" i="18"/>
  <c r="D141" i="18"/>
  <c r="D521" i="18"/>
  <c r="A204" i="17" s="1"/>
  <c r="D305" i="18"/>
  <c r="B19" i="8" s="1"/>
  <c r="D277" i="18"/>
  <c r="B13" i="16" s="1"/>
  <c r="D109" i="18"/>
  <c r="D124" i="18"/>
  <c r="D120" i="18"/>
  <c r="D115" i="18"/>
  <c r="C15" i="9" s="1"/>
  <c r="D80" i="18"/>
  <c r="B24" i="7" s="1"/>
  <c r="D294" i="18"/>
  <c r="B30" i="16" s="1"/>
  <c r="D73" i="18"/>
  <c r="B14" i="7" s="1"/>
  <c r="D96" i="18"/>
  <c r="D8" i="9" s="1"/>
  <c r="D104" i="18"/>
  <c r="H8" i="9" s="1"/>
  <c r="D218" i="18"/>
  <c r="D246" i="18"/>
  <c r="C6" i="15" s="1"/>
  <c r="D225" i="18"/>
  <c r="D56" i="18"/>
  <c r="D86" i="18"/>
  <c r="D36" i="18"/>
  <c r="B24" i="6" s="1"/>
  <c r="D102" i="18"/>
  <c r="F8" i="9" s="1"/>
  <c r="D32" i="18"/>
  <c r="B20" i="6" s="1"/>
  <c r="D259" i="18"/>
  <c r="C19" i="15" s="1"/>
  <c r="D26" i="18"/>
  <c r="D24" i="6" s="1"/>
  <c r="D101" i="18"/>
  <c r="D85" i="9" s="1"/>
  <c r="D13" i="18"/>
  <c r="D11" i="6" s="1"/>
  <c r="D188" i="18"/>
  <c r="C69" i="9" s="1"/>
  <c r="D9" i="18"/>
  <c r="B8" i="6" s="1"/>
  <c r="D100" i="18"/>
  <c r="D84" i="9" s="1"/>
  <c r="E10" i="9" s="1"/>
  <c r="D5" i="18"/>
  <c r="D471" i="18"/>
  <c r="A154" i="17" s="1"/>
  <c r="D1" i="18"/>
  <c r="D99" i="18"/>
  <c r="D83" i="9" s="1"/>
  <c r="D549" i="18"/>
  <c r="A232" i="17" s="1"/>
  <c r="D449" i="18"/>
  <c r="A132" i="17" s="1"/>
  <c r="D539" i="18"/>
  <c r="A222" i="17" s="1"/>
  <c r="D341" i="18"/>
  <c r="A24" i="17" s="1"/>
  <c r="D532" i="18"/>
  <c r="A215" i="17" s="1"/>
  <c r="D169" i="18"/>
  <c r="D525" i="18"/>
  <c r="A208" i="17" s="1"/>
  <c r="D340" i="18"/>
  <c r="A23" i="17" s="1"/>
  <c r="D520" i="18"/>
  <c r="A203" i="17" s="1"/>
  <c r="D407" i="18"/>
  <c r="A90" i="17" s="1"/>
  <c r="D512" i="18"/>
  <c r="A195" i="17" s="1"/>
  <c r="D339" i="18"/>
  <c r="A22" i="17" s="1"/>
  <c r="D504" i="18"/>
  <c r="A187" i="17" s="1"/>
  <c r="D374" i="18"/>
  <c r="A57" i="17" s="1"/>
  <c r="D493" i="18"/>
  <c r="A176" i="17" s="1"/>
  <c r="D338" i="18"/>
  <c r="D486" i="18"/>
  <c r="A169" i="17" s="1"/>
  <c r="D134" i="18"/>
  <c r="D480" i="18"/>
  <c r="A163" i="17" s="1"/>
  <c r="D337" i="18"/>
  <c r="D473" i="18"/>
  <c r="A156" i="17" s="1"/>
  <c r="D130" i="18"/>
  <c r="D464" i="18"/>
  <c r="A147" i="17" s="1"/>
  <c r="D336" i="18"/>
  <c r="D455" i="18"/>
  <c r="A138" i="17" s="1"/>
  <c r="D211" i="18"/>
  <c r="D448" i="18"/>
  <c r="A131" i="17" s="1"/>
  <c r="D335" i="18"/>
  <c r="D442" i="18"/>
  <c r="A125" i="17" s="1"/>
  <c r="D436" i="18"/>
  <c r="A119" i="17" s="1"/>
  <c r="D334" i="18"/>
  <c r="D428" i="18"/>
  <c r="A111" i="17" s="1"/>
  <c r="D87" i="18"/>
  <c r="D423" i="18"/>
  <c r="A106" i="17" s="1"/>
  <c r="D333" i="18"/>
  <c r="D416" i="18"/>
  <c r="A99" i="17" s="1"/>
  <c r="D83" i="18"/>
  <c r="B12" i="7" s="1"/>
  <c r="D404" i="18"/>
  <c r="A87" i="17" s="1"/>
  <c r="D332" i="18"/>
  <c r="D396" i="18"/>
  <c r="A79" i="17" s="1"/>
  <c r="D71" i="18"/>
  <c r="D388" i="18"/>
  <c r="A71" i="17" s="1"/>
  <c r="D331" i="18"/>
  <c r="D377" i="18"/>
  <c r="A60" i="17" s="1"/>
  <c r="D78" i="18"/>
  <c r="D366" i="18"/>
  <c r="A49" i="17" s="1"/>
  <c r="D330" i="18"/>
  <c r="D359" i="18"/>
  <c r="A42" i="17" s="1"/>
  <c r="D254" i="18"/>
  <c r="C14" i="15" s="1"/>
  <c r="D354" i="18"/>
  <c r="A37" i="17" s="1"/>
  <c r="D329" i="18"/>
  <c r="D349" i="18"/>
  <c r="A32" i="17" s="1"/>
  <c r="D221" i="18"/>
  <c r="D344" i="18"/>
  <c r="A27" i="17" s="1"/>
  <c r="D328" i="18"/>
  <c r="D286" i="18"/>
  <c r="B22" i="16" s="1"/>
  <c r="D108" i="18"/>
  <c r="D275" i="18"/>
  <c r="B11" i="16" s="1"/>
  <c r="D132" i="18"/>
  <c r="D21" i="18"/>
  <c r="D19" i="6" s="1"/>
  <c r="D166" i="18"/>
  <c r="C52" i="9" s="1"/>
  <c r="D14" i="18"/>
  <c r="D12" i="6" s="1"/>
  <c r="D154" i="18"/>
  <c r="D51" i="18"/>
  <c r="D46" i="18"/>
  <c r="B19" i="11" s="1"/>
  <c r="D379" i="18"/>
  <c r="A62" i="17" s="1"/>
  <c r="D125" i="18"/>
  <c r="D131" i="18"/>
  <c r="D110" i="18"/>
  <c r="D296" i="18"/>
  <c r="B32" i="16" s="1"/>
  <c r="D242" i="18"/>
  <c r="B3" i="13" s="1"/>
  <c r="D47" i="18"/>
  <c r="D127" i="18"/>
  <c r="D302" i="18"/>
  <c r="F9" i="8" s="1"/>
  <c r="D244" i="18"/>
  <c r="C4" i="15" s="1"/>
  <c r="D45" i="18"/>
  <c r="D17" i="6" s="1"/>
  <c r="D352" i="18"/>
  <c r="A35" i="17" s="1"/>
  <c r="D204" i="18"/>
  <c r="A2" i="15" s="1"/>
  <c r="D544" i="18"/>
  <c r="A227" i="17" s="1"/>
  <c r="D126" i="18"/>
  <c r="D537" i="18"/>
  <c r="A220" i="17" s="1"/>
  <c r="D243" i="18"/>
  <c r="B3" i="14" s="1"/>
  <c r="D91" i="18"/>
  <c r="D41" i="18"/>
  <c r="B28" i="6" s="1"/>
  <c r="D133" i="18"/>
  <c r="C29" i="9" s="1"/>
  <c r="D554" i="18"/>
  <c r="A237" i="17" s="1"/>
  <c r="D234" i="18"/>
  <c r="D546" i="18"/>
  <c r="A229" i="17" s="1"/>
  <c r="D160" i="18"/>
  <c r="D540" i="18"/>
  <c r="A223" i="17" s="1"/>
  <c r="D230" i="18"/>
  <c r="D531" i="18"/>
  <c r="A214" i="17" s="1"/>
  <c r="D368" i="18"/>
  <c r="A51" i="17" s="1"/>
  <c r="D519" i="18"/>
  <c r="A202" i="17" s="1"/>
  <c r="D224" i="18"/>
  <c r="D509" i="18"/>
  <c r="A192" i="17" s="1"/>
  <c r="D345" i="18"/>
  <c r="A28" i="17" s="1"/>
  <c r="D503" i="18"/>
  <c r="A186" i="17" s="1"/>
  <c r="D210" i="18"/>
  <c r="D497" i="18"/>
  <c r="A180" i="17" s="1"/>
  <c r="D72" i="18"/>
  <c r="D490" i="18"/>
  <c r="A173" i="17" s="1"/>
  <c r="D287" i="18"/>
  <c r="B23" i="16" s="1"/>
  <c r="D479" i="18"/>
  <c r="A162" i="17" s="1"/>
  <c r="D315" i="18"/>
  <c r="B33" i="8" s="1"/>
  <c r="D469" i="18"/>
  <c r="A152" i="17" s="1"/>
  <c r="D187" i="18"/>
  <c r="D463" i="18"/>
  <c r="A146" i="17" s="1"/>
  <c r="D343" i="18"/>
  <c r="A26" i="17" s="1"/>
  <c r="D456" i="18"/>
  <c r="A139" i="17" s="1"/>
  <c r="D182" i="18"/>
  <c r="D447" i="18"/>
  <c r="A130" i="17" s="1"/>
  <c r="D158" i="18"/>
  <c r="D435" i="18"/>
  <c r="A118" i="17" s="1"/>
  <c r="D276" i="18"/>
  <c r="B12" i="16" s="1"/>
  <c r="D427" i="18"/>
  <c r="A110" i="17" s="1"/>
  <c r="D327" i="18"/>
  <c r="D415" i="18"/>
  <c r="A98" i="17" s="1"/>
  <c r="D163" i="18"/>
  <c r="D410" i="18"/>
  <c r="A93" i="17" s="1"/>
  <c r="D248" i="18"/>
  <c r="C8" i="15" s="1"/>
  <c r="D402" i="18"/>
  <c r="A85" i="17" s="1"/>
  <c r="D159" i="18"/>
  <c r="D394" i="18"/>
  <c r="A77" i="17" s="1"/>
  <c r="D199" i="18"/>
  <c r="D387" i="18"/>
  <c r="A70" i="17" s="1"/>
  <c r="D155" i="18"/>
  <c r="D381" i="18"/>
  <c r="A64" i="17" s="1"/>
  <c r="D541" i="18"/>
  <c r="A224" i="17" s="1"/>
  <c r="D375" i="18"/>
  <c r="A58" i="17" s="1"/>
  <c r="D145" i="18"/>
  <c r="D369" i="18"/>
  <c r="A52" i="17" s="1"/>
  <c r="D548" i="18"/>
  <c r="A231" i="17" s="1"/>
  <c r="D360" i="18"/>
  <c r="A43" i="17" s="1"/>
  <c r="D140" i="18"/>
  <c r="D342" i="18"/>
  <c r="A25" i="17" s="1"/>
  <c r="D116" i="18"/>
  <c r="D291" i="18"/>
  <c r="B27" i="16" s="1"/>
  <c r="D136" i="18"/>
  <c r="C32" i="9" s="1"/>
  <c r="D271" i="18"/>
  <c r="B7" i="16" s="1"/>
  <c r="D361" i="18"/>
  <c r="A44" i="17" s="1"/>
  <c r="D386" i="18"/>
  <c r="A69" i="17" s="1"/>
  <c r="D52" i="18"/>
  <c r="M2" i="8" s="1"/>
  <c r="D236" i="18"/>
  <c r="D382" i="18"/>
  <c r="A65" i="17" s="1"/>
  <c r="D44" i="18"/>
  <c r="D229" i="18"/>
  <c r="D42" i="18"/>
  <c r="B30" i="6" s="1"/>
  <c r="D233" i="18"/>
  <c r="D495" i="18"/>
  <c r="A178" i="17" s="1"/>
  <c r="D498" i="18"/>
  <c r="A181" i="17" s="1"/>
  <c r="D316" i="18"/>
  <c r="B34" i="8" s="1"/>
  <c r="D317" i="18"/>
  <c r="B37" i="8" s="1"/>
  <c r="D190" i="18"/>
  <c r="D482" i="18"/>
  <c r="A165" i="17" s="1"/>
  <c r="D303" i="18"/>
  <c r="B15" i="8" s="1"/>
  <c r="D195" i="18"/>
  <c r="B4" i="8" s="1"/>
  <c r="D421" i="18"/>
  <c r="A104" i="17" s="1"/>
  <c r="D313" i="18"/>
  <c r="B29" i="8" s="1"/>
  <c r="D203" i="18"/>
  <c r="D454" i="18"/>
  <c r="A137" i="17" s="1"/>
  <c r="D370" i="18"/>
  <c r="A53" i="17" s="1"/>
  <c r="D178" i="18"/>
  <c r="D144" i="18"/>
  <c r="D227" i="18"/>
  <c r="D121" i="18"/>
  <c r="D146" i="18"/>
  <c r="D20" i="18"/>
  <c r="D123" i="18"/>
  <c r="D215" i="18"/>
  <c r="D465" i="18"/>
  <c r="A148" i="17" s="1"/>
  <c r="D98" i="18"/>
  <c r="D82" i="9" s="1"/>
  <c r="D318" i="18"/>
  <c r="B38" i="8" s="1"/>
  <c r="D88" i="18"/>
  <c r="D137" i="18"/>
  <c r="D90" i="18"/>
  <c r="B3" i="9" s="1"/>
  <c r="D439" i="18"/>
  <c r="A122" i="17" s="1"/>
  <c r="D82" i="18"/>
  <c r="D142" i="18"/>
  <c r="C36" i="9" s="1"/>
  <c r="D299" i="18"/>
  <c r="B9" i="8" s="1"/>
  <c r="D467" i="18"/>
  <c r="A150" i="17" s="1"/>
  <c r="D76" i="18"/>
  <c r="B18" i="7" s="1"/>
  <c r="D176" i="18"/>
  <c r="D79" i="18"/>
  <c r="B22" i="7" s="1"/>
  <c r="D201" i="18"/>
  <c r="D558" i="18"/>
  <c r="A241" i="17" s="1"/>
  <c r="D298" i="18"/>
  <c r="B8" i="8" s="1"/>
  <c r="D289" i="18"/>
  <c r="B25" i="16" s="1"/>
  <c r="D505" i="18"/>
  <c r="A188" i="17" s="1"/>
  <c r="D103" i="18"/>
  <c r="D288" i="18"/>
  <c r="B24" i="16" s="1"/>
  <c r="D59" i="18"/>
  <c r="D95" i="18"/>
  <c r="D57" i="18"/>
  <c r="D285" i="18"/>
  <c r="B21" i="16" s="1"/>
  <c r="D40" i="18"/>
  <c r="B27" i="6" s="1"/>
  <c r="D135" i="18"/>
  <c r="D37" i="18"/>
  <c r="B25" i="6" s="1"/>
  <c r="D284" i="18"/>
  <c r="B20" i="16" s="1"/>
  <c r="D35" i="18"/>
  <c r="B23" i="6" s="1"/>
  <c r="D217" i="18"/>
  <c r="D33" i="18"/>
  <c r="B21" i="6" s="1"/>
  <c r="D282" i="18"/>
  <c r="B18" i="16" s="1"/>
  <c r="D29" i="18"/>
  <c r="B11" i="6" s="1"/>
  <c r="D492" i="18"/>
  <c r="A175" i="17" s="1"/>
  <c r="D27" i="18"/>
  <c r="D25" i="6" s="1"/>
  <c r="D280" i="18"/>
  <c r="B16" i="16" s="1"/>
  <c r="D25" i="18"/>
  <c r="D23" i="6" s="1"/>
  <c r="D153" i="18"/>
  <c r="D23" i="18"/>
  <c r="D21" i="6" s="1"/>
  <c r="D279" i="18"/>
  <c r="B15" i="16" s="1"/>
  <c r="D12" i="18"/>
  <c r="D10" i="6" s="1"/>
  <c r="D196" i="18"/>
  <c r="D10" i="18"/>
  <c r="B9" i="6" s="1"/>
  <c r="D274" i="18"/>
  <c r="B10" i="16" s="1"/>
  <c r="D8" i="18"/>
  <c r="B6" i="6" s="1"/>
  <c r="D292" i="18"/>
  <c r="B28" i="16" s="1"/>
  <c r="D6" i="18"/>
  <c r="B3" i="6" s="1"/>
  <c r="D273" i="18"/>
  <c r="B9" i="16" s="1"/>
  <c r="D4" i="18"/>
  <c r="B2" i="6" s="1"/>
  <c r="D15" i="18"/>
  <c r="D13" i="6" s="1"/>
  <c r="D2" i="18"/>
  <c r="D272" i="18"/>
  <c r="B8" i="16" s="1"/>
  <c r="D560" i="18"/>
  <c r="A243" i="17" s="1"/>
  <c r="D184" i="18"/>
  <c r="C66" i="9" s="1"/>
  <c r="D551" i="18"/>
  <c r="A234" i="17" s="1"/>
  <c r="D268" i="18"/>
  <c r="B4" i="16" s="1"/>
  <c r="D547" i="18"/>
  <c r="A230" i="17" s="1"/>
  <c r="D314" i="18"/>
  <c r="D29" i="8" s="1"/>
  <c r="D542" i="18"/>
  <c r="A225" i="17" s="1"/>
  <c r="D267" i="18"/>
  <c r="D538" i="18"/>
  <c r="A221" i="17" s="1"/>
  <c r="D152" i="18"/>
  <c r="C42" i="9" s="1"/>
  <c r="D533" i="18"/>
  <c r="A216" i="17" s="1"/>
  <c r="D266" i="18"/>
  <c r="C26" i="15" s="1"/>
  <c r="D530" i="18"/>
  <c r="A213" i="17" s="1"/>
  <c r="D171" i="18"/>
  <c r="D527" i="18"/>
  <c r="A210" i="17" s="1"/>
  <c r="D265" i="18"/>
  <c r="C25" i="15" s="1"/>
  <c r="D524" i="18"/>
  <c r="A207" i="17" s="1"/>
  <c r="D411" i="18"/>
  <c r="A94" i="17" s="1"/>
  <c r="D522" i="18"/>
  <c r="A205" i="17" s="1"/>
  <c r="D262" i="18"/>
  <c r="C22" i="15" s="1"/>
  <c r="D517" i="18"/>
  <c r="A200" i="17" s="1"/>
  <c r="D162" i="18"/>
  <c r="C49" i="9" s="1"/>
  <c r="D514" i="18"/>
  <c r="A197" i="17" s="1"/>
  <c r="D260" i="18"/>
  <c r="C20" i="15" s="1"/>
  <c r="D511" i="18"/>
  <c r="A194" i="17" s="1"/>
  <c r="D151" i="18"/>
  <c r="D508" i="18"/>
  <c r="A191" i="17" s="1"/>
  <c r="D257" i="18"/>
  <c r="C17" i="15" s="1"/>
  <c r="D502" i="18"/>
  <c r="A185" i="17" s="1"/>
  <c r="D477" i="18"/>
  <c r="A160" i="17" s="1"/>
  <c r="D496" i="18"/>
  <c r="A179" i="17" s="1"/>
  <c r="D253" i="18"/>
  <c r="C13" i="15" s="1"/>
  <c r="D491" i="18"/>
  <c r="A174" i="17" s="1"/>
  <c r="D139" i="18"/>
  <c r="D487" i="18"/>
  <c r="A170" i="17" s="1"/>
  <c r="D249" i="18"/>
  <c r="C9" i="15" s="1"/>
  <c r="D485" i="18"/>
  <c r="A168" i="17" s="1"/>
  <c r="D177" i="18"/>
  <c r="D481" i="18"/>
  <c r="A164" i="17" s="1"/>
  <c r="D245" i="18"/>
  <c r="C5" i="15" s="1"/>
  <c r="D478" i="18"/>
  <c r="A161" i="17" s="1"/>
  <c r="D150" i="18"/>
  <c r="D474" i="18"/>
  <c r="A157" i="17" s="1"/>
  <c r="D241" i="18"/>
  <c r="B3" i="12" s="1"/>
  <c r="D472" i="18"/>
  <c r="A155" i="17" s="1"/>
  <c r="D405" i="18"/>
  <c r="A88" i="17" s="1"/>
  <c r="D468" i="18"/>
  <c r="A151" i="17" s="1"/>
  <c r="D239" i="18"/>
  <c r="D462" i="18"/>
  <c r="A145" i="17" s="1"/>
  <c r="D306" i="18"/>
  <c r="B20" i="8" s="1"/>
  <c r="D457" i="18"/>
  <c r="A140" i="17" s="1"/>
  <c r="D237" i="18"/>
  <c r="D453" i="18"/>
  <c r="A136" i="17" s="1"/>
  <c r="D118" i="18"/>
  <c r="C18" i="9" s="1"/>
  <c r="D450" i="18"/>
  <c r="A133" i="17" s="1"/>
  <c r="D235" i="18"/>
  <c r="D445" i="18"/>
  <c r="A128" i="17" s="1"/>
  <c r="D149" i="18"/>
  <c r="D443" i="18"/>
  <c r="A126" i="17" s="1"/>
  <c r="D228" i="18"/>
  <c r="D441" i="18"/>
  <c r="A124" i="17" s="1"/>
  <c r="D437" i="18"/>
  <c r="A120" i="17" s="1"/>
  <c r="D223" i="18"/>
  <c r="D433" i="18"/>
  <c r="A116" i="17" s="1"/>
  <c r="D94" i="18"/>
  <c r="D429" i="18"/>
  <c r="A112" i="17" s="1"/>
  <c r="D222" i="18"/>
  <c r="D426" i="18"/>
  <c r="A109" i="17" s="1"/>
  <c r="D111" i="18"/>
  <c r="C12" i="9" s="1"/>
  <c r="D424" i="18"/>
  <c r="A107" i="17" s="1"/>
  <c r="D214" i="18"/>
  <c r="D422" i="18"/>
  <c r="A105" i="17" s="1"/>
  <c r="D148" i="18"/>
  <c r="D418" i="18"/>
  <c r="A101" i="17" s="1"/>
  <c r="D213" i="18"/>
  <c r="B3" i="11" s="1"/>
  <c r="D413" i="18"/>
  <c r="A96" i="17" s="1"/>
  <c r="D300" i="18"/>
  <c r="C9" i="8" s="1"/>
  <c r="D408" i="18"/>
  <c r="A91" i="17" s="1"/>
  <c r="D209" i="18"/>
  <c r="D403" i="18"/>
  <c r="A86" i="17" s="1"/>
  <c r="D105" i="18"/>
  <c r="I8" i="9" s="1"/>
  <c r="D399" i="18"/>
  <c r="A82" i="17" s="1"/>
  <c r="D208" i="18"/>
  <c r="D395" i="18"/>
  <c r="A78" i="17" s="1"/>
  <c r="D293" i="18"/>
  <c r="B29" i="16" s="1"/>
  <c r="D390" i="18"/>
  <c r="A73" i="17" s="1"/>
  <c r="D207" i="18"/>
  <c r="A5" i="15" s="1"/>
  <c r="D385" i="18"/>
  <c r="A68" i="17" s="1"/>
  <c r="D143" i="18"/>
  <c r="D380" i="18"/>
  <c r="A63" i="17" s="1"/>
  <c r="D206" i="18"/>
  <c r="B7" i="11" s="1"/>
  <c r="D373" i="18"/>
  <c r="A56" i="17" s="1"/>
  <c r="D401" i="18"/>
  <c r="A84" i="17" s="1"/>
  <c r="D357" i="18"/>
  <c r="A40" i="17" s="1"/>
  <c r="D555" i="18"/>
  <c r="A238" i="17" s="1"/>
  <c r="D311" i="18"/>
  <c r="B27" i="8" s="1"/>
  <c r="D304" i="18"/>
  <c r="B18" i="8" s="1"/>
  <c r="D107" i="18"/>
  <c r="C8" i="9" s="1"/>
  <c r="D106" i="18"/>
  <c r="J8" i="9" s="1"/>
  <c r="D97" i="18"/>
  <c r="D81" i="9" s="1"/>
  <c r="D438" i="18"/>
  <c r="A121" i="17" s="1"/>
  <c r="E13" i="17"/>
  <c r="I13" i="17"/>
  <c r="C13" i="17"/>
  <c r="L59" i="9"/>
  <c r="D59" i="9" s="1"/>
  <c r="D70" i="9"/>
  <c r="O70" i="9"/>
  <c r="L70" i="9" s="1"/>
  <c r="D67" i="9"/>
  <c r="O67" i="9"/>
  <c r="L67" i="9" s="1"/>
  <c r="D63" i="9"/>
  <c r="F63" i="9"/>
  <c r="O63" i="9"/>
  <c r="L63" i="9" s="1"/>
  <c r="D60" i="9"/>
  <c r="F60" i="9"/>
  <c r="O60" i="9"/>
  <c r="L60" i="9" s="1"/>
  <c r="D56" i="9"/>
  <c r="F56" i="9"/>
  <c r="O56" i="9"/>
  <c r="L56" i="9" s="1"/>
  <c r="C37" i="16"/>
  <c r="C38" i="16" s="1"/>
  <c r="H39" i="10"/>
  <c r="C46" i="8" s="1"/>
  <c r="H40" i="10"/>
  <c r="I20" i="10"/>
  <c r="E50" i="9"/>
  <c r="M50" i="9"/>
  <c r="N50" i="9" s="1"/>
  <c r="N35" i="10"/>
  <c r="M35" i="10"/>
  <c r="E47" i="9"/>
  <c r="M47" i="9"/>
  <c r="N47" i="9" s="1"/>
  <c r="R52" i="10"/>
  <c r="K65" i="10" s="1"/>
  <c r="O65" i="10" s="1"/>
  <c r="E46" i="9"/>
  <c r="N46" i="9"/>
  <c r="P28" i="10"/>
  <c r="E43" i="9"/>
  <c r="M43" i="9"/>
  <c r="N43" i="9" s="1"/>
  <c r="E40" i="9"/>
  <c r="M40" i="9"/>
  <c r="N40" i="9" s="1"/>
  <c r="O28" i="10"/>
  <c r="D37" i="9"/>
  <c r="F37" i="9"/>
  <c r="O37" i="9"/>
  <c r="L37" i="9" s="1"/>
  <c r="O34" i="9"/>
  <c r="L34" i="9" s="1"/>
  <c r="N34" i="9" s="1"/>
  <c r="F34" i="9"/>
  <c r="E34" i="9"/>
  <c r="M34" i="9"/>
  <c r="M28" i="10"/>
  <c r="P22" i="10"/>
  <c r="M30" i="9"/>
  <c r="N30" i="9" s="1"/>
  <c r="M27" i="9"/>
  <c r="N27" i="9" s="1"/>
  <c r="O22" i="10"/>
  <c r="N22" i="10"/>
  <c r="M24" i="9"/>
  <c r="N24" i="9" s="1"/>
  <c r="M22" i="9"/>
  <c r="N22" i="9" s="1"/>
  <c r="M22" i="10"/>
  <c r="P14" i="10"/>
  <c r="M19" i="9"/>
  <c r="N19" i="9" s="1"/>
  <c r="O14" i="10"/>
  <c r="M16" i="9"/>
  <c r="N16" i="9" s="1"/>
  <c r="N14" i="10"/>
  <c r="M13" i="9"/>
  <c r="N13" i="9" s="1"/>
  <c r="C11" i="8" l="1"/>
  <c r="G14" i="10" s="1"/>
  <c r="K4" i="17" s="1"/>
  <c r="C13" i="8"/>
  <c r="G16" i="10" s="1"/>
  <c r="K6" i="17" s="1"/>
  <c r="C14" i="8"/>
  <c r="G17" i="10" s="1"/>
  <c r="K7" i="17" s="1"/>
  <c r="C10" i="8"/>
  <c r="G13" i="10" s="1"/>
  <c r="K3" i="17" s="1"/>
  <c r="C12" i="8"/>
  <c r="G15" i="10" s="1"/>
  <c r="K5" i="17" s="1"/>
  <c r="F4" i="9"/>
  <c r="B74" i="9"/>
  <c r="I4" i="11"/>
  <c r="C21" i="9"/>
  <c r="B10" i="11"/>
  <c r="B19" i="13"/>
  <c r="B122" i="18"/>
  <c r="B17" i="8" s="1"/>
  <c r="C67" i="9"/>
  <c r="C68" i="9" s="1"/>
  <c r="B185" i="18"/>
  <c r="K16" i="11" s="1"/>
  <c r="C13" i="9"/>
  <c r="C14" i="9" s="1"/>
  <c r="B112" i="18"/>
  <c r="G8" i="11" s="1"/>
  <c r="B16" i="7"/>
  <c r="B20" i="7"/>
  <c r="C63" i="9"/>
  <c r="C64" i="9" s="1"/>
  <c r="B180" i="18"/>
  <c r="G16" i="11" s="1"/>
  <c r="C7" i="11"/>
  <c r="B18" i="12"/>
  <c r="B19" i="7"/>
  <c r="B15" i="7"/>
  <c r="O7" i="11"/>
  <c r="B21" i="12"/>
  <c r="C70" i="9"/>
  <c r="C71" i="9" s="1"/>
  <c r="B189" i="18"/>
  <c r="O16" i="11" s="1"/>
  <c r="C34" i="9"/>
  <c r="C35" i="9" s="1"/>
  <c r="B138" i="18"/>
  <c r="C12" i="11" s="1"/>
  <c r="B175" i="18"/>
  <c r="B45" i="8" s="1"/>
  <c r="C59" i="9"/>
  <c r="B16" i="11"/>
  <c r="B22" i="13"/>
  <c r="C53" i="9"/>
  <c r="C54" i="9" s="1"/>
  <c r="B167" i="18"/>
  <c r="K14" i="11" s="1"/>
  <c r="C19" i="9"/>
  <c r="C20" i="9" s="1"/>
  <c r="B119" i="18"/>
  <c r="O8" i="11" s="1"/>
  <c r="C10" i="9"/>
  <c r="C11" i="9" s="1"/>
  <c r="B109" i="18"/>
  <c r="C8" i="11" s="1"/>
  <c r="B20" i="12"/>
  <c r="K7" i="11"/>
  <c r="E9" i="9"/>
  <c r="E53" i="9"/>
  <c r="C30" i="9"/>
  <c r="C31" i="9" s="1"/>
  <c r="B134" i="18"/>
  <c r="O10" i="11" s="1"/>
  <c r="C27" i="9"/>
  <c r="C28" i="9" s="1"/>
  <c r="B130" i="18"/>
  <c r="K10" i="11" s="1"/>
  <c r="F12" i="9"/>
  <c r="F15" i="9"/>
  <c r="F18" i="9"/>
  <c r="F26" i="9"/>
  <c r="F29" i="9"/>
  <c r="F32" i="9"/>
  <c r="F36" i="9"/>
  <c r="F39" i="9"/>
  <c r="F42" i="9"/>
  <c r="F45" i="9"/>
  <c r="F49" i="9"/>
  <c r="F52" i="9"/>
  <c r="F55" i="9"/>
  <c r="F58" i="9"/>
  <c r="F62" i="9"/>
  <c r="F65" i="9"/>
  <c r="F66" i="9"/>
  <c r="F69" i="9"/>
  <c r="F72" i="9"/>
  <c r="F11" i="9"/>
  <c r="F14" i="9"/>
  <c r="F17" i="9"/>
  <c r="F20" i="9"/>
  <c r="F23" i="9"/>
  <c r="F25" i="9"/>
  <c r="F28" i="9"/>
  <c r="F31" i="9"/>
  <c r="F35" i="9"/>
  <c r="F41" i="9"/>
  <c r="F48" i="9"/>
  <c r="F51" i="9"/>
  <c r="F54" i="9"/>
  <c r="F57" i="9"/>
  <c r="F61" i="9"/>
  <c r="F64" i="9"/>
  <c r="F68" i="9"/>
  <c r="F71" i="9"/>
  <c r="F38" i="9"/>
  <c r="F44" i="9"/>
  <c r="B17" i="12"/>
  <c r="B17" i="13"/>
  <c r="B17" i="14"/>
  <c r="C9" i="9"/>
  <c r="B18" i="13"/>
  <c r="B8" i="11"/>
  <c r="B108" i="18"/>
  <c r="B6" i="8" s="1"/>
  <c r="C24" i="9"/>
  <c r="C25" i="9" s="1"/>
  <c r="B127" i="18"/>
  <c r="G10" i="11" s="1"/>
  <c r="B2" i="9"/>
  <c r="B2" i="11"/>
  <c r="B2" i="12"/>
  <c r="B2" i="13"/>
  <c r="B2" i="14"/>
  <c r="B2" i="7"/>
  <c r="B2" i="8"/>
  <c r="A1" i="15"/>
  <c r="B14" i="11"/>
  <c r="B21" i="13"/>
  <c r="C46" i="9"/>
  <c r="B158" i="18"/>
  <c r="B36" i="8" s="1"/>
  <c r="B163" i="18"/>
  <c r="G14" i="11" s="1"/>
  <c r="C50" i="9"/>
  <c r="C51" i="9" s="1"/>
  <c r="C47" i="9"/>
  <c r="C48" i="9" s="1"/>
  <c r="B159" i="18"/>
  <c r="C14" i="11" s="1"/>
  <c r="C16" i="9"/>
  <c r="C17" i="9" s="1"/>
  <c r="B116" i="18"/>
  <c r="K8" i="11" s="1"/>
  <c r="B11" i="8"/>
  <c r="F14" i="10" s="1"/>
  <c r="E14" i="10" s="1"/>
  <c r="J4" i="17" s="1"/>
  <c r="D11" i="8"/>
  <c r="H14" i="10" s="1"/>
  <c r="D4" i="17" s="1"/>
  <c r="B13" i="8"/>
  <c r="F16" i="10" s="1"/>
  <c r="E16" i="10" s="1"/>
  <c r="J6" i="17" s="1"/>
  <c r="D13" i="8"/>
  <c r="H16" i="10" s="1"/>
  <c r="D6" i="17" s="1"/>
  <c r="B14" i="8"/>
  <c r="F17" i="10" s="1"/>
  <c r="E17" i="10" s="1"/>
  <c r="J7" i="17" s="1"/>
  <c r="D14" i="8"/>
  <c r="H17" i="10" s="1"/>
  <c r="D7" i="17" s="1"/>
  <c r="D15" i="8"/>
  <c r="H18" i="10" s="1"/>
  <c r="D8" i="17" s="1"/>
  <c r="B31" i="8"/>
  <c r="B41" i="8"/>
  <c r="F35" i="10" s="1"/>
  <c r="H35" i="10" s="1"/>
  <c r="A34" i="16" s="1"/>
  <c r="B10" i="8"/>
  <c r="F13" i="10" s="1"/>
  <c r="E13" i="10" s="1"/>
  <c r="J3" i="17" s="1"/>
  <c r="D10" i="8"/>
  <c r="H13" i="10" s="1"/>
  <c r="D3" i="17" s="1"/>
  <c r="B12" i="8"/>
  <c r="F15" i="10" s="1"/>
  <c r="E15" i="10" s="1"/>
  <c r="J5" i="17" s="1"/>
  <c r="D12" i="8"/>
  <c r="H15" i="10" s="1"/>
  <c r="D5" i="17" s="1"/>
  <c r="B30" i="8"/>
  <c r="B32" i="8"/>
  <c r="B42" i="8"/>
  <c r="F36" i="10" s="1"/>
  <c r="H36" i="10" s="1"/>
  <c r="A35" i="16" s="1"/>
  <c r="B43" i="8"/>
  <c r="F37" i="10" s="1"/>
  <c r="H37" i="10" s="1"/>
  <c r="A36" i="16" s="1"/>
  <c r="C22" i="9"/>
  <c r="C23" i="9" s="1"/>
  <c r="B123" i="18"/>
  <c r="C10" i="11" s="1"/>
  <c r="C33" i="9"/>
  <c r="B20" i="13"/>
  <c r="B12" i="11"/>
  <c r="B137" i="18"/>
  <c r="B25" i="8" s="1"/>
  <c r="B5" i="9"/>
  <c r="B5" i="11"/>
  <c r="C60" i="9"/>
  <c r="C61" i="9" s="1"/>
  <c r="B176" i="18"/>
  <c r="C16" i="11" s="1"/>
  <c r="G7" i="11"/>
  <c r="B19" i="12"/>
  <c r="C43" i="9"/>
  <c r="C44" i="9" s="1"/>
  <c r="B153" i="18"/>
  <c r="O12" i="11" s="1"/>
  <c r="C56" i="9"/>
  <c r="C57" i="9" s="1"/>
  <c r="B171" i="18"/>
  <c r="O14" i="11" s="1"/>
  <c r="B38" i="14"/>
  <c r="B22" i="12"/>
  <c r="B23" i="13"/>
  <c r="D9" i="11"/>
  <c r="P9" i="11"/>
  <c r="L11" i="11"/>
  <c r="P11" i="11"/>
  <c r="D27" i="14"/>
  <c r="D28" i="14"/>
  <c r="D30" i="14"/>
  <c r="D31" i="14"/>
  <c r="D32" i="14"/>
  <c r="D33" i="14"/>
  <c r="D34" i="14"/>
  <c r="D35" i="14"/>
  <c r="D36" i="14"/>
  <c r="D37" i="14"/>
  <c r="D38" i="14"/>
  <c r="H11" i="11"/>
  <c r="D13" i="11"/>
  <c r="H13" i="11"/>
  <c r="L13" i="11"/>
  <c r="H9" i="11"/>
  <c r="L9" i="11"/>
  <c r="D11" i="11"/>
  <c r="P13" i="11"/>
  <c r="D15" i="11"/>
  <c r="H15" i="11"/>
  <c r="L15" i="11"/>
  <c r="P15" i="11"/>
  <c r="D17" i="11"/>
  <c r="H17" i="11"/>
  <c r="L17" i="11"/>
  <c r="P17" i="11"/>
  <c r="D18" i="12"/>
  <c r="D19" i="12"/>
  <c r="D20" i="12"/>
  <c r="D21" i="12"/>
  <c r="D22" i="12"/>
  <c r="D18" i="13"/>
  <c r="D19" i="13"/>
  <c r="D20" i="13"/>
  <c r="D21" i="13"/>
  <c r="D22" i="13"/>
  <c r="D23" i="13"/>
  <c r="D18" i="14"/>
  <c r="D19" i="14"/>
  <c r="D20" i="14"/>
  <c r="D21" i="14"/>
  <c r="D22" i="14"/>
  <c r="D23" i="14"/>
  <c r="D24" i="14"/>
  <c r="D25" i="14"/>
  <c r="D26" i="14"/>
  <c r="D29" i="14"/>
  <c r="C40" i="9"/>
  <c r="C41" i="9" s="1"/>
  <c r="B148" i="18"/>
  <c r="K12" i="11" s="1"/>
  <c r="A4" i="15"/>
  <c r="B244" i="18"/>
  <c r="C37" i="9"/>
  <c r="C38" i="9" s="1"/>
  <c r="B143" i="18"/>
  <c r="G12" i="11" s="1"/>
  <c r="E59" i="9"/>
  <c r="N59" i="9"/>
  <c r="R53" i="10"/>
  <c r="K66" i="10" s="1"/>
  <c r="E70" i="9"/>
  <c r="M70" i="9"/>
  <c r="N70" i="9" s="1"/>
  <c r="P41" i="10"/>
  <c r="P66" i="10" s="1"/>
  <c r="E67" i="9"/>
  <c r="M67" i="9"/>
  <c r="N67" i="9" s="1"/>
  <c r="O41" i="10"/>
  <c r="O66" i="10" s="1"/>
  <c r="E63" i="9"/>
  <c r="M63" i="9"/>
  <c r="N63" i="9" s="1"/>
  <c r="N41" i="10"/>
  <c r="N66" i="10" s="1"/>
  <c r="E60" i="9"/>
  <c r="M60" i="9"/>
  <c r="N60" i="9" s="1"/>
  <c r="M41" i="10"/>
  <c r="M66" i="10" s="1"/>
  <c r="E56" i="9"/>
  <c r="M56" i="9"/>
  <c r="N56" i="9" s="1"/>
  <c r="P35" i="10"/>
  <c r="P65" i="10" s="1"/>
  <c r="E37" i="9"/>
  <c r="M37" i="9"/>
  <c r="N37" i="9" s="1"/>
  <c r="N28" i="10"/>
  <c r="N10" i="9"/>
  <c r="F13" i="17"/>
  <c r="M65" i="10"/>
  <c r="N65" i="10"/>
  <c r="E30" i="9"/>
  <c r="E27" i="9"/>
  <c r="E24" i="9"/>
  <c r="E22" i="9"/>
  <c r="E19" i="9"/>
  <c r="E16" i="9"/>
  <c r="E13" i="9"/>
  <c r="L4" i="17" l="1"/>
  <c r="M4" i="17" s="1"/>
  <c r="O4" i="17"/>
  <c r="P4" i="17" s="1"/>
  <c r="E4" i="17"/>
  <c r="F4" i="17" s="1"/>
  <c r="I4" i="17"/>
  <c r="L6" i="17"/>
  <c r="M6" i="17" s="1"/>
  <c r="O6" i="17"/>
  <c r="P6" i="17" s="1"/>
  <c r="E6" i="17"/>
  <c r="F6" i="17" s="1"/>
  <c r="I6" i="17"/>
  <c r="L7" i="17"/>
  <c r="M7" i="17" s="1"/>
  <c r="O7" i="17"/>
  <c r="P7" i="17" s="1"/>
  <c r="E7" i="17"/>
  <c r="F7" i="17" s="1"/>
  <c r="I7" i="17"/>
  <c r="E8" i="17"/>
  <c r="F8" i="17" s="1"/>
  <c r="I8" i="17"/>
  <c r="D11" i="17"/>
  <c r="H28" i="10"/>
  <c r="I34" i="16"/>
  <c r="J34" i="16" s="1"/>
  <c r="K34" i="16"/>
  <c r="L34" i="16" s="1"/>
  <c r="L3" i="17"/>
  <c r="M3" i="17" s="1"/>
  <c r="O3" i="17"/>
  <c r="P3" i="17" s="1"/>
  <c r="E3" i="17"/>
  <c r="F3" i="17" s="1"/>
  <c r="I3" i="17"/>
  <c r="L5" i="17"/>
  <c r="M5" i="17" s="1"/>
  <c r="O5" i="17"/>
  <c r="P5" i="17" s="1"/>
  <c r="I5" i="17"/>
  <c r="E5" i="17"/>
  <c r="F5" i="17" s="1"/>
  <c r="H27" i="10"/>
  <c r="D10" i="17"/>
  <c r="H29" i="10"/>
  <c r="D12" i="17"/>
  <c r="I35" i="16"/>
  <c r="J35" i="16" s="1"/>
  <c r="K35" i="16"/>
  <c r="L35" i="16" s="1"/>
  <c r="I36" i="16"/>
  <c r="J36" i="16" s="1"/>
  <c r="K36" i="16"/>
  <c r="L36" i="16" s="1"/>
  <c r="Q66" i="10"/>
  <c r="Q65" i="10"/>
  <c r="E11" i="17" l="1"/>
  <c r="F11" i="17" s="1"/>
  <c r="I11" i="17"/>
  <c r="G3" i="17"/>
  <c r="H3" i="17"/>
  <c r="E10" i="17"/>
  <c r="F10" i="17" s="1"/>
  <c r="I10" i="17"/>
  <c r="E12" i="17"/>
  <c r="F12" i="17" s="1"/>
  <c r="I12" i="17"/>
  <c r="J38" i="16"/>
  <c r="J39" i="16" s="1"/>
  <c r="S37" i="10" s="1"/>
  <c r="L38" i="16"/>
  <c r="L39" i="16" s="1"/>
  <c r="S43" i="10" s="1"/>
  <c r="H5" i="17" l="1"/>
  <c r="H7" i="17"/>
  <c r="H4" i="17"/>
  <c r="H8" i="17"/>
  <c r="H6" i="17"/>
  <c r="Q3" i="17"/>
  <c r="Q8" i="17" s="1"/>
  <c r="N3" i="17"/>
  <c r="N8" i="17" s="1"/>
  <c r="I9" i="17"/>
  <c r="H10" i="17"/>
  <c r="I14" i="17"/>
  <c r="G10" i="17"/>
  <c r="Q5" i="17" l="1"/>
  <c r="N5" i="17"/>
  <c r="Q7" i="17"/>
  <c r="N7" i="17"/>
  <c r="Q4" i="17"/>
  <c r="N4" i="17"/>
  <c r="Q6" i="17"/>
  <c r="N6" i="17"/>
  <c r="I51" i="10"/>
  <c r="J51" i="10" s="1"/>
  <c r="K51" i="10" s="1"/>
  <c r="I49" i="10"/>
  <c r="J49" i="10" s="1"/>
  <c r="K49" i="10" s="1"/>
  <c r="I50" i="10"/>
  <c r="J50" i="10" s="1"/>
  <c r="K50" i="10" s="1"/>
  <c r="L33" i="9" l="1"/>
  <c r="D33" i="9" s="1"/>
  <c r="K25" i="10"/>
  <c r="K62" i="10"/>
  <c r="K10" i="10"/>
  <c r="L9" i="9"/>
  <c r="N9" i="9" s="1"/>
  <c r="L21" i="9"/>
  <c r="D21" i="9" s="1"/>
  <c r="K19" i="10"/>
  <c r="E33" i="9" l="1"/>
  <c r="N33" i="9"/>
  <c r="R51" i="10"/>
  <c r="K64" i="10" s="1"/>
  <c r="N64" i="10" s="1"/>
  <c r="P64" i="10"/>
  <c r="M64" i="10"/>
  <c r="O64" i="10"/>
  <c r="N62" i="10"/>
  <c r="O62" i="10"/>
  <c r="P62" i="10"/>
  <c r="M62" i="10"/>
  <c r="E21" i="9"/>
  <c r="N21" i="9"/>
  <c r="R50" i="10"/>
  <c r="K63" i="10" s="1"/>
  <c r="M63" i="10"/>
  <c r="N63" i="10"/>
  <c r="O63" i="10"/>
  <c r="P63" i="10"/>
  <c r="Q64" i="10" l="1"/>
  <c r="N67" i="10"/>
  <c r="O67" i="10"/>
  <c r="P67" i="10"/>
  <c r="M67" i="10"/>
  <c r="Q62" i="10"/>
  <c r="Q67" i="10" s="1"/>
  <c r="Q63" i="10"/>
  <c r="N51" i="10" l="1"/>
  <c r="N29" i="10" s="1"/>
  <c r="J37" i="9" s="1"/>
  <c r="N50" i="10"/>
  <c r="N23" i="10" s="1"/>
  <c r="J24" i="9" s="1"/>
  <c r="P51" i="10"/>
  <c r="P29" i="10" s="1"/>
  <c r="J43" i="9" s="1"/>
  <c r="P50" i="10"/>
  <c r="P23" i="10" s="1"/>
  <c r="J30" i="9" s="1"/>
  <c r="O50" i="10"/>
  <c r="O23" i="10" s="1"/>
  <c r="J27" i="9" s="1"/>
  <c r="O51" i="10"/>
  <c r="O29" i="10" s="1"/>
  <c r="J40" i="9" s="1"/>
  <c r="M52" i="10"/>
  <c r="M53" i="10"/>
  <c r="N52" i="10"/>
  <c r="N36" i="10" s="1"/>
  <c r="J50" i="9" s="1"/>
  <c r="P52" i="10"/>
  <c r="P36" i="10" s="1"/>
  <c r="J56" i="9" s="1"/>
  <c r="N53" i="10"/>
  <c r="N42" i="10" s="1"/>
  <c r="J63" i="9" s="1"/>
  <c r="O53" i="10"/>
  <c r="O42" i="10" s="1"/>
  <c r="J67" i="9" s="1"/>
  <c r="P53" i="10"/>
  <c r="P42" i="10" s="1"/>
  <c r="J70" i="9" s="1"/>
  <c r="O52" i="10"/>
  <c r="O36" i="10" s="1"/>
  <c r="J53" i="9" s="1"/>
  <c r="M51" i="10"/>
  <c r="O49" i="10"/>
  <c r="M50" i="10"/>
  <c r="N49" i="10"/>
  <c r="P49" i="10"/>
  <c r="M49" i="10"/>
  <c r="J38" i="9" l="1"/>
  <c r="I38" i="9" s="1"/>
  <c r="I39" i="9"/>
  <c r="J39" i="9"/>
  <c r="I13" i="11"/>
  <c r="E27" i="14" s="1"/>
  <c r="H37" i="9"/>
  <c r="J13" i="11" s="1"/>
  <c r="I37" i="9"/>
  <c r="G13" i="11" s="1"/>
  <c r="C27" i="14" s="1"/>
  <c r="F27" i="14" s="1"/>
  <c r="G27" i="14" s="1"/>
  <c r="J25" i="9"/>
  <c r="I25" i="9" s="1"/>
  <c r="I26" i="9"/>
  <c r="J26" i="9"/>
  <c r="I11" i="11"/>
  <c r="E23" i="14" s="1"/>
  <c r="H24" i="9"/>
  <c r="J11" i="11" s="1"/>
  <c r="I24" i="9"/>
  <c r="G11" i="11" s="1"/>
  <c r="C23" i="14" s="1"/>
  <c r="F23" i="14" s="1"/>
  <c r="G23" i="14" s="1"/>
  <c r="I45" i="9"/>
  <c r="J44" i="9"/>
  <c r="I44" i="9" s="1"/>
  <c r="J45" i="9"/>
  <c r="Q13" i="11"/>
  <c r="E29" i="14" s="1"/>
  <c r="H43" i="9"/>
  <c r="J32" i="9"/>
  <c r="Q11" i="11"/>
  <c r="E25" i="14" s="1"/>
  <c r="J31" i="9"/>
  <c r="I31" i="9" s="1"/>
  <c r="H30" i="9" s="1"/>
  <c r="I32" i="9"/>
  <c r="J28" i="9"/>
  <c r="I28" i="9" s="1"/>
  <c r="I29" i="9"/>
  <c r="J29" i="9"/>
  <c r="M11" i="11"/>
  <c r="E24" i="14" s="1"/>
  <c r="H27" i="9"/>
  <c r="N11" i="11" s="1"/>
  <c r="I27" i="9"/>
  <c r="K11" i="11" s="1"/>
  <c r="C24" i="14" s="1"/>
  <c r="F24" i="14" s="1"/>
  <c r="G24" i="14" s="1"/>
  <c r="J41" i="9"/>
  <c r="I41" i="9" s="1"/>
  <c r="I42" i="9"/>
  <c r="J42" i="9"/>
  <c r="M13" i="11"/>
  <c r="E28" i="14" s="1"/>
  <c r="H40" i="9"/>
  <c r="N13" i="11" s="1"/>
  <c r="I40" i="9"/>
  <c r="K13" i="11" s="1"/>
  <c r="C28" i="14" s="1"/>
  <c r="F28" i="14" s="1"/>
  <c r="G28" i="14" s="1"/>
  <c r="Q52" i="10"/>
  <c r="M36" i="10"/>
  <c r="M42" i="10"/>
  <c r="Q53" i="10"/>
  <c r="J51" i="9"/>
  <c r="I51" i="9" s="1"/>
  <c r="I52" i="9"/>
  <c r="J52" i="9"/>
  <c r="I15" i="11"/>
  <c r="E31" i="14" s="1"/>
  <c r="H50" i="9"/>
  <c r="J15" i="11" s="1"/>
  <c r="I50" i="9"/>
  <c r="G15" i="11" s="1"/>
  <c r="C31" i="14" s="1"/>
  <c r="F31" i="14" s="1"/>
  <c r="G31" i="14" s="1"/>
  <c r="Q15" i="11"/>
  <c r="E33" i="14" s="1"/>
  <c r="J58" i="9"/>
  <c r="I58" i="9"/>
  <c r="J57" i="9"/>
  <c r="I57" i="9" s="1"/>
  <c r="H56" i="9" s="1"/>
  <c r="I17" i="11"/>
  <c r="E35" i="14" s="1"/>
  <c r="J66" i="9"/>
  <c r="I66" i="9"/>
  <c r="J65" i="9"/>
  <c r="I65" i="9"/>
  <c r="J64" i="9"/>
  <c r="I64" i="9" s="1"/>
  <c r="H63" i="9" s="1"/>
  <c r="M17" i="11"/>
  <c r="E36" i="14" s="1"/>
  <c r="J69" i="9"/>
  <c r="I69" i="9"/>
  <c r="J68" i="9"/>
  <c r="I68" i="9" s="1"/>
  <c r="H67" i="9" s="1"/>
  <c r="Q17" i="11"/>
  <c r="E37" i="14" s="1"/>
  <c r="J72" i="9"/>
  <c r="I72" i="9"/>
  <c r="J71" i="9"/>
  <c r="I71" i="9" s="1"/>
  <c r="H70" i="9" s="1"/>
  <c r="J54" i="9"/>
  <c r="I54" i="9" s="1"/>
  <c r="I55" i="9"/>
  <c r="J55" i="9"/>
  <c r="M15" i="11"/>
  <c r="E32" i="14" s="1"/>
  <c r="H53" i="9"/>
  <c r="N15" i="11" s="1"/>
  <c r="I53" i="9"/>
  <c r="K15" i="11" s="1"/>
  <c r="C32" i="14" s="1"/>
  <c r="F32" i="14" s="1"/>
  <c r="G32" i="14" s="1"/>
  <c r="Q51" i="10"/>
  <c r="M29" i="10"/>
  <c r="O15" i="10"/>
  <c r="O54" i="10"/>
  <c r="M23" i="10"/>
  <c r="Q50" i="10"/>
  <c r="N54" i="10"/>
  <c r="N15" i="10"/>
  <c r="P54" i="10"/>
  <c r="P15" i="10"/>
  <c r="M15" i="10"/>
  <c r="M54" i="10"/>
  <c r="Q49" i="10"/>
  <c r="J47" i="9" l="1"/>
  <c r="L32" i="10"/>
  <c r="J60" i="9"/>
  <c r="L38" i="10"/>
  <c r="J34" i="9"/>
  <c r="L25" i="10"/>
  <c r="J16" i="9"/>
  <c r="O9" i="10"/>
  <c r="L19" i="10"/>
  <c r="J22" i="9"/>
  <c r="J13" i="9"/>
  <c r="N9" i="10"/>
  <c r="J19" i="9"/>
  <c r="P9" i="10"/>
  <c r="J10" i="9"/>
  <c r="M9" i="10"/>
  <c r="L10" i="10"/>
  <c r="Q54" i="10"/>
  <c r="R13" i="11"/>
  <c r="I43" i="9"/>
  <c r="O13" i="11" s="1"/>
  <c r="C29" i="14" s="1"/>
  <c r="F29" i="14" s="1"/>
  <c r="G29" i="14" s="1"/>
  <c r="I30" i="9"/>
  <c r="O11" i="11" s="1"/>
  <c r="C25" i="14" s="1"/>
  <c r="F25" i="14" s="1"/>
  <c r="G25" i="14" s="1"/>
  <c r="R11" i="11"/>
  <c r="I56" i="9"/>
  <c r="O15" i="11" s="1"/>
  <c r="C33" i="14" s="1"/>
  <c r="F33" i="14" s="1"/>
  <c r="G33" i="14" s="1"/>
  <c r="R15" i="11"/>
  <c r="I63" i="9"/>
  <c r="G17" i="11" s="1"/>
  <c r="C35" i="14" s="1"/>
  <c r="F35" i="14" s="1"/>
  <c r="G35" i="14" s="1"/>
  <c r="J17" i="11"/>
  <c r="I67" i="9"/>
  <c r="K17" i="11" s="1"/>
  <c r="C36" i="14" s="1"/>
  <c r="F36" i="14" s="1"/>
  <c r="G36" i="14" s="1"/>
  <c r="N17" i="11"/>
  <c r="I70" i="9"/>
  <c r="O17" i="11" s="1"/>
  <c r="C37" i="14" s="1"/>
  <c r="F37" i="14" s="1"/>
  <c r="G37" i="14" s="1"/>
  <c r="R17" i="11"/>
  <c r="J48" i="9" l="1"/>
  <c r="I48" i="9" s="1"/>
  <c r="I49" i="9"/>
  <c r="J49" i="9"/>
  <c r="E15" i="11"/>
  <c r="E30" i="14" s="1"/>
  <c r="J46" i="9"/>
  <c r="E21" i="13" s="1"/>
  <c r="H47" i="9"/>
  <c r="F15" i="11" s="1"/>
  <c r="I47" i="9"/>
  <c r="J61" i="9"/>
  <c r="I61" i="9" s="1"/>
  <c r="H60" i="9" s="1"/>
  <c r="I62" i="9"/>
  <c r="J62" i="9"/>
  <c r="E17" i="11"/>
  <c r="E34" i="14" s="1"/>
  <c r="J59" i="9"/>
  <c r="E22" i="13" s="1"/>
  <c r="J35" i="9"/>
  <c r="I35" i="9" s="1"/>
  <c r="I36" i="9"/>
  <c r="J36" i="9"/>
  <c r="E13" i="11"/>
  <c r="E26" i="14" s="1"/>
  <c r="J33" i="9"/>
  <c r="E20" i="13" s="1"/>
  <c r="H34" i="9"/>
  <c r="F13" i="11" s="1"/>
  <c r="I34" i="9"/>
  <c r="J17" i="9"/>
  <c r="I17" i="9" s="1"/>
  <c r="I18" i="9"/>
  <c r="J18" i="9"/>
  <c r="M9" i="11"/>
  <c r="H16" i="9"/>
  <c r="N9" i="11" s="1"/>
  <c r="I16" i="9"/>
  <c r="K9" i="11" s="1"/>
  <c r="J23" i="9"/>
  <c r="I23" i="9" s="1"/>
  <c r="E11" i="11"/>
  <c r="E22" i="14" s="1"/>
  <c r="J21" i="9"/>
  <c r="E19" i="13" s="1"/>
  <c r="H22" i="9"/>
  <c r="F11" i="11" s="1"/>
  <c r="I22" i="9"/>
  <c r="J14" i="9"/>
  <c r="I14" i="9" s="1"/>
  <c r="I15" i="9"/>
  <c r="J15" i="9"/>
  <c r="I9" i="11"/>
  <c r="H13" i="9"/>
  <c r="J9" i="11" s="1"/>
  <c r="I13" i="9"/>
  <c r="G9" i="11" s="1"/>
  <c r="J20" i="9"/>
  <c r="I20" i="9" s="1"/>
  <c r="Q9" i="11"/>
  <c r="H19" i="9"/>
  <c r="R9" i="11" s="1"/>
  <c r="I19" i="9"/>
  <c r="O9" i="11" s="1"/>
  <c r="E9" i="11"/>
  <c r="J11" i="9"/>
  <c r="I11" i="9" s="1"/>
  <c r="I12" i="9"/>
  <c r="J12" i="9"/>
  <c r="J9" i="9"/>
  <c r="H10" i="9"/>
  <c r="F9" i="11" s="1"/>
  <c r="I10" i="9"/>
  <c r="I46" i="9" l="1"/>
  <c r="C15" i="11"/>
  <c r="C30" i="14" s="1"/>
  <c r="F30" i="14" s="1"/>
  <c r="G30" i="14" s="1"/>
  <c r="C13" i="11"/>
  <c r="C26" i="14" s="1"/>
  <c r="F26" i="14" s="1"/>
  <c r="G26" i="14" s="1"/>
  <c r="I33" i="9"/>
  <c r="E20" i="12"/>
  <c r="E20" i="14"/>
  <c r="C20" i="12"/>
  <c r="F20" i="12" s="1"/>
  <c r="G20" i="12" s="1"/>
  <c r="C20" i="14"/>
  <c r="F20" i="14" s="1"/>
  <c r="G20" i="14" s="1"/>
  <c r="C11" i="11"/>
  <c r="C22" i="14" s="1"/>
  <c r="F22" i="14" s="1"/>
  <c r="G22" i="14" s="1"/>
  <c r="I21" i="9"/>
  <c r="E19" i="12"/>
  <c r="E19" i="14"/>
  <c r="C19" i="12"/>
  <c r="F19" i="12" s="1"/>
  <c r="G19" i="12" s="1"/>
  <c r="C19" i="14"/>
  <c r="F19" i="14" s="1"/>
  <c r="G19" i="14" s="1"/>
  <c r="E21" i="12"/>
  <c r="E21" i="14"/>
  <c r="C21" i="12"/>
  <c r="F21" i="12" s="1"/>
  <c r="G21" i="12" s="1"/>
  <c r="C21" i="14"/>
  <c r="F21" i="14" s="1"/>
  <c r="G21" i="14" s="1"/>
  <c r="E18" i="12"/>
  <c r="E18" i="14"/>
  <c r="E18" i="13"/>
  <c r="J4" i="9"/>
  <c r="C9" i="11"/>
  <c r="I9" i="9"/>
  <c r="I60" i="9"/>
  <c r="F17" i="11"/>
  <c r="C21" i="13" l="1"/>
  <c r="F21" i="13" s="1"/>
  <c r="G21" i="13" s="1"/>
  <c r="H46" i="9"/>
  <c r="H33" i="9"/>
  <c r="C20" i="13"/>
  <c r="F20" i="13" s="1"/>
  <c r="G20" i="13" s="1"/>
  <c r="C19" i="13"/>
  <c r="F19" i="13" s="1"/>
  <c r="G19" i="13" s="1"/>
  <c r="H21" i="9"/>
  <c r="M4" i="11"/>
  <c r="J74" i="9"/>
  <c r="E22" i="12"/>
  <c r="E23" i="13"/>
  <c r="E38" i="14"/>
  <c r="C18" i="14"/>
  <c r="F18" i="14" s="1"/>
  <c r="G18" i="14" s="1"/>
  <c r="C18" i="13"/>
  <c r="F18" i="13" s="1"/>
  <c r="G18" i="13" s="1"/>
  <c r="H9" i="9"/>
  <c r="I59" i="9"/>
  <c r="I4" i="9" s="1"/>
  <c r="C17" i="11"/>
  <c r="I74" i="9" l="1"/>
  <c r="K4" i="11"/>
  <c r="C22" i="12"/>
  <c r="F22" i="12" s="1"/>
  <c r="C23" i="13"/>
  <c r="F23" i="13" s="1"/>
  <c r="H4" i="9"/>
  <c r="H74" i="9" s="1"/>
  <c r="C38" i="14"/>
  <c r="F38" i="14" s="1"/>
  <c r="C22" i="13"/>
  <c r="F22" i="13" s="1"/>
  <c r="G22" i="13" s="1"/>
  <c r="H59" i="9"/>
  <c r="C34" i="14"/>
  <c r="F34" i="14" s="1"/>
  <c r="G34" i="14" s="1"/>
  <c r="C18" i="12"/>
  <c r="F18" i="12" s="1"/>
  <c r="G18"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None</author>
  </authors>
  <commentList>
    <comment ref="F10" authorId="0" shapeId="0" xr:uid="{00000000-0006-0000-0900-000001000000}">
      <text>
        <r>
          <rPr>
            <sz val="11"/>
            <color rgb="FF000000"/>
            <rFont val="Calibri"/>
            <family val="2"/>
          </rPr>
          <t>======
ID#AAAAQ2LLMu0
     (2021-11-11 17:44:34)
please insert the total expenditures on the supply chain. This does not include taxes, royalties and finance costs.</t>
        </r>
      </text>
    </comment>
    <comment ref="M10" authorId="0" shapeId="0" xr:uid="{00000000-0006-0000-0900-000002000000}">
      <text>
        <r>
          <rPr>
            <sz val="11"/>
            <color rgb="FF000000"/>
            <rFont val="Calibri"/>
            <family val="2"/>
          </rPr>
          <t>======
ID#AAAAQ2LLMuQ
     (2021-11-11 17:44:34)
the weighting of topics is dependent on the social risk of the industry of the supplier (see country rating). The social risk is currently deduced from societal controversies in the respective industry. In future a more elaborate approach is aimed</t>
        </r>
      </text>
    </comment>
    <comment ref="N10" authorId="0" shapeId="0" xr:uid="{00000000-0006-0000-0900-000003000000}">
      <text>
        <r>
          <rPr>
            <sz val="11"/>
            <color rgb="FF000000"/>
            <rFont val="Calibri"/>
            <family val="2"/>
          </rPr>
          <t>======
ID#AAAAQ2LLMus
     (2021-11-11 17:44:34)
currently no weighting, one idea: regional minimum wages / gini-coefficient?</t>
        </r>
      </text>
    </comment>
    <comment ref="O10" authorId="0" shapeId="0" xr:uid="{00000000-0006-0000-0900-000004000000}">
      <text>
        <r>
          <rPr>
            <sz val="11"/>
            <color rgb="FF000000"/>
            <rFont val="Calibri"/>
            <family val="2"/>
          </rPr>
          <t>======
ID#AAAAQ2LLMtM
     (2021-11-11 17:44:34)
the weighting of topics is dependent on the environmental risk of the industry of the supplier (see country rating). The risk is currently deduced from ecological impact of the industry. Based on environmental input-output data more precise data should be available soon</t>
        </r>
      </text>
    </comment>
    <comment ref="P10" authorId="0" shapeId="0" xr:uid="{00000000-0006-0000-0900-000005000000}">
      <text>
        <r>
          <rPr>
            <sz val="11"/>
            <color rgb="FF000000"/>
            <rFont val="Calibri"/>
            <family val="2"/>
          </rPr>
          <t>======
ID#AAAAQ2LLMtI
     (2021-11-11 17:44:34)
The weighting of topics is dependent on the labour participation rights in the countries of origin of the most important purchased goods and services and is based on the ILUC-Index of the International Labour Union (ILO)</t>
        </r>
      </text>
    </comment>
    <comment ref="F12" authorId="0" shapeId="0" xr:uid="{00000000-0006-0000-0900-000006000000}">
      <text>
        <r>
          <rPr>
            <sz val="11"/>
            <color rgb="FF000000"/>
            <rFont val="Calibri"/>
            <family val="2"/>
          </rPr>
          <t>======
ID#AAAAQ2LLMuU
     (2021-11-11 17:44:34)
Please in the five most important industries your companies purchased goods or services from.</t>
        </r>
      </text>
    </comment>
    <comment ref="G12" authorId="0" shapeId="0" xr:uid="{00000000-0006-0000-0900-000007000000}">
      <text>
        <r>
          <rPr>
            <sz val="11"/>
            <color rgb="FF000000"/>
            <rFont val="Calibri"/>
            <family val="2"/>
          </rPr>
          <t>======
ID#AAAAQ2LLMto
     (2021-11-11 17:44:34)
Please describe in the five most importantgoods or services your company purchased</t>
        </r>
      </text>
    </comment>
    <comment ref="H12" authorId="0" shapeId="0" xr:uid="{00000000-0006-0000-0900-000008000000}">
      <text>
        <r>
          <rPr>
            <sz val="11"/>
            <color rgb="FF000000"/>
            <rFont val="Calibri"/>
            <family val="2"/>
          </rPr>
          <t>======
ID#AAAAQ2LLMuE
     (2021-11-11 17:44:34)
Please select the region where the five most important  purchased goods or services are produced. Select, as far as possible, the region where the most important step happens (e.g. extraction, production )</t>
        </r>
      </text>
    </comment>
    <comment ref="I12" authorId="0" shapeId="0" xr:uid="{00000000-0006-0000-0900-000009000000}">
      <text>
        <r>
          <rPr>
            <sz val="11"/>
            <color rgb="FF000000"/>
            <rFont val="Calibri"/>
            <family val="2"/>
          </rPr>
          <t>======
ID#AAAAQ2LLMuI
     (2021-11-11 17:44:34)
Please insert the amounts spent for the five most important industries your companies purchased goods or services from.</t>
        </r>
      </text>
    </comment>
    <comment ref="F19" authorId="0" shapeId="0" xr:uid="{00000000-0006-0000-0900-00000A000000}">
      <text>
        <r>
          <rPr>
            <sz val="11"/>
            <color rgb="FF000000"/>
            <rFont val="Calibri"/>
            <family val="2"/>
          </rPr>
          <t>======
ID#AAAAQ2LLMtc
     (2021-11-11 17:44:34)
please insert the profit after tax of the company</t>
        </r>
      </text>
    </comment>
    <comment ref="M19" authorId="0" shapeId="0" xr:uid="{00000000-0006-0000-0900-00000B000000}">
      <text>
        <r>
          <rPr>
            <sz val="11"/>
            <color rgb="FF000000"/>
            <rFont val="Calibri"/>
            <family val="2"/>
          </rPr>
          <t>======
ID#AAAAQ2LLMsw
     (2021-11-11 17:44:34)
the weighting of this topics is dependent on the ratio of sales / total assets. The lower the ratio, the higher is the rating</t>
        </r>
      </text>
    </comment>
    <comment ref="N19" authorId="0" shapeId="0" xr:uid="{00000000-0006-0000-0900-00000C000000}">
      <text>
        <r>
          <rPr>
            <sz val="11"/>
            <color rgb="FF000000"/>
            <rFont val="Calibri"/>
            <family val="2"/>
          </rPr>
          <t>======
ID#AAAAQ2LLMuM
     (2021-11-11 17:44:34)
the weighting of this topics is dependent on the amount of the ratio  (profit / turnover)</t>
        </r>
      </text>
    </comment>
    <comment ref="O19" authorId="0" shapeId="0" xr:uid="{00000000-0006-0000-0900-00000D000000}">
      <text>
        <r>
          <rPr>
            <sz val="11"/>
            <color rgb="FF000000"/>
            <rFont val="Calibri"/>
            <family val="2"/>
          </rPr>
          <t>======
ID#AAAAQ2LLMs0
     (2021-11-11 17:44:34)
the weighting of this topics is dependent on the interest received for invested capital in relation to the turnover</t>
        </r>
      </text>
    </comment>
    <comment ref="P19" authorId="0" shapeId="0" xr:uid="{00000000-0006-0000-0900-00000E000000}">
      <text>
        <r>
          <rPr>
            <sz val="11"/>
            <color rgb="FF000000"/>
            <rFont val="Calibri"/>
            <family val="2"/>
          </rPr>
          <t>======
ID#AAAAQ2LLMs8
     (2021-11-11 17:44:34)
the weighting of this topics is dependent on the size of the company</t>
        </r>
      </text>
    </comment>
    <comment ref="F21" authorId="0" shapeId="0" xr:uid="{00000000-0006-0000-0900-00000F000000}">
      <text>
        <r>
          <rPr>
            <sz val="11"/>
            <color rgb="FF000000"/>
            <rFont val="Calibri"/>
            <family val="2"/>
          </rPr>
          <t>======
ID#AAAAQ2LLMuo
     (2021-11-11 17:44:34)
please insert the total amount of finance costs (expenses for interest, distributed profits to external persons, etc.).</t>
        </r>
      </text>
    </comment>
    <comment ref="G22" authorId="0" shapeId="0" xr:uid="{00000000-0006-0000-0900-000010000000}">
      <text>
        <r>
          <rPr>
            <sz val="11"/>
            <color rgb="FF000000"/>
            <rFont val="Calibri"/>
            <family val="2"/>
          </rPr>
          <t>======
ID#AAAAQ2LLMtQ
T410    (2021-11-11 17:44:34)
please insert the total finance income (e.g. interests received)</t>
        </r>
      </text>
    </comment>
    <comment ref="G23" authorId="0" shapeId="0" xr:uid="{00000000-0006-0000-0900-000011000000}">
      <text>
        <r>
          <rPr>
            <sz val="11"/>
            <color rgb="FF000000"/>
            <rFont val="Calibri"/>
            <family val="2"/>
          </rPr>
          <t>======
ID#AAAAQ2LLMtA
     (2021-11-11 17:44:34)
please insert the total assets of the balance sheet</t>
        </r>
      </text>
    </comment>
    <comment ref="F24" authorId="0" shapeId="0" xr:uid="{00000000-0006-0000-0900-000012000000}">
      <text>
        <r>
          <rPr>
            <sz val="11"/>
            <color rgb="FF000000"/>
            <rFont val="Calibri"/>
            <family val="2"/>
          </rPr>
          <t>======
ID#AAAAQ2LLMtg
     (2021-11-11 17:44:34)
please insert the sum of financial instrument, (e.g. bonds, pensions funds) and deposit at banks or a rough estimate</t>
        </r>
      </text>
    </comment>
    <comment ref="H24" authorId="0" shapeId="0" xr:uid="{00000000-0006-0000-0900-000013000000}">
      <text>
        <r>
          <rPr>
            <sz val="11"/>
            <color rgb="FF000000"/>
            <rFont val="Calibri"/>
            <family val="2"/>
          </rPr>
          <t>======
ID#AAAAQ2LLMtU
     (2021-11-11 17:44:34)
please insert the sum of financial instrument, (e.g. bonds, pensions funds) and deposit at banks or a rough estimate</t>
        </r>
      </text>
    </comment>
    <comment ref="F25" authorId="0" shapeId="0" xr:uid="{00000000-0006-0000-0900-000014000000}">
      <text>
        <r>
          <rPr>
            <sz val="11"/>
            <color rgb="FF000000"/>
            <rFont val="Calibri"/>
            <family val="2"/>
          </rPr>
          <t>======
ID#AAAAQ2LLMtE
     (2021-11-11 17:44:34)
please insert the total expenditures on employees (wages and salaries without social expenditures)</t>
        </r>
      </text>
    </comment>
    <comment ref="O25" authorId="0" shapeId="0" xr:uid="{00000000-0006-0000-0900-000015000000}">
      <text>
        <r>
          <rPr>
            <sz val="11"/>
            <color rgb="FF000000"/>
            <rFont val="Calibri"/>
            <family val="2"/>
          </rPr>
          <t>======
ID#AAAAQ2LLMuw
     (2021-11-11 17:44:34)
the weighting of topic is dependent on the existence of a cantine for the majority of the employees and employee commuting (distance from the work place).  Studies of certain comanies have indicated, that can have rather high impacts in case of a company cantine and  when employees need to travel far everyday.</t>
        </r>
      </text>
    </comment>
    <comment ref="P25" authorId="0" shapeId="0" xr:uid="{00000000-0006-0000-0900-000016000000}">
      <text>
        <r>
          <rPr>
            <sz val="11"/>
            <color rgb="FF000000"/>
            <rFont val="Calibri"/>
            <family val="2"/>
          </rPr>
          <t>======
ID#AAAAQ2LLMts
     (2021-11-11 17:44:34)
the weighting of this topics is dependent on the size of the company</t>
        </r>
      </text>
    </comment>
    <comment ref="F26" authorId="0" shapeId="0" xr:uid="{00000000-0006-0000-0900-000017000000}">
      <text>
        <r>
          <rPr>
            <sz val="11"/>
            <color rgb="FF000000"/>
            <rFont val="Calibri"/>
            <family val="2"/>
          </rPr>
          <t>======
ID#AAAAQ2LLMtY
     (2021-11-11 17:44:34)
please insert the total number of employees by full-time-equivalents</t>
        </r>
      </text>
    </comment>
    <comment ref="G27" authorId="0" shapeId="0" xr:uid="{00000000-0006-0000-0900-000018000000}">
      <text>
        <r>
          <rPr>
            <sz val="11"/>
            <color rgb="FF000000"/>
            <rFont val="Calibri"/>
            <family val="2"/>
          </rPr>
          <t>======
ID#AAAAQ2LLMt4
     (2021-11-11 17:44:34)
please name the country with the most employees and their precentage of all employees</t>
        </r>
      </text>
    </comment>
    <comment ref="G28" authorId="0" shapeId="0" xr:uid="{00000000-0006-0000-0900-000019000000}">
      <text>
        <r>
          <rPr>
            <sz val="11"/>
            <color rgb="FF000000"/>
            <rFont val="Calibri"/>
            <family val="2"/>
          </rPr>
          <t>======
ID#AAAAQ2LLMuc
     (2021-11-11 17:44:34)
please name the country with the 2nd most employees and their precentage of all employees</t>
        </r>
      </text>
    </comment>
    <comment ref="G29" authorId="0" shapeId="0" xr:uid="{00000000-0006-0000-0900-00001A000000}">
      <text>
        <r>
          <rPr>
            <sz val="11"/>
            <color rgb="FF000000"/>
            <rFont val="Calibri"/>
            <family val="2"/>
          </rPr>
          <t>======
ID#AAAAQ2LLMt8
     (2021-11-11 17:44:34)
please name the country with the 3rd most employees and their precentage of all employees</t>
        </r>
      </text>
    </comment>
    <comment ref="F30" authorId="0" shapeId="0" xr:uid="{00000000-0006-0000-0900-00001B000000}">
      <text>
        <r>
          <rPr>
            <sz val="11"/>
            <color rgb="FF000000"/>
            <rFont val="Calibri"/>
            <family val="2"/>
          </rPr>
          <t>======
ID#AAAAQ2LLMs4
     (2021-11-11 17:44:34)
please insert the (estimated) average distance of the employees from the company in km</t>
        </r>
      </text>
    </comment>
    <comment ref="F31" authorId="0" shapeId="0" xr:uid="{00000000-0006-0000-0900-00001C000000}">
      <text>
        <r>
          <rPr>
            <sz val="11"/>
            <color rgb="FF000000"/>
            <rFont val="Calibri"/>
            <family val="2"/>
          </rPr>
          <t>======
ID#AAAAQ2LLMtw
     (2021-11-11 17:44:34)
Does a company cantine exist, which more than 50% of the employee use?</t>
        </r>
      </text>
    </comment>
    <comment ref="F32" authorId="0" shapeId="0" xr:uid="{00000000-0006-0000-0900-00001D000000}">
      <text>
        <r>
          <rPr>
            <sz val="11"/>
            <color rgb="FF000000"/>
            <rFont val="Calibri"/>
            <family val="2"/>
          </rPr>
          <t>======
ID#AAAAQ2LLMug
     (2021-11-11 17:44:34)
please insert the total sales (source:  income statement)</t>
        </r>
      </text>
    </comment>
    <comment ref="O32" authorId="0" shapeId="0" xr:uid="{00000000-0006-0000-0900-00001E000000}">
      <text>
        <r>
          <rPr>
            <sz val="11"/>
            <color rgb="FF000000"/>
            <rFont val="Calibri"/>
            <family val="2"/>
          </rPr>
          <t>======
ID#AAAAQ2LLMuA
     (2021-11-11 17:44:34)
the weighting of topic is dependent on the envrionmental risk of the industry. The risk is currently deduced from interviews with experts and media research. Based on environmental input-output data more precise data should be available soon</t>
        </r>
      </text>
    </comment>
    <comment ref="P32" authorId="0" shapeId="0" xr:uid="{00000000-0006-0000-0900-00001F000000}">
      <text>
        <r>
          <rPr>
            <sz val="11"/>
            <color rgb="FF000000"/>
            <rFont val="Calibri"/>
            <family val="2"/>
          </rPr>
          <t>======
ID#AAAAQ2LLMtk
     (2021-11-11 17:44:34)
The Weighting is low if the company has almost entirely B2B-business</t>
        </r>
      </text>
    </comment>
    <comment ref="F34" authorId="0" shapeId="0" xr:uid="{00000000-0006-0000-0900-000020000000}">
      <text>
        <r>
          <rPr>
            <sz val="11"/>
            <color rgb="FF000000"/>
            <rFont val="Calibri"/>
            <family val="2"/>
          </rPr>
          <t>======
ID#AAAAQ2LLMuY
     (2021-11-11 17:44:34)
Please in the three most important industries your companies purchased goods or services from.  If you provide only one product, you can distinguish into customers segments, in case you provide many different products and services try to group them as far as possible</t>
        </r>
      </text>
    </comment>
    <comment ref="G34" authorId="0" shapeId="0" xr:uid="{00000000-0006-0000-0900-000021000000}">
      <text>
        <r>
          <rPr>
            <sz val="11"/>
            <color rgb="FF000000"/>
            <rFont val="Calibri"/>
            <family val="2"/>
          </rPr>
          <t>======
ID#AAAAQ2LLMt0
     (2021-11-11 17:44:34)
please insert a short description of the service and product</t>
        </r>
      </text>
    </comment>
    <comment ref="N38" authorId="0" shapeId="0" xr:uid="{00000000-0006-0000-0900-000022000000}">
      <text>
        <r>
          <rPr>
            <sz val="11"/>
            <color rgb="FF000000"/>
            <rFont val="Calibri"/>
            <family val="2"/>
          </rPr>
          <t>======
ID#AAAAQ2LLMu4
     (2021-11-11 17:44:34)
the weighting of this topics is dependent on the amount of the ratio  (profit / turnover)</t>
        </r>
      </text>
    </comment>
    <comment ref="O38" authorId="0" shapeId="0" xr:uid="{00000000-0006-0000-0900-000023000000}">
      <text>
        <r>
          <rPr>
            <sz val="11"/>
            <color rgb="FF000000"/>
            <rFont val="Calibri"/>
            <family val="2"/>
          </rPr>
          <t>======
ID#AAAAQ2LLMss
     (2021-11-11 17:44:34)
the weighting of topic is dependent on the envrionmental risk of the industry. The risk is currently deduced from expert interview and media research. Based on environmental input-output data more precise data should be available soon</t>
        </r>
      </text>
    </comment>
    <comment ref="P38" authorId="0" shapeId="0" xr:uid="{00000000-0006-0000-0900-000024000000}">
      <text>
        <r>
          <rPr>
            <sz val="11"/>
            <color rgb="FF000000"/>
            <rFont val="Calibri"/>
            <family val="2"/>
          </rPr>
          <t>======
ID#AAAAQ2LLMuk
     (2021-11-11 17:44:34)
the weighting of this topics is dependent on the size of the company and for some industries with high impact an adjacent communities the weighting is high</t>
        </r>
      </text>
    </comment>
  </commentList>
</comments>
</file>

<file path=xl/sharedStrings.xml><?xml version="1.0" encoding="utf-8"?>
<sst xmlns="http://schemas.openxmlformats.org/spreadsheetml/2006/main" count="5260" uniqueCount="3530">
  <si>
    <t>1. Go to 'Impact_Plan' and edit or add rows for your impact topics and KPIs.</t>
  </si>
  <si>
    <t xml:space="preserve">   - Use the drop-down lists for ESG Pillar, KPI Type and Measurement Frequency.</t>
  </si>
  <si>
    <t>2. Go to 'KPI_Tracking' and, for each year (or period), select a KPI Name and enter Target and Actual values.</t>
  </si>
  <si>
    <t xml:space="preserve">   - Impact Topic, Variance, Variance %, and Status are calculated automatically.</t>
  </si>
  <si>
    <t>3. Check the 'Dashboard' sheet for a quick visual comparison of Target vs Actual for the latest data rows.</t>
  </si>
  <si>
    <t>You can duplicate rows, add more KPIs, or extend the formulas down as needed.</t>
  </si>
  <si>
    <t>Impact Topic</t>
  </si>
  <si>
    <t>Strategic Objective</t>
  </si>
  <si>
    <t>ESG Pillar</t>
  </si>
  <si>
    <t>ECG Value</t>
  </si>
  <si>
    <t>SDG(s)</t>
  </si>
  <si>
    <t>KPI Name</t>
  </si>
  <si>
    <t>KPI Type</t>
  </si>
  <si>
    <t>Unit</t>
  </si>
  <si>
    <t>Baseline Value</t>
  </si>
  <si>
    <t>Baseline Year</t>
  </si>
  <si>
    <t>Target Value</t>
  </si>
  <si>
    <t>Target Year</t>
  </si>
  <si>
    <t>Measurement Frequency</t>
  </si>
  <si>
    <t>Responsible Person</t>
  </si>
  <si>
    <t>Notes</t>
  </si>
  <si>
    <t>Energy efficiency in SMEs</t>
  </si>
  <si>
    <t>Reduce energy intensity of SME portfolio</t>
  </si>
  <si>
    <t>E - Environmental</t>
  </si>
  <si>
    <t>Environmental Sustainability</t>
  </si>
  <si>
    <t>SDG 7, SDG 13</t>
  </si>
  <si>
    <t>Energy consumption per unit revenue</t>
  </si>
  <si>
    <t>Outcome</t>
  </si>
  <si>
    <t>kWh / EUR revenue</t>
  </si>
  <si>
    <t>Annual</t>
  </si>
  <si>
    <t>Sustainability Manager</t>
  </si>
  <si>
    <t>Baseline based on 2023 audit of 20 SMEs.</t>
  </si>
  <si>
    <t>Inclusive employment</t>
  </si>
  <si>
    <t>Increase share of employees from vulnerable groups</t>
  </si>
  <si>
    <t>S - Social</t>
  </si>
  <si>
    <t>Solidarity &amp; Social Justice</t>
  </si>
  <si>
    <t>SDG 8, SDG 10</t>
  </si>
  <si>
    <t>Share of employees from vulnerable groups</t>
  </si>
  <si>
    <t>% of total employees</t>
  </si>
  <si>
    <t>HR Director</t>
  </si>
  <si>
    <t>Vulnerable groups as defined in HR policy.</t>
  </si>
  <si>
    <t>Transparency &amp; stakeholder engagement</t>
  </si>
  <si>
    <t>Improve transparency and structured stakeholder dialogue</t>
  </si>
  <si>
    <t>G - Governance</t>
  </si>
  <si>
    <t>Transparency &amp; Co-determination</t>
  </si>
  <si>
    <t>SDG 16, SDG 17</t>
  </si>
  <si>
    <t>Stakeholder engagement events per year</t>
  </si>
  <si>
    <t>Output</t>
  </si>
  <si>
    <t>Number of events</t>
  </si>
  <si>
    <t>CSR Officer</t>
  </si>
  <si>
    <t>Includes multi-stakeholder workshops and public events.</t>
  </si>
  <si>
    <t>Period</t>
  </si>
  <si>
    <t>Target</t>
  </si>
  <si>
    <t>Actual</t>
  </si>
  <si>
    <t>Variance</t>
  </si>
  <si>
    <t>Variance %</t>
  </si>
  <si>
    <t>Status</t>
  </si>
  <si>
    <t>Last Updated</t>
  </si>
  <si>
    <t>Comments</t>
  </si>
  <si>
    <t>2024</t>
  </si>
  <si>
    <t>2025-01-15</t>
  </si>
  <si>
    <t>Slightly above target due to colder winter.</t>
  </si>
  <si>
    <t>2025</t>
  </si>
  <si>
    <t>2026-01-20</t>
  </si>
  <si>
    <t>Energy efficiency measures implemented.</t>
  </si>
  <si>
    <t>2025-01-10</t>
  </si>
  <si>
    <t>New inclusive hiring programme.</t>
  </si>
  <si>
    <t>2025-01-05</t>
  </si>
  <si>
    <t>Extra event requested by local community.</t>
  </si>
  <si>
    <t>On Track</t>
  </si>
  <si>
    <t>Quarterly</t>
  </si>
  <si>
    <t>At Risk</t>
  </si>
  <si>
    <t>Impact</t>
  </si>
  <si>
    <t>Monthly</t>
  </si>
  <si>
    <t>Off Track</t>
  </si>
  <si>
    <t>Integrated</t>
  </si>
  <si>
    <t>Project Start/End</t>
  </si>
  <si>
    <t>Simple KPI Dashboard</t>
  </si>
  <si>
    <t>Select your language</t>
  </si>
  <si>
    <t>5.06</t>
  </si>
  <si>
    <t>a)</t>
  </si>
  <si>
    <t>b)</t>
  </si>
  <si>
    <t>c)</t>
  </si>
  <si>
    <t>d)</t>
  </si>
  <si>
    <t>e)</t>
  </si>
  <si>
    <t>f)</t>
  </si>
  <si>
    <t>Address:</t>
  </si>
  <si>
    <t>Ja</t>
  </si>
  <si>
    <t>Nein</t>
  </si>
  <si>
    <t>ausblenden</t>
  </si>
  <si>
    <t>ausblenben</t>
  </si>
  <si>
    <t>Gewichtung Standard</t>
  </si>
  <si>
    <t>Reset</t>
  </si>
  <si>
    <t>A</t>
  </si>
  <si>
    <t>A1</t>
  </si>
  <si>
    <t>A2</t>
  </si>
  <si>
    <t>A3</t>
  </si>
  <si>
    <t>A4</t>
  </si>
  <si>
    <t>B</t>
  </si>
  <si>
    <t>B1</t>
  </si>
  <si>
    <t>B2</t>
  </si>
  <si>
    <t>B3</t>
  </si>
  <si>
    <t>B4</t>
  </si>
  <si>
    <t>C</t>
  </si>
  <si>
    <t>C1</t>
  </si>
  <si>
    <t>C2</t>
  </si>
  <si>
    <t>C3</t>
  </si>
  <si>
    <t>C4</t>
  </si>
  <si>
    <t>D</t>
  </si>
  <si>
    <t>D1</t>
  </si>
  <si>
    <t>D2</t>
  </si>
  <si>
    <t>D3</t>
  </si>
  <si>
    <t>D4</t>
  </si>
  <si>
    <t>E</t>
  </si>
  <si>
    <t>E1</t>
  </si>
  <si>
    <t>E2</t>
  </si>
  <si>
    <t>E3</t>
  </si>
  <si>
    <t>E4</t>
  </si>
  <si>
    <t>MATRIX 5.0</t>
  </si>
  <si>
    <t>VALUES WERTE</t>
  </si>
  <si>
    <t xml:space="preserve">1) HUMAN DIGNITY </t>
  </si>
  <si>
    <t>2) SOLIDARITY &amp;  JUSTICE</t>
  </si>
  <si>
    <t>3) ECOLOGICAL SUSTAINABILITY</t>
  </si>
  <si>
    <t>4) DEMOCRATIC CO-DETERMINATION AND TRANSPARENCY</t>
  </si>
  <si>
    <t>Total Sales (in Mio Euro)</t>
  </si>
  <si>
    <t>Total Assets (in Mio Euro)</t>
  </si>
  <si>
    <t>fields necessary to fill out</t>
  </si>
  <si>
    <t>these field contains a comment on the necesarry information for cells to be filled out or on the weighting in general</t>
  </si>
  <si>
    <t>STAKEHOLDER                                                    BERÜHRUNGSGGRUPPE</t>
  </si>
  <si>
    <t>Gesamt-Ausgaben an Lieferanten / total expenditures on the supply chain</t>
  </si>
  <si>
    <t>A: SUPPLIERS</t>
  </si>
  <si>
    <t>NACE</t>
  </si>
  <si>
    <t>Industry</t>
  </si>
  <si>
    <t>Product / Services Description</t>
  </si>
  <si>
    <t>Region</t>
  </si>
  <si>
    <t>Expenditures</t>
  </si>
  <si>
    <t>Rest</t>
  </si>
  <si>
    <t xml:space="preserve">profit </t>
  </si>
  <si>
    <t>B: INVESTORS</t>
  </si>
  <si>
    <t xml:space="preserve">profit in % of total Sales </t>
  </si>
  <si>
    <t>costs of finance</t>
  </si>
  <si>
    <t>&lt;-- (zugänge anlageverm.+financial assets)/total assets</t>
  </si>
  <si>
    <t>finance income</t>
  </si>
  <si>
    <t>&lt;-- ratio: sales/assets</t>
  </si>
  <si>
    <t>total assets</t>
  </si>
  <si>
    <t>"zugänge zum anlagevermögen"</t>
  </si>
  <si>
    <t>"invested money"</t>
  </si>
  <si>
    <t>employee expenditures</t>
  </si>
  <si>
    <t>C: EMPLOYEES</t>
  </si>
  <si>
    <t xml:space="preserve">number of FTE </t>
  </si>
  <si>
    <t xml:space="preserve">% employees  in </t>
  </si>
  <si>
    <t xml:space="preserve">% employees in </t>
  </si>
  <si>
    <t>potential commuting impact</t>
  </si>
  <si>
    <t>existence of a company canteen</t>
  </si>
  <si>
    <t>total sales</t>
  </si>
  <si>
    <t>D: CUSTOMERS</t>
  </si>
  <si>
    <t>B2B / B2C</t>
  </si>
  <si>
    <t>industry</t>
  </si>
  <si>
    <t>% of total sales</t>
  </si>
  <si>
    <t>E: SOCIETY</t>
  </si>
  <si>
    <t>Company Size (EU definition)</t>
  </si>
  <si>
    <t>1) HUMAN DIGNITY</t>
  </si>
  <si>
    <t>2) COOPERATION AND SOLIDARITY</t>
  </si>
  <si>
    <t>5) DEMOCRATIC CO-DETERMINATION AND TRANSPARENCY</t>
  </si>
  <si>
    <t>Weighting Points</t>
  </si>
  <si>
    <t>Selected Weighting</t>
  </si>
  <si>
    <t>trifft nicht zu</t>
  </si>
  <si>
    <t>niedrig</t>
  </si>
  <si>
    <t>mittel</t>
  </si>
  <si>
    <t>hoch</t>
  </si>
  <si>
    <t>sehr hoch</t>
  </si>
  <si>
    <t>No data in company facts</t>
  </si>
  <si>
    <t>DIFFERENCE TO MATRIX 4.0 WEIGHTING</t>
  </si>
  <si>
    <t>-</t>
  </si>
  <si>
    <t>INDUSTRY WEIGHTING - COMMON GOOD MATRIX</t>
  </si>
  <si>
    <t xml:space="preserve">INDUSTRY </t>
  </si>
  <si>
    <t>A1 -social risks in the Supply Chain</t>
  </si>
  <si>
    <t>A3 -ecological sustainability in the Supply Chain</t>
  </si>
  <si>
    <t>D3 - Ecological Design of products and services</t>
  </si>
  <si>
    <t>E3 -  Reduction of Environmental Impact</t>
  </si>
  <si>
    <t>E4 - Social transparency and co-
determination</t>
  </si>
  <si>
    <t>A3 - Ecologicla Supply Chain Risk</t>
  </si>
  <si>
    <t>(based UN International Standard Industrial Classification of All Economic Activities, Rev.4 -http://unstats.un.org/unsd/cr/registry/regcst.asp?Cl=27)</t>
  </si>
  <si>
    <t>weighting</t>
  </si>
  <si>
    <t>argumentation: based on the social risks in the industry</t>
  </si>
  <si>
    <t>argumentation: based on ecological impact on the planterary boundaries in the supply cahin (studies and the use of quantitative models - e.g. ecological footprint - will be applied herefor)</t>
  </si>
  <si>
    <t>argumentation: based on the products / service impact on the planterary boundaries in the use phase (studies and the use of quantitative models - e.g. ecological footprint - will be applied herefor)</t>
  </si>
  <si>
    <t>argumentation: based on the sectors direct impact in the production phase on the planterary boundaries (studies and the use of quantitative models will be applied herefor); e.g. sehr hoch: The sector has a major impact of various planetary boundaries</t>
  </si>
  <si>
    <t xml:space="preserve">argumentation: the weighting is depending on the impact the industry has particularly on the adjacent environment
</t>
  </si>
  <si>
    <t>argumentation: based on the sectors direct impact in the production phase on the planterary boundaries (studies and the use of quantitative models will be applied herefor)
sehr hoch: The sector has a major impact of various planetary boundaries</t>
  </si>
  <si>
    <t xml:space="preserve">A </t>
  </si>
  <si>
    <t>ist E3?</t>
  </si>
  <si>
    <t>the main impacts are in the production phase</t>
  </si>
  <si>
    <t xml:space="preserve">major direct impact on various planetary boundaries in the production (climate change, N/P-cycle, biodiversity, land-use-change) </t>
  </si>
  <si>
    <t xml:space="preserve">B </t>
  </si>
  <si>
    <t>major impact on eco-systems</t>
  </si>
  <si>
    <t xml:space="preserve">C </t>
  </si>
  <si>
    <t xml:space="preserve">Please note: This industry is very heterogen. </t>
  </si>
  <si>
    <t>Ca</t>
  </si>
  <si>
    <t>Cb</t>
  </si>
  <si>
    <t>Cc</t>
  </si>
  <si>
    <t>Cd</t>
  </si>
  <si>
    <t>Ce</t>
  </si>
  <si>
    <t>residues for some pharmaproducts critical</t>
  </si>
  <si>
    <t>Cf</t>
  </si>
  <si>
    <t>Cg</t>
  </si>
  <si>
    <t>Ch</t>
  </si>
  <si>
    <t xml:space="preserve">D </t>
  </si>
  <si>
    <t>major impact on climate change</t>
  </si>
  <si>
    <t xml:space="preserve">E </t>
  </si>
  <si>
    <t xml:space="preserve">F </t>
  </si>
  <si>
    <t>major impact on climate change (see d3) and impacting land-use-change</t>
  </si>
  <si>
    <t xml:space="preserve">G </t>
  </si>
  <si>
    <t xml:space="preserve">H </t>
  </si>
  <si>
    <t xml:space="preserve">I </t>
  </si>
  <si>
    <t xml:space="preserve">J </t>
  </si>
  <si>
    <t xml:space="preserve">K </t>
  </si>
  <si>
    <t xml:space="preserve">L </t>
  </si>
  <si>
    <t xml:space="preserve">M </t>
  </si>
  <si>
    <t xml:space="preserve">N </t>
  </si>
  <si>
    <t xml:space="preserve">O </t>
  </si>
  <si>
    <t xml:space="preserve">P </t>
  </si>
  <si>
    <t xml:space="preserve">Q </t>
  </si>
  <si>
    <t xml:space="preserve">R </t>
  </si>
  <si>
    <t xml:space="preserve">S </t>
  </si>
  <si>
    <t>T</t>
  </si>
  <si>
    <t xml:space="preserve">U </t>
  </si>
  <si>
    <t>Branche 1</t>
  </si>
  <si>
    <t>Branche 2</t>
  </si>
  <si>
    <t>Branche 3</t>
  </si>
  <si>
    <t>ÖKOLOGISCHE BRANCHENGEWICHTUNGEN</t>
  </si>
  <si>
    <t>SUPPLIERS AND EMPLOYEE WEIGHTING RATIO</t>
  </si>
  <si>
    <t>added value of suppliers (source: income statement)</t>
  </si>
  <si>
    <t>Splitted added value (source¿?)</t>
  </si>
  <si>
    <t>Country</t>
  </si>
  <si>
    <t>PPP index (source¿?)</t>
  </si>
  <si>
    <t>Added value adjusted</t>
  </si>
  <si>
    <t>Total</t>
  </si>
  <si>
    <t>%</t>
  </si>
  <si>
    <t>ITUC (average)</t>
  </si>
  <si>
    <t>nace</t>
  </si>
  <si>
    <t>ecol. Impact (A3)</t>
  </si>
  <si>
    <t>social impact (A1)</t>
  </si>
  <si>
    <t>Supplier 1</t>
  </si>
  <si>
    <t>Supplier 2</t>
  </si>
  <si>
    <t>Supplier 3</t>
  </si>
  <si>
    <t>Supplier 4</t>
  </si>
  <si>
    <t>Supplier 5</t>
  </si>
  <si>
    <t>Rest of suppliers</t>
  </si>
  <si>
    <t>Supply Chain Gewichtung</t>
  </si>
  <si>
    <t>Workers</t>
  </si>
  <si>
    <t xml:space="preserve">Please note that the boxes with a red frame have to be filled out. </t>
  </si>
  <si>
    <t>Purchasing Power Parity Tables</t>
  </si>
  <si>
    <t>Data Source</t>
  </si>
  <si>
    <t>Worldbank Data</t>
  </si>
  <si>
    <t>Last Updated Date</t>
  </si>
  <si>
    <t>9_2020</t>
  </si>
  <si>
    <t>http://data.worldbank.org/indicator/NY.GDP.MKTP.PP.CD</t>
  </si>
  <si>
    <t xml:space="preserve"> </t>
  </si>
  <si>
    <t>Country Code</t>
  </si>
  <si>
    <t>Country Name</t>
  </si>
  <si>
    <t>PPP Factor</t>
  </si>
  <si>
    <t>ITUC</t>
  </si>
  <si>
    <t>code</t>
  </si>
  <si>
    <t>Aruba</t>
  </si>
  <si>
    <t>Americas</t>
  </si>
  <si>
    <t>est</t>
  </si>
  <si>
    <t>ABW</t>
  </si>
  <si>
    <t>Afghanistan</t>
  </si>
  <si>
    <t>Asia</t>
  </si>
  <si>
    <t>AFG</t>
  </si>
  <si>
    <t>Angola</t>
  </si>
  <si>
    <t>Africa</t>
  </si>
  <si>
    <t>AGO</t>
  </si>
  <si>
    <t>Albania</t>
  </si>
  <si>
    <t>Europe</t>
  </si>
  <si>
    <t>ALB</t>
  </si>
  <si>
    <t>Andorra</t>
  </si>
  <si>
    <t>AND</t>
  </si>
  <si>
    <t>United Arab Emirates</t>
  </si>
  <si>
    <t>ARE</t>
  </si>
  <si>
    <t>Argentina</t>
  </si>
  <si>
    <t>ARG</t>
  </si>
  <si>
    <t>Armenia</t>
  </si>
  <si>
    <t>ARM</t>
  </si>
  <si>
    <t>American Samoa</t>
  </si>
  <si>
    <t>Oceania</t>
  </si>
  <si>
    <t>ASM</t>
  </si>
  <si>
    <t>Antigua and Barbuda</t>
  </si>
  <si>
    <t>ATG</t>
  </si>
  <si>
    <t>Australia</t>
  </si>
  <si>
    <t>AUS</t>
  </si>
  <si>
    <t>Austria</t>
  </si>
  <si>
    <t>AUT</t>
  </si>
  <si>
    <t>Azerbaijan</t>
  </si>
  <si>
    <t>AZE</t>
  </si>
  <si>
    <t>Burundi</t>
  </si>
  <si>
    <t>BDI</t>
  </si>
  <si>
    <t>Belgium</t>
  </si>
  <si>
    <t>BEL</t>
  </si>
  <si>
    <t>Benin</t>
  </si>
  <si>
    <t>BEN</t>
  </si>
  <si>
    <t>Burkina Faso</t>
  </si>
  <si>
    <t>BFA</t>
  </si>
  <si>
    <t>Bangladesh</t>
  </si>
  <si>
    <t>BGD</t>
  </si>
  <si>
    <t>Bulgaria</t>
  </si>
  <si>
    <t>BGR</t>
  </si>
  <si>
    <t>Bahrain</t>
  </si>
  <si>
    <t>BHR</t>
  </si>
  <si>
    <t>Bahamas, The</t>
  </si>
  <si>
    <t>BHS</t>
  </si>
  <si>
    <t>Bosnia and Herzegovina</t>
  </si>
  <si>
    <t>BIH</t>
  </si>
  <si>
    <t>Belarus</t>
  </si>
  <si>
    <t>BLR</t>
  </si>
  <si>
    <t>Belize</t>
  </si>
  <si>
    <t>BLZ</t>
  </si>
  <si>
    <t>Bermuda</t>
  </si>
  <si>
    <t>BMU</t>
  </si>
  <si>
    <t>Bolivia</t>
  </si>
  <si>
    <t>BOL</t>
  </si>
  <si>
    <t>Brazil</t>
  </si>
  <si>
    <t>BRA</t>
  </si>
  <si>
    <t>Barbados</t>
  </si>
  <si>
    <t>BRB</t>
  </si>
  <si>
    <t>Brunei Darussalam</t>
  </si>
  <si>
    <t>BRN</t>
  </si>
  <si>
    <t>Bhutan</t>
  </si>
  <si>
    <t>BTN</t>
  </si>
  <si>
    <t>Botswana</t>
  </si>
  <si>
    <t>BWA</t>
  </si>
  <si>
    <t>Central African Republic</t>
  </si>
  <si>
    <t>CAF</t>
  </si>
  <si>
    <t>Canada</t>
  </si>
  <si>
    <t>CAN</t>
  </si>
  <si>
    <t>Switzerland</t>
  </si>
  <si>
    <t>CHE</t>
  </si>
  <si>
    <t>Chile</t>
  </si>
  <si>
    <t>CHL</t>
  </si>
  <si>
    <t>China</t>
  </si>
  <si>
    <t>CHN</t>
  </si>
  <si>
    <t>Cote d'Ivoire</t>
  </si>
  <si>
    <t>CIV</t>
  </si>
  <si>
    <t>Cameroon</t>
  </si>
  <si>
    <t>CMR</t>
  </si>
  <si>
    <t>Congo, Dem. Rep.</t>
  </si>
  <si>
    <t>COD</t>
  </si>
  <si>
    <t>Congo, Rep.</t>
  </si>
  <si>
    <t>COG</t>
  </si>
  <si>
    <t>Colombia</t>
  </si>
  <si>
    <t>COL</t>
  </si>
  <si>
    <t>Comoros</t>
  </si>
  <si>
    <t>COM</t>
  </si>
  <si>
    <t>Cabo Verde</t>
  </si>
  <si>
    <t>CPV</t>
  </si>
  <si>
    <t>Costa Rica</t>
  </si>
  <si>
    <t>CRI</t>
  </si>
  <si>
    <t>Cuba</t>
  </si>
  <si>
    <t>CUB</t>
  </si>
  <si>
    <t>Curacao</t>
  </si>
  <si>
    <t>CUW</t>
  </si>
  <si>
    <t>Cayman Islands</t>
  </si>
  <si>
    <t>CYM</t>
  </si>
  <si>
    <t>Cyprus</t>
  </si>
  <si>
    <t>CYP</t>
  </si>
  <si>
    <t>Czech Republic</t>
  </si>
  <si>
    <t>CZE</t>
  </si>
  <si>
    <t>Germany</t>
  </si>
  <si>
    <t>DEU</t>
  </si>
  <si>
    <t>Djibouti</t>
  </si>
  <si>
    <t>DJI</t>
  </si>
  <si>
    <t>Dominica</t>
  </si>
  <si>
    <t>DMA</t>
  </si>
  <si>
    <t>Denmark</t>
  </si>
  <si>
    <t>DNK</t>
  </si>
  <si>
    <t>Dominican Republic</t>
  </si>
  <si>
    <t>DOM</t>
  </si>
  <si>
    <t>Algeria</t>
  </si>
  <si>
    <t>DZA</t>
  </si>
  <si>
    <t>Ecuador</t>
  </si>
  <si>
    <t>ECU</t>
  </si>
  <si>
    <t>Egypt, Arab Rep.</t>
  </si>
  <si>
    <t>EGY</t>
  </si>
  <si>
    <t>Eritrea</t>
  </si>
  <si>
    <t>ERI</t>
  </si>
  <si>
    <t>Spain</t>
  </si>
  <si>
    <t>ESP</t>
  </si>
  <si>
    <t>Estonia</t>
  </si>
  <si>
    <t>EST</t>
  </si>
  <si>
    <t>Ethiopia</t>
  </si>
  <si>
    <t>ETH</t>
  </si>
  <si>
    <t>Finland</t>
  </si>
  <si>
    <t>FIN</t>
  </si>
  <si>
    <t>Fiji</t>
  </si>
  <si>
    <t>FJI</t>
  </si>
  <si>
    <t>France</t>
  </si>
  <si>
    <t>FRA</t>
  </si>
  <si>
    <t>Faroe Islands</t>
  </si>
  <si>
    <t>FRO</t>
  </si>
  <si>
    <t>Micronesia, Fed. Sts.</t>
  </si>
  <si>
    <t>FSM</t>
  </si>
  <si>
    <t>Gabon</t>
  </si>
  <si>
    <t>GAB</t>
  </si>
  <si>
    <t>United Kingdom</t>
  </si>
  <si>
    <t>GBR</t>
  </si>
  <si>
    <t>Georgia</t>
  </si>
  <si>
    <t>GEO</t>
  </si>
  <si>
    <t>Ghana</t>
  </si>
  <si>
    <t>GHA</t>
  </si>
  <si>
    <t>Gibraltar</t>
  </si>
  <si>
    <t>GIB</t>
  </si>
  <si>
    <t>Guinea</t>
  </si>
  <si>
    <t>GIN</t>
  </si>
  <si>
    <t>Gambia, The</t>
  </si>
  <si>
    <t>GMB</t>
  </si>
  <si>
    <t>Guinea-Bissau</t>
  </si>
  <si>
    <t>GNB</t>
  </si>
  <si>
    <t>Equatorial Guinea</t>
  </si>
  <si>
    <t>GNQ</t>
  </si>
  <si>
    <t>Greece</t>
  </si>
  <si>
    <t>GRC</t>
  </si>
  <si>
    <t>Grenada</t>
  </si>
  <si>
    <t>GRD</t>
  </si>
  <si>
    <t>Greenland</t>
  </si>
  <si>
    <t>GRL</t>
  </si>
  <si>
    <t>Guatemala</t>
  </si>
  <si>
    <t>GTM</t>
  </si>
  <si>
    <t>Guam</t>
  </si>
  <si>
    <t>GUM</t>
  </si>
  <si>
    <t>Guyana</t>
  </si>
  <si>
    <t>GUY</t>
  </si>
  <si>
    <t>Hong Kong SAR, China</t>
  </si>
  <si>
    <t>HKG</t>
  </si>
  <si>
    <t>Honduras</t>
  </si>
  <si>
    <t>HND</t>
  </si>
  <si>
    <t>Croatia</t>
  </si>
  <si>
    <t>HRV</t>
  </si>
  <si>
    <t>Haiti</t>
  </si>
  <si>
    <t>HTI</t>
  </si>
  <si>
    <t>Hungary</t>
  </si>
  <si>
    <t>HUN</t>
  </si>
  <si>
    <t>Indonesia</t>
  </si>
  <si>
    <t>IDN</t>
  </si>
  <si>
    <t>Isle of Man</t>
  </si>
  <si>
    <t>IMN</t>
  </si>
  <si>
    <t>India</t>
  </si>
  <si>
    <t>IND</t>
  </si>
  <si>
    <t>Ireland</t>
  </si>
  <si>
    <t>IRL</t>
  </si>
  <si>
    <t>Iran, Islamic Rep.</t>
  </si>
  <si>
    <t>IRN</t>
  </si>
  <si>
    <t>Iraq</t>
  </si>
  <si>
    <t>IRQ</t>
  </si>
  <si>
    <t>Iceland</t>
  </si>
  <si>
    <t>ISL</t>
  </si>
  <si>
    <t>Israel</t>
  </si>
  <si>
    <t>ISR</t>
  </si>
  <si>
    <t>Italy</t>
  </si>
  <si>
    <t>ITA</t>
  </si>
  <si>
    <t>Jamaica</t>
  </si>
  <si>
    <t>JAM</t>
  </si>
  <si>
    <t>Jordan</t>
  </si>
  <si>
    <t>JOR</t>
  </si>
  <si>
    <t>Japan</t>
  </si>
  <si>
    <t>JPN</t>
  </si>
  <si>
    <t>Kazakhstan</t>
  </si>
  <si>
    <t>KAZ</t>
  </si>
  <si>
    <t>Kenya</t>
  </si>
  <si>
    <t>KEN</t>
  </si>
  <si>
    <t>Kyrgyz Republic</t>
  </si>
  <si>
    <t>KGZ</t>
  </si>
  <si>
    <t>Cambodia</t>
  </si>
  <si>
    <t>KHM</t>
  </si>
  <si>
    <t>Kiribati</t>
  </si>
  <si>
    <t>KIR</t>
  </si>
  <si>
    <t>St. Kitts and Nevis</t>
  </si>
  <si>
    <t>KNA</t>
  </si>
  <si>
    <t>Korea, Rep.</t>
  </si>
  <si>
    <t>KOR</t>
  </si>
  <si>
    <t>Kuwait</t>
  </si>
  <si>
    <t>KWT</t>
  </si>
  <si>
    <t>Lao PDR</t>
  </si>
  <si>
    <t>LAO</t>
  </si>
  <si>
    <t>Lebanon</t>
  </si>
  <si>
    <t>LBN</t>
  </si>
  <si>
    <t>Liberia</t>
  </si>
  <si>
    <t>LBR</t>
  </si>
  <si>
    <t>Libya</t>
  </si>
  <si>
    <t>LBY</t>
  </si>
  <si>
    <t>St. Lucia</t>
  </si>
  <si>
    <t>LCA</t>
  </si>
  <si>
    <t>Liechtenstein</t>
  </si>
  <si>
    <t>LIE</t>
  </si>
  <si>
    <t>Sri Lanka</t>
  </si>
  <si>
    <t>LKA</t>
  </si>
  <si>
    <t>Lesotho</t>
  </si>
  <si>
    <t>LSO</t>
  </si>
  <si>
    <t>Lithuania</t>
  </si>
  <si>
    <t>LTU</t>
  </si>
  <si>
    <t>Luxembourg</t>
  </si>
  <si>
    <t>LUX</t>
  </si>
  <si>
    <t>Latvia</t>
  </si>
  <si>
    <t>LVA</t>
  </si>
  <si>
    <t>Macao SAR, China</t>
  </si>
  <si>
    <t>MAC</t>
  </si>
  <si>
    <t>St. Martin (French part)</t>
  </si>
  <si>
    <t>MAF</t>
  </si>
  <si>
    <t>Morocco</t>
  </si>
  <si>
    <t>MAR</t>
  </si>
  <si>
    <t>Monaco</t>
  </si>
  <si>
    <t>MCO</t>
  </si>
  <si>
    <t>Moldova</t>
  </si>
  <si>
    <t>MDA</t>
  </si>
  <si>
    <t>Madagascar</t>
  </si>
  <si>
    <t>MDG</t>
  </si>
  <si>
    <t>Maldives</t>
  </si>
  <si>
    <t>MDV</t>
  </si>
  <si>
    <t>Mexico</t>
  </si>
  <si>
    <t>MEX</t>
  </si>
  <si>
    <t>Marshall Islands</t>
  </si>
  <si>
    <t>MHL</t>
  </si>
  <si>
    <t>Macedonia, FYR</t>
  </si>
  <si>
    <t>MKD</t>
  </si>
  <si>
    <t>Mali</t>
  </si>
  <si>
    <t>MLI</t>
  </si>
  <si>
    <t>Malta</t>
  </si>
  <si>
    <t>MLT</t>
  </si>
  <si>
    <t>Myanmar</t>
  </si>
  <si>
    <t>MMR</t>
  </si>
  <si>
    <t>Montenegro</t>
  </si>
  <si>
    <t>MNE</t>
  </si>
  <si>
    <t>Mongolia</t>
  </si>
  <si>
    <t>MNG</t>
  </si>
  <si>
    <t>Northern Mariana Islands</t>
  </si>
  <si>
    <t>MNP</t>
  </si>
  <si>
    <t>Mozambique</t>
  </si>
  <si>
    <t>MOZ</t>
  </si>
  <si>
    <t>Mauritania</t>
  </si>
  <si>
    <t>MRT</t>
  </si>
  <si>
    <t>Mauritius</t>
  </si>
  <si>
    <t>MUS</t>
  </si>
  <si>
    <t>Malawi</t>
  </si>
  <si>
    <t>MWI</t>
  </si>
  <si>
    <t>Malaysia</t>
  </si>
  <si>
    <t>MYS</t>
  </si>
  <si>
    <t>Namibia</t>
  </si>
  <si>
    <t>NAM</t>
  </si>
  <si>
    <t>New Caledonia</t>
  </si>
  <si>
    <t>NCL</t>
  </si>
  <si>
    <t>Niger</t>
  </si>
  <si>
    <t>NER</t>
  </si>
  <si>
    <t>Nigeria</t>
  </si>
  <si>
    <t>NGA</t>
  </si>
  <si>
    <t>Nicaragua</t>
  </si>
  <si>
    <t>NIC</t>
  </si>
  <si>
    <t>Netherlands</t>
  </si>
  <si>
    <t>NLD</t>
  </si>
  <si>
    <t>Norway</t>
  </si>
  <si>
    <t>NOR</t>
  </si>
  <si>
    <t>Nepal</t>
  </si>
  <si>
    <t>NPL</t>
  </si>
  <si>
    <t>Nauru</t>
  </si>
  <si>
    <t>NRU</t>
  </si>
  <si>
    <t>New Zealand</t>
  </si>
  <si>
    <t>NZL</t>
  </si>
  <si>
    <t>Oman</t>
  </si>
  <si>
    <t>OMN</t>
  </si>
  <si>
    <t>Pakistan</t>
  </si>
  <si>
    <t>PAK</t>
  </si>
  <si>
    <t>Panama</t>
  </si>
  <si>
    <t>PAN</t>
  </si>
  <si>
    <t>Peru</t>
  </si>
  <si>
    <t>PER</t>
  </si>
  <si>
    <t>Philippines</t>
  </si>
  <si>
    <t>PHL</t>
  </si>
  <si>
    <t>Palau</t>
  </si>
  <si>
    <t>PLW</t>
  </si>
  <si>
    <t>Papua New Guinea</t>
  </si>
  <si>
    <t>PNG</t>
  </si>
  <si>
    <t>Poland</t>
  </si>
  <si>
    <t>POL</t>
  </si>
  <si>
    <t>Puerto Rico</t>
  </si>
  <si>
    <t>PRI</t>
  </si>
  <si>
    <t>Korea, Dem. People’s Rep.</t>
  </si>
  <si>
    <t>PRK</t>
  </si>
  <si>
    <t>Portugal</t>
  </si>
  <si>
    <t>PRT</t>
  </si>
  <si>
    <t>Paraguay</t>
  </si>
  <si>
    <t>PRY</t>
  </si>
  <si>
    <t>West Bank and Gaza</t>
  </si>
  <si>
    <t>PSE</t>
  </si>
  <si>
    <t>French Polynesia</t>
  </si>
  <si>
    <t>PYF</t>
  </si>
  <si>
    <t>Qatar</t>
  </si>
  <si>
    <t>QAT</t>
  </si>
  <si>
    <t>Romania</t>
  </si>
  <si>
    <t>ROU</t>
  </si>
  <si>
    <t>Russian Federation</t>
  </si>
  <si>
    <t>RUS</t>
  </si>
  <si>
    <t>Rwanda</t>
  </si>
  <si>
    <t>RWA</t>
  </si>
  <si>
    <t>Saudi Arabia</t>
  </si>
  <si>
    <t>SAU</t>
  </si>
  <si>
    <t>Sudan</t>
  </si>
  <si>
    <t>SDN</t>
  </si>
  <si>
    <t>Senegal</t>
  </si>
  <si>
    <t>SEN</t>
  </si>
  <si>
    <t>Singapore</t>
  </si>
  <si>
    <t>SGP</t>
  </si>
  <si>
    <t>Solomon Islands</t>
  </si>
  <si>
    <t>SLB</t>
  </si>
  <si>
    <t>Sierra Leone</t>
  </si>
  <si>
    <t>SLE</t>
  </si>
  <si>
    <t>El Salvador</t>
  </si>
  <si>
    <t>SLV</t>
  </si>
  <si>
    <t>San Marino</t>
  </si>
  <si>
    <t>SMR</t>
  </si>
  <si>
    <t>Somalia</t>
  </si>
  <si>
    <t>SOM</t>
  </si>
  <si>
    <t>Serbia</t>
  </si>
  <si>
    <t>SRB</t>
  </si>
  <si>
    <t>South Sudan</t>
  </si>
  <si>
    <t>SSD</t>
  </si>
  <si>
    <t>Sao Tome and Principe</t>
  </si>
  <si>
    <t>STP</t>
  </si>
  <si>
    <t>Suriname</t>
  </si>
  <si>
    <t>SUR</t>
  </si>
  <si>
    <t>Slovak Republic</t>
  </si>
  <si>
    <t>SVK</t>
  </si>
  <si>
    <t>Slovenia</t>
  </si>
  <si>
    <t>SVN</t>
  </si>
  <si>
    <t>Sweden</t>
  </si>
  <si>
    <t>SWE</t>
  </si>
  <si>
    <t>Swaziland</t>
  </si>
  <si>
    <t>SWZ</t>
  </si>
  <si>
    <t>Sint Maarten (Dutch part)</t>
  </si>
  <si>
    <t>SXM</t>
  </si>
  <si>
    <t>Seychelles</t>
  </si>
  <si>
    <t>SYC</t>
  </si>
  <si>
    <t>Syrian Arab Republic</t>
  </si>
  <si>
    <t>SYR</t>
  </si>
  <si>
    <t>Turks and Caicos Islands</t>
  </si>
  <si>
    <t>TCA</t>
  </si>
  <si>
    <t>Chad</t>
  </si>
  <si>
    <t>TCD</t>
  </si>
  <si>
    <t>Togo</t>
  </si>
  <si>
    <t>TGO</t>
  </si>
  <si>
    <t>Thailand</t>
  </si>
  <si>
    <t>THA</t>
  </si>
  <si>
    <t>Tajikistan</t>
  </si>
  <si>
    <t>TJK</t>
  </si>
  <si>
    <t>Turkmenistan</t>
  </si>
  <si>
    <t>TKM</t>
  </si>
  <si>
    <t>Timor-Leste</t>
  </si>
  <si>
    <t>TLS</t>
  </si>
  <si>
    <t>Tonga</t>
  </si>
  <si>
    <t>TON</t>
  </si>
  <si>
    <t>Trinidad and Tobago</t>
  </si>
  <si>
    <t>TTO</t>
  </si>
  <si>
    <t>Tunisia</t>
  </si>
  <si>
    <t>TUN</t>
  </si>
  <si>
    <t>Turkey</t>
  </si>
  <si>
    <t>TUR</t>
  </si>
  <si>
    <t>Tuvalu</t>
  </si>
  <si>
    <t>TUV</t>
  </si>
  <si>
    <t>Tanzania</t>
  </si>
  <si>
    <t>TZA</t>
  </si>
  <si>
    <t>Uganda</t>
  </si>
  <si>
    <t>UGA</t>
  </si>
  <si>
    <t>Ukraine</t>
  </si>
  <si>
    <t>UKR</t>
  </si>
  <si>
    <t>Uruguay</t>
  </si>
  <si>
    <t>URY</t>
  </si>
  <si>
    <t>United States</t>
  </si>
  <si>
    <t>USA</t>
  </si>
  <si>
    <t>Uzbekistan</t>
  </si>
  <si>
    <t>UZB</t>
  </si>
  <si>
    <t>St. Vincent and the Grenadines</t>
  </si>
  <si>
    <t>VCT</t>
  </si>
  <si>
    <t>Venezuela, RB</t>
  </si>
  <si>
    <t>VEN</t>
  </si>
  <si>
    <t>British Virgin Islands</t>
  </si>
  <si>
    <t>VGB</t>
  </si>
  <si>
    <t>Virgin Islands (U.S.)</t>
  </si>
  <si>
    <t>VIR</t>
  </si>
  <si>
    <t>Vietnam</t>
  </si>
  <si>
    <t>VNM</t>
  </si>
  <si>
    <t>Vanuatu</t>
  </si>
  <si>
    <t>VUT</t>
  </si>
  <si>
    <t>Samoa</t>
  </si>
  <si>
    <t>WSM</t>
  </si>
  <si>
    <t>Kosovo</t>
  </si>
  <si>
    <t>XKX</t>
  </si>
  <si>
    <t>Yemen, Rep.</t>
  </si>
  <si>
    <t>YEM</t>
  </si>
  <si>
    <t>South Africa</t>
  </si>
  <si>
    <t>ZAF</t>
  </si>
  <si>
    <t>Zambia</t>
  </si>
  <si>
    <t>ZMB</t>
  </si>
  <si>
    <t>Zimbabwe</t>
  </si>
  <si>
    <t>ZWE</t>
  </si>
  <si>
    <t>Average Africa</t>
  </si>
  <si>
    <t>Average Americas</t>
  </si>
  <si>
    <t>Average Asia</t>
  </si>
  <si>
    <t>Average Europe</t>
  </si>
  <si>
    <t>Average Oceania</t>
  </si>
  <si>
    <t>World</t>
  </si>
  <si>
    <t>Deutsch</t>
  </si>
  <si>
    <t>Italiano</t>
  </si>
  <si>
    <t>English</t>
  </si>
  <si>
    <t>Español</t>
  </si>
  <si>
    <t>Francais</t>
  </si>
  <si>
    <t>Portugues</t>
  </si>
  <si>
    <t>Griechisch</t>
  </si>
  <si>
    <t>GEMEINWOHL-RECHNER</t>
  </si>
  <si>
    <t>Calcolatore del Bene Comune</t>
  </si>
  <si>
    <t>BALANCE SHEET CALCULATOR</t>
  </si>
  <si>
    <t>CALCULADORA DEL BIEN COMÚN</t>
  </si>
  <si>
    <t>Calculateur du Bilan pour le Bien Commun</t>
  </si>
  <si>
    <t>© GWÖ</t>
  </si>
  <si>
    <t>© Economia del Bene Comune</t>
  </si>
  <si>
    <t>© ECG</t>
  </si>
  <si>
    <t>© Economía del Bien Común</t>
  </si>
  <si>
    <t>© Economie pour le Bien Commun</t>
  </si>
  <si>
    <t>Version</t>
  </si>
  <si>
    <t>Versione</t>
  </si>
  <si>
    <t>Versión</t>
  </si>
  <si>
    <t>Versão</t>
  </si>
  <si>
    <t>HERZLICH WILLKOMMEN!</t>
  </si>
  <si>
    <t>Benvenuto!</t>
  </si>
  <si>
    <t>WELCOME!</t>
  </si>
  <si>
    <t>¡Bienvenid@!</t>
  </si>
  <si>
    <t>Bienvenue!</t>
  </si>
  <si>
    <t>Dieses Tool dient zur Berechnung der Gemeinwohl-Punkte Ihres Unternehmens. Es ist eine Ergänzung zum Gemeinwohlbericht und muss gemeinsam mit diesem genutzt werden.  Wir wünschen gutes Gelingen!</t>
  </si>
  <si>
    <t>Può utilizzare questo strumento per calcolare i punti del bene comune della sua impresa. Serve quale completamento alla relazione del bene comune e deve essere utilizzato assieme a questo.
Le auguriamo buon divertimento in questa attività di calcolo!</t>
  </si>
  <si>
    <t>This tool is for calculating the overall Common Good Points for your company or organisation. It complements the Common Good Report and has to be used together with it. Have fun with your calculation!</t>
  </si>
  <si>
    <t>Esta herramienta sirve para calcular la puntuación de su empresa de acuerdo al balance del Bien Común. Esta hoja de cálculo es complementaria al informe del Bien Común y debe utilizarse por tanto conjuntamente. ¡Buena suerte!</t>
  </si>
  <si>
    <t>Cet outil sert à calculer le total des points de l'EBC pour votre entreprise ou organisation. Il complète le rapport de l'Economie pour le Bien Commun et doit être utiliser en lien avec le rapport. Bonne chance pour vos calculs !</t>
  </si>
  <si>
    <t>WIE SIE DEN BILANZ-RECHNER RICHTIG VERWENDEN:</t>
  </si>
  <si>
    <t>Come utilizzare correttamente il calcolatore del bilancio:</t>
  </si>
  <si>
    <t>HOW TO USE THE BALANCE SHEET CALCULATOR:</t>
  </si>
  <si>
    <t>Cómo utilizar la calculadora del Bien Común correctamente</t>
  </si>
  <si>
    <t>Comment utiliser le calculateur du bilan :</t>
  </si>
  <si>
    <t>1. Allgemeines</t>
  </si>
  <si>
    <t>1. Generale</t>
  </si>
  <si>
    <t>1. General</t>
  </si>
  <si>
    <t>1. Généralités</t>
  </si>
  <si>
    <t>Hier können Sie allgemeinen Angaben zu Ihrem Unternehmen machen.</t>
  </si>
  <si>
    <t>Qui può indicare tutte le informazioni e dati della sua impresa</t>
  </si>
  <si>
    <t>You can enter general information about your company or organisation in this section.</t>
  </si>
  <si>
    <t>En esta hoja puedes introducir información general sobre tu organización o empresa</t>
  </si>
  <si>
    <t>Vous pouvez renseigner des informations globales et générales sur votre entreprise ou organisation dans cette rubrique.</t>
  </si>
  <si>
    <t xml:space="preserve">Hier müssen alle geforderten Kenngrößen eingetragen werden, da diese für die Gewichtung der Themen essentiell sind. </t>
  </si>
  <si>
    <t>Qui devono essere inseriti tutti i parametri richiesti, poiché questi sono essenziali per la ponderazione degli argomenti.</t>
  </si>
  <si>
    <t>All fields in this section must be completed as they are essential for the weighting of each theme.</t>
  </si>
  <si>
    <t>En esta hoja debes introducir todos los datos requeridos, pues el cálculo de la ponderación depende de ellos</t>
  </si>
  <si>
    <t>Tous les champs dans cette rubrique, doivent être complétés, car ils sont essentiels pour la pondération de chaque sujet.</t>
  </si>
  <si>
    <t>Für jedes Thema (A1, B1, ...) kann eine bestimmte Anzahl an Gemeinwohl-Punkten erreicht werden. Um zu ermitteln, wie viele davon Ihr Unternehmen erhält, gehen Sie wie folgt vor:</t>
  </si>
  <si>
    <t>Per ogni tema (A1, B1, ...) può essere raggiunto un determinate valore di punteggio del bene comune. Per ricavare, che punteggio ottiene la Sua impresa proceda nel modo seguente:</t>
  </si>
  <si>
    <t>For each theme (A1, B1, ...) a certain maximum number of Common Good Points can be achieved. To evaluate how many points your company scores, follow these steps:</t>
  </si>
  <si>
    <t>Para cada tema (A1, B1, …) puede obtenerse una puntuación determinada. Para calcular cuál obtiene su empresa, siga los pasos siguientes:</t>
  </si>
  <si>
    <t xml:space="preserve">Pour chaque thème (A1, B1, …) un nombre maximum de Points pour le Bien Commun peuvent être atteints. Pour évaluer combien de points votre entreprise a cumulé, suivez ces étapes : </t>
  </si>
  <si>
    <t>Beschreiben Sie auf Basis des Arbeitsbuchs in wenigen Stichworten Ist-Zustand und Verbesserungspotenzial für die verschiedenen Aspekte (optional, ist für die Berechnung nicht unbedingt notwendig).</t>
  </si>
  <si>
    <t>Descrivi sulla base del libro di esercizi in poche parole chiave lo stato attuale e il potenziale di miglioramento per i diversi aspetti (facoltativo, non è assolutamente necessario per il calcolo).</t>
  </si>
  <si>
    <t>Describe the current status and potential for improvement for the various aspects under key headings. Use the workbook as a reference. (This is optional and not absolutely necessary for the calculation.)</t>
  </si>
  <si>
    <t>Describa en pocas palabras, de acuerdo al manual del Balance del Bien Común, cuál es el estado actual y el potencial de mejora para cada uno de los aspectos (opcional, no es necesario para el cálculo de la puntuación).</t>
  </si>
  <si>
    <t>Décrivez la situation actuelle et les évolutions potentielles pour améliorer les différents aspects des rubriques clés. Utilisez le guide de l'EBC comme référence. (Ceci est optionnel et pas indispensable pour le calcul.)</t>
  </si>
  <si>
    <t>Geben Sie - aufbauend auf diesen Beschreibungen - an, entsprechend welchem Skalenwert (0-10) Ihrer Meinung nach der jeweilige Aspekt erfüllt ist (Spalte "Erfüllungsgrad"). Anhaltspunkte zur Wahl des "richtigen" Skalenwerts finden Sie wiederum im Arbeitsbuch.</t>
  </si>
  <si>
    <t>In base a queste descrizioni, indica in base a quale valore di scala (0-10) pensi che il rispettivo aspetto sia soddisfatto (colonna "grado di realizzazione"). Troverete indizi per scegliere il valore di scala "corretto" nella cartella di lavoro.</t>
  </si>
  <si>
    <t>Based on these descriptions, indicate on a scale of 0-10 how far you consider the respective aspect is met (Achievement level). The criteria for choosing the correct value can be found in the Workbook.</t>
  </si>
  <si>
    <t>A partir de las descripciones previas, introduzca una puntuación de 0 a 10 que indique, según su opinión, el nivel de satisfacción de cada aspecto. Los niveles de referencia para la puntuación y otras indicaciones al respecto se encuentran en el manual.</t>
  </si>
  <si>
    <t>Basé sur ces descriptions, indiquez sur une échelle de 0 à 10, comment vous pensez avoir atteint les différents critères (niveau de réalisation). Le critère pour choisir la valeur correcte peut être trouvé dans le Guide.</t>
  </si>
  <si>
    <t xml:space="preserve">Für die Bewertung der Negativaspekte geben Sie Punktewerte entsprechend der Beschreibungen im Arbeitsbuch an. </t>
  </si>
  <si>
    <t>Per la valutazione degli aspetti negativi si indicano i valori dei punti in base alle descrizioni nel manuale.</t>
  </si>
  <si>
    <t>Negative aspects are allocated negative points according to the descriptions set out in the Workbook.</t>
  </si>
  <si>
    <t>Para aportar una puntuación a cada uno de los aspectos negativos utilice las indicaciones del manual.</t>
  </si>
  <si>
    <t>Les aspects négatifs donnent droit à des points négatifs, selon la description indiquée dans le Guide.</t>
  </si>
  <si>
    <t>Sie können, wenn es für ihr Unternehmen notwendig erscheint, in Abstimmung mit der AuditorIn die relativen Gewichtungen der einzelnen Aspekte (A1.1, A1.2, ...) verändern. In der Spalte "Gewichtung" ("Gew.") können Sie für jeden Aspekt Werte auswählen. Die Verteilung der möglichen Punkte auf die einzelnen Aspekte wird dann automatisch angepasst, sodass die Summe aller Aspekte eines Themas immer 100% ergibt.</t>
  </si>
  <si>
    <t>È possibile modificare le ponderazioni relative dei singoli aspetti (A1.1, A1.2, ...), se necessario per la propria azienda, in consultazione con l’auitor. Nella colonna "Peso", è possibile selezionare i valori per ogni aspetto. La distribuzione dei possibili punti sui singoli aspetti viene quindi regolata automaticamente, in modo che la somma di tutti gli aspetti di un argomento sia sempre al 100%.</t>
  </si>
  <si>
    <t>Where deemed necessary for your company and in agreement with the auditors you can change the relative weightings of individual aspects (A1.1, A1.2, ..). In the column Weighting, you can select values for each aspect. The distribution of available points for individual aspects will then be adjusted automatically, so that the total of all aspects of an indicator result in 100%.</t>
  </si>
  <si>
    <t>Puede cambiar las ponderaciones que realiza la hoja de cálculo por defecto, siempre y cuando la auditoría esté de acuerdo. En la columna “Ponderación” puede seleccionar una opción del catálogo. La distribución de los puntos de cada uno de los aspectos se realiza automáticamente, de tal manera que la suma de todos los aspectos del tema siempre tiene como resultado el 100%.</t>
  </si>
  <si>
    <t xml:space="preserve">Lorsque cela est jugé nécessaire pour votre entreprise et en accord avec les vérificateurs, vous pouvez modifier la pondération relative des aspects individuels (A1.1, A1.2, …). Dans la colonne pondération, vous pouvez sélectionner des valeurs pour chaque aspect. La distribution des points disponibles pour les aspects individuels, seront ensuite ajustés automatiquement, ainsi le total de tous les aspects d'un indicateur donnera 100%. </t>
  </si>
  <si>
    <t>Bei der Berechnung werden die Gesamtwerte pro Thema automatisch entsprechend der Angaben im Faktenblatt gewichtet und auf ganzzahlige Vielfache von 10% gerundet.</t>
  </si>
  <si>
    <t>Nel calcolo, i totali per argomento vengono automaticamente ponderati in base alla scheda informativa e arrotondati ai multipli interi del 10%.</t>
  </si>
  <si>
    <t>The calculation automatically weights each theme’s total value against the data in the ‘Company details’ section and rounds it to a whole-number multiple of 10%.</t>
  </si>
  <si>
    <t>Los valores introducidos son ponderados de acuerdo a los datos introducidos en la hoja 2. Company Facts. El resultado es redondeado y presentado como número entero.</t>
  </si>
  <si>
    <t>Le calcul pondère automatiquement chaque total de chaque thème comparé aux données contenues dans la rubrique : "les détails de l'entreprise" et l'arrondit à un multiple entier de 10%.</t>
  </si>
  <si>
    <t>Die "GW-Matrix" bietet einen tabellarischen Überblick über Ihr Ergebnis.</t>
  </si>
  <si>
    <t>La "matrice EBC" fornisce una panoramica tabellare del risultato.</t>
  </si>
  <si>
    <t>The ECG-Matrix displays your result in a table.</t>
  </si>
  <si>
    <t>La hoja “ECG-Matrix” muestra los resultados en una tabla resumen.</t>
  </si>
  <si>
    <t>La matrice EBC propose vos résultats sous forme de tableau</t>
  </si>
  <si>
    <t>Die "GW-Matrix" bietet einen tabellarischen Blick auf Ihr Ergebnis.</t>
  </si>
  <si>
    <t>La "matrice EBC" offre una vista tabellare del risultato.</t>
  </si>
  <si>
    <t>The ECG Matrix displays your result in a table.</t>
  </si>
  <si>
    <t>La hoja “ECG-Matrix” muestra los resultados de la puntuación presentando una vista general en forma de matriz (tabla).</t>
  </si>
  <si>
    <t>Der "Werte-Stern" zeigt schließlich Ihr Ergebnis nach Werten gegliedert in graphischer Form.</t>
  </si>
  <si>
    <t>La "stella dei valori" mostra infine il risultato in base a valori strutturati in forma grafica.</t>
  </si>
  <si>
    <t>The values-star displays your result arranged by value as a graphic.</t>
  </si>
  <si>
    <t>La hoja “Values” muestra un diagrama de araña en el que se muestran las puntuaciones según “valor” o columna de la matriz.</t>
  </si>
  <si>
    <t>L'étoile des valeurs affiche vos résultats en les disposant par valeur comme un graphique.</t>
  </si>
  <si>
    <t>Der "Gruppen-Stern" zeigt schließlich Ihr Ergebnis nach Berührungsgruppen gegliedert in graphischer Form.</t>
  </si>
  <si>
    <t>La "stella dei gruppi" mostra infine il risultato in base a gruppi d’interesse  strutturati in forma grafica.</t>
  </si>
  <si>
    <t>The group-star displays your result arranged by stakeholder as a graphic.</t>
  </si>
  <si>
    <t>La hoja “Stakeholders” muestra un diagrama de araña en el que se muestran las puntuaciones según “grupo de interés” o fila de la matriz.</t>
  </si>
  <si>
    <t>L' étoile groupe affiche vos résultats en les disposant par partie prenante comme un graphique.</t>
  </si>
  <si>
    <t>Der "Themen-Stern" zeigt schließlich Ihr Ergebnis in allen Themen in graphischer Form.</t>
  </si>
  <si>
    <t>La "stella dei temi" mostra finalmente il risultato in tutti i temi in forma grafica.</t>
  </si>
  <si>
    <t>The theme-star displays the result of your themes as a graphic.</t>
  </si>
  <si>
    <t>La hoja “Topics” muestra un diagrama de araña en el que se muestran las puntuaciones de cada tema.</t>
  </si>
  <si>
    <t>L'étoile des thèmes affiche les résultats de vos rubriques comme un graphique.</t>
  </si>
  <si>
    <t xml:space="preserve">Hier finden Sie eine Beschreibung der Gewichtungsmodelles. </t>
  </si>
  <si>
    <t>Qui potete trovare una descrizione del modello di ponderazione.</t>
  </si>
  <si>
    <t>This is a description of the weighting model.</t>
  </si>
  <si>
    <t>En la hoja “Descr. Weighting” se encuentra una descripción del método de ponderación.</t>
  </si>
  <si>
    <t>Ceci est une description du modèle de pondération</t>
  </si>
  <si>
    <t>Hier erfolgt die Berechnung wie die einzelnen Berührungsgruppen und Themen gewichtet werden.</t>
  </si>
  <si>
    <t>Qui il calcolo avviene come vengono pesati i singoli gruppi d’interesse ed i temi.</t>
  </si>
  <si>
    <t>This is where the calculation determines how the individual stakeholder groups and themes are weighted.</t>
  </si>
  <si>
    <t>En la hoja “Weighting” se realiza el cálculo para las ponderaciones de los grupos de interés y temas.</t>
  </si>
  <si>
    <t>Ceci montre la méthode de calcul qui détermine comment les thèmes et parties prenantes sont pondérés.</t>
  </si>
  <si>
    <t xml:space="preserve">Enthält Einschätzungen der Relevanz von Zulieferkette und ökologische Nachhaltigkeit für alle Branchen,, die für die Gewichtung herangezogen werden. </t>
  </si>
  <si>
    <t>Include stime della dell'importanza della rete dei fornitori e della sostenibilità ambientale per tutti i settori utilizzati per la ponderazione.</t>
  </si>
  <si>
    <t>This contains an assessment of the relevance of supply chains and environmental sustainability for all industry sectors, used in the weighting.</t>
  </si>
  <si>
    <t>Esta hoja contiene estimaciones sobre la relevancia de la cadena de suministro y sostenibilidad medioambiental de todos los sectores. Esta información se utiliza para realizar la ponderación.</t>
  </si>
  <si>
    <t>Il s’agit d’une évaluation de la pertinence des chaînes d’approvisionnement et de la durabilité environnementale pour tous les secteurs industriels, utilisés dans la pondération.</t>
  </si>
  <si>
    <t xml:space="preserve">Enthält Statistiken für Länder und Regionen, die für die Gewichtung herangezogen werden. </t>
  </si>
  <si>
    <t>Contiene statistiche per paesi e regioni utilizzati per la ponderazione.</t>
  </si>
  <si>
    <t>This contains statistics for countries and regions used in the weighting.</t>
  </si>
  <si>
    <t>Esta hoja contiene estadísticas de países y regiones que son utilizadas para realizar las ponderaciones.</t>
  </si>
  <si>
    <t>Il contient des statistiques pour les pays et régions utilisés dans la pondération.</t>
  </si>
  <si>
    <t>2. Fakten zum Unternehmen</t>
  </si>
  <si>
    <t>2. Fatti sull'impresa</t>
  </si>
  <si>
    <t>2. Company details</t>
  </si>
  <si>
    <t>2. Datos de la empresa</t>
  </si>
  <si>
    <t>2. Détails de l'entreprise</t>
  </si>
  <si>
    <t>3. Berechnung</t>
  </si>
  <si>
    <t>3. calcolo</t>
  </si>
  <si>
    <t>3. Scoring</t>
  </si>
  <si>
    <t>3. Cálculo</t>
  </si>
  <si>
    <t>3. Score</t>
  </si>
  <si>
    <t>4. GW-Matrix</t>
  </si>
  <si>
    <t>4. matrice del bene comune</t>
  </si>
  <si>
    <t>4. ECG Matrix</t>
  </si>
  <si>
    <t>4. Matriz EBC</t>
  </si>
  <si>
    <t>4. Matrice de l'EBC</t>
  </si>
  <si>
    <t>5. Werte-Stern</t>
  </si>
  <si>
    <t>5. valori stella</t>
  </si>
  <si>
    <t>5. Values star</t>
  </si>
  <si>
    <t>5. Diagrama valores</t>
  </si>
  <si>
    <t>5. Etoile de valeurs</t>
  </si>
  <si>
    <t>6. Gruppen-Stern</t>
  </si>
  <si>
    <t>6. gruppi stella</t>
  </si>
  <si>
    <t>6. Group star</t>
  </si>
  <si>
    <t>6. Diagrama grupos de interés</t>
  </si>
  <si>
    <t>6. Etoile de groupe</t>
  </si>
  <si>
    <t>7. Themen-Stern</t>
  </si>
  <si>
    <t>7. argomenti stella</t>
  </si>
  <si>
    <t>7. Theme star</t>
  </si>
  <si>
    <t>7. Diagrama temas</t>
  </si>
  <si>
    <t>7. Etoile des thèmes</t>
  </si>
  <si>
    <t>8. Beschreibung Gewichtungsmodell</t>
  </si>
  <si>
    <t>8. Modello di ponderazione della descrizione</t>
  </si>
  <si>
    <t>8. Weighting model description</t>
  </si>
  <si>
    <t>8. Descripción del método de ponderación</t>
  </si>
  <si>
    <t>8. Description du modèle de pondération</t>
  </si>
  <si>
    <t>9. Gewichtung (ausgeblendet)</t>
  </si>
  <si>
    <t>9. Ponderazione (nascosta)</t>
  </si>
  <si>
    <t>9. Weighting (hidden)</t>
  </si>
  <si>
    <t>9. Ponderación (oculta)</t>
  </si>
  <si>
    <t>9. Pondération (caché)</t>
  </si>
  <si>
    <t>10. Branchen (ausgeblendet)</t>
  </si>
  <si>
    <t>10. Settori (nascosti)</t>
  </si>
  <si>
    <t>10. Industry sectors (hidden)</t>
  </si>
  <si>
    <t>10. Sectores (oculta)</t>
  </si>
  <si>
    <t>10. Secteurs industriels (caché)</t>
  </si>
  <si>
    <t>11. Länder und Regionen (ausgeblendet)</t>
  </si>
  <si>
    <t>11. Paesi e regioni (nascosti)</t>
  </si>
  <si>
    <t>11. Countries (hidden)</t>
  </si>
  <si>
    <t>11. Países y regiones (oculta)</t>
  </si>
  <si>
    <t>11. Pays et régions(caché)</t>
  </si>
  <si>
    <t>LEGENDE</t>
  </si>
  <si>
    <t>LEGENDA</t>
  </si>
  <si>
    <t>KEY</t>
  </si>
  <si>
    <t>LEYENDA</t>
  </si>
  <si>
    <t>Feld ist beschreibbar (grüner Rahmen, dunkelgrüne Schrift)</t>
  </si>
  <si>
    <t>Il campo è descrivibile (cornici nere, scritta verde scuro)</t>
  </si>
  <si>
    <t>Field is editable (green frame, dark green text)</t>
  </si>
  <si>
    <t>Celda editable (borde verde, letra verde oscura)</t>
  </si>
  <si>
    <t>Le champ peut être décrit  (cadre en vert, texte en vert foncé)</t>
  </si>
  <si>
    <t>Feld ist nicht beschreibbar (grauer Rahmen, dunkelgraue Schrift)</t>
  </si>
  <si>
    <t>Il campo non è descrivibile (cornice grigia, scritta grigio scuro)</t>
  </si>
  <si>
    <t>Feld is read-only (grey frame, dark grey text)</t>
  </si>
  <si>
    <t>Celda protegida (borde gris, letra gris oscura)</t>
  </si>
  <si>
    <t>Le champ est en lecture seule (cadre gris, texte en gris foncé)</t>
  </si>
  <si>
    <t>unerlaubter Wert eingegeben (zur korrekten Berechnung Wert ändern)</t>
  </si>
  <si>
    <t>È stato inserito un valore non permesso (per un calcolo corretto cambiare valore)</t>
  </si>
  <si>
    <t>non valid value entry (for correct calculation change value)</t>
  </si>
  <si>
    <t>Valor erróneo (cambie el valor para realizar un cálculo correcto)</t>
  </si>
  <si>
    <t>Valeur saisie non valide (pour un calcul correct, changez la valeur)</t>
  </si>
  <si>
    <t>fehlerhafte Eingabe</t>
  </si>
  <si>
    <t>Values are not consistent</t>
  </si>
  <si>
    <t>Los valores no son consistentes</t>
  </si>
  <si>
    <t>Les valeurs ne sont pas cohérentes</t>
  </si>
  <si>
    <t>Das Zahlenformat ist normalerweise gerundet, um die Darstellung zu
erleichtern. Die Zahlen selbst sind aber nicht gerundet. Durch diese
Darstellung kann es vorkommen, dass beispielsweise ein Aspekt mit "1"
angegeben wird (der wirkliche Wert ist 1,3), ein anderer ebenfalls mit "1"
(wirklicher Wert 1,4) und die Summe (2,7) mit "3" angegeben wird (1+1=3)</t>
  </si>
  <si>
    <t>Il formato dei numeri è arrotondato per facilitare la visualizzazione, ma i numeri non sono arrotondati. Ad esempio, potresti vedere che il valore di un aspetto è 1 (valore reale 1,3) e un altro aspetto 1 (valore reale 1,4) ma la somma tra i due aspetti è 3 (valore reale 2,7)</t>
  </si>
  <si>
    <t>The format of the numbers is usually rounded to facilitate the visualization but the numbers are not actually rounded. You may see for example that an aspect is 1 (real value 1,3) and other 1 (real value 1,4) but the sum of the two aspects is 3 (real value 2,7)</t>
  </si>
  <si>
    <t>El formato de los números suele estar redondeado para facilitar la visualización pero los números no están realmente redondeados. Puede que veas, por ejemplo, que un aspecto tiene el valor 1 (con valor real 1,3) y otro aspecto el valor 1 (con valor real 1,4), y que la suma de los dos aspectos sea 3 (que en realidad es 2,7)</t>
  </si>
  <si>
    <t>Bitte beachten Sie, dass die Zahlenformate in der Matrix gerundet
dargestellt werden</t>
  </si>
  <si>
    <t>Attenzione: il format dei numeri nella matrice è arrotondato</t>
  </si>
  <si>
    <t>Please note that the format of the numbers in the matrix is rounded</t>
  </si>
  <si>
    <t>Tenga en cuenta que el formato de los números en la matriz está redondeado</t>
  </si>
  <si>
    <t>ja</t>
  </si>
  <si>
    <t>si</t>
  </si>
  <si>
    <t>yes</t>
  </si>
  <si>
    <t>Sí</t>
  </si>
  <si>
    <t>oui</t>
  </si>
  <si>
    <t>nein</t>
  </si>
  <si>
    <t>no</t>
  </si>
  <si>
    <t>No</t>
  </si>
  <si>
    <t>non</t>
  </si>
  <si>
    <t>Nao</t>
  </si>
  <si>
    <t>KONTAKT</t>
  </si>
  <si>
    <t>CONTATTO</t>
  </si>
  <si>
    <t>CONTACT</t>
  </si>
  <si>
    <t>CONTACTO</t>
  </si>
  <si>
    <t>Fragen zur Bilanz-Erstellung: beratung@gemeinwohl-oekonomie.org (GWÖ-BeraterInnen);</t>
  </si>
  <si>
    <t>Domande per il bilancio: info@economia-del-ben-comune.it (consulenti EBC)</t>
  </si>
  <si>
    <t>Questions regarding preparation of balance sheet:
beratung@gemeinwohl-oekonomie.org (GWÖ-BeraterInnen);</t>
  </si>
  <si>
    <t>Preguntas sobre como elaborar el balance del Bien Común: nodo-empresas@economia-del-bien-comun.es</t>
  </si>
  <si>
    <t>Questions concernant la préparation du bilan : beratung@gemeinwohl-oekonomie.org (GWÖ-BeraterInnen);</t>
  </si>
  <si>
    <t>Fragen zur Auditierung: audit@gemeinwohl-oekonomie.org (GWÖ-AuditorInnen);</t>
  </si>
  <si>
    <t>Domande per l'audit: audit@febc.eu (Verificatori/auditori EBC)</t>
  </si>
  <si>
    <t>Questions regarding audit: audit@gemeinwohl-oekonomie.org (GWÖ-AuditorInnen);</t>
  </si>
  <si>
    <t>Preguntas sobre la auditoría: nodo-empresas@economia-del-bien-comun.es</t>
  </si>
  <si>
    <t>Questions concernant l'audit : audit@gemeinwohl-oekonomie.org (GWÖ-AuditorInnen);</t>
  </si>
  <si>
    <t>Weiterentwicklung der Matrix: bilanz@ecogood.org (GWÖ-Matrix Entwicklungsteam);</t>
  </si>
  <si>
    <t>Feedback on the development of the Matrix: bilanz@ecogood.org (Matrix Development Team)</t>
  </si>
  <si>
    <t>Desarrollo de la matriz: bilanz@ecogood.org (Equipo de desarrollo de la matriz EBC)</t>
  </si>
  <si>
    <t>Retour d'expériences pour le développement de la matrice : bilanz@ecogood.org (GWÖ-Matrix Entwicklungsteam);</t>
  </si>
  <si>
    <t>Excel-Programmierung: Christian Loy (christian.loy@gmx.at); Christian Kozina; Multilanguage-tool: Bernhard Oberrauch</t>
  </si>
  <si>
    <t>Programmazione Excel: Christian Loy (christian.loy@gmx.at); Christian Kozina; Multilanguage-tool: Bernhard Oberrauch (info@a-bo.net)</t>
  </si>
  <si>
    <t>Excel programming: Christian Loy (christian.loy@gmx.at); Christian Kozina; Multilanguage tool: Bernhard Oberrauch</t>
  </si>
  <si>
    <t>Programación en Excel: Christian Loy (christian.loy@gmx.at);Christian Kozina; Multilanguage-tool: Bernhard Oberrauch</t>
  </si>
  <si>
    <t>Programmation Excel : Christian Loy (christian.loy@gmx.at); Christian Kozina; Multilanguage-tool: Bernhard Oberrauch</t>
  </si>
  <si>
    <t>Inhalte: GWÖ-Matrix Entwicklungsteam</t>
  </si>
  <si>
    <t>Contents: ECG-Matrix Development Team</t>
  </si>
  <si>
    <t>Contenido: Equipo de desarrollo de la matriz EBC</t>
  </si>
  <si>
    <t>Contenus : MDT (ECG-Matrix Development Team)</t>
  </si>
  <si>
    <t>ANMERKUNGEN</t>
  </si>
  <si>
    <t>ANNOTAZIONI</t>
  </si>
  <si>
    <t>NOTES</t>
  </si>
  <si>
    <t>NOTAS ACLARATORIAS</t>
  </si>
  <si>
    <t>Alle Tabellen sind optimiert für den Ausdruck auf A4 (Hoch- oder Querformat).
Die Höhe der Zeilen ist veränderbar, falls Sie mehr Text eingeben wollen.</t>
  </si>
  <si>
    <t>Tutte le tabelle sono ottimizzate per la stampa in A4 (verticale o orizzontale).
L’Altezza delle celle è modificabile, nel caso Lei dovesse inserire più testo.</t>
  </si>
  <si>
    <t>All sheets are optimised for printing on A4 format (landscape or portrait).
The height of rows can be adjusted, if you enter more text</t>
  </si>
  <si>
    <t>Todas las hojas están editadas de tal manera que puedan imprimirse en un A4 (horizontal o vertical).
Si necesita más espacio para añadir más texto puede cambiar la altura de las filas.</t>
  </si>
  <si>
    <t>Toutes les feuilles sont configurées pour une impression en format A4 (paysage ou portrait). La hauteur des colonnes peut être ajustée, si vous aviez besoin de plus de texte.</t>
  </si>
  <si>
    <t>ALLGEMEINE ANGABEN ZUM UNTERNEHMEN</t>
  </si>
  <si>
    <t>Dati dell'impresa</t>
  </si>
  <si>
    <t>GENERAL INFORMATION ABOUT THE COMPANY</t>
  </si>
  <si>
    <t>INFORMACIÓN GENERAL SOBRE LA EMPRESA</t>
  </si>
  <si>
    <t>INFORMATIONS GENERALES SUR L'ENTREPRISE</t>
  </si>
  <si>
    <t>Bitte vollständig ausfüllen!</t>
  </si>
  <si>
    <t>Per favore compili completamente!</t>
  </si>
  <si>
    <t>Please complete all fields.</t>
  </si>
  <si>
    <t>Por favor introduzca todos los datos</t>
  </si>
  <si>
    <t>Merci de compléter tous les champs</t>
  </si>
  <si>
    <t>Name des Unternehmens:</t>
  </si>
  <si>
    <t>Nome dell'impresa:</t>
  </si>
  <si>
    <t>Name of Company / Organisation:</t>
  </si>
  <si>
    <t>Nombre de la empresa:</t>
  </si>
  <si>
    <t>Nom de l'entreprise / organisation :</t>
  </si>
  <si>
    <t>Anschrift:</t>
  </si>
  <si>
    <t>Indirizzo:</t>
  </si>
  <si>
    <t>Dirección:</t>
  </si>
  <si>
    <t xml:space="preserve">Adresse : </t>
  </si>
  <si>
    <t>Staat:</t>
  </si>
  <si>
    <t>Stato:</t>
  </si>
  <si>
    <t>Country:</t>
  </si>
  <si>
    <t>Estado:</t>
  </si>
  <si>
    <t xml:space="preserve">Pays : </t>
  </si>
  <si>
    <t>Branche:</t>
  </si>
  <si>
    <t>Settore:</t>
  </si>
  <si>
    <t>Industry sector:</t>
  </si>
  <si>
    <t>Sector:</t>
  </si>
  <si>
    <t>Secteur industriel :</t>
  </si>
  <si>
    <t>Website:</t>
  </si>
  <si>
    <t>Sito web:</t>
  </si>
  <si>
    <t>Página web:</t>
  </si>
  <si>
    <t xml:space="preserve">Site web : </t>
  </si>
  <si>
    <t>Anzahl der MitarbeiterInnen:</t>
  </si>
  <si>
    <t>Presenza adetti</t>
  </si>
  <si>
    <t>Number of employees</t>
  </si>
  <si>
    <t>Número de trabajadores:</t>
  </si>
  <si>
    <t>Nombre d'employés :</t>
  </si>
  <si>
    <t>Ein-Personen-Unternehmen:</t>
  </si>
  <si>
    <t>Impresa "di un collabpratore":</t>
  </si>
  <si>
    <t>Sole trader (ST) (or single-person)</t>
  </si>
  <si>
    <t>Empresas unipersonales:</t>
  </si>
  <si>
    <t>entreprise unipersonnelle</t>
  </si>
  <si>
    <t>(Hinweis: Wenn ja, werden die für EPUs gültigen Werte automatisch in die Berechnung übernommen.)</t>
  </si>
  <si>
    <t>(Attenzione: se la risposta è si, I valori validi per l’impresa individuale vengono accettati automaticamente nel calcolo.)</t>
  </si>
  <si>
    <t>(Note: If yes, the values for STs will be filled in automatically for the calculation)</t>
  </si>
  <si>
    <t>(Nota: si introduce sí, entonces se aplican algunos valores automáticos en la ponderación)</t>
  </si>
  <si>
    <t>si oui, les données de calcul concernant les Entreprise individuelles sont automatiquement ajustées</t>
  </si>
  <si>
    <t>Bilanzjahr:</t>
  </si>
  <si>
    <t>bilancio anno:</t>
  </si>
  <si>
    <t>Balance year:</t>
  </si>
  <si>
    <t>Año del balance:</t>
  </si>
  <si>
    <t>Bilan annuel</t>
  </si>
  <si>
    <t>ErstellerIn:</t>
  </si>
  <si>
    <t>Compilatore/trice:</t>
  </si>
  <si>
    <t>Document created by:</t>
  </si>
  <si>
    <t>Redactor del balance:</t>
  </si>
  <si>
    <t xml:space="preserve">Document créé par : </t>
  </si>
  <si>
    <t>E-Mail-Adresse:</t>
  </si>
  <si>
    <t>indirizzo mail:</t>
  </si>
  <si>
    <t>Email address:</t>
  </si>
  <si>
    <t>E-mail:</t>
  </si>
  <si>
    <t>Adresse e-mail :</t>
  </si>
  <si>
    <t>Telefonnummer:</t>
  </si>
  <si>
    <t>numero di telefono:</t>
  </si>
  <si>
    <t>Phone number:</t>
  </si>
  <si>
    <t>Teléfono:</t>
  </si>
  <si>
    <t>Numéro de téléphone :</t>
  </si>
  <si>
    <t>BeraterIn:</t>
  </si>
  <si>
    <t>Consulente:</t>
  </si>
  <si>
    <t>Consultant:</t>
  </si>
  <si>
    <t>Consultor/a:</t>
  </si>
  <si>
    <t xml:space="preserve">Consultant : </t>
  </si>
  <si>
    <t>E-mail address:</t>
  </si>
  <si>
    <t>Phone Number</t>
  </si>
  <si>
    <t>Kurzbeschreibung
des Unternehmens:</t>
  </si>
  <si>
    <t>Breve descrizione dell'impresa:</t>
  </si>
  <si>
    <t>Short description of Company / Organisation</t>
  </si>
  <si>
    <t>Breve descripción de la empresa:</t>
  </si>
  <si>
    <t xml:space="preserve">Courte description de l'entreprise / organisation : </t>
  </si>
  <si>
    <t>Sonstige Anmerkungen:</t>
  </si>
  <si>
    <t>Altre osservazioni:</t>
  </si>
  <si>
    <t>Additional comments:</t>
  </si>
  <si>
    <t>Otros comentarios:</t>
  </si>
  <si>
    <t>Autres informations :</t>
  </si>
  <si>
    <t>BERECHNUNG DER EINZELNEN THEMEN</t>
  </si>
  <si>
    <t>Calcolo dei singoli criteri</t>
  </si>
  <si>
    <t>CALCULATION OF INDIVIDUAL INDICATORS</t>
  </si>
  <si>
    <t>CÁLCULO DE CADA UNO DE LOS TEMAS</t>
  </si>
  <si>
    <t xml:space="preserve">CALCUL DES THEMES pris individuellement </t>
  </si>
  <si>
    <t>Unternehmen</t>
  </si>
  <si>
    <t>Azienda</t>
  </si>
  <si>
    <t>Company / Organisation</t>
  </si>
  <si>
    <t>Empresa:</t>
  </si>
  <si>
    <t xml:space="preserve">Entreprise / Organisation </t>
  </si>
  <si>
    <t>Empresa</t>
  </si>
  <si>
    <t>Bilanz-Jahr</t>
  </si>
  <si>
    <t>Anno di riferimento</t>
  </si>
  <si>
    <t>Period under review</t>
  </si>
  <si>
    <t xml:space="preserve">Année du bilan </t>
  </si>
  <si>
    <t>Ano do Balançao</t>
  </si>
  <si>
    <t>BERECHNUNG DER EINZELNEN ASPEKTE</t>
  </si>
  <si>
    <t>Calcolo detagliato dei singoli aspetti</t>
  </si>
  <si>
    <t>CALCULATION OF INDIVIDUAL ASPECTS</t>
  </si>
  <si>
    <t>CÁLCULO DE CADA UNO DE LOS ASPECTOS</t>
  </si>
  <si>
    <t>CALCUL DES ASPECTS INDIVIDUELS</t>
  </si>
  <si>
    <t>CÁLCULO DETALHADO DOS ASPECTOS</t>
  </si>
  <si>
    <t>Gemeinwohl-Bilanz-Rechner</t>
  </si>
  <si>
    <t>Calcolatore del bilancio del Bene Comune</t>
  </si>
  <si>
    <t>Common Good Balance Calculator</t>
  </si>
  <si>
    <t>Calculadora del Bien Común</t>
  </si>
  <si>
    <t>Calculateur du bilan de l'Economie pour le Bien Commun</t>
  </si>
  <si>
    <t>Tabela de Cálculo do Balançao do Bem Comum</t>
  </si>
  <si>
    <t>BILANZSUMME:</t>
  </si>
  <si>
    <t>Somma Bilancio:</t>
  </si>
  <si>
    <t>Total Balance Score:</t>
  </si>
  <si>
    <t>Puntuación total:</t>
  </si>
  <si>
    <t>Total score bilan :</t>
  </si>
  <si>
    <t>SOMA DO BALANÇO:</t>
  </si>
  <si>
    <t>Nr.</t>
  </si>
  <si>
    <t>N°</t>
  </si>
  <si>
    <t>No.</t>
  </si>
  <si>
    <t>N.º</t>
  </si>
  <si>
    <t>Berührungsgruppe</t>
  </si>
  <si>
    <t>Gruppo coinvolto</t>
  </si>
  <si>
    <t xml:space="preserve">Stakeholders </t>
  </si>
  <si>
    <t>Grupos de interés</t>
  </si>
  <si>
    <t>Parties prenantes</t>
  </si>
  <si>
    <t>Berührungsgruppe/Themen/Aspekte</t>
  </si>
  <si>
    <t>Gruppo d'Interesse/Tema/Aspetto</t>
  </si>
  <si>
    <t>Stakeholders/Indicators/Criteria</t>
  </si>
  <si>
    <t>Grupo de interés / Tema / Aspecto</t>
  </si>
  <si>
    <t>Parties prenantes/thèmes/aspects</t>
  </si>
  <si>
    <t>Gewichtung</t>
  </si>
  <si>
    <t>Peso</t>
  </si>
  <si>
    <t>Weight</t>
  </si>
  <si>
    <t>Ponderación</t>
  </si>
  <si>
    <t xml:space="preserve">Pondération </t>
  </si>
  <si>
    <t>molto alto</t>
  </si>
  <si>
    <t>very high</t>
  </si>
  <si>
    <t>Muy alta</t>
  </si>
  <si>
    <t>Très haut</t>
  </si>
  <si>
    <t>alto</t>
  </si>
  <si>
    <t>high</t>
  </si>
  <si>
    <t>Alta</t>
  </si>
  <si>
    <t>Haut</t>
  </si>
  <si>
    <t>medio</t>
  </si>
  <si>
    <t>medium</t>
  </si>
  <si>
    <t>Media</t>
  </si>
  <si>
    <t>Moyen</t>
  </si>
  <si>
    <t>basso</t>
  </si>
  <si>
    <t>low</t>
  </si>
  <si>
    <t>Baja</t>
  </si>
  <si>
    <t>Faible</t>
  </si>
  <si>
    <t>non da considerare</t>
  </si>
  <si>
    <t>not applicable</t>
  </si>
  <si>
    <t>No aplica</t>
  </si>
  <si>
    <t>non concerné</t>
  </si>
  <si>
    <t>Erläuterung</t>
  </si>
  <si>
    <t>Descrizione</t>
  </si>
  <si>
    <t>Current status</t>
  </si>
  <si>
    <t>Estado actual</t>
  </si>
  <si>
    <t>Explication</t>
  </si>
  <si>
    <t>Estado atual</t>
  </si>
  <si>
    <t>Verbesserungspotenzial</t>
  </si>
  <si>
    <t>Possibilità di miglioramento</t>
  </si>
  <si>
    <t>Potential for improvement</t>
  </si>
  <si>
    <t>Áreas de mejora</t>
  </si>
  <si>
    <t>Potentiel d'amélioration</t>
  </si>
  <si>
    <t>Potencial de aperfeiçoamento</t>
  </si>
  <si>
    <t>Erfüll.</t>
  </si>
  <si>
    <t>Val%</t>
  </si>
  <si>
    <t>Est%</t>
  </si>
  <si>
    <t>Nivel</t>
  </si>
  <si>
    <t>Estimation</t>
  </si>
  <si>
    <t>Pkte</t>
  </si>
  <si>
    <t>Punti</t>
  </si>
  <si>
    <t>Points</t>
  </si>
  <si>
    <t>Punt.</t>
  </si>
  <si>
    <t>Max.</t>
  </si>
  <si>
    <t>Stakeholders/ tematiche/ aspetti</t>
  </si>
  <si>
    <t>Stakeholders/ Themes/ Aspects</t>
  </si>
  <si>
    <t>Parties prenantes/Thèmes/Aspects</t>
  </si>
  <si>
    <t>Grupo de interesse/Temas/Aspectos</t>
  </si>
  <si>
    <t>Lieferant*innen</t>
  </si>
  <si>
    <t>Fornitori</t>
  </si>
  <si>
    <t>Suppliers</t>
  </si>
  <si>
    <t>Proveedores</t>
  </si>
  <si>
    <t>Les fournisseurs</t>
  </si>
  <si>
    <t>FORNECEDOR*S</t>
  </si>
  <si>
    <t>Menschenwürde in der Zulieferkette</t>
  </si>
  <si>
    <t>La dignità umana lungo la catena di fornitura</t>
  </si>
  <si>
    <t>Human dignity in the supply chain</t>
  </si>
  <si>
    <t>Dignidad humana en la cadena de suministro</t>
  </si>
  <si>
    <t>Dignité humaine dans la chaîne d'approvisionnement</t>
  </si>
  <si>
    <t>Dignidade humana na cadeia de suprimentos</t>
  </si>
  <si>
    <t>A1.1</t>
  </si>
  <si>
    <t>Arbeitsbedingungen und gesellschaftliche Auswirkungen in der Zulieferkette</t>
  </si>
  <si>
    <t>Condizioni di lavoro e conseguenze sociali nella catena di fornitura</t>
  </si>
  <si>
    <t>Working conditions and social impact in the supply chain</t>
  </si>
  <si>
    <t>Condiciones de trabajo e impacto social en la cadena de suministro</t>
  </si>
  <si>
    <t>Conditions de travail et impacts ou conséquences sociales dans la chaîne d’approvisionnement</t>
  </si>
  <si>
    <t xml:space="preserve">Condições de trabalho e impactos sociais na cadeia de suprimentos </t>
  </si>
  <si>
    <t>A1.2</t>
  </si>
  <si>
    <t>Negativ-Aspekt: Verletzung der Menschenwürde in der Zulieferkette</t>
  </si>
  <si>
    <t>Aspetto negativo: Violazione della dignità umana nella catena di fornitura</t>
  </si>
  <si>
    <t>Negative aspect: violation of human dignity in the supply chain</t>
  </si>
  <si>
    <t>Aspecto negativo: vulneración de la dignidad humana en la cadena de suministro</t>
  </si>
  <si>
    <t>Aspect négatif : Violation de la dignité humaine dans la chaîne d'approvisionnement</t>
  </si>
  <si>
    <t>Aspecto negativo: Violação da dignidade humana na cadeia de suprimentos</t>
  </si>
  <si>
    <t>Solidarität und Gerechtigkeit in der Zulieferkette</t>
  </si>
  <si>
    <t>Solidarietà e giustizia nella catena di fornitura</t>
  </si>
  <si>
    <t>Solidarity and social justice in the supply chain</t>
  </si>
  <si>
    <t>Justicia y solidaridad en la cadena de suministro</t>
  </si>
  <si>
    <t>Solidarité et équité dans la chaîne d'approvisionnement</t>
  </si>
  <si>
    <t>Solidariedade e justiça na cadeia de suprimentos</t>
  </si>
  <si>
    <t>A2.1</t>
  </si>
  <si>
    <t>Faire Geschäftsbeziehungen zu direkten Lieferant*innen</t>
  </si>
  <si>
    <t>Relazioni commerciali eque nei confronti dei fornitori diretti</t>
  </si>
  <si>
    <t>Fair business practices towards direct suppliers</t>
  </si>
  <si>
    <t>Actitud ética con proveedores directos</t>
  </si>
  <si>
    <t>Relations commerciales équitables avec les fournisseurs directs</t>
  </si>
  <si>
    <t xml:space="preserve">Relações comerciais justas com fornecedor*s diretos </t>
  </si>
  <si>
    <t>A2.2</t>
  </si>
  <si>
    <t>Positive Einflussnahme auf Solidarität und Gerechtigkeit in der gesamten Zulieferkette</t>
  </si>
  <si>
    <t>Influssi positivi sulla solidarietà e la giustizia lungo l'intera catena di fornitura</t>
  </si>
  <si>
    <t>Exercising a positive influence on solidarity and social justice in the supply chain</t>
  </si>
  <si>
    <t>Promoción de la justicia y la solidaridad en toda la cadena de suministro</t>
  </si>
  <si>
    <t>Influence positive sur la solidarité et l'équité tout au long de la chaîne d'approvisionnement</t>
  </si>
  <si>
    <t>Influência positiva relativamente a solidariedade e justiça ao longo de toda a cadeia de suprimentos</t>
  </si>
  <si>
    <t>A2.3</t>
  </si>
  <si>
    <t>Negativ-Aspekt: Ausnutzung der Marktmacht gegenüber Lieferant*innen</t>
  </si>
  <si>
    <t>Aspetto negativo: Sfruttamento del potere di mercato nei confronti dei fornitori</t>
  </si>
  <si>
    <t>Negative aspect: abuse of market power against suppliers</t>
  </si>
  <si>
    <t>Aspecto negativo: abuso de poder de mercado frente a proveedores</t>
  </si>
  <si>
    <t>Aspect négatif : Exploiter le pouvoir de marché vis-à-vis des fournisseurs</t>
  </si>
  <si>
    <t>Aspecto negativo: Abuso do poder de mercado face a fornecedor*s</t>
  </si>
  <si>
    <t>Ökologische Nachhaltigkeit in der Zulieferkette</t>
  </si>
  <si>
    <t>Sostenibilità ecologica nella catena di fornitura</t>
  </si>
  <si>
    <t>Environmental sustainability in the supply chain</t>
  </si>
  <si>
    <t>Sostenibilidad medioambiental en la cadena de suministro</t>
  </si>
  <si>
    <t>Durabilité écologique dans la chaîne d'approvisionnement</t>
  </si>
  <si>
    <t>Sustentabilidade ambiental na cadeia de suprimentos</t>
  </si>
  <si>
    <t>A3.1</t>
  </si>
  <si>
    <t>Umweltauswirkungen in der Zulieferkette</t>
  </si>
  <si>
    <t>Conseguenze ambientali lungo la catena di fornitura</t>
  </si>
  <si>
    <t>Environmental impact throughout the supply chain</t>
  </si>
  <si>
    <t>Impacto medioambiental en la cadena de suministro</t>
  </si>
  <si>
    <t>Impacts environnementaux dans la chaîne d'approvisionnement</t>
  </si>
  <si>
    <t>Impacto ambiental na cadeia de suprimentos</t>
  </si>
  <si>
    <t>A3.2</t>
  </si>
  <si>
    <t>Negativ-Aspekt:Unverhältnismäßig hohe Umweltauswirkungen in der Zulieferkette</t>
  </si>
  <si>
    <t>Aspetto negativo: Conseguenze ambientali sproporzionatamente elevate lungo la catena di fornitura</t>
  </si>
  <si>
    <t>Negative aspect: disproportionate environmental impact throughout the supply chain</t>
  </si>
  <si>
    <t>Aspecto negativo: impacto medioambiental desproporcionado en la cadena de suministro</t>
  </si>
  <si>
    <t>Aspect négatif : Impact environnemental disproportionné dans la chaîne d'approvisionnement</t>
  </si>
  <si>
    <t>Aspecto negativo: Impactos ambientais proporcionalmente altos na cadeia de suprimentos</t>
  </si>
  <si>
    <t>Transparenz und Mitentscheidung in der Zulieferkette</t>
  </si>
  <si>
    <t>Trasparenza e condivisione delle decisioni lungo la catena di fornitura</t>
  </si>
  <si>
    <t>Transparency &amp; co-determination in the supply chain</t>
  </si>
  <si>
    <t>Transparencia y participación democrática en la cadena de suministro</t>
  </si>
  <si>
    <t>Transparence et co-décision dans la chaîne d'approvisionnement</t>
  </si>
  <si>
    <t>Transparência e co-decisão na cadeia de suprimentos</t>
  </si>
  <si>
    <t>A4.1</t>
  </si>
  <si>
    <t>Transparenz und Mitentscheidungsrechte für Lieferant*innen</t>
  </si>
  <si>
    <t>Trasparenza e diritti di condivisione delle decisioni per i fornitori</t>
  </si>
  <si>
    <t>Transparency towards suppliers and their right to co-determination</t>
  </si>
  <si>
    <t>Transparencia y participación democrática de los proveedores</t>
  </si>
  <si>
    <t>Droits à la transparence et à la co-décision pour les fournisseurs</t>
  </si>
  <si>
    <t>Transparência e direitos de co-decisão para fornecedor*s</t>
  </si>
  <si>
    <t>A4.2</t>
  </si>
  <si>
    <t>Positive Einflussnahme auf Transparenz und Mitentscheidung in der gesamten Zulieferkette</t>
  </si>
  <si>
    <t>Influssi positivi sulla trasparenza e la condivisione delle decisioni lungo l'intera catena di fornitura</t>
  </si>
  <si>
    <t>Positive influence on transparency and co-determination throughout the supply chain</t>
  </si>
  <si>
    <t>Promoción de la transparencia y participación democrática en toda la cadena de suministro</t>
  </si>
  <si>
    <t>Influence positive sur la transparence et la co-décision tout au long de la chaîne d'approvisionnement</t>
  </si>
  <si>
    <t>Influência positiva relativamente a transparência e co-decisão ao longo de toda a cadeia de suprimentos</t>
  </si>
  <si>
    <t>Eigentümer*innen und Finanzpartner*innen</t>
  </si>
  <si>
    <t>Proprietari &amp; partner finanziari</t>
  </si>
  <si>
    <t>Owners, equity- and financial service providers</t>
  </si>
  <si>
    <t>Propietarios y proveedores financieros</t>
  </si>
  <si>
    <t>Les propriétaires et partenaires financiers</t>
  </si>
  <si>
    <t>PROPRIETÁRI*S &amp; PARCEIR*S DE NEGÓCIO</t>
  </si>
  <si>
    <t>Ethische Haltung im Umgang mit Geldmitteln</t>
  </si>
  <si>
    <t>Atteggiamento etico nell'impiego di fondi</t>
  </si>
  <si>
    <t>Ethical position in relation to financial resources</t>
  </si>
  <si>
    <t>Actitud ética en la gestión de recursos financieros</t>
  </si>
  <si>
    <t>Attitude éthique face aux financements</t>
  </si>
  <si>
    <t xml:space="preserve">Atitude ética na gestão de recursos financeiros </t>
  </si>
  <si>
    <t>B1.1</t>
  </si>
  <si>
    <t>Finanzielle Unabhängigkeit durch Eigenfinanzierung</t>
  </si>
  <si>
    <t>Autonomia finanziaria grazie all'autofinanziamento</t>
  </si>
  <si>
    <t>Financial independence through equity financing</t>
  </si>
  <si>
    <t>Independencia financiera: autofinanciación</t>
  </si>
  <si>
    <t>Indépendance financière grâce à l'autofinancement</t>
  </si>
  <si>
    <t>Independência financeira por meio de autofinanciamento</t>
  </si>
  <si>
    <t>B1.2</t>
  </si>
  <si>
    <t>Gemeinwohlorientierte Fremdfinanzierung</t>
  </si>
  <si>
    <t>Finanziamento esterno orientato al bene comune</t>
  </si>
  <si>
    <t>Common Good-orientated borrowing</t>
  </si>
  <si>
    <t>Financiación externa orientada al Bien Común</t>
  </si>
  <si>
    <t>Financement par emprunt orienté bien commun</t>
  </si>
  <si>
    <t>Financiamento externo por meio de instituições orientadas ao Bem Comum</t>
  </si>
  <si>
    <t>B1.3</t>
  </si>
  <si>
    <t>Ethische Haltung externer Finanzpartner*innen</t>
  </si>
  <si>
    <t>L'approccio etico di finanziatori esterni</t>
  </si>
  <si>
    <t>Ethical position of external financial partners</t>
  </si>
  <si>
    <t>Actitud ética de los proveedores financieros</t>
  </si>
  <si>
    <t>Attitude éthique des partenaires financiers externes</t>
  </si>
  <si>
    <t xml:space="preserve">Atitude ética de parceir*s financeir*s extern*s </t>
  </si>
  <si>
    <t>Soziale Haltung im Umgang mit Geldmitteln</t>
  </si>
  <si>
    <t>Atteggiamento sociale nell'impiego di fondi</t>
  </si>
  <si>
    <t>Social position in relation to financial resources</t>
  </si>
  <si>
    <t>Actitud solidaria en la gestión de recursos financieros</t>
  </si>
  <si>
    <t>Attitude sociale face aux financements</t>
  </si>
  <si>
    <t xml:space="preserve">Atitude social na gestão de recursos financeiros </t>
  </si>
  <si>
    <t>B2.1</t>
  </si>
  <si>
    <t>Solidarische und gemeinwohlorientierte Mittelverwendung</t>
  </si>
  <si>
    <t>Impiego dei fondi solidale e orientato al bene comune</t>
  </si>
  <si>
    <t>Solidarity and Common Good-orientated use of funds</t>
  </si>
  <si>
    <t>Gestión de los recursos financieros de forma solidaria y orientada al Bien Común</t>
  </si>
  <si>
    <t>Utilisation solidaire et orientée bien commun des financements</t>
  </si>
  <si>
    <t xml:space="preserve">Alocação de recursos de forma solidária e orientada ao Bem Comum </t>
  </si>
  <si>
    <t>B2.2</t>
  </si>
  <si>
    <t>Negativ-Aspekt: Unfaire Verteilung von Geldmittel</t>
  </si>
  <si>
    <t>Aspetto negativo: Distribuzione iniqua di fondi</t>
  </si>
  <si>
    <t>Negative aspect: unfair distribution of funds</t>
  </si>
  <si>
    <t>Aspecto negativo: repartición injusta de los recursos financieros</t>
  </si>
  <si>
    <t>Aspect négatif : Répartition non équitable des fonds</t>
  </si>
  <si>
    <t xml:space="preserve">Aspecto negativo: Distribuição injusta de recursos financeiros </t>
  </si>
  <si>
    <t>Sozial-ökologische Investitionen und Mittelverwendung</t>
  </si>
  <si>
    <t>Investimenti socio-ecologici e impiego dei fondi</t>
  </si>
  <si>
    <t>Use of funds in relation to social and environmental impacts</t>
  </si>
  <si>
    <t>Inversiones financieras sostenibles y uso de los recursos financieros</t>
  </si>
  <si>
    <t>Investissement et utilisation socio-écologique des fonds financiers</t>
  </si>
  <si>
    <t xml:space="preserve">Investimentos e alocação de recursos com base em critérios sócio-ambientais </t>
  </si>
  <si>
    <t>B3.1</t>
  </si>
  <si>
    <t>Ökologische Qualität der Investitionen</t>
  </si>
  <si>
    <t>Qualità ecologica degli investimenti</t>
  </si>
  <si>
    <t>Environmental quality of investments</t>
  </si>
  <si>
    <t>Carácter ambiental de los recursos financieros</t>
  </si>
  <si>
    <t>Qualité écologique des investissements</t>
  </si>
  <si>
    <t xml:space="preserve">Qualidade ambiental dos investimentos </t>
  </si>
  <si>
    <t>B3.2</t>
  </si>
  <si>
    <t>Gemeinwohlorientierte Veranlagung</t>
  </si>
  <si>
    <t>Investimento orientato al bene comune</t>
  </si>
  <si>
    <t>Common Good-orientated investment</t>
  </si>
  <si>
    <t>Inversiones orientadas al Bien Común</t>
  </si>
  <si>
    <t>Investissement orienté volontairement bien commun</t>
  </si>
  <si>
    <t xml:space="preserve">Base fiscal/tributação orientada ao Bem Comum </t>
  </si>
  <si>
    <t>B3.3</t>
  </si>
  <si>
    <t>Negativ-Aspekt: Abhängigkeit von ökologisch bedenklichen Ressourcen</t>
  </si>
  <si>
    <t>Aspetto negativo: Dipendenza da risorse a rischio in termini ecologici</t>
  </si>
  <si>
    <t>Negative aspect: reliance on environmentally unsafe resources</t>
  </si>
  <si>
    <t>Aspecto negativo: dependencia de recursos perjudiciales para el medio ambiente</t>
  </si>
  <si>
    <t>Aspect négatif : Dépendance à l'égard de ressources écologiquement discutables</t>
  </si>
  <si>
    <t xml:space="preserve">Aspecto negativo: Dependência de recursos ambientalmente questionáveis </t>
  </si>
  <si>
    <t>Eigentum und Mitentscheidung</t>
  </si>
  <si>
    <t>Proprietà e condivisione delle decisioni</t>
  </si>
  <si>
    <t>Ownership and co-determination</t>
  </si>
  <si>
    <t>Propiedad y participación democrática</t>
  </si>
  <si>
    <t>Propriété des capitaux et co-décision</t>
  </si>
  <si>
    <t>Propriedade e co-decisão</t>
  </si>
  <si>
    <t>B4.1</t>
  </si>
  <si>
    <t>Gemeinwohlorientierte Eigentumsstruktur</t>
  </si>
  <si>
    <t>Struttura di proprietà orientata al bene comune</t>
  </si>
  <si>
    <t>Common Good-orientated ownership structure</t>
  </si>
  <si>
    <t>Distribución de la propiedad orientada al Bien Común</t>
  </si>
  <si>
    <t>Structure de propriété orientée ECB</t>
  </si>
  <si>
    <t>Estrutura de propriedade orientada ao Bem Comum</t>
  </si>
  <si>
    <t>B4.2</t>
  </si>
  <si>
    <t>Negativ-Aspekt: Feindliche Übernahme</t>
  </si>
  <si>
    <t>Aspetto negativo: Scalata ostile</t>
  </si>
  <si>
    <t>Negative aspect: hostile takeover</t>
  </si>
  <si>
    <t>Aspecto negativo: oferta pública de adquisición (OPA) hostil</t>
  </si>
  <si>
    <t>Aspect négatif : Prise de contrôle hostile</t>
  </si>
  <si>
    <t>Aspecto negativo: Aquisição hostil</t>
  </si>
  <si>
    <t>Mitarbeitende</t>
  </si>
  <si>
    <t>Collaboratori</t>
  </si>
  <si>
    <t>Employees</t>
  </si>
  <si>
    <t>Trabajadores</t>
  </si>
  <si>
    <t>Les salariés</t>
  </si>
  <si>
    <t xml:space="preserve">COLABORADOR*S </t>
  </si>
  <si>
    <t>Menschenwürde am Arbeitsplatz</t>
  </si>
  <si>
    <t>La dignità umana sul posto di lavoro</t>
  </si>
  <si>
    <t>Human dignity in the workplace and working environment</t>
  </si>
  <si>
    <t>Dignidad humana en el puesto de trabajo</t>
  </si>
  <si>
    <t>Dignité humaine au travail</t>
  </si>
  <si>
    <t>Dignidade humana no local de trabalho</t>
  </si>
  <si>
    <t>C1.1</t>
  </si>
  <si>
    <t>Mitarbeiterorientierte Unternehmenskultur</t>
  </si>
  <si>
    <t>Cultura aziendale orientata ai collaboratori</t>
  </si>
  <si>
    <t>Employee-focused organisational culture</t>
  </si>
  <si>
    <t>Cultura empresarial orientada a las personas</t>
  </si>
  <si>
    <t>Culture d'entreprise orientée salariés</t>
  </si>
  <si>
    <t>Cultura corporativa orientada aos/às colaborador*s</t>
  </si>
  <si>
    <t>C1.2</t>
  </si>
  <si>
    <t>Gesundheitsförderung und Arbeitsschutz</t>
  </si>
  <si>
    <t xml:space="preserve">Promozione della salute e protezione sul posto di lavoro </t>
  </si>
  <si>
    <t>Health promotion and occupational health and safety</t>
  </si>
  <si>
    <t>Promoción de la salud y seguridad en el trabajo</t>
  </si>
  <si>
    <t>Promotion de la santé et sécurité au travail</t>
  </si>
  <si>
    <t>Promoção da saúde e da segurança ocupacional</t>
  </si>
  <si>
    <t>C1.3</t>
  </si>
  <si>
    <t>Diversität und Chancengleichheit</t>
  </si>
  <si>
    <t>Diversità e pari opportunità</t>
  </si>
  <si>
    <t>Diversity and equal opportunities</t>
  </si>
  <si>
    <t>Diversidad e igualdad de oportunidades</t>
  </si>
  <si>
    <t>Diversité et égalité des chances</t>
  </si>
  <si>
    <t>Diversidade e igualdade de oportunidades</t>
  </si>
  <si>
    <t>C1.4</t>
  </si>
  <si>
    <t>Negativ-Aspekt: Menschenunwürdige Arbeitsbedingungen</t>
  </si>
  <si>
    <t>Aspetto negativo: Condizioni di lavoro disumane</t>
  </si>
  <si>
    <t>Negative aspect: unfit working conditions</t>
  </si>
  <si>
    <t>Aspecto negativo: condiciones de trabajo indignas</t>
  </si>
  <si>
    <t>Aspect négatif : Conditions de travail indignes</t>
  </si>
  <si>
    <t xml:space="preserve">Aspecto negativo: Condições de trabalho que ferem a dignidade humana </t>
  </si>
  <si>
    <t>Ausgestaltung der Arbeitsverträge</t>
  </si>
  <si>
    <t>Welfare aziendale, retribuzione e organizzazione del lavoro</t>
  </si>
  <si>
    <t>Self-determined working arrangements</t>
  </si>
  <si>
    <t>Formalidad de los contratos de trabajo</t>
  </si>
  <si>
    <t>Gestion des contrats de travail</t>
  </si>
  <si>
    <t>Configuração dos contratos de trabalho</t>
  </si>
  <si>
    <t>C2.1</t>
  </si>
  <si>
    <t>Ausgestaltung des Verdienstes</t>
  </si>
  <si>
    <t>Strutturazione del guadagno</t>
  </si>
  <si>
    <t>Pay structure</t>
  </si>
  <si>
    <t>Formalidad y estructura salarial</t>
  </si>
  <si>
    <t>Les salaires et revenus</t>
  </si>
  <si>
    <t xml:space="preserve">Configuração da remuneração </t>
  </si>
  <si>
    <t>C2.2</t>
  </si>
  <si>
    <t>Ausgestaltung der Arbeitszeit</t>
  </si>
  <si>
    <t>Organizzazione dell'orario di lavoro</t>
  </si>
  <si>
    <t>Structuring working time</t>
  </si>
  <si>
    <t>Formalidad en el horario laboral</t>
  </si>
  <si>
    <t>Organisation du temps de travail</t>
  </si>
  <si>
    <t>Configuração do horário de trabalho</t>
  </si>
  <si>
    <t>C2.3</t>
  </si>
  <si>
    <t>Ausgestaltung des Arbeitsverhältnisses und Work-Life-Balance</t>
  </si>
  <si>
    <t>Organizzazione del rapporto di lavoro e Work-Life-Balance</t>
  </si>
  <si>
    <t>Employment structure and work-life balance</t>
  </si>
  <si>
    <t>Formalidad en las condiciones de trabajo y en la conciliación</t>
  </si>
  <si>
    <t>Structure de la relation au travail et équilibre entre vie professionnelle et vie privée</t>
  </si>
  <si>
    <t>Configuração das condições de trabalho, equilíbrio entre vida profissional e familiar</t>
  </si>
  <si>
    <t>C2.4</t>
  </si>
  <si>
    <t>Negativ-Aspekt: Ungerechte Ausgestaltung der Arbeitsverträge</t>
  </si>
  <si>
    <t>Aspetto negativo: Strutturazione ingiusta dei contratti di lavoro</t>
  </si>
  <si>
    <t>Negative aspect: unfair employment contracts</t>
  </si>
  <si>
    <t>Aspecto negativo: contratos de trabajo injustos</t>
  </si>
  <si>
    <t>Aspect négatif : Injustices ou inéquités dans la gestion des contrats de travail</t>
  </si>
  <si>
    <t xml:space="preserve">Aspecto negativo: Configuração injusta dos contratos de trabalho </t>
  </si>
  <si>
    <t>Förderung des ökologischen Verhaltens der Mitarbeitenden</t>
  </si>
  <si>
    <t>Promozione del comportamento ecologico dei collaboratori</t>
  </si>
  <si>
    <t>Environmentally-friendly behaviour of staff</t>
  </si>
  <si>
    <t>Promoción de la responsabilidad medioambiental de los trabajadores</t>
  </si>
  <si>
    <t>Promotion du comportement environnemental des salariés</t>
  </si>
  <si>
    <t>Promoção de condutas sustentáveis entre colaborador*s</t>
  </si>
  <si>
    <t>C3.1</t>
  </si>
  <si>
    <t>Ernährung während der Arbeitszeit</t>
  </si>
  <si>
    <t>L'alimentazione durante l'orario di lavoro</t>
  </si>
  <si>
    <t>Food during working hours</t>
  </si>
  <si>
    <t>Alimentación durante la jornada laboral</t>
  </si>
  <si>
    <t>Alimentation pendant les heures de travail</t>
  </si>
  <si>
    <t xml:space="preserve">Alimentação durante o horário de trabalho </t>
  </si>
  <si>
    <t>C3.2</t>
  </si>
  <si>
    <t>Mobilität zum Arbeitsplatz</t>
  </si>
  <si>
    <t>Mobilità sul posto di lavoro</t>
  </si>
  <si>
    <t>Travel to work</t>
  </si>
  <si>
    <t>Movilidad sostenible al puesto de trabajo</t>
  </si>
  <si>
    <t>Mobilité sur le lieu de travail</t>
  </si>
  <si>
    <t>Mobilidade para o local de trabalho</t>
  </si>
  <si>
    <t>C3.3</t>
  </si>
  <si>
    <t>Organisationskultur, Sensibilisierung und unternehmensinterne Prozesse</t>
  </si>
  <si>
    <t>Cultura organizzativa, sensibilizzazione all'organizzazione ecologica dei processi</t>
  </si>
  <si>
    <t>Organisational culture, cultivating awareness for an environmentally-friendly approach</t>
  </si>
  <si>
    <t>Cultura empresarial sostenible y sensibilización con el medio ambiente</t>
  </si>
  <si>
    <t>Culture organisationnelle, sensibilisation à la conception ou la mise en œuvre de processus écologiques</t>
  </si>
  <si>
    <t xml:space="preserve">Cultura organizacional, sensibilização e processos internos da empresa </t>
  </si>
  <si>
    <t>C3.4</t>
  </si>
  <si>
    <t>Negativ-Aspekt: Anleitung zur Verschwendung / Duldung unökologischen Verhaltens</t>
  </si>
  <si>
    <t>Aspetto negativo: Guida allo spreco / Tolleranza di comportamenti non ecologici</t>
  </si>
  <si>
    <t>Negative aspect: guidance on waste/ environmentally damaging practices</t>
  </si>
  <si>
    <t>Aspecto negativo: promoción y tolerancia frente a la actitud medioambiental no responsable</t>
  </si>
  <si>
    <t>Aspect négatif : Indications sur le gaspillage / la tolérance du comportement non-écologique</t>
  </si>
  <si>
    <t xml:space="preserve">Aspecto negativo: Orientação ao desperdício / tolerância de condutas ecologicamente nocivas </t>
  </si>
  <si>
    <t>Condivisione delle decisioni e trasparenza in azienda</t>
  </si>
  <si>
    <t>Co-determination and transparency within the organisation</t>
  </si>
  <si>
    <t>Transparencia y participación democrática interna</t>
  </si>
  <si>
    <t>Co-décision interne et transparence</t>
  </si>
  <si>
    <t>Co-decisão e transparência no âmbito da empresa</t>
  </si>
  <si>
    <t>C4.1</t>
  </si>
  <si>
    <t>Innerbetriebliche Transparenz</t>
  </si>
  <si>
    <t>Trasparenza in azienda</t>
  </si>
  <si>
    <t>Transparency within the organisation</t>
  </si>
  <si>
    <t>Transparencia interna</t>
  </si>
  <si>
    <t>Transparence interne</t>
  </si>
  <si>
    <t>Transparência interna</t>
  </si>
  <si>
    <t>C4.2</t>
  </si>
  <si>
    <t>Legitimierung der Führungskräfte</t>
  </si>
  <si>
    <t>Legittimazione dei dirigenti</t>
  </si>
  <si>
    <t>Legitimation of the management</t>
  </si>
  <si>
    <t>Legitimación de la dirección</t>
  </si>
  <si>
    <t>Légitimité des gestionnaires ou de l’encadrement</t>
  </si>
  <si>
    <t>Legitimação dos líderes</t>
  </si>
  <si>
    <t>C4.3</t>
  </si>
  <si>
    <t>Mitentscheidung der Mitarbeitenden</t>
  </si>
  <si>
    <t>Condivisione delle decisioni da parte dei collaboratori</t>
  </si>
  <si>
    <t>Employee co-determination</t>
  </si>
  <si>
    <t>Participación de los trabajadores en la toma de decisiones</t>
  </si>
  <si>
    <t>Codécision des salariés</t>
  </si>
  <si>
    <t xml:space="preserve">Co-decisão por parte d*s colaborador*s </t>
  </si>
  <si>
    <t>C4.4</t>
  </si>
  <si>
    <t>Negativ-Aspekt C4.4: Verhinderung des Betriebsrates</t>
  </si>
  <si>
    <t>Aspetto negativo: Impedimento del consiglio aziendale</t>
  </si>
  <si>
    <t>Negative aspect: obstruction of works councils</t>
  </si>
  <si>
    <t>Aspecto negativo: Impedimiento del comité de empresa</t>
  </si>
  <si>
    <t>Aspect négatif : Frein au fonctionnement des instances représentatives du personnel (comité d'entreprise)</t>
  </si>
  <si>
    <t>Aspecto negativo: Impedimento da formação de Comités de Empresa</t>
  </si>
  <si>
    <t>Kund*nnen und Mitunternehmen</t>
  </si>
  <si>
    <t>Clienti &amp; concorrenti</t>
  </si>
  <si>
    <t>Customers and other companies</t>
  </si>
  <si>
    <t>Clientes y otras empresas</t>
  </si>
  <si>
    <t>Les clients et entreprises partenaires</t>
  </si>
  <si>
    <t xml:space="preserve">CLIENTES &amp; PARCEIR*S DE NEGÓCIO </t>
  </si>
  <si>
    <t>Ethische Kund*innenbeziehungen</t>
  </si>
  <si>
    <t>Relazioni etiche con la clientela</t>
  </si>
  <si>
    <t>Ethical customer relations</t>
  </si>
  <si>
    <t>Actitud ética con los clientes</t>
  </si>
  <si>
    <t>Relations éthiques avec les clients</t>
  </si>
  <si>
    <t>Relações éticas com clientes</t>
  </si>
  <si>
    <t>D1.1</t>
  </si>
  <si>
    <t>Menschenwürdige Kommunikation mit Kund*innen</t>
  </si>
  <si>
    <t>Comunicazione dignitosa con i clienti</t>
  </si>
  <si>
    <t>Respect for human dignity in communication with customers</t>
  </si>
  <si>
    <t>Comunicación transparente con los clientes</t>
  </si>
  <si>
    <t>Communication décente et digne avec les clients</t>
  </si>
  <si>
    <t>Comunicação com clientes de forma digna</t>
  </si>
  <si>
    <t>D1.2</t>
  </si>
  <si>
    <t>Barrierefreiheit</t>
  </si>
  <si>
    <t>Assenza di barriere</t>
  </si>
  <si>
    <t>Barrier-free access</t>
  </si>
  <si>
    <t>Accesibilidad</t>
  </si>
  <si>
    <t>Accessibilité</t>
  </si>
  <si>
    <t xml:space="preserve">Acessibilidade </t>
  </si>
  <si>
    <t>D1.3</t>
  </si>
  <si>
    <t>Negativ-Aspekt: Unethische Werbemaßnahmen</t>
  </si>
  <si>
    <t>Aspetto negativo: Misure pubblicitarie non etiche</t>
  </si>
  <si>
    <t>Negative aspect: unethical advertising</t>
  </si>
  <si>
    <t>Aspecto negativo: publicidad engañosa y acciones comerciales no éticas</t>
  </si>
  <si>
    <t>Aspect négatif : Publicité contraire à l'éthique</t>
  </si>
  <si>
    <t xml:space="preserve">Aspecto negativo: Atividades promocionais antiéticas </t>
  </si>
  <si>
    <t>Kooperation und Solidarität mit Mitunternehmen</t>
  </si>
  <si>
    <t>Cooperazione e solidarietà con i concorrenti</t>
  </si>
  <si>
    <t>Cooperation and solidarity with other companies</t>
  </si>
  <si>
    <t>Cooperación y solidaridad con otras empresas del sector</t>
  </si>
  <si>
    <t>Coopération et solidarité avec les autres entreprises partenaires</t>
  </si>
  <si>
    <t>Cooperação e solidariedade com parceir*s de negócio</t>
  </si>
  <si>
    <t>D2.1</t>
  </si>
  <si>
    <t>Kooperation mit Mitunternehmen</t>
  </si>
  <si>
    <t>Cooperazione con i concorrenti</t>
  </si>
  <si>
    <t>Cooperation with other companies</t>
  </si>
  <si>
    <t>Cooperación con otras empresas</t>
  </si>
  <si>
    <t>Coopération avec des entreprises partenaires</t>
  </si>
  <si>
    <t>Cooperação com parceir*s de negócio</t>
  </si>
  <si>
    <t>D2.2</t>
  </si>
  <si>
    <t>Solidarität mit Mitunternehmen</t>
  </si>
  <si>
    <t>La solidarietà con i concorrenti</t>
  </si>
  <si>
    <t>Solidarity with other companies</t>
  </si>
  <si>
    <t>Solidaridad con otras empresas</t>
  </si>
  <si>
    <t>Solidarité avec les entreprises partenaires</t>
  </si>
  <si>
    <t>Solidariedade com parceir*s de negócio</t>
  </si>
  <si>
    <t>D2.3</t>
  </si>
  <si>
    <t>Negativ-Aspekt D2.3: Missbrauch der Marktmacht gegenüber Mitunternehmen</t>
  </si>
  <si>
    <t>Aspetto negativo: Abuso del potere di mercato nei confronti dei concorrenti</t>
  </si>
  <si>
    <t>Negative aspect: abuse of market power to the detriment of other companies</t>
  </si>
  <si>
    <t>Aspecto negativo: abuso de poder de mercado frente a otras empresas</t>
  </si>
  <si>
    <t>Aspect négatif : Abus de pouvoir de marché vis-à-vis des entreprises partenaires</t>
  </si>
  <si>
    <t>Aspecto negativo: Abuso do poder de mercado face a parceir*s de negócio</t>
  </si>
  <si>
    <t>Ökologische Auswirkung durch Nutzung und Entsorgung von Produkten und Dienstleistungen</t>
  </si>
  <si>
    <t>Conseguenze ecologiche dell'utilizzo e dello smaltimento di prodotti e servizi</t>
  </si>
  <si>
    <t>Impact on the environment of the use and disposal of products and services</t>
  </si>
  <si>
    <t>Impacto medioambiental del uso y de la gestión de residuos de los productos y servicios</t>
  </si>
  <si>
    <t>Impact écologique par l'utilisation et l'élimination de produits et services</t>
  </si>
  <si>
    <t>Impacto ambiental do uso e do descarte de produtos e serviços</t>
  </si>
  <si>
    <t>D3.1</t>
  </si>
  <si>
    <t>Ökologisches Kosten-Nutzen-Verhältnis von Produkten und Dienstleistungen (Effizienz und Konsistenz)</t>
  </si>
  <si>
    <t>Rapporto ecologico costi/ benefici di prodotti e servizi (efficienza e consistenza)</t>
  </si>
  <si>
    <t xml:space="preserve">Environmental cost-benefit ration of products and services (efficiency and consistency) </t>
  </si>
  <si>
    <t>Relación coste-beneficio medioambiental de productos y ervicios (eficiencia y consistencia)</t>
  </si>
  <si>
    <t>Rapport coût-bénéfice écologique des produits et services (efficacité et cohérence)</t>
  </si>
  <si>
    <t>Relação custo-benefício em termos ambientais de produtos e serviços (eficiência e consistência)</t>
  </si>
  <si>
    <t>D3.2</t>
  </si>
  <si>
    <t>Maßvolle Nutzung von Produkten und Dienstleistungen (Suffizienz)</t>
  </si>
  <si>
    <t>Utilizzo moderato di prodotti e servizi (sufficienza)</t>
  </si>
  <si>
    <t>Moderate use of products and services (sufficiency)</t>
  </si>
  <si>
    <t>Uso moderado de productos y servicios (suficiencia)</t>
  </si>
  <si>
    <t>Utilisation modérée des produits et services (suffisance)</t>
  </si>
  <si>
    <t>Utilização moderada de produtos e serviços (suficiência)</t>
  </si>
  <si>
    <t>D3.3</t>
  </si>
  <si>
    <t>Negativ-Aspekt: Bewusste Inkaufnahme unverhältnismäßiger, ökologischer Auswirkungen</t>
  </si>
  <si>
    <t>Aspetto negativo: Accettazione consapevole di conseguenze ecologiche spropositate</t>
  </si>
  <si>
    <t>Negative aspect: wilful disregard of disproportionate environmental impacts</t>
  </si>
  <si>
    <t>Aspecto negativo: tolerancia frente al impacto medioambiental desproporcionado y consciente</t>
  </si>
  <si>
    <t>Aspect négatif : Acceptation consciente d'effets écologiques disproportionnés</t>
  </si>
  <si>
    <t xml:space="preserve">Aspecto negativo: Tolerância consciente de impactos ambientais excessivos </t>
  </si>
  <si>
    <t>Kund*innen-Mitwirkung und Produkttransparenz</t>
  </si>
  <si>
    <t>Partecipazione dei clienti e trasparenza dei prodotti</t>
  </si>
  <si>
    <t>Customer participation and product transparency</t>
  </si>
  <si>
    <t>Participación de los clientes y transparencia de producto</t>
  </si>
  <si>
    <t>Implication et participation du client et transparence du produit</t>
  </si>
  <si>
    <t>Envolvimento de clientes e transparência de produtos</t>
  </si>
  <si>
    <t>D4.1</t>
  </si>
  <si>
    <t>Kund*innen-Mitwirkung, gemeinsame Produktentwicklung und Marktforschung</t>
  </si>
  <si>
    <t>Partecipazione dei clienti, sviluppo comune dei prodotti e ricerca di mercato</t>
  </si>
  <si>
    <t>Customer participation, joint product development and market research</t>
  </si>
  <si>
    <t>Participación de los clientes en la toma de decisiones, desarrollo de producto e investigación de mercado</t>
  </si>
  <si>
    <t>Participation des clients, développement conjoint de produits et des études de marché</t>
  </si>
  <si>
    <t>Envolvimento de clientes, desenvolvimento de produtos e pesquisa de mercado em parceria</t>
  </si>
  <si>
    <t>D4.2</t>
  </si>
  <si>
    <t>Produkttransparenz</t>
  </si>
  <si>
    <t>Trasparenza dei prodotti</t>
  </si>
  <si>
    <t>Product transparency</t>
  </si>
  <si>
    <t>Transparencia de producto</t>
  </si>
  <si>
    <t>Transparence des produits</t>
  </si>
  <si>
    <t>Transparência de produtos</t>
  </si>
  <si>
    <t>Negativ-Aspekt: Kein Ausweis von Gefahrenstoffen</t>
  </si>
  <si>
    <t>Aspetto negativo: Mancata indicazione di sostanze pericolose</t>
  </si>
  <si>
    <t>Negative aspect: non-disclosure of hazardous substances</t>
  </si>
  <si>
    <t>Aspecto negativo: no declaración sobre sustancias/mercancías peligrosas</t>
  </si>
  <si>
    <t>Aspect négatif : Pas d'identification des substances dangereuses</t>
  </si>
  <si>
    <t>Aspecto negativo: Não-declaração de substâncias perigosas</t>
  </si>
  <si>
    <t>Gesellschaftliches Umfeld</t>
  </si>
  <si>
    <t>Contesto sociale</t>
  </si>
  <si>
    <t>Social environment</t>
  </si>
  <si>
    <t>Entorno social</t>
  </si>
  <si>
    <t>Environnement social</t>
  </si>
  <si>
    <t xml:space="preserve">MEIO SOCIAL </t>
  </si>
  <si>
    <t>Sinn und gesellschaftliche Wirkung der Produkte und Dienstleistungen</t>
  </si>
  <si>
    <t>Senso e impatto dei prodotti e servizi sulla società</t>
  </si>
  <si>
    <t>Purpose of products and services and their effects on society</t>
  </si>
  <si>
    <t>Propósito e impacto positivo de los productos y servicios</t>
  </si>
  <si>
    <t>Sens et impact social des produits et services</t>
  </si>
  <si>
    <t>Sentido e impacto social dos produtos e serviços</t>
  </si>
  <si>
    <t>E1.1</t>
  </si>
  <si>
    <t>Produkte und Dienstleistungen decken den Grundbedarf und dienen dem guten Leben</t>
  </si>
  <si>
    <t>Prodotti e servizi coprono il fabbisogno di base e sono utili a una buona vita</t>
  </si>
  <si>
    <t>Products and services should cover basic needs and contribute to a good life</t>
  </si>
  <si>
    <t>Productos y servicios que cubren las necesidades básicas y mejoran la calidad de vida</t>
  </si>
  <si>
    <t>Les produits et services couvrent les besoins de base et contribuent à rendre la vie saine et simple</t>
  </si>
  <si>
    <t>Produtos e serviços respondem às necessidades básicas e fomentam o bem-estar</t>
  </si>
  <si>
    <t>E1.2</t>
  </si>
  <si>
    <t>Gesellschaftliche Wirkung der Produkte und Dienstleistungen</t>
  </si>
  <si>
    <t>Impatto dei prodotti e servizi sulla società</t>
  </si>
  <si>
    <t>Social impact of products and services</t>
  </si>
  <si>
    <t>Impacto social de los productos y servicios</t>
  </si>
  <si>
    <t>Impact social des produits et services</t>
  </si>
  <si>
    <t>Impacto social dos produtos e serviços</t>
  </si>
  <si>
    <t>E1.3</t>
  </si>
  <si>
    <t>Negativ-Aspekt: Menschenunwürdige Produkte und Dienstleistungen</t>
  </si>
  <si>
    <t>Aspetto negativo: Prodotti e servizi disumani</t>
  </si>
  <si>
    <t>Negative aspect: unethical and unfit products and services</t>
  </si>
  <si>
    <t>Aspecto negativo: productos y servicios que vulneran la dignidad humana</t>
  </si>
  <si>
    <t>Aspect négatif : Produits et services indignes</t>
  </si>
  <si>
    <t xml:space="preserve">Aspecto negativo: Produtos e serviços que ferem a dignidade humana </t>
  </si>
  <si>
    <t>Beitrag zum Gemeinwesen</t>
  </si>
  <si>
    <t>Contributo per la collettività</t>
  </si>
  <si>
    <t>Contribution to the community</t>
  </si>
  <si>
    <t>Contribución a la comunidad</t>
  </si>
  <si>
    <t>Contribution à la communauté, au collectif, au bien commun</t>
  </si>
  <si>
    <t>Contribuição para a comunidade</t>
  </si>
  <si>
    <t>E2.1</t>
  </si>
  <si>
    <t>Steuern und Sozialabgaben</t>
  </si>
  <si>
    <t>Imposte e oneri sociali</t>
  </si>
  <si>
    <t>Taxes and social security contributions</t>
  </si>
  <si>
    <t>Impuestos y prestaciones sociales</t>
  </si>
  <si>
    <t>Impôts et cotisations sociales</t>
  </si>
  <si>
    <t xml:space="preserve">Impostos e encargos sociais </t>
  </si>
  <si>
    <t>E2.2</t>
  </si>
  <si>
    <t>Freiwillige Beiträge zur Stärkung des Gemeinwesens</t>
  </si>
  <si>
    <t>Contributi volontari per rafforzare la collettività</t>
  </si>
  <si>
    <t>Voluntary contributions that strengthen society</t>
  </si>
  <si>
    <t>Contribución voluntaria a la comunidad</t>
  </si>
  <si>
    <t>Contributions volontaires à la construction communautaire ou au bien commun</t>
  </si>
  <si>
    <t>Contribuição voluntária para o fortalecimento da comunidade</t>
  </si>
  <si>
    <t>E2.3</t>
  </si>
  <si>
    <t>Negativ-Aspekt: Illegitime Steuervermeidung</t>
  </si>
  <si>
    <t>Aspetto negativo: Evasione fiscale illecita</t>
  </si>
  <si>
    <t>Negative aspect: inappropriate non-payment of tax</t>
  </si>
  <si>
    <t>Aspecto negativo: elusión y evasión fiscal</t>
  </si>
  <si>
    <t>Aspect négatif : Évasion fiscale illégitime</t>
  </si>
  <si>
    <t xml:space="preserve">Aspecto negativo: Evasão fiscal </t>
  </si>
  <si>
    <t>E2.4</t>
  </si>
  <si>
    <t>Negativ-Aspekt: Mangelnde Korruptionsprävention</t>
  </si>
  <si>
    <t>Aspetto negativo: Mancata prevenzione della corruzione</t>
  </si>
  <si>
    <t>Negative aspect: no anti-corruption policy</t>
  </si>
  <si>
    <t>Aspecto negativo: falta de prevención frente a la corrupción</t>
  </si>
  <si>
    <t>Aspect négatif : Manque de prévention de la corruption</t>
  </si>
  <si>
    <t>Aspecto negativo: Medidas insufucientes de prevenção da corrupção</t>
  </si>
  <si>
    <t>Reduktion ökologischer Auswirkungen</t>
  </si>
  <si>
    <t>Riduzione delle conseguenze ecologiche</t>
  </si>
  <si>
    <t>Reduction of environmental impact</t>
  </si>
  <si>
    <t>Reducción del impacto medioambiental</t>
  </si>
  <si>
    <t>Réduction des impacts écologiques</t>
  </si>
  <si>
    <t xml:space="preserve">Redução de impactos ambientais </t>
  </si>
  <si>
    <t>E3.1</t>
  </si>
  <si>
    <t>Absolute Auswirkungen / Management &amp; Strategie</t>
  </si>
  <si>
    <t>Conseguenze assolute / Management &amp; strategia</t>
  </si>
  <si>
    <t>Absolute impact and management strategy</t>
  </si>
  <si>
    <t>Impacto medioambiental / Gestión y estrategia</t>
  </si>
  <si>
    <t>Impact absolu / Gestion et stratégie</t>
  </si>
  <si>
    <t>Impactos absolutos / Gestão &amp; Estratégia</t>
  </si>
  <si>
    <t>E3.2</t>
  </si>
  <si>
    <t>Relative Auswirkungen</t>
  </si>
  <si>
    <t>Conseguenze relative</t>
  </si>
  <si>
    <t>Relative impact</t>
  </si>
  <si>
    <t>Impacto relativo</t>
  </si>
  <si>
    <t>Effets relatifs</t>
  </si>
  <si>
    <t>Impactos relativos</t>
  </si>
  <si>
    <t>E3.3</t>
  </si>
  <si>
    <t>Negativ-Aspekt: Verstöße gegen Umweltauflagen sowie unangemessene Umweltbelastungen</t>
  </si>
  <si>
    <t>Aspetto negativo: Violazioni dei requisiti ambientali e impatto inadeguato sull'ambiente</t>
  </si>
  <si>
    <t>Negative aspect: infringement of environmental regulations and disproportionate environmental pollution</t>
  </si>
  <si>
    <t>Aspecto negativo: infracción de la normativa medioambiental e impacto desproporcionado</t>
  </si>
  <si>
    <t>Aspect négatif : Violations des réglementations environnementales et impact environnemental inapproprié</t>
  </si>
  <si>
    <t xml:space="preserve">Aspecto negativo: Violação de exigências ambientais, bem como elevados impactos ambientais </t>
  </si>
  <si>
    <t>Transparenz und gesellschaftliche Mitentscheidung</t>
  </si>
  <si>
    <t>Trasparenza e condivisione sociale delle decisioni</t>
  </si>
  <si>
    <t>Social co-determination and transparency</t>
  </si>
  <si>
    <t>Transparencia y participación democrática del entorno social</t>
  </si>
  <si>
    <t>Transparence et co-décision sociale</t>
  </si>
  <si>
    <t xml:space="preserve">Transparência e participação social na tomada de decisões </t>
  </si>
  <si>
    <t>E4.1</t>
  </si>
  <si>
    <t>Transparenz</t>
  </si>
  <si>
    <t>Trasparenza</t>
  </si>
  <si>
    <t>Transparency</t>
  </si>
  <si>
    <t>Transparencia</t>
  </si>
  <si>
    <t>Transparence</t>
  </si>
  <si>
    <t>Transparência</t>
  </si>
  <si>
    <t>E4.2</t>
  </si>
  <si>
    <t>Gesellschaftliche Mitbestimmung</t>
  </si>
  <si>
    <t>Condivisione sociale delle decisioni</t>
  </si>
  <si>
    <t>Social participation</t>
  </si>
  <si>
    <t>Participación en la toma de decisiones el entorno social</t>
  </si>
  <si>
    <t>Co-décision sociale</t>
  </si>
  <si>
    <t>Participação social na tomada de decisões</t>
  </si>
  <si>
    <t>E4.3</t>
  </si>
  <si>
    <t>Negativ-Aspekt: Förderung von Intransparenz und bewusste Fehlinformation</t>
  </si>
  <si>
    <t>Aspetto negativo: Promozione di poca trasparenza e informazioni consapevolmente errate</t>
  </si>
  <si>
    <t>Negative aspect: lack of transparency and wilful misinformation</t>
  </si>
  <si>
    <t>Aspecto negativo: manipulación de la información y falta de transparencia</t>
  </si>
  <si>
    <t>Aspect négatif : Promotion délibérée de la non-transparence et de la désinformation</t>
  </si>
  <si>
    <t>Aspecto negativo: Promoção de intransparência e propagação de informação enganosa</t>
  </si>
  <si>
    <t>Fakten zum Unternehmen</t>
  </si>
  <si>
    <t>Fatti sull’azienda</t>
  </si>
  <si>
    <t>Company details</t>
  </si>
  <si>
    <t>Datos de la empresa</t>
  </si>
  <si>
    <t>Détails sur l'entreprise</t>
  </si>
  <si>
    <t xml:space="preserve">Bitte füllen Sie die farblich markierten Felder mit Daten für den Bilanzierungszeitraum, meist das Geschäftsjahr, aus. Falls der Bilanzierungszeitraum länger als 1 Jahr ist können Sie auch ein Geschäftsjahr aus dem Bilanzierungszeitraum auswählen. Sollten dennoch keine konkreten Daten vorliegen bitte um grobe Schätzungen, da die Berechnung sonst fehlerhaft ist. </t>
  </si>
  <si>
    <t>Si prega di compilare i campi con codice colore con i dati per il periodo contabile, di solito l'anno fiscale. Se il periodo contabile supera 1 anno, è anche possibile selezionare un anno fiscale dal periodo contabile. Se non ci sono dati concreti, si prega di fornire stime approssimative, altrimenti il ​​calcolo sarà errato.</t>
  </si>
  <si>
    <t>Fill in the highlighted fields below. Where detailed information is not available, please enter estimates, otherwise the calculation will not be accurate</t>
  </si>
  <si>
    <t>Rellene los campos marcados con color. Si no dispusiera de algunos datos en concreto, estime su valor. Los datos son necesarios para que la hoja de cálculo funcione correctamente.</t>
  </si>
  <si>
    <t>S'il vous plaît, remplissez les champs surlignés(sélectionnés) en couleurs avec des données pour la période d'établissement du bilan, le plus souvent l'année de l'exercice. Au cas où la période d'établissement du bilan est plus longue que 1 an, vous pouvez aussi choisir un exercice parmi la période d'établissement du bilan. Si aucune donnée concrète n'est présente, indiquez alors de grossières estimations, autrement le calcul sera faux.</t>
  </si>
  <si>
    <t>bitte einfügen</t>
  </si>
  <si>
    <t>Inserisca per favore</t>
  </si>
  <si>
    <t>Please enter</t>
  </si>
  <si>
    <t>Escriba</t>
  </si>
  <si>
    <t>Remplir s'il vous plaît</t>
  </si>
  <si>
    <t>Bitte Auswählen</t>
  </si>
  <si>
    <t>Selezioni per favore</t>
  </si>
  <si>
    <t>Please choose</t>
  </si>
  <si>
    <t>Seleccione del catálogo</t>
  </si>
  <si>
    <t>Choisir s'il vous plaît</t>
  </si>
  <si>
    <t>Beschreibung des Gewichtungsmodelles</t>
  </si>
  <si>
    <t>Descrizione del modello di pesatura</t>
  </si>
  <si>
    <t>Description of the weighting model</t>
  </si>
  <si>
    <t>Descripción del método de ponderación</t>
  </si>
  <si>
    <t>Description du modèle de pondération</t>
  </si>
  <si>
    <t>Themen</t>
  </si>
  <si>
    <t>Temi</t>
  </si>
  <si>
    <t>Themes</t>
  </si>
  <si>
    <t>Temas</t>
  </si>
  <si>
    <t>Sujets</t>
  </si>
  <si>
    <t>Werte ►
Berührungsgruppe ▼</t>
  </si>
  <si>
    <t>Valori ►
Gruppi d‘interesse ▼</t>
  </si>
  <si>
    <t>Values ►
Stakekolders ▼</t>
  </si>
  <si>
    <t>Valores ►
Grupos deinterés ▼</t>
  </si>
  <si>
    <t>Valeurs ►
Parties prenantes ▼</t>
  </si>
  <si>
    <t>Berührungsgruppen &amp; Werte</t>
  </si>
  <si>
    <t>Gruppi d‘interesse &amp; valori</t>
  </si>
  <si>
    <t>Stakekolders &amp; values</t>
  </si>
  <si>
    <t>Grupos de interés ▼</t>
  </si>
  <si>
    <t>Parties prenantes et valeurs</t>
  </si>
  <si>
    <t>Allgemein</t>
  </si>
  <si>
    <t>Generale</t>
  </si>
  <si>
    <t>General</t>
  </si>
  <si>
    <t>Général</t>
  </si>
  <si>
    <t>Anmerkungen</t>
  </si>
  <si>
    <t>Note</t>
  </si>
  <si>
    <t>Notas aclaratorias</t>
  </si>
  <si>
    <t xml:space="preserve"> (für EPUs skaliert)</t>
  </si>
  <si>
    <t xml:space="preserve"> (scalato per imprese individuali)</t>
  </si>
  <si>
    <t xml:space="preserve"> (scaled for STs)</t>
  </si>
  <si>
    <t>(ponderado para empresas unipersonales)</t>
  </si>
  <si>
    <t xml:space="preserve">Echelonné pour les entreprises individuelles ou unipersonnelles </t>
  </si>
  <si>
    <t xml:space="preserve"> (für EPUs nicht relevant)</t>
  </si>
  <si>
    <t xml:space="preserve"> (non rilevante per imprese di un collaboratore)</t>
  </si>
  <si>
    <t xml:space="preserve"> (not relevant for STs)</t>
  </si>
  <si>
    <t>(no aplica en empresas unipersonales)</t>
  </si>
  <si>
    <t>Non pertinent pour les entreprises individuelles ou unipersonelles</t>
  </si>
  <si>
    <t>Anmerkung: Dies ist kein Testat.</t>
  </si>
  <si>
    <t>Annotazione: Questo non è un attestato.</t>
  </si>
  <si>
    <t>Note: This is not a certificate.</t>
  </si>
  <si>
    <t>Nota: esto no es un certificado</t>
  </si>
  <si>
    <t>Notez bien : Ce n'est pas un certificat</t>
  </si>
  <si>
    <t>GEMEINWOHL-MATRIX</t>
  </si>
  <si>
    <t>MATRICE DEL BENE COMUNE</t>
  </si>
  <si>
    <t>COMMON GOOD MATRIX</t>
  </si>
  <si>
    <t>MATRIZ DEL BIEN COMÚN</t>
  </si>
  <si>
    <t>MATRICE DE L'ECONOMIE POUR LE BIEN COMMUN</t>
  </si>
  <si>
    <t xml:space="preserve"> von </t>
  </si>
  <si>
    <t xml:space="preserve"> di </t>
  </si>
  <si>
    <t>of</t>
  </si>
  <si>
    <t>de</t>
  </si>
  <si>
    <t xml:space="preserve"> Punkten</t>
  </si>
  <si>
    <t xml:space="preserve"> punti</t>
  </si>
  <si>
    <t xml:space="preserve"> points</t>
  </si>
  <si>
    <t xml:space="preserve"> Puntos</t>
  </si>
  <si>
    <t>points</t>
  </si>
  <si>
    <t>Menschenwürde</t>
  </si>
  <si>
    <t>Dignità umana</t>
  </si>
  <si>
    <t>Human dignity</t>
  </si>
  <si>
    <t>Dignidad humana</t>
  </si>
  <si>
    <t>Dignité humaine</t>
  </si>
  <si>
    <t>Solidarität &amp; Gerechtigkeit</t>
  </si>
  <si>
    <t>Solidarietà &amp; giustizia</t>
  </si>
  <si>
    <t>Solidarity &amp; social justice</t>
  </si>
  <si>
    <t>Solidaridad y justicia</t>
  </si>
  <si>
    <t>Solidarité &amp; équité sociale</t>
  </si>
  <si>
    <t>Ökologische Nachhaltigkeit</t>
  </si>
  <si>
    <t>Sostenibilità ambientale</t>
  </si>
  <si>
    <t>Environmental sustainability</t>
  </si>
  <si>
    <t>Sostenibilidad medioambiental</t>
  </si>
  <si>
    <t>Durabilité écologique</t>
  </si>
  <si>
    <t>Transparenz &amp; Mitentscheidung</t>
  </si>
  <si>
    <t>Trasparenza &amp; cogestione</t>
  </si>
  <si>
    <t>Transparency &amp; co-determination</t>
  </si>
  <si>
    <t>Transparencia y participación democrática</t>
  </si>
  <si>
    <t>Transparence &amp; co-décision</t>
  </si>
  <si>
    <t>Gemeinwohl-Stern für</t>
  </si>
  <si>
    <t>Stella del Bene Comune per</t>
  </si>
  <si>
    <t>Common Good Star for</t>
  </si>
  <si>
    <t>Diagrama de araña de</t>
  </si>
  <si>
    <t>Etoile pour le Bien Commun</t>
  </si>
  <si>
    <t>BILANZ-ÜBERSICHT</t>
  </si>
  <si>
    <t>QUADRO DEL BILANCIO</t>
  </si>
  <si>
    <t>BALANCE OVERVIEW</t>
  </si>
  <si>
    <t>VISTA GLOBAL DEL BALANCE</t>
  </si>
  <si>
    <t>APERÇU DU BILAN</t>
  </si>
  <si>
    <t>MITBESTIMMUNG UND TRANSPARENZ</t>
  </si>
  <si>
    <t>COGESTIONE E TRASPARENZA</t>
  </si>
  <si>
    <t>TRANSPARENCY &amp; CO-DETERMINATION</t>
  </si>
  <si>
    <t>TRANSPARENCIA Y PARTICIPACIÓN DEMOCRÁTICA</t>
  </si>
  <si>
    <t>TRANSPARENCE &amp; CO-DECISION</t>
  </si>
  <si>
    <t>MENSCHENWÜRDE</t>
  </si>
  <si>
    <t>DIGNITA’ UMANA</t>
  </si>
  <si>
    <t>HUMAN DIGNITY</t>
  </si>
  <si>
    <t>DIGNIDAD HUMANA</t>
  </si>
  <si>
    <t>DIGNITÉ HUMAINE</t>
  </si>
  <si>
    <t>SOLIDARITÄT</t>
  </si>
  <si>
    <t>SOLIDARIETA’</t>
  </si>
  <si>
    <t>SOLIDARITY</t>
  </si>
  <si>
    <t>SOLIDARIDAD</t>
  </si>
  <si>
    <t>SOLIDARITÉ</t>
  </si>
  <si>
    <t>ÖKOLOGISCHE NACHHALTIGKEIT</t>
  </si>
  <si>
    <t>SOSTENIBILITA’ AMBIENTALE</t>
  </si>
  <si>
    <t>ENVIRONMENTAL SUSTAINABILITY</t>
  </si>
  <si>
    <t>SOSTENIBILIDAD MEDIOAMBIENTAL</t>
  </si>
  <si>
    <t>DURABILITÉ ÉCOLOGIQUE</t>
  </si>
  <si>
    <t>SOZIALE GERECHTIGKEIT</t>
  </si>
  <si>
    <t>GIUSTIZIA SOCIALE</t>
  </si>
  <si>
    <t>SOCIAL JUSTICE</t>
  </si>
  <si>
    <t>JUSTICIA SOCIAL</t>
  </si>
  <si>
    <t>EQUITE SOCIALE</t>
  </si>
  <si>
    <t>SUMME</t>
  </si>
  <si>
    <t>SOMMA</t>
  </si>
  <si>
    <t>TOTAL</t>
  </si>
  <si>
    <t>(für EPUs skaliert)</t>
  </si>
  <si>
    <t>(valori scalati per l’impresa di 1 persona)</t>
  </si>
  <si>
    <t>(scaled for STs)</t>
  </si>
  <si>
    <t>Dokumentation der Bewertung</t>
  </si>
  <si>
    <t>Documentazione della valutazione</t>
  </si>
  <si>
    <t>Documentation of assessment</t>
  </si>
  <si>
    <t>Documentación de la puntuación</t>
  </si>
  <si>
    <t>Documentation de l'évaluation</t>
  </si>
  <si>
    <t>Selbsteinschätzung</t>
  </si>
  <si>
    <t>Valutazione propria</t>
  </si>
  <si>
    <t>Self-assessment</t>
  </si>
  <si>
    <t>Autoevaluación</t>
  </si>
  <si>
    <t>Auto-évaluation</t>
  </si>
  <si>
    <t>Peer-Evaluation</t>
  </si>
  <si>
    <t>Valutazione peer</t>
  </si>
  <si>
    <t>Peer-assessment</t>
  </si>
  <si>
    <t>Evaluación peer</t>
  </si>
  <si>
    <t>Evaluation par des pairs</t>
  </si>
  <si>
    <t>Provisorische Bewertung des externen Audits</t>
  </si>
  <si>
    <t>Valutazione esterna bozza</t>
  </si>
  <si>
    <t>Provisional audit assessment</t>
  </si>
  <si>
    <t>Puntuación provisional de la auditoría externa</t>
  </si>
  <si>
    <t>Evaluation provisoire de l'audit externe</t>
  </si>
  <si>
    <t>Definitive Bewertung externen Audits /Peer</t>
  </si>
  <si>
    <t>Valutazione definitiva audit esterno/Peer</t>
  </si>
  <si>
    <t>Agreed audit assessment</t>
  </si>
  <si>
    <t>Puntuación definitiva de la auditoría externa/Peer</t>
  </si>
  <si>
    <t>évaluation définitive  de l'audit externe ou du groupe de pairs</t>
  </si>
  <si>
    <t>Passwort für den Schutz der Tabellen: „ebc“</t>
  </si>
  <si>
    <t>Password per la protezione delle tabelle: „ebc“</t>
  </si>
  <si>
    <t>Password for EXCEL sheet protection "ebc"</t>
  </si>
  <si>
    <t>Contraseña de esta hoja de cálculo: “ebc”</t>
  </si>
  <si>
    <t>Mot de passe pour la protection de la feuille Excel "ebc"</t>
  </si>
  <si>
    <t>alta</t>
  </si>
  <si>
    <t>media</t>
  </si>
  <si>
    <t>baja</t>
  </si>
  <si>
    <t>non applicabile</t>
  </si>
  <si>
    <t>non applicable</t>
  </si>
  <si>
    <t>no aplica</t>
  </si>
  <si>
    <t xml:space="preserve">Gewichtung geändert. Ursprünglich </t>
  </si>
  <si>
    <t xml:space="preserve">Peso cambiato. Originale </t>
  </si>
  <si>
    <t xml:space="preserve">Weighting changed. Original </t>
  </si>
  <si>
    <t xml:space="preserve">Ponderación cambiada. Original </t>
  </si>
  <si>
    <t>Pondération modifiée. Original</t>
  </si>
  <si>
    <t xml:space="preserve">Werte-Stern für </t>
  </si>
  <si>
    <t xml:space="preserve">Stella dei valori per </t>
  </si>
  <si>
    <t xml:space="preserve">Values star for </t>
  </si>
  <si>
    <t>Diagrama de araña. Valores de</t>
  </si>
  <si>
    <t xml:space="preserve">Etoile de valeurs pour </t>
  </si>
  <si>
    <t xml:space="preserve">Gruppen-Stern für </t>
  </si>
  <si>
    <t xml:space="preserve">Stella dei gruppi per </t>
  </si>
  <si>
    <t xml:space="preserve">Group star for </t>
  </si>
  <si>
    <t>Diagrama de araña. Grupos de interés de</t>
  </si>
  <si>
    <t>Etoile de groupes pour</t>
  </si>
  <si>
    <t xml:space="preserve">Themen-Stern für </t>
  </si>
  <si>
    <t xml:space="preserve">Stella dei temi per </t>
  </si>
  <si>
    <t xml:space="preserve">Theme star for </t>
  </si>
  <si>
    <t>Diagrama de araña. Temas de</t>
  </si>
  <si>
    <t xml:space="preserve">Etoile de thèmes pour </t>
  </si>
  <si>
    <t>Die für alle Unternehmen gleiche und starre Punkteverteilung in der Matrix hat in den vergangenen Jahren innerhalb des Matrix-Entwicklungs-Team (MET) für viele Diskussionen gesorgt. Auch von außerhalb sind viele Fragen und kritische Rückmeldungen an uns herangetragen worden. Bislang war die Punkteverteilung auf die Themen mit Ausnahme von Ein-Personen-Unternehmen für alle Unternehmen gleich - unabhängig von der Unternehmensgröße, Branche und anderen Rahmenbedingungen (regionaler Hintergrund, B2B versus B2C, etc.). Relevanz und WirkungImpact auf das Gemeinwohl sind jedoch von diesen Determinanten nicht unabhängig. Beispielsweise ist die Lieferkette eines Elektronik-Handelsunternehmen (A1-A4) weitaus bedeutender als für ein Bergbauunternehmen, welches wiederum u.a. sehr große Effekte bei seinen direkten ökologischen Auswirkungen hat (E3). Das neue Gewichtungsmodell soll diesen Gedanken Rechnung tragen und die wesentlichen Faktoren stärker akzentuieren. Im Prozess wurden Meinungen der Bewegung im Rahmen einer Umfrage eingeholt und eine klare Präferenz für eine neue Herangehensweise rückgemeldet.</t>
  </si>
  <si>
    <t>La stessa distribuzione di punti nella matrice, che è la stessa per tutte le imprese, ha suscitato molto dibattito all'interno del Gruppo di Sviluppo della Matrice (GSM) negli ultimi anni. Anche dall'esterno molte domande e feedback critici ci sono stati portati. Fino ad ora, la distribuzione dei punti sui problemi con l'eccezione di imprese individuali stesse per tutte le aziende - indipendentemente dalle dimensioni dell'azienda, l'industria, e le altre condizioni (di fondo regionale, B2B B2C contro, etc.). Rilevanza e impatto L'impatto sul bene comune, tuttavia, non è indipendente da questi fattori determinanti. Ad esempio, la catena di approvvigionamento di una società commerciale di elettronica (A1-A4) è molto più significativa che per una società mineraria, che a ha effetti molto grandi sul suo impatto ambientale diretto (E3). Il nuovo modello di ponderazione dovrebbe riflettere questa idea e accentuare maggiormente i fattori chiave. Durante il processo, le opinioni sul movimento sono state raccolte attraverso un sondaggio e una chiara preferenza per un nuovo approccio è stata confermata.</t>
  </si>
  <si>
    <t xml:space="preserve">The allocation of equal and fixed scores for all companies has been the subject of much discussion within the Matrix-development team during the past few years. Outside sources have also raised many questions and provided feedback. Untill now, the way points are distributed for themes has been the same for all companies (with the exception of one-person companies), regardless of company size, industry and other parameters (regional background, B2B versus B2C, etc.). However, these variables may well have an effect on the relevance to and effect on the common good.For example, the supply chain of an electronics trading company (A1-A4) is more significant than for a mining company, which, in turn, leaves a huge, direct environmental impact, amongst other things (E3). The new weighting model addresses these issues and highlights the significant factors. A survey on the changes was conducted, with feedback clearly favouring a new approach. </t>
  </si>
  <si>
    <t>La distribución de la puntuación entre los diferentes temas era igual para cualquier tipo de empresas hasta esta versión. Esta cuestión ha sido debatida en el equipo de desarrollo de la matriz en los últimos años. También hemos recibido muchas preguntas y críticas desde fuera a este respecto. Hasta ahora, la distribución de puntuación era para todas las empresas igual, excepto para empresas unipersonales, independientemente del tamaño de la empresa, el sector y otros factores (región, B2B o B2C, etc.) Sin embargo, la relevancia y el impacto en el Bien Común no son independientes de estas variables. Por ejemplo, si una empresa tiene una cadena de suministro en el sector de la electrónica tendrá mayor relevancia lo relevativo a los temas A1 – A4 que la industria minera, que sin embargo tendrá mucha relevancia en los impactos ambientales directos, tratados en E3. El nuevo método de ponderación tiene en cuenta estas cuestiones y acentúa la importancia de los factores fundamentales. Dentro de este proceso se recopilaron las opiniones del movimiento en una encuesta que dio como resultado una preferencia clara por tratar este tema con un nuevo método.</t>
  </si>
  <si>
    <t>La répartition un peu rigide de points équivalents pour toutes les entreprises a été au coeur de nombreuses discussions, au sein de l'équipe de développement de la matrice au cours des années passées. De nombreuses questions et réponses critiques nous ont également été transmises par l'extérieur. Jusqu'ici, la répartition des points sur les thèmes était la même pour toutes les entreprises (à l'exception des entreprises individuelles ou unipersonnelles ), indépendamment de la taille d'entreprise, de la branche et d'autres conditions générales (le contexte régional, B2B versus B2C, etc.). Mais ces variables n'ont vraisemblablement pas d'effet pertinent pour le Bien Commun. Par exemple, la chaîne d'approvisionnement d'une entreprise de vente de matériels électroniques (A1-A4) est probablement plus à considérer que l'entreprise d'industrie minière, qui pourtant, de son côté, laisse entre autres, un énorme impact environnemental direct (E3). Le nouveau modèle de pondération aborde ces questions et met en lumière les facteurs les plus importants. Un sondage sur cette évolution de la matrice a été mené et les commentaires ont clairement favorisé cette nouvelle approche.</t>
  </si>
  <si>
    <t xml:space="preserve">Bei der Gewichtung der 3 Berührungsgruppen A) LieferantInnen, B) InvestorenInnen und C) MitarbeiterInnen werden die Finanzströme zu diesen Berührungsgruppen zur Gewichtung herangezogen: A) Beschaffungsausgaben, B) Gewinn und Finanzierungskosten C) Löhne und Gehälter. Wir sind uns der limitierten Aussagekraft monetärer Größen bewusst und haben auch Ideen, wie dies in Zukunft verbessert werden kann. Gleichzeitig sind diese Zahlen in der  Finanzbilanzen der Unternehmen vorhanden, somit leicht verfügbar und kommen dem Bedürfnis vieler Unternehmen nach Einfachheit nach. Da in den Beschaffungskosten Steuern und Finanzierungskosten entahlten fliessen diese nur zu 50% in die Gewichtung ein. </t>
  </si>
  <si>
    <t>Quando ponderate i 3 gruppi di contatto A) Fornitori, B) Investitori e C) Dipendenti, i flussi finanziari verso questi gruppi tattili sono ponderati come segue: A) Spese di approvvigionamento, B) Costi di profitto e di finanziamento C) Retribuzioni. Siamo consapevoli della validità limitata delle risorse monetarie e abbiamo anche idee su come migliorarle in futuro. Allo stesso tempo, queste cifre sono presenti nei conti finanziari delle aziende, quindi facilmente disponibili e soddisfano le esigenze di molte aziende per semplicità. Poiché le tasse e i costi di finanziamento erano inclusi nei costi di approvvigionamento, questi rappresentavano solo il 50% della ponderazione.</t>
  </si>
  <si>
    <t>For the weighting of three stakeholder groups, A) suppliers, B) investors and C) employees, the matrix takes into account the following financial flows to these stakeholders: A) procurement expenditure, B) profit and borrowing costs C) wages and salaries. We are aware of the limited significance attached to money in the current matrix and have plans for how this can be improved in the future. At the same time, this information is readily available in companies' financial balance sheets, and easily meets the needs of many companies. Since taxes and borrowing costs are included in procurement expenditure, these account for only 50% of the weighting.</t>
  </si>
  <si>
    <t>En la ponderación de los grupos de interés A) Proveedores, B) Inversores y socios financieros y C) Trabajadores se toman como referencia los flujos financieros. Para A) los gastos en compras, para B) beneficios y costes financieros y para C) la remuneración. Somos conscientes de las limitaciones que presenta el basar esta ponderación en valores monetarios, y por eso estamos desarrollando ideas de como puede mejorarse en el futuro. Por otro lado, los datos requeridos se encuentran en los balances financieros de las empresas, con lo que son datos fácilmente disponibles, siendo más sencillo para las empresas. Como en los gastos de proveedores también se encuentran los impuestos y costes financieros, sólo se tiene en cuenta el 50% de este valor a la hora de hacer la ponderación.</t>
  </si>
  <si>
    <t xml:space="preserve">Pour la pondération de 3 groupes de parties prenantes A) fournisseurs, B) investisseurs et C)collaborateurs, la matrice prend en compte les flux financiers en direction de ces parties prenantes : A) des dépenses d'approvisionnement, B) le bénéfice et les frais financiers C) les rémunérations et salaires. Nous avons conscience de la limite de l'approche financière dans cette matrice et nous prévoyons de réfléchir à son amélioration dans le futur. Cependant, ces informations sont disponibles dans le bilan financier des entreprises et donc rejoint facilement les soucis de simplification de celles-ci. Étant donné que les impôts et les coûts des emprunts sont inclus dans les dépenses générales, ils ne représentent que 50 % de la pondération. </t>
  </si>
  <si>
    <t>Auf Ebene der Themen gibt es ebenfalls Kriterien die zur Gewichtung herangezogen werden, beispielsweise Größe oder Branche eines Unternehmen oder Arbeitsrechtslage von Ländern. Für die Branchendefinition wenden wir den International Standard Industrial Classification of All Economic Activities (ISIC Rev.4) der Vereinten Nationen an. Für die Größeneinstufung wird die EU Definition herangezogen. Die nachstehende Tabelle fasst gegenwärtige Gewichtungsfaktoren zusammen (Stand Mai 2017).</t>
  </si>
  <si>
    <t>A livello di argomenti ci sono anche i criteri che vengono utilizzati per ponderazione, come la dimensione o il settore di una situazione aziendale o di lavoro i diritti dei paesi. Per la definizione del settore, utilizziamo la classificazione internazionale standard internazionale delle Nazioni Unite di tutte le attività economiche (ISIC Rev.4). La classificazione delle taglie si basa sulla definizione UE. La tabella seguente riepiloga i fattori di ponderazione correnti (a partire da maggio 2017).</t>
  </si>
  <si>
    <t>There are also criteria for the weighting of the themes, for example a company's size or industry or the relevant local employment law. The United Nations' International Standard Industrial Classification of All Economic Activities (ISIC Rev.4) is used for all industry sector definitions. For size classification, definitions as set out by the EU are used. The table below summarises the current weighting factors (as at May 2017):</t>
  </si>
  <si>
    <t xml:space="preserve">En la ponderación de los temas también se tienen en cuenta criterios específicos, como por ejemplo el tamaño, el sector o la región. Para la definición de sectores utilizamos la Clasificación Internacional Industrial Uniforme (ISIC Rev. 4 por sos siglas en inglés) de las naciones unidas. En cuanto al tamaño se utiliza la definición de la UE. La siguiente tabla muestra los factores de ponderación actuales (Mayo 2017) </t>
  </si>
  <si>
    <t>Il existe également des critères de pondération des thèmes, par exemple la taille d’une entreprise ou la branche ou la législation locale pertinente en matière d’emploi. Nous utilisons la Classification Internationale standard industrielle des Nations Unies sur toutes les activités économiques (CITI Rév. 4) pour toutes les définitions des branches et secteurs de l’industrie. Pour la classification de la taille des entreprises, nous utilisons les définitions établies par l’UE . Le tableau ci-dessous résume les facteurs de pondération actuels (en date de mai 2017).</t>
  </si>
  <si>
    <t>Die Gewichtung dieses Thema’s ist abhängig von den sozialen Risiken der Zulieferbranchen</t>
  </si>
  <si>
    <t>La ponderazione di questo tema dipende dai rischi sociali del settore dei fornitori</t>
  </si>
  <si>
    <t>The weighting of this theme is dependent on the social risks of the supplier's sector.</t>
  </si>
  <si>
    <t>La ponderación de este tema depende de los riesgos sociales en la cadena de suministro.</t>
  </si>
  <si>
    <t>La pondération de ce sujet dépend des risques sociaux des branches et secteurs de fournisseurs</t>
  </si>
  <si>
    <t>Die Gewichtung dieses Thema’s ist abhängig vom ökologischen Effekt der Branche des Lieferanten (siehe Tabellenblatt “Industry”)</t>
  </si>
  <si>
    <t>La ponderazione di questo tema dipende dall'effetto ecologico dell'impresa del fornitore (vedi foglio "impresa")</t>
  </si>
  <si>
    <t>The weighting of this theme is dependent on the environmental effect of the supplier's sector (see sheet “Industry").</t>
  </si>
  <si>
    <t>La ponderación de este tema depende de los impactos medioambientales del sector al que pertenecen sus proveedores (veáse la hoja “Industry”)</t>
  </si>
  <si>
    <t>La pondération de ce sujet dépend des impacts environnementaux de la branche ou du secteur des fournisseurs (voir la partie "industrie")</t>
  </si>
  <si>
    <t>Die Gewichtung dieses Thema’s ist abhängig von den Mitbestimmungsrechte in den Ländern der wichtigsten Zulieferbranchen (basierend auf dem ITUC-Index der International Trade Union Confederation)</t>
  </si>
  <si>
    <t>La ponderazione di questo tema dipende dai diritti di partecipazione nei paesi dei settori di approvvigionamento più importanti (in base alla CSI-indice della Confederazione internazionale dei sindacati)</t>
  </si>
  <si>
    <t>The weighting of this theme is dependent on co-determination rights in the countries of the most important supply industries (based on the ILUC index of the International Labour Union).</t>
  </si>
  <si>
    <t>La ponderación de este tema depende de los derechos de participación democrática en los países de los proveedores más importantes (basado en el índice que elabora la confederación sindical internacional ITUC)</t>
  </si>
  <si>
    <t>La pondération de ce sujet dépend des droits de co-décision dans les pays des industries d'approvisionnement les plus importantes (sur la base de l’indice ILUC de l’Union Internationale du Travail).</t>
  </si>
  <si>
    <t>Die Gewichtung dieses Thema’s ist abhängig von der Relation Umsatz zu Bilanzsumme</t>
  </si>
  <si>
    <t>La ponderazione di questo argomento dipende dalla relazione tra fatturato e totale del bilancio</t>
  </si>
  <si>
    <t>The weighting of this theme depends on the ratio turnover to the balance sheet total.</t>
  </si>
  <si>
    <t>La ponderación de este tema depende del cociente Facturación / Balance (financiero)</t>
  </si>
  <si>
    <t>La pondération de ce thème dépend du ratio du chiffre d’affaires par rapport au total du bilan.</t>
  </si>
  <si>
    <t xml:space="preserve">Die Gewichtung dieses Thema’s ist abhängig von der Relation Gewinn zu Umsatz </t>
  </si>
  <si>
    <t>La ponderazione di questo argomento dipende dalla relazione tra utile e fatturato</t>
  </si>
  <si>
    <t>The weighting of this theme depends on the ratio profit to turnover</t>
  </si>
  <si>
    <t xml:space="preserve">La ponderación de este tema depende del cociente beneficio neto / facturación </t>
  </si>
  <si>
    <t>La pondération de ce thème dépend du ratio profit/chiffre d’affaires</t>
  </si>
  <si>
    <t>Die Gewichtung dieses Thema’s ist abhängig  Zugängen zum Anlagevermögen und Finanzvermögen in Relation zu der Bilanzsumme</t>
  </si>
  <si>
    <t>La ponderazione di questo tema dipende dalle aggiunte alle attività e alle attività finanziarie in relazione al totale del bilancio</t>
  </si>
  <si>
    <t>The weighting of this theme is dependent on additions to fixed-assets and financial assets in relation to the balance sheet total.</t>
  </si>
  <si>
    <t>La ponderación de este tema depende del cociente de las altas de activos fijos y financieros en relación al balance (financiero)</t>
  </si>
  <si>
    <t>La pondération de ce thème dépend des ajouts aux immobilisations et aux actifs financiers par rapport au total du bilan.</t>
  </si>
  <si>
    <t>Die Gewichtung dieses Thema’s ist abhängig von der Größe des Unternehmens</t>
  </si>
  <si>
    <t>La ponderazione di questo tema dipende dalle dimensioni dell'impresa</t>
  </si>
  <si>
    <t>The weighting of this theme is dependent on the size of the company.</t>
  </si>
  <si>
    <t>La ponderación de este tema depende del tamaño de la empresa</t>
  </si>
  <si>
    <t>La pondération de ce sujet dépend de la taille de l'entreprise</t>
  </si>
  <si>
    <t>Die Gewichtung dieses Thema’s ist abhängig von der Existenz einer Kantine für die Mehrheit der Mitarbeiter*innen sowie dem (geschätzten) durchschnittlichen Anfahrtsweg zur Arbeit.</t>
  </si>
  <si>
    <t>La ponderazione di questo tema dipende dall'esistenza di una mensa per la maggior parte dei dipendenti e dal viaggio medio (stimato) fino al lavoro.</t>
  </si>
  <si>
    <t xml:space="preserve">The weighting of this theme is dependent on the existence of a canteen for most of the employees as well as an (estimated) average commute to work. </t>
  </si>
  <si>
    <t>La ponderación de este tema depende de si la empresa tiene cantina a disposición de la mayoría de los trabajadores así como del trayecto medio (estimado) al puesto de trabajo.</t>
  </si>
  <si>
    <t>La pondération de ce thème dépend de l’existence d’une cantine pour la plupart des collaborateurs ainsi que d’une moyenne (estimée) des déplacements au travail.</t>
  </si>
  <si>
    <t>Die Gewichtung dieses Thema’s ist abhängig von der Größe des Unternehmens sowie von den Mitbestimmungsrechte in den Ländern der wichtigsten Standorte (basierend auf dem ITUC-Index der International Labour Union)</t>
  </si>
  <si>
    <t>La ponderazione di questo tema dipende dalle dimensioni dell'impresa e dai diritti di partecipazione nei paesi delle sedi più importanti (in base all'indice ITUC dell'International Labour Union)</t>
  </si>
  <si>
    <t>The weighting of this theme is dependent on company size and co-determination rights in the countries of the most important supply industries (based on the ILUC index of the International Labour Union).</t>
  </si>
  <si>
    <t>La ponderación de este tema depende tanto del tamaño de la empresa como de los derechos de participación democrática en los países más importantes donde se encuentra la empresa presente (basado en el índice que elabora la confederación internacional sindical ITUC)</t>
  </si>
  <si>
    <t>La pondération de ce thème dépend de la taille des entreprises et des droits de co-décision dans les pays des industries les plus importantes (sur la base de l’indice ILUC de l’Union Internationale du Travail).</t>
  </si>
  <si>
    <t xml:space="preserve">Die Gewichtung dieses Thema’s ist abhängig von der Branche </t>
  </si>
  <si>
    <t>La ponderazione di questo tema dipende dal settore</t>
  </si>
  <si>
    <t>The weighting of this theme depends on the industry sector.</t>
  </si>
  <si>
    <t>La ponderación de este tema depende del sector de la empresa</t>
  </si>
  <si>
    <t>La pondération de ce sujet dépend du secteur ou de la branche industriel.</t>
  </si>
  <si>
    <t>Die Gewichtung dieses Thema’s ist abhängig davon, ob Kund*innen in erster Linie Private oder Unternehmen sind</t>
  </si>
  <si>
    <t>La ponderazione di questo tema dipende dal fatto che i clienti siano principalmente privati o imprese</t>
  </si>
  <si>
    <t>The weighting of this theme depends on whether customers are primarily individuals or companies.</t>
  </si>
  <si>
    <t>La ponderación de este tema depende de si la empresa es principalmente B2B o B2C</t>
  </si>
  <si>
    <t>La pondération de ce thème dépend si les clients sont principalement des individus ou des entreprises.</t>
  </si>
  <si>
    <t>Die Gewichtung dieses Thema’s ist abhängig von der Umsatzrentabilität (Gewinn/Umsatz)</t>
  </si>
  <si>
    <t>La ponderazione di questo tema dipende dal rendimento delle vendite (profitti / fatturato)</t>
  </si>
  <si>
    <t>The weighting of this theme is dependent on the return on sales (profit/turnover).</t>
  </si>
  <si>
    <t>La ponderación de este tema depende de la rentabilidad de la empresa entendida como Beneficios / Facturación</t>
  </si>
  <si>
    <t>La pondération de ce thème dépend de la rentabilité des ventes (profit/chiffre d’affaires).</t>
  </si>
  <si>
    <t>Die Gewichtung dieses Thenma’s ist abhängig von der Branche</t>
  </si>
  <si>
    <t>Die Gewichtung dieses Thema’s ist abhängig von der Größe sowie der Branche des Unternehmens.</t>
  </si>
  <si>
    <t>La ponderazione di questo tema dipende dalle dimensioni sia del settore che dell’impresa.</t>
  </si>
  <si>
    <t>The weighting of this theme depends on the company size and the industry sector.</t>
  </si>
  <si>
    <t>La ponderación de este tema depende tanto del tamaño de la empresa como del sector.</t>
  </si>
  <si>
    <t>La pondération de ce sujet dépend de la taille de l'entreprise et du secteur industriel.</t>
  </si>
  <si>
    <t>A - Landwirtschaft, Forstwirtschaft und Fischerei</t>
  </si>
  <si>
    <t>A-AGRICOLTURA, SILVICOLTURA E PESCA</t>
  </si>
  <si>
    <t>A - agriculture, forestry management, fishing industry</t>
  </si>
  <si>
    <t>A – Agricultura, silvicultura y pesca</t>
  </si>
  <si>
    <t>A - Agriculture, gestion forestière, industrie de la pêche</t>
  </si>
  <si>
    <t>B - Bergbau und Gewinnung von Steinen und Erden</t>
  </si>
  <si>
    <t>B-ATTIVITÀ ESTRATTIVA</t>
  </si>
  <si>
    <t>B - Mining and quarrying</t>
  </si>
  <si>
    <t>B – Explotación de minas y canteras</t>
  </si>
  <si>
    <t>B - Exploitation minière et de carrières (industries extractives)</t>
  </si>
  <si>
    <t>C - Verarbeitendes Gewerbe (nicht weiter spezifiziert)</t>
  </si>
  <si>
    <t>C-ATTIVITÀ MANIFATTURIERE</t>
  </si>
  <si>
    <t>C - Manufacturing industries (not further specified)</t>
  </si>
  <si>
    <t>C – Indutrias manufactureras</t>
  </si>
  <si>
    <t>C - Industries manufacturières (sans autre spécification)</t>
  </si>
  <si>
    <t>Ca - Produktion von Lebensmittel, Getränken und Tabak (C10,C11,C12)</t>
  </si>
  <si>
    <t>Ca-Prodotti di alimenti e bevande</t>
  </si>
  <si>
    <t>Ca - Food production, drinks and tobacco (C10, C11, C12)</t>
  </si>
  <si>
    <t>Ca – Industria de alimentación, bebidas y tabaco (C10, C11, C12)</t>
  </si>
  <si>
    <t>Ca - Production alimentaire, boissons et tabac (C10, C11, C12)</t>
  </si>
  <si>
    <t>Cb - Produktion von Textilien, Kleidung, Leder und Produkten hieraus (C13,C14,C15)</t>
  </si>
  <si>
    <t>Cb-Prodotti di tessuti, vestiti, cuoio</t>
  </si>
  <si>
    <t>Cb - Textile production, clothing, leather and leather products (C13, C14, C15)</t>
  </si>
  <si>
    <t>Cb – Industria textil, prendas de vestir, cuero y calzado (C13, C14, C15)</t>
  </si>
  <si>
    <t>Cb - Production textile, d'habillement, cuir et produits à base de cuir (C13, C14, C15)</t>
  </si>
  <si>
    <t>Cc - Produktion von Holz- und Papierprodukten sowie Drucksorten (C16,C17,C18)</t>
  </si>
  <si>
    <t>Cc-Prodotti di legno e carta (C16,C17,C18)</t>
  </si>
  <si>
    <t>Cc - Paper and forest products, also printed matter (C16, C17, C18)</t>
  </si>
  <si>
    <t>Cc – Industria de la madera y el corcho; cestería y espartería; papel; artes gráficas y reproducción de soportes grabados</t>
  </si>
  <si>
    <t>Cc - Papier et produits forestier, ainsi que les matières imprimées (C16, C17, C18)</t>
  </si>
  <si>
    <t>Cd - Produktion von petrochemischen Produkte und Kunststoffen (C19, C20;C22)</t>
  </si>
  <si>
    <t>Cd-Prodotti petrol-sintetici e plastica (C19, C20;C22)</t>
  </si>
  <si>
    <t>Cd - Production of petrochemical products and plastics (C19, C20;C22)</t>
  </si>
  <si>
    <t>Cd – Industria química; coquerías y refino de petróleo; fabricación de productos de caucho y plásticos (C19, C20, C22)</t>
  </si>
  <si>
    <t>Cd - Production de produits issus de l'industrie pétrochimique et plastiques (C19, C20, C21)</t>
  </si>
  <si>
    <t>Ce - Produktion von pharmazeutischen Produktion und Präparaten (C21)</t>
  </si>
  <si>
    <t>Ce-Prodotti farmaceutici e medicinali (C21)</t>
  </si>
  <si>
    <t>Ce - Pharmaceutical products and preparations (C21)</t>
  </si>
  <si>
    <t>Ce – Fabricación de productos farmacéuticos (C21)</t>
  </si>
  <si>
    <t>Ce - Produits pharmaceuthiques et préparations (C21)</t>
  </si>
  <si>
    <t>Cf - Produktion nicht metallischer Mineralstoffe (C23)</t>
  </si>
  <si>
    <t>Cf-Prodotti non metallici e minerali (C23)</t>
  </si>
  <si>
    <t>Cf - Production of non-metallic minerals (C23)</t>
  </si>
  <si>
    <t>Cf – Fabricación de otros productos minerales no metálicos (C23)</t>
  </si>
  <si>
    <t>Cf - Production de minéraux non métalliques (C23)</t>
  </si>
  <si>
    <t>Cg - Produktion von Metallen und metallischen Produkten (exkl. Maschinen und Geräten) (C24,C25)</t>
  </si>
  <si>
    <t>Cg-Prodotti di metalli</t>
  </si>
  <si>
    <t>Cg - Production of metal and metallic products (excl. machines and equipment) (C24, C25)</t>
  </si>
  <si>
    <t>Cg – Metalurgia; fabricación de productos de hierro, acero y ferroaleaciones; fabricación de productos metálicos, excepto maquinaria (C24, C25)</t>
  </si>
  <si>
    <t>Cg - Production de métal et produits métalliques (sauf machines et équipements) (C24, C25)</t>
  </si>
  <si>
    <t>Ch - Produktion von elektronischen, optischen und sonstigen Geräten und Bauteilen sowie Computer (C26,C27,C28)</t>
  </si>
  <si>
    <t>Ch-Prodotti elettronici ed elettrici (C26,C27,C28)</t>
  </si>
  <si>
    <t>Ch - Production of electronic equipment, instruments and components as well as computers (C26, C27, C28)</t>
  </si>
  <si>
    <t>Ch – Fabricación de productos informáticos, electrónicos y ópticos; fabricación de material y equipo eléctrico; fabricación de maquinaria y equipo (C26, C27, C28)</t>
  </si>
  <si>
    <t>Ch - Production d'équipements, instruments et composants électroniques, ainsi que les ordinateurs (C26, C27, C28)</t>
  </si>
  <si>
    <t xml:space="preserve">D - Strom-, Gas-, Dampfversorgung und Kühlung </t>
  </si>
  <si>
    <t>D-FORNITURA DI ENERGIA ELETTRICA, GAS, VAPORE E ARIA CONDIZIONATA</t>
  </si>
  <si>
    <t>D - Electric, Gas, Steam and Refrigeration</t>
  </si>
  <si>
    <t>D – Suministro de electricidad, gas, vapor y aire acondicionado</t>
  </si>
  <si>
    <t>D - approvisonnement en Électricité, gaz, vapeur et réfrigération</t>
  </si>
  <si>
    <t>E - Wasserversorgung, Abfallwirtschaft</t>
  </si>
  <si>
    <t>E-FORNITURA DI ACQUA; RETI FOGNARIE, ATTIVITÀ DI TRATTAMENTO DEI RIFIUTI E RISANAMENTO</t>
  </si>
  <si>
    <t>E - Water supply, waste management</t>
  </si>
  <si>
    <t>E – Suministro de agua, alcantarillado, gestión de desechos y actividades de saneamiento</t>
  </si>
  <si>
    <t>E - Distribution d'eau, gestion des déchêts</t>
  </si>
  <si>
    <t>F - Baugewerbe</t>
  </si>
  <si>
    <t>F-Costruzioni</t>
  </si>
  <si>
    <t>F - Construction industry</t>
  </si>
  <si>
    <t>F – Construcción</t>
  </si>
  <si>
    <t>F - Industrie de construction</t>
  </si>
  <si>
    <t>G - Groß- und Einzelhandel sowie Werkstätten für Kraftfahrzeuge (Anmerkung: Groß- und Einzelhandel nicht auf KFZ beschränkt)</t>
  </si>
  <si>
    <t>G-Commercio all'ingrosso e al dettaglio, officine</t>
  </si>
  <si>
    <t>G - Wholesale and retail</t>
  </si>
  <si>
    <t>G – Comercio al por mayor y al por menor, reparación de los vehículos de motor y de las motocicletas</t>
  </si>
  <si>
    <t>G - Grossistes et détaillants</t>
  </si>
  <si>
    <t>H - Verkehr und Lagerhaltung</t>
  </si>
  <si>
    <t>H-TRASPORTO E MAGAZZINAGGIO</t>
  </si>
  <si>
    <t>H - Transport and warehousing</t>
  </si>
  <si>
    <t>H – Transporte y almacenamiento</t>
  </si>
  <si>
    <t>H - Transport et stockage</t>
  </si>
  <si>
    <t>I - Beherbergung und Gastronomie</t>
  </si>
  <si>
    <t>I-SERVIZI DI ALLOGGIO E DI RISTORAZIONE</t>
  </si>
  <si>
    <t>I - Accommodation and catering</t>
  </si>
  <si>
    <t>I – Alojamiento y servicios de comida</t>
  </si>
  <si>
    <t>I - Hébergement et restauration</t>
  </si>
  <si>
    <t>J - Information und Kommunikation</t>
  </si>
  <si>
    <t>J-SERVIZI DI INFORMAZIONE E COMUNICAZIONE</t>
  </si>
  <si>
    <t>J - Information and Communication</t>
  </si>
  <si>
    <t>J – Información y comunicación</t>
  </si>
  <si>
    <t>J - Information et communication</t>
  </si>
  <si>
    <t>K - Kredit- und Finanzwesen</t>
  </si>
  <si>
    <t>K-ATTIVITÀ FINANZIARIE E ASSICURATIVE</t>
  </si>
  <si>
    <t>K - Financial services</t>
  </si>
  <si>
    <t>K – Actividades financieras y de seguros</t>
  </si>
  <si>
    <t>K - Services financiers</t>
  </si>
  <si>
    <t>L - (Immobilienwirtschaft</t>
  </si>
  <si>
    <t>L-ATTIVITÀ IMMOBILIARI</t>
  </si>
  <si>
    <t>L - Real estate</t>
  </si>
  <si>
    <t>L – Actividades inmobiliarias</t>
  </si>
  <si>
    <t>L - Immobilier</t>
  </si>
  <si>
    <t>M - Freiberufliche, wissenschaftliche und technische Dienstleistungen</t>
  </si>
  <si>
    <t>M-ATTIVITÀ PROFESSIONALI, SCIENTIFICHE E TECNICHE</t>
  </si>
  <si>
    <t>M - Professional, technical and scientific services</t>
  </si>
  <si>
    <t>M – Actividades profesionales, científicas y técnicas</t>
  </si>
  <si>
    <t>M - Services techniques et scientifiques par des indépendants</t>
  </si>
  <si>
    <t>N - Administrative und unterstützende Dienstleistungen</t>
  </si>
  <si>
    <t>N-ATTIVITÀ AMMINISTRATIVE E DI SERVIZI DI SUPPORTO</t>
  </si>
  <si>
    <t>N - Administrative and support services</t>
  </si>
  <si>
    <t>N – Actividades administrativas y servicios de apoyo</t>
  </si>
  <si>
    <t>N - Services administratif et de support</t>
  </si>
  <si>
    <t>O - Öffentliche Verwaltung; Verteidigung; Sozialversicherungswesen</t>
  </si>
  <si>
    <t>O-AMMINISTRAZIONE PUBBLICA E DIFESA; ASSICURAZIONE SOCIALE OBBLIGATORIA</t>
  </si>
  <si>
    <t>O - Public administration; defence; social security</t>
  </si>
  <si>
    <t>O – Administración pública y defensa, planes de seguridad social de afiliación obligatoria</t>
  </si>
  <si>
    <t>O - Administration publique ; défense ; sécurité sociale</t>
  </si>
  <si>
    <t>P - Bildung</t>
  </si>
  <si>
    <t>P-ISTRUZIONE</t>
  </si>
  <si>
    <t>P - Education</t>
  </si>
  <si>
    <t>P – Enseñanza</t>
  </si>
  <si>
    <t>P - Education formation</t>
  </si>
  <si>
    <t>Q - Gesundheit und Sozialarbeit</t>
  </si>
  <si>
    <t>Q-SANITÀ E ASSISTENZA SOCIALE</t>
  </si>
  <si>
    <t>Q - Health and social work</t>
  </si>
  <si>
    <t>Q – Servicios sociales y relacionados con la salud humana</t>
  </si>
  <si>
    <t>Q - Santé et travail social</t>
  </si>
  <si>
    <t>R - Kunst, Unterhaltung und Erholung</t>
  </si>
  <si>
    <t>R-ATTIVITA' ARTISTICHE, DI INTRATTENIMENTO E DIVERTIMENTO</t>
  </si>
  <si>
    <t>R - Art, education and leisure</t>
  </si>
  <si>
    <t>R – Artes, entretenimiento y recreación</t>
  </si>
  <si>
    <t>R - Art, éducation et loisirs</t>
  </si>
  <si>
    <t>S - Andere Dienstleistungen</t>
  </si>
  <si>
    <t>S-ALTRE ATTIVITÀ DI SERVIZI</t>
  </si>
  <si>
    <t>S - Other services</t>
  </si>
  <si>
    <t>S – Otras actividades de servicio</t>
  </si>
  <si>
    <t>S - Autres services</t>
  </si>
  <si>
    <t>T - Private Haushalte</t>
  </si>
  <si>
    <t>T-convivenze, comunità famigliari e persone singole, condimini, amministratori di condomini</t>
  </si>
  <si>
    <t>T – Actividades de los hogares en calidad de empleadores, actividades indiferenciadas de producción de bienes y servicios de los hogares para uso propio</t>
  </si>
  <si>
    <t>T - Secteur privé / particuliers</t>
  </si>
  <si>
    <t>U - Exterritoriale Organisationen und Körperschaften</t>
  </si>
  <si>
    <t xml:space="preserve">U-ATTIVITÀ DI ORGANIZZAZIONI E ORGANISMI EXTRATERRITORIALI </t>
  </si>
  <si>
    <t>U - Extraterritorial organisations and bodies</t>
  </si>
  <si>
    <t>U – Actividades de organizaciones y órganos extraterritoriales</t>
  </si>
  <si>
    <t xml:space="preserve">U - Organisations et organismes extra-territoriaux </t>
  </si>
  <si>
    <t>Gesamt-Ausgaben an Lieferanten (in Euro):</t>
  </si>
  <si>
    <t>Spese totali per i fornitori (in euro):</t>
  </si>
  <si>
    <t>Total purchases from suppliers (in Euros):</t>
  </si>
  <si>
    <t>Gastos totales en proveedores (en Euros):</t>
  </si>
  <si>
    <t>Total des achats par les fournisseurs (en Euros) :</t>
  </si>
  <si>
    <t xml:space="preserve">Tragen Sie nachstehend, bitte die 5 wichtigstenBranchen ein, aus denen Sie Produkte/Dienstleistungen beziehen. </t>
  </si>
  <si>
    <t>Inserisci sotto i 5 settori più importanti da cui acquisti prodotti / servizi.</t>
  </si>
  <si>
    <t>Enter the 5 most important industry sectors whose products or services you use.</t>
  </si>
  <si>
    <t>Introduzca los 5 secoters más importantes a los que realiza compras</t>
  </si>
  <si>
    <t xml:space="preserve">Entrer les 5 secteurs principaux secteurs ou branches industriels de produits et de services que vous utilisez. </t>
  </si>
  <si>
    <t>Branche</t>
  </si>
  <si>
    <t>Settore</t>
  </si>
  <si>
    <t>Industry sector</t>
  </si>
  <si>
    <t>Sector</t>
  </si>
  <si>
    <t>Secteur ou branche industriel</t>
  </si>
  <si>
    <t>Beschreibung</t>
  </si>
  <si>
    <t>Description</t>
  </si>
  <si>
    <t>Descripción</t>
  </si>
  <si>
    <t>regionale Herkunft</t>
  </si>
  <si>
    <t>Provenienza regionale</t>
  </si>
  <si>
    <t>Region of origin</t>
  </si>
  <si>
    <t>Región de origen</t>
  </si>
  <si>
    <t>Région d'origine</t>
  </si>
  <si>
    <t>Ausgaben</t>
  </si>
  <si>
    <t>Spese</t>
  </si>
  <si>
    <t>Costs</t>
  </si>
  <si>
    <t>Gastos</t>
  </si>
  <si>
    <t>Coûts</t>
  </si>
  <si>
    <t>Überwiegende Herkunft restlicher Lieferanten</t>
  </si>
  <si>
    <t>Provenienza principale degli altri fornitori</t>
  </si>
  <si>
    <t>Main origin of the other suppliers</t>
  </si>
  <si>
    <t>Región de origen principal del resto de proveedores</t>
  </si>
  <si>
    <t>Origine principales des autres fournisseurs</t>
  </si>
  <si>
    <t>Gewinn (EBIT):</t>
  </si>
  <si>
    <t>Profitto (EBIT):</t>
  </si>
  <si>
    <t>Profit</t>
  </si>
  <si>
    <t>Beneficios (EBIT)</t>
  </si>
  <si>
    <t>Bénéfice</t>
  </si>
  <si>
    <t>Finanzierungskosten</t>
  </si>
  <si>
    <t>oneri finanziari</t>
  </si>
  <si>
    <t>Financing costs</t>
  </si>
  <si>
    <t>Costes financieros</t>
  </si>
  <si>
    <t>Coûts financiers</t>
  </si>
  <si>
    <t>Erträge aus Finanzanlagen</t>
  </si>
  <si>
    <t>Proventi da attività finanziarie</t>
  </si>
  <si>
    <t>Income from financial investments</t>
  </si>
  <si>
    <t>Ingresos financieros</t>
  </si>
  <si>
    <t>Revenu d'investissements financiers</t>
  </si>
  <si>
    <t>Bilanzaktiva</t>
  </si>
  <si>
    <t>attività stato patrimoniale</t>
  </si>
  <si>
    <t>Total assets</t>
  </si>
  <si>
    <t>Activo (balance financiero)</t>
  </si>
  <si>
    <t>Total des actifs</t>
  </si>
  <si>
    <t xml:space="preserve">Zugänge zum Anlagevermögen </t>
  </si>
  <si>
    <t>Aggiunte alle immobilizzazioni</t>
  </si>
  <si>
    <t>Additions to fixed-assets</t>
  </si>
  <si>
    <t>Altas de activos fijos</t>
  </si>
  <si>
    <t>Acquisitions d' immobilisations</t>
  </si>
  <si>
    <t>Finanzanlagen und Barguthaben</t>
  </si>
  <si>
    <t>Attività finanziarie e saldo di cassa</t>
  </si>
  <si>
    <t>Financial assets and cash balance</t>
  </si>
  <si>
    <t>Activos financieros y saldos de caja</t>
  </si>
  <si>
    <t>Actifs financiers et solde de trésorerie</t>
  </si>
  <si>
    <t xml:space="preserve">Anzahl der Mitarbeitenden (in Vollzeitäquivalenten): </t>
  </si>
  <si>
    <t>Numero di collaboratori (in equivalenti a tempo pieno):</t>
  </si>
  <si>
    <t>Number of employees (full time equivalents)</t>
  </si>
  <si>
    <t>Cantidad de trabajadores (equivalentes a jornada completa)</t>
  </si>
  <si>
    <t>Nombre d'employés (équivalent temps plein)</t>
  </si>
  <si>
    <t>Personalkosten (brutto ohne Dienstgeberanteil)</t>
  </si>
  <si>
    <t>Costi del personale (lordi senza contributo del datore di lavoro)</t>
  </si>
  <si>
    <t>Staff costs (gross without employer contribution)</t>
  </si>
  <si>
    <t>Gastos de personal</t>
  </si>
  <si>
    <t>Coût du travail (brut sans la contribution de l'employeur)</t>
  </si>
  <si>
    <t>Tragen Sie bitte nachstehend jene drei Länder und Regionen ein, wo die meisten Mitarbeitenden arbeiten</t>
  </si>
  <si>
    <t>Inserisca sotto i tre paesi e le regioni in cui lavora la maggior parte dei collaboratori</t>
  </si>
  <si>
    <t>Enter the 3 countries and regions where most of the staff are</t>
  </si>
  <si>
    <t>Introduzca los 3 países y regiones de los que la mayoría de trabajadores provienen</t>
  </si>
  <si>
    <t>Entrer les 3 principaux pays où se trouve la plus grande proportions d'employés</t>
  </si>
  <si>
    <t>Land &amp; Region</t>
  </si>
  <si>
    <t>Paese e Regione</t>
  </si>
  <si>
    <t>Country and region</t>
  </si>
  <si>
    <t>País y región</t>
  </si>
  <si>
    <t>Pays et Région</t>
  </si>
  <si>
    <t xml:space="preserve">Anteil in % </t>
  </si>
  <si>
    <t>Percentulale %</t>
  </si>
  <si>
    <t>Amount in %</t>
  </si>
  <si>
    <t>Porcentaje %</t>
  </si>
  <si>
    <t>nombre en %</t>
  </si>
  <si>
    <t>Durchschnittlicher Arbeitsweg der Mitarbeitenden (in km):</t>
  </si>
  <si>
    <t>Distanza media al posto di lavoro dei collaboratori (in km):</t>
  </si>
  <si>
    <t>Average journey to work for staff (in km)</t>
  </si>
  <si>
    <t>Trayecto medio de los trabajadores a su lugar de trabajo (km):</t>
  </si>
  <si>
    <t>itinéraire moyen pour se rendre au travail (km)</t>
  </si>
  <si>
    <t>Gibt es eine Kantine für die Mehrheit der Mitarbeitenden?</t>
  </si>
  <si>
    <t>C'è una mensa per la maggior parte dei collaboratori?</t>
  </si>
  <si>
    <t>Is there a canteen for the majority of staff?</t>
  </si>
  <si>
    <t>¿Hay cantina para la mayoría de los trabajadores?</t>
  </si>
  <si>
    <t>Y-a-t-il une cantine pour la majorité des employés ?</t>
  </si>
  <si>
    <t>Umsatz (in Euro)</t>
  </si>
  <si>
    <t>fatturato (in euro)</t>
  </si>
  <si>
    <t>Turnover (in Euros)</t>
  </si>
  <si>
    <t>Facturación (en euros)</t>
  </si>
  <si>
    <t>Chiffre d'affaire (en Euros)</t>
  </si>
  <si>
    <t>Haben Sie nahezu ausschließlich Unternehmen als Kunden</t>
  </si>
  <si>
    <t>Ha aziende quasi esclusivamente come clienti?</t>
  </si>
  <si>
    <t>Are your customers mainly other companies?</t>
  </si>
  <si>
    <t>¿Sus clientes son en su mayoría empresas?</t>
  </si>
  <si>
    <t>Vos clients sont-ils majoritairement d'autres entreprises ?</t>
  </si>
  <si>
    <t>Tragen Sie nachstehend, bitte die 3 wichtigsten Branchen ein, in denen Ihr Unternehmen tätig ist, inklusive ungefährem Umsatzanteil</t>
  </si>
  <si>
    <t>Di seguito, descriva i 3 settori più importanti in cui opera la Sua azienda, inclusa la quota di fatturato approssimativa</t>
  </si>
  <si>
    <t>Enter the 3 most important industry sectors which your company is active in, including a rough share of turnover</t>
  </si>
  <si>
    <t>Introduzca los 3 sectores más importantes en los que opera su empresa incluyendo la facturación aprox. correspondiente</t>
  </si>
  <si>
    <t>Entrer les 3 principaux secteurs industriels avec lesquels votre entreprise est active, incluant une part importante du chiffre d'affaire, même approximative</t>
  </si>
  <si>
    <t>descrizione</t>
  </si>
  <si>
    <t>% Anteil am Gesamtumsatz</t>
  </si>
  <si>
    <t>Quota % al fatturato</t>
  </si>
  <si>
    <t>% Amount of total turnover</t>
  </si>
  <si>
    <t>% sobre la facturación total</t>
  </si>
  <si>
    <t>% Montant du chiffre d'affaire total</t>
  </si>
  <si>
    <t xml:space="preserve">Unternehmensgrösse </t>
  </si>
  <si>
    <t>dimensioni dell'azienda</t>
  </si>
  <si>
    <t>Company size</t>
  </si>
  <si>
    <t>Tamaño de la empresa</t>
  </si>
  <si>
    <t>Taille de l'entreprise</t>
  </si>
  <si>
    <t>Kleinstunternehmen</t>
  </si>
  <si>
    <t>microimpresa</t>
  </si>
  <si>
    <t>Micro-business</t>
  </si>
  <si>
    <t>Microempresa</t>
  </si>
  <si>
    <t>Micro entreprise</t>
  </si>
  <si>
    <t>Kleinunternehmen</t>
  </si>
  <si>
    <t>Piccola impresa</t>
  </si>
  <si>
    <t>Small business</t>
  </si>
  <si>
    <t>Pequeña empresa</t>
  </si>
  <si>
    <t>Petite entreprise</t>
  </si>
  <si>
    <t>Mittleres Unternehmen</t>
  </si>
  <si>
    <t>Impresa media</t>
  </si>
  <si>
    <t>Medium business</t>
  </si>
  <si>
    <t>Mediana empresa</t>
  </si>
  <si>
    <t>Moyenne entreprise</t>
  </si>
  <si>
    <t>Grossunternehmen</t>
  </si>
  <si>
    <t>Grande impresa</t>
  </si>
  <si>
    <t>Large business</t>
  </si>
  <si>
    <t>Gran empresa</t>
  </si>
  <si>
    <t>Grande entreprise</t>
  </si>
  <si>
    <t xml:space="preserve">In diesem Tabellenblatt wird die Gemeinwohlbilanz berechnet. </t>
  </si>
  <si>
    <t>In questo foglio viene calcolato il punteggio del bilancio del bene comune.</t>
  </si>
  <si>
    <t>Introduzca descripción de la tabla: en esta hoja se calcula la puntuación del balance del Bien Común.</t>
  </si>
  <si>
    <t>Cette feuille de calcul est utilisée pour élaborer le bilan du Bien commun</t>
  </si>
  <si>
    <t>Skalenwert eingeben: Wert muss im Bereich von 0 bis 10 liegen.</t>
  </si>
  <si>
    <t xml:space="preserve">Inserisca un valore di scala da 0 a 10 </t>
  </si>
  <si>
    <t>Introduce value between 0 and 10</t>
  </si>
  <si>
    <t>Introduzca puntuación. El valor debe encontrarse entre 0 y 10.</t>
  </si>
  <si>
    <t>Introduire la valeur entre 0 et 10</t>
  </si>
  <si>
    <t>Negativpunkte eingeben: Werte müssen im Bereich von -200 bis 0 liegen.</t>
  </si>
  <si>
    <t xml:space="preserve">Inserisca un punteggio negativo da 0 a -200 </t>
  </si>
  <si>
    <t>Introduce negative points between 0 and -200</t>
  </si>
  <si>
    <t>Introduzca puntuación negativa. El valor debe encontrarse entre -200 y 0.</t>
  </si>
  <si>
    <t>Introduire les points négatifs entre 0 et -200</t>
  </si>
  <si>
    <t>globaler Durchschnitt</t>
  </si>
  <si>
    <t>media globale</t>
  </si>
  <si>
    <t>Media global</t>
  </si>
  <si>
    <t>Moyenne globale</t>
  </si>
  <si>
    <t>Bitte auswählen</t>
  </si>
  <si>
    <t>Seleccione el país</t>
  </si>
  <si>
    <t>Afrika</t>
  </si>
  <si>
    <t>África</t>
  </si>
  <si>
    <t xml:space="preserve">Afrique </t>
  </si>
  <si>
    <t>Nord-Afrika und Mittlere Osten</t>
  </si>
  <si>
    <t>Nord-Africa e Medio Oriente</t>
  </si>
  <si>
    <t>Norte de África y Oriente Medio</t>
  </si>
  <si>
    <t>Afrique du Nord et Moyen-Orient</t>
  </si>
  <si>
    <t>Latein-Amerika</t>
  </si>
  <si>
    <t>Latino-America</t>
  </si>
  <si>
    <t>Latinoamérica</t>
  </si>
  <si>
    <t>Amérique Latine</t>
  </si>
  <si>
    <t>Nord-Amerika &amp; Ozeanien</t>
  </si>
  <si>
    <t>Nord-America e Ozeania</t>
  </si>
  <si>
    <t>Norteamérica y Oceanía</t>
  </si>
  <si>
    <t>Amérique du Nord &amp; Océanie</t>
  </si>
  <si>
    <t>Asien</t>
  </si>
  <si>
    <t>Asie</t>
  </si>
  <si>
    <t>Europa</t>
  </si>
  <si>
    <t>.aw</t>
  </si>
  <si>
    <t>AW</t>
  </si>
  <si>
    <t xml:space="preserve">Aruba </t>
  </si>
  <si>
    <t>.af</t>
  </si>
  <si>
    <t>AF</t>
  </si>
  <si>
    <t xml:space="preserve">Afghanistan </t>
  </si>
  <si>
    <t>Afganistán</t>
  </si>
  <si>
    <t>.ao</t>
  </si>
  <si>
    <t>AO</t>
  </si>
  <si>
    <t xml:space="preserve">Angola </t>
  </si>
  <si>
    <t>.al</t>
  </si>
  <si>
    <t>AL</t>
  </si>
  <si>
    <t>Albanien</t>
  </si>
  <si>
    <t xml:space="preserve">Albania </t>
  </si>
  <si>
    <t>Albanie</t>
  </si>
  <si>
    <t>.ad</t>
  </si>
  <si>
    <t>AD</t>
  </si>
  <si>
    <t xml:space="preserve">Andorra </t>
  </si>
  <si>
    <t>Andorre</t>
  </si>
  <si>
    <t>.ae</t>
  </si>
  <si>
    <t>AE</t>
  </si>
  <si>
    <t>Vereinigte Arabische Emirate</t>
  </si>
  <si>
    <t xml:space="preserve">Emirati Arabi Uniti </t>
  </si>
  <si>
    <t xml:space="preserve">United Arab Emirates </t>
  </si>
  <si>
    <t>Emiratos Árabes Unidos</t>
  </si>
  <si>
    <t>Émirats Arabes Unis</t>
  </si>
  <si>
    <t>.ar</t>
  </si>
  <si>
    <t>AR</t>
  </si>
  <si>
    <t>Argentinien</t>
  </si>
  <si>
    <t xml:space="preserve">Argentina </t>
  </si>
  <si>
    <t>Argentine</t>
  </si>
  <si>
    <t>.am</t>
  </si>
  <si>
    <t>AM</t>
  </si>
  <si>
    <t>Armenien</t>
  </si>
  <si>
    <t xml:space="preserve">Armenia </t>
  </si>
  <si>
    <t>Arménie</t>
  </si>
  <si>
    <t>.as</t>
  </si>
  <si>
    <t>AS</t>
  </si>
  <si>
    <t>Amerikanisch-Samoa</t>
  </si>
  <si>
    <t xml:space="preserve">Samoa americane </t>
  </si>
  <si>
    <t xml:space="preserve">American Samoa </t>
  </si>
  <si>
    <t>Samoa Americana</t>
  </si>
  <si>
    <t>Samoa américaines</t>
  </si>
  <si>
    <t>.ag</t>
  </si>
  <si>
    <t>AG</t>
  </si>
  <si>
    <t>Antigua und Barbuda</t>
  </si>
  <si>
    <t xml:space="preserve">Antigua e Barbuda </t>
  </si>
  <si>
    <t xml:space="preserve">Antigua and Barbuda </t>
  </si>
  <si>
    <t>Antigua y Barbuda</t>
  </si>
  <si>
    <t>Antigua-et-Barbuda</t>
  </si>
  <si>
    <t>.au</t>
  </si>
  <si>
    <t>AU</t>
  </si>
  <si>
    <t>Australien</t>
  </si>
  <si>
    <t xml:space="preserve">Australia </t>
  </si>
  <si>
    <t>Australie</t>
  </si>
  <si>
    <t>.at</t>
  </si>
  <si>
    <t>AT</t>
  </si>
  <si>
    <t>Österreich</t>
  </si>
  <si>
    <t xml:space="preserve">Austria </t>
  </si>
  <si>
    <t>Autriche</t>
  </si>
  <si>
    <t>.az</t>
  </si>
  <si>
    <t>AZ</t>
  </si>
  <si>
    <t>Aserbaidschan</t>
  </si>
  <si>
    <t xml:space="preserve">Azerbaigian </t>
  </si>
  <si>
    <t xml:space="preserve">Azerbaijan </t>
  </si>
  <si>
    <t>Azerbaiyán</t>
  </si>
  <si>
    <t>Azerbaïdjan</t>
  </si>
  <si>
    <t>.bi</t>
  </si>
  <si>
    <t>BI</t>
  </si>
  <si>
    <t xml:space="preserve">Burundi </t>
  </si>
  <si>
    <t>.be</t>
  </si>
  <si>
    <t>BE</t>
  </si>
  <si>
    <t>Belgien</t>
  </si>
  <si>
    <t xml:space="preserve">Belgio </t>
  </si>
  <si>
    <t xml:space="preserve">Belgium </t>
  </si>
  <si>
    <t>Bélgica</t>
  </si>
  <si>
    <t>Belgique</t>
  </si>
  <si>
    <t>.bj</t>
  </si>
  <si>
    <t>BJ</t>
  </si>
  <si>
    <t xml:space="preserve">Benin </t>
  </si>
  <si>
    <t>Benín</t>
  </si>
  <si>
    <t>Bénin</t>
  </si>
  <si>
    <t>.bf</t>
  </si>
  <si>
    <t>BF</t>
  </si>
  <si>
    <t xml:space="preserve">Burkina Faso </t>
  </si>
  <si>
    <t>.bd</t>
  </si>
  <si>
    <t>BD</t>
  </si>
  <si>
    <t>Bangladesch</t>
  </si>
  <si>
    <t xml:space="preserve">Bangladesh </t>
  </si>
  <si>
    <t>Bangladés</t>
  </si>
  <si>
    <t>.bg</t>
  </si>
  <si>
    <t>BG</t>
  </si>
  <si>
    <t>Bulgarien</t>
  </si>
  <si>
    <t xml:space="preserve">Bulgaria </t>
  </si>
  <si>
    <t>Bulgarie</t>
  </si>
  <si>
    <t>.bh</t>
  </si>
  <si>
    <t>BH</t>
  </si>
  <si>
    <t xml:space="preserve">Bahrain </t>
  </si>
  <si>
    <t>Baréin</t>
  </si>
  <si>
    <t>Bahreïn</t>
  </si>
  <si>
    <t>.bs</t>
  </si>
  <si>
    <t>BS</t>
  </si>
  <si>
    <t>Bahamas</t>
  </si>
  <si>
    <t xml:space="preserve">Bahamas </t>
  </si>
  <si>
    <t>.ba</t>
  </si>
  <si>
    <t>BA</t>
  </si>
  <si>
    <t>Bosnien und Herzegowina</t>
  </si>
  <si>
    <t xml:space="preserve">Bosnia ed Erzegovina </t>
  </si>
  <si>
    <t xml:space="preserve">Bosnia and Herzegovina </t>
  </si>
  <si>
    <t>Bosnia y Herzegovina</t>
  </si>
  <si>
    <t>Bosnie-Herzégovine</t>
  </si>
  <si>
    <t>.by</t>
  </si>
  <si>
    <t>BY</t>
  </si>
  <si>
    <t xml:space="preserve">Bielorussia </t>
  </si>
  <si>
    <t xml:space="preserve">Belarus </t>
  </si>
  <si>
    <t>Bielorrusia</t>
  </si>
  <si>
    <t>Biélorussie</t>
  </si>
  <si>
    <t>.bz</t>
  </si>
  <si>
    <t>BZ</t>
  </si>
  <si>
    <t xml:space="preserve">Belize </t>
  </si>
  <si>
    <t>Belice</t>
  </si>
  <si>
    <t>.bm</t>
  </si>
  <si>
    <t>BM</t>
  </si>
  <si>
    <t xml:space="preserve">Bermuda </t>
  </si>
  <si>
    <t>Bermudas</t>
  </si>
  <si>
    <t>Bermudes</t>
  </si>
  <si>
    <t>.bo</t>
  </si>
  <si>
    <t>BO</t>
  </si>
  <si>
    <t>Bolivien</t>
  </si>
  <si>
    <t xml:space="preserve">Bolivia </t>
  </si>
  <si>
    <t xml:space="preserve">Bolivia, Plurinational State of </t>
  </si>
  <si>
    <t>Bolivie</t>
  </si>
  <si>
    <t>.br</t>
  </si>
  <si>
    <t>BR</t>
  </si>
  <si>
    <t>Brasilien</t>
  </si>
  <si>
    <t xml:space="preserve">Brasile </t>
  </si>
  <si>
    <t xml:space="preserve">Brazil </t>
  </si>
  <si>
    <t>Brasil</t>
  </si>
  <si>
    <t>Brésil</t>
  </si>
  <si>
    <t>.bb</t>
  </si>
  <si>
    <t>BB</t>
  </si>
  <si>
    <t xml:space="preserve">Barbados </t>
  </si>
  <si>
    <t>Barbades</t>
  </si>
  <si>
    <t>.bn</t>
  </si>
  <si>
    <t>BN</t>
  </si>
  <si>
    <t xml:space="preserve">Brunei </t>
  </si>
  <si>
    <t xml:space="preserve">Brunei Darussalam </t>
  </si>
  <si>
    <t>Brunéi</t>
  </si>
  <si>
    <t>Brunei</t>
  </si>
  <si>
    <t>.bt</t>
  </si>
  <si>
    <t>BT</t>
  </si>
  <si>
    <t xml:space="preserve">Bhutan </t>
  </si>
  <si>
    <t>Bután</t>
  </si>
  <si>
    <t>Bhoutan</t>
  </si>
  <si>
    <t>.bw</t>
  </si>
  <si>
    <t>BW</t>
  </si>
  <si>
    <t xml:space="preserve">Botswana </t>
  </si>
  <si>
    <t>Botsuana</t>
  </si>
  <si>
    <t>.cf</t>
  </si>
  <si>
    <t>CF</t>
  </si>
  <si>
    <t>Zentralafrikanische Republik</t>
  </si>
  <si>
    <t xml:space="preserve">Repubblica Centrafricana </t>
  </si>
  <si>
    <t xml:space="preserve">Central African Republic </t>
  </si>
  <si>
    <t>República Centroafricana</t>
  </si>
  <si>
    <t>République Centrafricaine</t>
  </si>
  <si>
    <t>.ca</t>
  </si>
  <si>
    <t>CA</t>
  </si>
  <si>
    <t>Kanada</t>
  </si>
  <si>
    <t xml:space="preserve">Canada </t>
  </si>
  <si>
    <t>Canadá</t>
  </si>
  <si>
    <t>.ch</t>
  </si>
  <si>
    <t>CH</t>
  </si>
  <si>
    <t>Schweiz (Confoederatio Helvetica)</t>
  </si>
  <si>
    <t xml:space="preserve">della Svizzera Svizzera </t>
  </si>
  <si>
    <t xml:space="preserve">Switzerland </t>
  </si>
  <si>
    <t>Suiza</t>
  </si>
  <si>
    <t>Suisse (confédération helvétique)</t>
  </si>
  <si>
    <t>.cl</t>
  </si>
  <si>
    <t>CL</t>
  </si>
  <si>
    <t xml:space="preserve">Cile </t>
  </si>
  <si>
    <t xml:space="preserve">Chile </t>
  </si>
  <si>
    <t>Chili</t>
  </si>
  <si>
    <t>.cn</t>
  </si>
  <si>
    <t>CN</t>
  </si>
  <si>
    <t>China, Volksrepublik</t>
  </si>
  <si>
    <t xml:space="preserve">Cina </t>
  </si>
  <si>
    <t xml:space="preserve">China </t>
  </si>
  <si>
    <t>Chine</t>
  </si>
  <si>
    <t>.ci</t>
  </si>
  <si>
    <t>CI</t>
  </si>
  <si>
    <t>Côte d’Ivoire (Elfenbeinküste)</t>
  </si>
  <si>
    <t xml:space="preserve">Costa d'Avorio </t>
  </si>
  <si>
    <t xml:space="preserve">Côte d'Ivoire </t>
  </si>
  <si>
    <t>Costa de Marfil</t>
  </si>
  <si>
    <t>Côte-d'Ivoire</t>
  </si>
  <si>
    <t>.cm</t>
  </si>
  <si>
    <t>CM</t>
  </si>
  <si>
    <t>Kamerun</t>
  </si>
  <si>
    <t xml:space="preserve">Camerun </t>
  </si>
  <si>
    <t xml:space="preserve">Cameroon </t>
  </si>
  <si>
    <t>Camerún</t>
  </si>
  <si>
    <t>Cameroun</t>
  </si>
  <si>
    <t>.cd</t>
  </si>
  <si>
    <t>CD</t>
  </si>
  <si>
    <t>Kongo, Demokratische Republik (ehem. Zaire)</t>
  </si>
  <si>
    <t xml:space="preserve">Repubblica Democratica del Congo </t>
  </si>
  <si>
    <t xml:space="preserve">Congo, the Democratic Republic of the </t>
  </si>
  <si>
    <t>Rep. Dem. del Congo</t>
  </si>
  <si>
    <t>République démocratique du Congo</t>
  </si>
  <si>
    <t>.cg</t>
  </si>
  <si>
    <t>CG</t>
  </si>
  <si>
    <t>Republik Kongo</t>
  </si>
  <si>
    <t xml:space="preserve">Repubblica del Congo </t>
  </si>
  <si>
    <t xml:space="preserve">Congo </t>
  </si>
  <si>
    <t>República del Congo</t>
  </si>
  <si>
    <t>République du Congo</t>
  </si>
  <si>
    <t>.co</t>
  </si>
  <si>
    <t>CO</t>
  </si>
  <si>
    <t>Kolumbien</t>
  </si>
  <si>
    <t xml:space="preserve">Colombia </t>
  </si>
  <si>
    <t>Colombie</t>
  </si>
  <si>
    <t>.km</t>
  </si>
  <si>
    <t>KM</t>
  </si>
  <si>
    <t>Komoren</t>
  </si>
  <si>
    <t xml:space="preserve">Comore </t>
  </si>
  <si>
    <t xml:space="preserve">Comoros </t>
  </si>
  <si>
    <t>Comoras</t>
  </si>
  <si>
    <t>Comores</t>
  </si>
  <si>
    <t>.cv</t>
  </si>
  <si>
    <t>CV</t>
  </si>
  <si>
    <t>Kap Verde</t>
  </si>
  <si>
    <t xml:space="preserve">Capo Verde </t>
  </si>
  <si>
    <t xml:space="preserve">Cape Verde </t>
  </si>
  <si>
    <t>Cap vert</t>
  </si>
  <si>
    <t>.cr</t>
  </si>
  <si>
    <t>CR</t>
  </si>
  <si>
    <t xml:space="preserve">Costa Rica </t>
  </si>
  <si>
    <t>.cu</t>
  </si>
  <si>
    <t>CU</t>
  </si>
  <si>
    <t>Kuba</t>
  </si>
  <si>
    <t xml:space="preserve">Cuba </t>
  </si>
  <si>
    <t>.cw</t>
  </si>
  <si>
    <t>CW</t>
  </si>
  <si>
    <t>Curaçao</t>
  </si>
  <si>
    <t xml:space="preserve">Curaçao </t>
  </si>
  <si>
    <t>Curazao</t>
  </si>
  <si>
    <t>.ky</t>
  </si>
  <si>
    <t>KY</t>
  </si>
  <si>
    <t>Kaimaninseln</t>
  </si>
  <si>
    <t xml:space="preserve">Isole Cayman </t>
  </si>
  <si>
    <t xml:space="preserve">Cayman Islands </t>
  </si>
  <si>
    <t>Islas Caimán</t>
  </si>
  <si>
    <t>Îles Caïmans</t>
  </si>
  <si>
    <t>.cy</t>
  </si>
  <si>
    <t>CY</t>
  </si>
  <si>
    <t>Zypern</t>
  </si>
  <si>
    <t xml:space="preserve">Cipro </t>
  </si>
  <si>
    <t xml:space="preserve">Cyprus </t>
  </si>
  <si>
    <t>Chipre</t>
  </si>
  <si>
    <t>Chypre</t>
  </si>
  <si>
    <t>.cz</t>
  </si>
  <si>
    <t>CZ</t>
  </si>
  <si>
    <t>Tschechische Republik</t>
  </si>
  <si>
    <t xml:space="preserve">Repubblica Ceca </t>
  </si>
  <si>
    <t xml:space="preserve">Czech Republic </t>
  </si>
  <si>
    <t>República Checa</t>
  </si>
  <si>
    <t>République Tchèque</t>
  </si>
  <si>
    <t>.de</t>
  </si>
  <si>
    <t>DE</t>
  </si>
  <si>
    <t>Deutschland</t>
  </si>
  <si>
    <t xml:space="preserve">Germania </t>
  </si>
  <si>
    <t xml:space="preserve">Germany </t>
  </si>
  <si>
    <t>Alemania</t>
  </si>
  <si>
    <t>Allemagne</t>
  </si>
  <si>
    <t>.dj</t>
  </si>
  <si>
    <t>DJ</t>
  </si>
  <si>
    <t>Dschibuti</t>
  </si>
  <si>
    <t xml:space="preserve">Gibuti </t>
  </si>
  <si>
    <t xml:space="preserve">Djibouti </t>
  </si>
  <si>
    <t>Yibuti</t>
  </si>
  <si>
    <t>.dm</t>
  </si>
  <si>
    <t>DM</t>
  </si>
  <si>
    <t xml:space="preserve">Dominica </t>
  </si>
  <si>
    <t>Dominique</t>
  </si>
  <si>
    <t>.dk</t>
  </si>
  <si>
    <t>DK</t>
  </si>
  <si>
    <t>Dänemark</t>
  </si>
  <si>
    <t xml:space="preserve">Danimarca </t>
  </si>
  <si>
    <t xml:space="preserve">Denmark </t>
  </si>
  <si>
    <t>Dinamarca</t>
  </si>
  <si>
    <t>Danemark</t>
  </si>
  <si>
    <t>.do</t>
  </si>
  <si>
    <t>DO</t>
  </si>
  <si>
    <t>Dominikanische Republik</t>
  </si>
  <si>
    <t xml:space="preserve">Repubblica Dominicana </t>
  </si>
  <si>
    <t xml:space="preserve">Dominican Republic </t>
  </si>
  <si>
    <t>República Dominicana</t>
  </si>
  <si>
    <t>République Dominicaine</t>
  </si>
  <si>
    <t>.dz</t>
  </si>
  <si>
    <t>DZ</t>
  </si>
  <si>
    <t>Algerien</t>
  </si>
  <si>
    <t xml:space="preserve">Algeria </t>
  </si>
  <si>
    <t>Argelia</t>
  </si>
  <si>
    <t>Algérie</t>
  </si>
  <si>
    <t>.ec</t>
  </si>
  <si>
    <t>EC</t>
  </si>
  <si>
    <t xml:space="preserve">Ecuador </t>
  </si>
  <si>
    <t>Équateur</t>
  </si>
  <si>
    <t>.eg</t>
  </si>
  <si>
    <t>EG</t>
  </si>
  <si>
    <t>Ägypten</t>
  </si>
  <si>
    <t xml:space="preserve">Egitto </t>
  </si>
  <si>
    <t xml:space="preserve">Egypt </t>
  </si>
  <si>
    <t>Egipto</t>
  </si>
  <si>
    <t>Égypte</t>
  </si>
  <si>
    <t>.er</t>
  </si>
  <si>
    <t>ER</t>
  </si>
  <si>
    <t xml:space="preserve">Eritrea </t>
  </si>
  <si>
    <t>Érythrée</t>
  </si>
  <si>
    <t>.es</t>
  </si>
  <si>
    <t>ES</t>
  </si>
  <si>
    <t>Spanien</t>
  </si>
  <si>
    <t xml:space="preserve">Spagna </t>
  </si>
  <si>
    <t xml:space="preserve">Spain </t>
  </si>
  <si>
    <t>España</t>
  </si>
  <si>
    <t>Espagne</t>
  </si>
  <si>
    <t>.ee</t>
  </si>
  <si>
    <t>EE</t>
  </si>
  <si>
    <t>Estland</t>
  </si>
  <si>
    <t xml:space="preserve">Estonia </t>
  </si>
  <si>
    <t>Estonie</t>
  </si>
  <si>
    <t>.et</t>
  </si>
  <si>
    <t>ET</t>
  </si>
  <si>
    <t>Äthiopien</t>
  </si>
  <si>
    <t xml:space="preserve">Etiopia </t>
  </si>
  <si>
    <t xml:space="preserve">Ethiopia </t>
  </si>
  <si>
    <t>Etiopía</t>
  </si>
  <si>
    <t>Éthiopie</t>
  </si>
  <si>
    <t>.fi</t>
  </si>
  <si>
    <t>FI</t>
  </si>
  <si>
    <t>Finnland</t>
  </si>
  <si>
    <t xml:space="preserve">Finlandia </t>
  </si>
  <si>
    <t xml:space="preserve">Finland </t>
  </si>
  <si>
    <t>Finlandia</t>
  </si>
  <si>
    <t>Finlande</t>
  </si>
  <si>
    <t>.fj</t>
  </si>
  <si>
    <t>FJ</t>
  </si>
  <si>
    <t>Fidschi</t>
  </si>
  <si>
    <t xml:space="preserve">Figi </t>
  </si>
  <si>
    <t xml:space="preserve">Fiji </t>
  </si>
  <si>
    <t>Fiyi</t>
  </si>
  <si>
    <t>.fr</t>
  </si>
  <si>
    <t>FR</t>
  </si>
  <si>
    <t>Frankreich</t>
  </si>
  <si>
    <t xml:space="preserve">Francia </t>
  </si>
  <si>
    <t xml:space="preserve">France </t>
  </si>
  <si>
    <t>Francia</t>
  </si>
  <si>
    <t>.fo</t>
  </si>
  <si>
    <t>FO</t>
  </si>
  <si>
    <t>Färöer</t>
  </si>
  <si>
    <t xml:space="preserve">Isole Fær Øer </t>
  </si>
  <si>
    <t xml:space="preserve">Faroe Islands </t>
  </si>
  <si>
    <t>Islas Feroe</t>
  </si>
  <si>
    <t>Îles Féroé</t>
  </si>
  <si>
    <t>.fm</t>
  </si>
  <si>
    <t>FM</t>
  </si>
  <si>
    <t>Mikronesien</t>
  </si>
  <si>
    <t xml:space="preserve">Micronesia </t>
  </si>
  <si>
    <t xml:space="preserve">Micronesia, Federated States of </t>
  </si>
  <si>
    <t>Micronesia</t>
  </si>
  <si>
    <t>Micronésie</t>
  </si>
  <si>
    <t>.ga</t>
  </si>
  <si>
    <t>GA</t>
  </si>
  <si>
    <t>Gabun</t>
  </si>
  <si>
    <t xml:space="preserve">Gabon </t>
  </si>
  <si>
    <t>Gabón</t>
  </si>
  <si>
    <t>.uk</t>
  </si>
  <si>
    <t>GB</t>
  </si>
  <si>
    <t>Vereinigtes Königreich Großbritannien und Nordirland</t>
  </si>
  <si>
    <t xml:space="preserve">Regno Unito </t>
  </si>
  <si>
    <t xml:space="preserve">United Kingdom </t>
  </si>
  <si>
    <t>Reino Unido</t>
  </si>
  <si>
    <t>Royaume-Uni</t>
  </si>
  <si>
    <t>.ge</t>
  </si>
  <si>
    <t>GE</t>
  </si>
  <si>
    <t>Georgien</t>
  </si>
  <si>
    <t xml:space="preserve">Georgia </t>
  </si>
  <si>
    <t>État de Géorgie</t>
  </si>
  <si>
    <t>.gh</t>
  </si>
  <si>
    <t>GH</t>
  </si>
  <si>
    <t xml:space="preserve">Ghana </t>
  </si>
  <si>
    <t>.gi</t>
  </si>
  <si>
    <t>GI</t>
  </si>
  <si>
    <t xml:space="preserve">Gibilterra </t>
  </si>
  <si>
    <t xml:space="preserve">Gibraltar </t>
  </si>
  <si>
    <t>Gribraltar</t>
  </si>
  <si>
    <t>.gn</t>
  </si>
  <si>
    <t>GN</t>
  </si>
  <si>
    <t xml:space="preserve">Guinea </t>
  </si>
  <si>
    <t>Guinée</t>
  </si>
  <si>
    <t>.gm</t>
  </si>
  <si>
    <t>GM</t>
  </si>
  <si>
    <t>Gambia</t>
  </si>
  <si>
    <t xml:space="preserve">Gambia </t>
  </si>
  <si>
    <t>Gambie</t>
  </si>
  <si>
    <t>.gw</t>
  </si>
  <si>
    <t>GW</t>
  </si>
  <si>
    <t xml:space="preserve">Guinea-Bissau </t>
  </si>
  <si>
    <t>Guinea-Bisáu</t>
  </si>
  <si>
    <t>Guinée-Bissau</t>
  </si>
  <si>
    <t>.gq</t>
  </si>
  <si>
    <t>GQ</t>
  </si>
  <si>
    <t>Äquatorialguinea</t>
  </si>
  <si>
    <t xml:space="preserve">Guinea Equatoriale </t>
  </si>
  <si>
    <t xml:space="preserve">Equatorial Guinea </t>
  </si>
  <si>
    <t>Guinea Ecuatorial</t>
  </si>
  <si>
    <t>Guinée équatoriale</t>
  </si>
  <si>
    <t>.gr</t>
  </si>
  <si>
    <t>GR</t>
  </si>
  <si>
    <t>Griechenland</t>
  </si>
  <si>
    <t xml:space="preserve">Grecia </t>
  </si>
  <si>
    <t xml:space="preserve">Greece </t>
  </si>
  <si>
    <t>Grecia</t>
  </si>
  <si>
    <t>Grèce</t>
  </si>
  <si>
    <t>.gd</t>
  </si>
  <si>
    <t>GD</t>
  </si>
  <si>
    <t xml:space="preserve">Grenada </t>
  </si>
  <si>
    <t>Granada</t>
  </si>
  <si>
    <t>Grenade</t>
  </si>
  <si>
    <t>.gl</t>
  </si>
  <si>
    <t>GL</t>
  </si>
  <si>
    <t>Grönland</t>
  </si>
  <si>
    <t xml:space="preserve">Groenlandia </t>
  </si>
  <si>
    <t xml:space="preserve">Greenland </t>
  </si>
  <si>
    <t>Groenlandia</t>
  </si>
  <si>
    <t>Groenland</t>
  </si>
  <si>
    <t>.gt</t>
  </si>
  <si>
    <t>GT</t>
  </si>
  <si>
    <t xml:space="preserve">Guatemala </t>
  </si>
  <si>
    <t>Guatémala</t>
  </si>
  <si>
    <t>.gu</t>
  </si>
  <si>
    <t>GU</t>
  </si>
  <si>
    <t xml:space="preserve">Guam </t>
  </si>
  <si>
    <t>.gy</t>
  </si>
  <si>
    <t>GY</t>
  </si>
  <si>
    <t xml:space="preserve">Guyana </t>
  </si>
  <si>
    <t>Guyane</t>
  </si>
  <si>
    <t>.hk</t>
  </si>
  <si>
    <t>HK</t>
  </si>
  <si>
    <t>Hongkong</t>
  </si>
  <si>
    <t xml:space="preserve">Hong Kong </t>
  </si>
  <si>
    <t>Hong Kong</t>
  </si>
  <si>
    <t>.hn</t>
  </si>
  <si>
    <t>HN</t>
  </si>
  <si>
    <t xml:space="preserve">Honduras </t>
  </si>
  <si>
    <t>.hr</t>
  </si>
  <si>
    <t>HR</t>
  </si>
  <si>
    <t>Kroatien</t>
  </si>
  <si>
    <t xml:space="preserve">Croazia </t>
  </si>
  <si>
    <t xml:space="preserve">Croatia </t>
  </si>
  <si>
    <t>Croacia</t>
  </si>
  <si>
    <t>Croatie</t>
  </si>
  <si>
    <t>.ht</t>
  </si>
  <si>
    <t>HT</t>
  </si>
  <si>
    <t xml:space="preserve">Haiti </t>
  </si>
  <si>
    <t>Haití</t>
  </si>
  <si>
    <t>Haïti</t>
  </si>
  <si>
    <t>.hu</t>
  </si>
  <si>
    <t>HU</t>
  </si>
  <si>
    <t>Ungarn</t>
  </si>
  <si>
    <t xml:space="preserve">Ungheria </t>
  </si>
  <si>
    <t xml:space="preserve">Hungary </t>
  </si>
  <si>
    <t>Hungría</t>
  </si>
  <si>
    <t>Hongrie</t>
  </si>
  <si>
    <t>.id</t>
  </si>
  <si>
    <t>ID</t>
  </si>
  <si>
    <t>Indonesien</t>
  </si>
  <si>
    <t xml:space="preserve">Indonesia </t>
  </si>
  <si>
    <t>Indonésie</t>
  </si>
  <si>
    <t>.im</t>
  </si>
  <si>
    <t>IM</t>
  </si>
  <si>
    <t>Insel Man</t>
  </si>
  <si>
    <t xml:space="preserve">Isola di Man </t>
  </si>
  <si>
    <t xml:space="preserve">Isle of Man </t>
  </si>
  <si>
    <t>Isla de Man</t>
  </si>
  <si>
    <t>Île de Man</t>
  </si>
  <si>
    <t>.in</t>
  </si>
  <si>
    <t>IN</t>
  </si>
  <si>
    <t>Indien</t>
  </si>
  <si>
    <t xml:space="preserve">India </t>
  </si>
  <si>
    <t>Inde</t>
  </si>
  <si>
    <t>.ie</t>
  </si>
  <si>
    <t>IE</t>
  </si>
  <si>
    <t>Irland</t>
  </si>
  <si>
    <t xml:space="preserve">Irlanda </t>
  </si>
  <si>
    <t xml:space="preserve">Ireland </t>
  </si>
  <si>
    <t>Irlanda</t>
  </si>
  <si>
    <t>Irlande</t>
  </si>
  <si>
    <t>.ir</t>
  </si>
  <si>
    <t>IR</t>
  </si>
  <si>
    <t>Iran, Islamische Republik</t>
  </si>
  <si>
    <t xml:space="preserve">Iran </t>
  </si>
  <si>
    <t xml:space="preserve">Iran, Islamic Republic of </t>
  </si>
  <si>
    <t>Irán</t>
  </si>
  <si>
    <t>Iran</t>
  </si>
  <si>
    <t>.iq</t>
  </si>
  <si>
    <t>IQ</t>
  </si>
  <si>
    <t>Irak</t>
  </si>
  <si>
    <t xml:space="preserve">Iraq </t>
  </si>
  <si>
    <t>.is</t>
  </si>
  <si>
    <t>IS</t>
  </si>
  <si>
    <t>Island</t>
  </si>
  <si>
    <t xml:space="preserve">Islanda </t>
  </si>
  <si>
    <t xml:space="preserve">Iceland </t>
  </si>
  <si>
    <t>Islandia</t>
  </si>
  <si>
    <t>Islande</t>
  </si>
  <si>
    <t>.il</t>
  </si>
  <si>
    <t>IL</t>
  </si>
  <si>
    <t xml:space="preserve">Israele </t>
  </si>
  <si>
    <t xml:space="preserve">Israel </t>
  </si>
  <si>
    <t>Israël</t>
  </si>
  <si>
    <t>.it</t>
  </si>
  <si>
    <t>IT</t>
  </si>
  <si>
    <t>Italien</t>
  </si>
  <si>
    <t xml:space="preserve">Italia </t>
  </si>
  <si>
    <t xml:space="preserve">Italy </t>
  </si>
  <si>
    <t>Italia</t>
  </si>
  <si>
    <t>Italie</t>
  </si>
  <si>
    <t>.jm</t>
  </si>
  <si>
    <t>JM</t>
  </si>
  <si>
    <t>Jamaika</t>
  </si>
  <si>
    <t xml:space="preserve">Giamaica </t>
  </si>
  <si>
    <t xml:space="preserve">Jamaica </t>
  </si>
  <si>
    <t>Jamaïque</t>
  </si>
  <si>
    <t>.jo</t>
  </si>
  <si>
    <t>JO</t>
  </si>
  <si>
    <t>Jordanien</t>
  </si>
  <si>
    <t xml:space="preserve">Giordania </t>
  </si>
  <si>
    <t xml:space="preserve">Jordan </t>
  </si>
  <si>
    <t>Jordania</t>
  </si>
  <si>
    <t>Jordanie</t>
  </si>
  <si>
    <t>.jp</t>
  </si>
  <si>
    <t>JP</t>
  </si>
  <si>
    <t xml:space="preserve">Giappone </t>
  </si>
  <si>
    <t xml:space="preserve">Japan </t>
  </si>
  <si>
    <t>Japón</t>
  </si>
  <si>
    <t>Japon</t>
  </si>
  <si>
    <t>.kz</t>
  </si>
  <si>
    <t>KZ</t>
  </si>
  <si>
    <t>Kasachstan</t>
  </si>
  <si>
    <t xml:space="preserve">Kazakistan </t>
  </si>
  <si>
    <t xml:space="preserve">Kazakhstan </t>
  </si>
  <si>
    <t>Kazajistán</t>
  </si>
  <si>
    <t>.ke</t>
  </si>
  <si>
    <t>KE</t>
  </si>
  <si>
    <t>Kenia</t>
  </si>
  <si>
    <t xml:space="preserve">Kenya </t>
  </si>
  <si>
    <t>.kg</t>
  </si>
  <si>
    <t>KG</t>
  </si>
  <si>
    <t>Kirgisistan</t>
  </si>
  <si>
    <t xml:space="preserve">Kirghizistan </t>
  </si>
  <si>
    <t xml:space="preserve">Kyrgyzstan </t>
  </si>
  <si>
    <t>Kirguistán</t>
  </si>
  <si>
    <t>Kirghizistan</t>
  </si>
  <si>
    <t>.kh</t>
  </si>
  <si>
    <t>KH</t>
  </si>
  <si>
    <t>Kambodscha</t>
  </si>
  <si>
    <t xml:space="preserve">Cambogia </t>
  </si>
  <si>
    <t xml:space="preserve">Cambodia </t>
  </si>
  <si>
    <t>Camboya</t>
  </si>
  <si>
    <t>Cambodge</t>
  </si>
  <si>
    <t>.ki</t>
  </si>
  <si>
    <t>KI</t>
  </si>
  <si>
    <t xml:space="preserve">Kiribati </t>
  </si>
  <si>
    <t>.kn</t>
  </si>
  <si>
    <t>KN</t>
  </si>
  <si>
    <t>St. Kitts und Nevis</t>
  </si>
  <si>
    <t xml:space="preserve">Saint Kitts e Nevis </t>
  </si>
  <si>
    <t xml:space="preserve">Saint Kitts and Nevis </t>
  </si>
  <si>
    <t>San Cristóbal y Nieves</t>
  </si>
  <si>
    <t>Saint-Kitts-et-Nevis</t>
  </si>
  <si>
    <t>.kr</t>
  </si>
  <si>
    <t>KR</t>
  </si>
  <si>
    <t>Korea, Republik (Südkorea)</t>
  </si>
  <si>
    <t xml:space="preserve">Corea del Sud </t>
  </si>
  <si>
    <t xml:space="preserve">Korea, Republic of </t>
  </si>
  <si>
    <t>Corea del Sur</t>
  </si>
  <si>
    <t>Corée du Sud</t>
  </si>
  <si>
    <t>.kw</t>
  </si>
  <si>
    <t>KW</t>
  </si>
  <si>
    <t xml:space="preserve">Kuwait </t>
  </si>
  <si>
    <t>Koweït</t>
  </si>
  <si>
    <t>.la</t>
  </si>
  <si>
    <t>LA</t>
  </si>
  <si>
    <t>Laos, Demokratische Volksrepublik</t>
  </si>
  <si>
    <t xml:space="preserve">Laos </t>
  </si>
  <si>
    <t xml:space="preserve">Lao People's Democratic Republic </t>
  </si>
  <si>
    <t>Laos</t>
  </si>
  <si>
    <t>.lb</t>
  </si>
  <si>
    <t>LB</t>
  </si>
  <si>
    <t>Libanon</t>
  </si>
  <si>
    <t xml:space="preserve">Libano </t>
  </si>
  <si>
    <t xml:space="preserve">Lebanon </t>
  </si>
  <si>
    <t>Líbano</t>
  </si>
  <si>
    <t>Liban</t>
  </si>
  <si>
    <t>.lr</t>
  </si>
  <si>
    <t>LR</t>
  </si>
  <si>
    <t xml:space="preserve">Liberia </t>
  </si>
  <si>
    <t>Libéria</t>
  </si>
  <si>
    <t>.ly</t>
  </si>
  <si>
    <t>LY</t>
  </si>
  <si>
    <t>Libyen</t>
  </si>
  <si>
    <t xml:space="preserve">Libia </t>
  </si>
  <si>
    <t xml:space="preserve">Libya </t>
  </si>
  <si>
    <t>Libia</t>
  </si>
  <si>
    <t>Libye</t>
  </si>
  <si>
    <t>.lc</t>
  </si>
  <si>
    <t>LC</t>
  </si>
  <si>
    <t xml:space="preserve">Santa Lucia </t>
  </si>
  <si>
    <t xml:space="preserve">Saint Lucia </t>
  </si>
  <si>
    <t>Santa Lucía</t>
  </si>
  <si>
    <t>Sainte-Lucie</t>
  </si>
  <si>
    <t>.li</t>
  </si>
  <si>
    <t>LI</t>
  </si>
  <si>
    <t xml:space="preserve">Liechtenstein </t>
  </si>
  <si>
    <t>.lk</t>
  </si>
  <si>
    <t>LK</t>
  </si>
  <si>
    <t xml:space="preserve">Sri Lanka </t>
  </si>
  <si>
    <t>.ls</t>
  </si>
  <si>
    <t>LS</t>
  </si>
  <si>
    <t xml:space="preserve">Lesotho </t>
  </si>
  <si>
    <t>Lesoto</t>
  </si>
  <si>
    <t>.lt</t>
  </si>
  <si>
    <t>LT</t>
  </si>
  <si>
    <t>Litauen</t>
  </si>
  <si>
    <t xml:space="preserve">Lituania </t>
  </si>
  <si>
    <t xml:space="preserve">Lithuania </t>
  </si>
  <si>
    <t>Lituania</t>
  </si>
  <si>
    <t>Lituanie</t>
  </si>
  <si>
    <t>.lu</t>
  </si>
  <si>
    <t>LU</t>
  </si>
  <si>
    <t>Luxemburg</t>
  </si>
  <si>
    <t xml:space="preserve">Lussemburgo </t>
  </si>
  <si>
    <t xml:space="preserve">Luxembourg </t>
  </si>
  <si>
    <t>Luxemburgo</t>
  </si>
  <si>
    <t>.lv</t>
  </si>
  <si>
    <t>LV</t>
  </si>
  <si>
    <t>Lettland</t>
  </si>
  <si>
    <t xml:space="preserve">Lettonia </t>
  </si>
  <si>
    <t xml:space="preserve">Latvia </t>
  </si>
  <si>
    <t>Letonia</t>
  </si>
  <si>
    <t>Lettonie</t>
  </si>
  <si>
    <t>.mo</t>
  </si>
  <si>
    <t>MO</t>
  </si>
  <si>
    <t>Macao</t>
  </si>
  <si>
    <t xml:space="preserve">Macao </t>
  </si>
  <si>
    <t>.gp</t>
  </si>
  <si>
    <t>MF</t>
  </si>
  <si>
    <t>Saint-Martin (franz. Teil)</t>
  </si>
  <si>
    <t xml:space="preserve">Saint-Martin </t>
  </si>
  <si>
    <t xml:space="preserve">Saint Martin (French part) </t>
  </si>
  <si>
    <t>San Martín</t>
  </si>
  <si>
    <t>Saint-Martin</t>
  </si>
  <si>
    <t>.ma</t>
  </si>
  <si>
    <t>MA</t>
  </si>
  <si>
    <t>Marokko</t>
  </si>
  <si>
    <t xml:space="preserve">Marocco </t>
  </si>
  <si>
    <t xml:space="preserve">Morocco </t>
  </si>
  <si>
    <t>Marruecos</t>
  </si>
  <si>
    <t>Maroc</t>
  </si>
  <si>
    <t>.mc</t>
  </si>
  <si>
    <t>MC</t>
  </si>
  <si>
    <t xml:space="preserve">di Monaco Monaco </t>
  </si>
  <si>
    <t xml:space="preserve">Monaco </t>
  </si>
  <si>
    <t>Mónaco</t>
  </si>
  <si>
    <t>.md</t>
  </si>
  <si>
    <t>MD</t>
  </si>
  <si>
    <t>Moldawien (Republik Moldau)</t>
  </si>
  <si>
    <t xml:space="preserve">Moldavia </t>
  </si>
  <si>
    <t xml:space="preserve">Moldova, Republic of </t>
  </si>
  <si>
    <t>Moldavia</t>
  </si>
  <si>
    <t>Moldavie</t>
  </si>
  <si>
    <t>.mg</t>
  </si>
  <si>
    <t>MG</t>
  </si>
  <si>
    <t>Madagaskar</t>
  </si>
  <si>
    <t xml:space="preserve">Madagascar </t>
  </si>
  <si>
    <t>.mv</t>
  </si>
  <si>
    <t>MV</t>
  </si>
  <si>
    <t>Malediven</t>
  </si>
  <si>
    <t xml:space="preserve">Maldive </t>
  </si>
  <si>
    <t xml:space="preserve">Maldives </t>
  </si>
  <si>
    <t>Maldivas</t>
  </si>
  <si>
    <t>.mx</t>
  </si>
  <si>
    <t>MX</t>
  </si>
  <si>
    <t>Mexiko</t>
  </si>
  <si>
    <t xml:space="preserve">Messico </t>
  </si>
  <si>
    <t xml:space="preserve">Mexico </t>
  </si>
  <si>
    <t>México</t>
  </si>
  <si>
    <t>Mexique</t>
  </si>
  <si>
    <t>.mh</t>
  </si>
  <si>
    <t>MH</t>
  </si>
  <si>
    <t>Marshallinseln</t>
  </si>
  <si>
    <t xml:space="preserve">Isole Marshall </t>
  </si>
  <si>
    <t xml:space="preserve">Marshall Islands </t>
  </si>
  <si>
    <t>Islas Marshall</t>
  </si>
  <si>
    <t>Îles Marshall</t>
  </si>
  <si>
    <t>.mk</t>
  </si>
  <si>
    <t>MK</t>
  </si>
  <si>
    <t>Mazedonien</t>
  </si>
  <si>
    <t xml:space="preserve">Repubblica di Macedonia </t>
  </si>
  <si>
    <t xml:space="preserve">Macedonia, The Former Yugoslav Republic of </t>
  </si>
  <si>
    <t>República de Macedonia</t>
  </si>
  <si>
    <t>Macédoine</t>
  </si>
  <si>
    <t>.ml</t>
  </si>
  <si>
    <t>ML</t>
  </si>
  <si>
    <t xml:space="preserve">Mali </t>
  </si>
  <si>
    <t>Malí</t>
  </si>
  <si>
    <t>.mt</t>
  </si>
  <si>
    <t>MT</t>
  </si>
  <si>
    <t xml:space="preserve">Malta </t>
  </si>
  <si>
    <t>Malte</t>
  </si>
  <si>
    <t>.mm</t>
  </si>
  <si>
    <t>MM</t>
  </si>
  <si>
    <t>Myanmar (Burma)</t>
  </si>
  <si>
    <t xml:space="preserve">Birmania </t>
  </si>
  <si>
    <t xml:space="preserve">Myanmar </t>
  </si>
  <si>
    <t>Birmania</t>
  </si>
  <si>
    <t>.me</t>
  </si>
  <si>
    <t>ME</t>
  </si>
  <si>
    <t xml:space="preserve">Montenegro </t>
  </si>
  <si>
    <t>Monténégro</t>
  </si>
  <si>
    <t>.mn</t>
  </si>
  <si>
    <t>MN</t>
  </si>
  <si>
    <t>Mongolei</t>
  </si>
  <si>
    <t xml:space="preserve">Mongolia </t>
  </si>
  <si>
    <t>Mongolie</t>
  </si>
  <si>
    <t>.mp</t>
  </si>
  <si>
    <t>MP</t>
  </si>
  <si>
    <t>Nördliche Marianen</t>
  </si>
  <si>
    <t xml:space="preserve">Isole Marianne Settentrionali </t>
  </si>
  <si>
    <t xml:space="preserve">Northern Mariana Islands </t>
  </si>
  <si>
    <t>Islas Marianas del Norte</t>
  </si>
  <si>
    <t>Îles Mariannes du Nord</t>
  </si>
  <si>
    <t>.mz</t>
  </si>
  <si>
    <t>MZ</t>
  </si>
  <si>
    <t>Mosambik</t>
  </si>
  <si>
    <t xml:space="preserve">Mozambico </t>
  </si>
  <si>
    <t xml:space="preserve">Mozambique </t>
  </si>
  <si>
    <t>.mr</t>
  </si>
  <si>
    <t>MR</t>
  </si>
  <si>
    <t>Mauretanien</t>
  </si>
  <si>
    <t xml:space="preserve">Mauritania </t>
  </si>
  <si>
    <t>Mauritanie</t>
  </si>
  <si>
    <t>.mu</t>
  </si>
  <si>
    <t>MU</t>
  </si>
  <si>
    <t xml:space="preserve">Mauritius </t>
  </si>
  <si>
    <t>Mauricio</t>
  </si>
  <si>
    <t>Île Maurice</t>
  </si>
  <si>
    <t>.mw</t>
  </si>
  <si>
    <t>MW</t>
  </si>
  <si>
    <t xml:space="preserve">Malawi </t>
  </si>
  <si>
    <t>Malaui</t>
  </si>
  <si>
    <t>.my</t>
  </si>
  <si>
    <t>MY</t>
  </si>
  <si>
    <t xml:space="preserve">Malesia </t>
  </si>
  <si>
    <t xml:space="preserve">Malaysia </t>
  </si>
  <si>
    <t>Malasia</t>
  </si>
  <si>
    <t>Malaysie</t>
  </si>
  <si>
    <t>.na</t>
  </si>
  <si>
    <t>NA</t>
  </si>
  <si>
    <t xml:space="preserve">Namibia </t>
  </si>
  <si>
    <t>Namibie</t>
  </si>
  <si>
    <t>.nc</t>
  </si>
  <si>
    <t>NC</t>
  </si>
  <si>
    <t>Neukaledonien</t>
  </si>
  <si>
    <t xml:space="preserve">Nuova Caledonia </t>
  </si>
  <si>
    <t xml:space="preserve">New Caledonia </t>
  </si>
  <si>
    <t>Nueva Caledonia</t>
  </si>
  <si>
    <t>Nouvelle-Calédonie</t>
  </si>
  <si>
    <t>.ne</t>
  </si>
  <si>
    <t>NE</t>
  </si>
  <si>
    <t xml:space="preserve">Niger </t>
  </si>
  <si>
    <t>Níger</t>
  </si>
  <si>
    <t>.ng</t>
  </si>
  <si>
    <t>NG</t>
  </si>
  <si>
    <t xml:space="preserve">Nigeria </t>
  </si>
  <si>
    <t>Nigéria</t>
  </si>
  <si>
    <t>.ni</t>
  </si>
  <si>
    <t>NI</t>
  </si>
  <si>
    <t xml:space="preserve">Nicaragua </t>
  </si>
  <si>
    <t>.nl</t>
  </si>
  <si>
    <t>NL</t>
  </si>
  <si>
    <t>Niederlande</t>
  </si>
  <si>
    <t xml:space="preserve">Paesi Bassi </t>
  </si>
  <si>
    <t xml:space="preserve">Netherlands </t>
  </si>
  <si>
    <t>Países Bajos</t>
  </si>
  <si>
    <t>Pays-Bas</t>
  </si>
  <si>
    <t>.no</t>
  </si>
  <si>
    <t>NO</t>
  </si>
  <si>
    <t>Norwegen</t>
  </si>
  <si>
    <t xml:space="preserve">Norvegia </t>
  </si>
  <si>
    <t xml:space="preserve">Norway </t>
  </si>
  <si>
    <t>Noruega</t>
  </si>
  <si>
    <t>Norvège</t>
  </si>
  <si>
    <t>.np</t>
  </si>
  <si>
    <t>NP</t>
  </si>
  <si>
    <t xml:space="preserve">Nepal </t>
  </si>
  <si>
    <t>Népal</t>
  </si>
  <si>
    <t>.nr</t>
  </si>
  <si>
    <t>NR</t>
  </si>
  <si>
    <t xml:space="preserve">Nauru </t>
  </si>
  <si>
    <t>.nz</t>
  </si>
  <si>
    <t>NZ</t>
  </si>
  <si>
    <t>Neuseeland</t>
  </si>
  <si>
    <t xml:space="preserve">Nuova Zelanda </t>
  </si>
  <si>
    <t xml:space="preserve">New Zealand </t>
  </si>
  <si>
    <t>Nueva Zelanda</t>
  </si>
  <si>
    <t>Nouvelle Zélande</t>
  </si>
  <si>
    <t>.om</t>
  </si>
  <si>
    <t>OM</t>
  </si>
  <si>
    <t xml:space="preserve">Oman </t>
  </si>
  <si>
    <t>Omán</t>
  </si>
  <si>
    <t>.pk</t>
  </si>
  <si>
    <t>PK</t>
  </si>
  <si>
    <t xml:space="preserve">Pakistan </t>
  </si>
  <si>
    <t>Pakistán</t>
  </si>
  <si>
    <t>.pa</t>
  </si>
  <si>
    <t>PA</t>
  </si>
  <si>
    <t xml:space="preserve">Panamá </t>
  </si>
  <si>
    <t xml:space="preserve">Panama </t>
  </si>
  <si>
    <t>Panamá</t>
  </si>
  <si>
    <t>.pe</t>
  </si>
  <si>
    <t>PE</t>
  </si>
  <si>
    <t xml:space="preserve">Perù </t>
  </si>
  <si>
    <t xml:space="preserve">Peru </t>
  </si>
  <si>
    <t>Perú</t>
  </si>
  <si>
    <t>Pérou</t>
  </si>
  <si>
    <t>.ph</t>
  </si>
  <si>
    <t>PH</t>
  </si>
  <si>
    <t>Philippinen</t>
  </si>
  <si>
    <t xml:space="preserve">Filippine </t>
  </si>
  <si>
    <t xml:space="preserve">Philippines </t>
  </si>
  <si>
    <t>Filipinas</t>
  </si>
  <si>
    <t>.pw</t>
  </si>
  <si>
    <t>PW</t>
  </si>
  <si>
    <t xml:space="preserve">Palau </t>
  </si>
  <si>
    <t>Palaos</t>
  </si>
  <si>
    <t>.pg</t>
  </si>
  <si>
    <t>PG</t>
  </si>
  <si>
    <t>Papua-Neuguinea</t>
  </si>
  <si>
    <t xml:space="preserve">Papua Nuova Guinea </t>
  </si>
  <si>
    <t xml:space="preserve">Papua New Guinea </t>
  </si>
  <si>
    <t>Papúa Nueva Guinea</t>
  </si>
  <si>
    <t>Papouasie-Nouvelle-Guinée</t>
  </si>
  <si>
    <t>.pl</t>
  </si>
  <si>
    <t>PL</t>
  </si>
  <si>
    <t>Polen</t>
  </si>
  <si>
    <t xml:space="preserve">Polonia </t>
  </si>
  <si>
    <t xml:space="preserve">Poland </t>
  </si>
  <si>
    <t>Polonia</t>
  </si>
  <si>
    <t>Pologne</t>
  </si>
  <si>
    <t>.pr</t>
  </si>
  <si>
    <t>PR</t>
  </si>
  <si>
    <t xml:space="preserve">Porto Rico </t>
  </si>
  <si>
    <t xml:space="preserve">Puerto Rico </t>
  </si>
  <si>
    <t>.kp</t>
  </si>
  <si>
    <t>KP</t>
  </si>
  <si>
    <t>Korea, Demokratische Volksrepublik (Nordkorea)</t>
  </si>
  <si>
    <t xml:space="preserve">Corea del Nord </t>
  </si>
  <si>
    <t xml:space="preserve">Korea, Democratic People's Republic of </t>
  </si>
  <si>
    <t>Corea del Norte</t>
  </si>
  <si>
    <t>Corée du Nord</t>
  </si>
  <si>
    <t>.pt</t>
  </si>
  <si>
    <t>PT</t>
  </si>
  <si>
    <t xml:space="preserve">Portogallo </t>
  </si>
  <si>
    <t xml:space="preserve">Portugal </t>
  </si>
  <si>
    <t>.py</t>
  </si>
  <si>
    <t>PY</t>
  </si>
  <si>
    <t xml:space="preserve">Paraguay </t>
  </si>
  <si>
    <t>.ps</t>
  </si>
  <si>
    <t>PS</t>
  </si>
  <si>
    <t>Palästinensische Autonomiegebiete</t>
  </si>
  <si>
    <t xml:space="preserve">Palestina </t>
  </si>
  <si>
    <t xml:space="preserve">Palestinian Territory, Occupied </t>
  </si>
  <si>
    <t>Autoridad Nacional Palestina</t>
  </si>
  <si>
    <t>Territoire Palestinien</t>
  </si>
  <si>
    <t>.pf</t>
  </si>
  <si>
    <t>PF</t>
  </si>
  <si>
    <t>Französisch-Polynesien</t>
  </si>
  <si>
    <t xml:space="preserve">Polinesia francese </t>
  </si>
  <si>
    <t xml:space="preserve">French Polynesia </t>
  </si>
  <si>
    <t>Polinesia Francesa</t>
  </si>
  <si>
    <t>Polynésie française</t>
  </si>
  <si>
    <t>.qa</t>
  </si>
  <si>
    <t>QA</t>
  </si>
  <si>
    <t>Katar</t>
  </si>
  <si>
    <t xml:space="preserve">Qatar </t>
  </si>
  <si>
    <t>Catar</t>
  </si>
  <si>
    <t>.ro</t>
  </si>
  <si>
    <t>RO</t>
  </si>
  <si>
    <t>Rumänien</t>
  </si>
  <si>
    <t xml:space="preserve">Romania </t>
  </si>
  <si>
    <t>Rumania</t>
  </si>
  <si>
    <t>Roumanie</t>
  </si>
  <si>
    <t>.ru</t>
  </si>
  <si>
    <t>RU</t>
  </si>
  <si>
    <t>Russische Föderation</t>
  </si>
  <si>
    <t xml:space="preserve">Russia </t>
  </si>
  <si>
    <t xml:space="preserve">Russian Federation </t>
  </si>
  <si>
    <t>Rusia</t>
  </si>
  <si>
    <t>Russie</t>
  </si>
  <si>
    <t>.rw</t>
  </si>
  <si>
    <t>RW</t>
  </si>
  <si>
    <t>Ruanda</t>
  </si>
  <si>
    <t xml:space="preserve">Ruanda </t>
  </si>
  <si>
    <t xml:space="preserve">Rwanda </t>
  </si>
  <si>
    <t>.sa</t>
  </si>
  <si>
    <t>SA</t>
  </si>
  <si>
    <t>Saudi-Arabien</t>
  </si>
  <si>
    <t xml:space="preserve">Arabia Saudita </t>
  </si>
  <si>
    <t xml:space="preserve">Saudi Arabia </t>
  </si>
  <si>
    <t>Arabia Saudita Arabia Saudita</t>
  </si>
  <si>
    <t>Arabie Saoudite</t>
  </si>
  <si>
    <t>.sd</t>
  </si>
  <si>
    <t>SD</t>
  </si>
  <si>
    <t xml:space="preserve">Sudan </t>
  </si>
  <si>
    <t>Sudán</t>
  </si>
  <si>
    <t>Soudan</t>
  </si>
  <si>
    <t>.sn</t>
  </si>
  <si>
    <t>SN</t>
  </si>
  <si>
    <t xml:space="preserve">Senegal </t>
  </si>
  <si>
    <t>Sénégal</t>
  </si>
  <si>
    <t>.sg</t>
  </si>
  <si>
    <t>SG</t>
  </si>
  <si>
    <t>Singapur</t>
  </si>
  <si>
    <t xml:space="preserve">Singapore </t>
  </si>
  <si>
    <t>Singapour</t>
  </si>
  <si>
    <t>.sb</t>
  </si>
  <si>
    <t>SB</t>
  </si>
  <si>
    <t>Salomonen</t>
  </si>
  <si>
    <t xml:space="preserve">Isole Salomone </t>
  </si>
  <si>
    <t xml:space="preserve">Solomon Islands </t>
  </si>
  <si>
    <t>Islas Salomón</t>
  </si>
  <si>
    <t>Îles Salomon</t>
  </si>
  <si>
    <t>.sl</t>
  </si>
  <si>
    <t>SL</t>
  </si>
  <si>
    <t xml:space="preserve">Sierra Leone </t>
  </si>
  <si>
    <t>Sierra Leona</t>
  </si>
  <si>
    <t>.sv</t>
  </si>
  <si>
    <t>SV</t>
  </si>
  <si>
    <t xml:space="preserve">El Salvador </t>
  </si>
  <si>
    <t>Le Salvador</t>
  </si>
  <si>
    <t>.sm</t>
  </si>
  <si>
    <t>SM</t>
  </si>
  <si>
    <t xml:space="preserve">San Marino </t>
  </si>
  <si>
    <t>San Marin</t>
  </si>
  <si>
    <t>.so</t>
  </si>
  <si>
    <t>SO</t>
  </si>
  <si>
    <t xml:space="preserve">Somalia </t>
  </si>
  <si>
    <t>Somalie</t>
  </si>
  <si>
    <t>.rs</t>
  </si>
  <si>
    <t>RS</t>
  </si>
  <si>
    <t>Serbien</t>
  </si>
  <si>
    <t xml:space="preserve">Serbia </t>
  </si>
  <si>
    <t>Serbie</t>
  </si>
  <si>
    <t>SS</t>
  </si>
  <si>
    <t>Südsudan</t>
  </si>
  <si>
    <t xml:space="preserve">Sudan del Sud </t>
  </si>
  <si>
    <t xml:space="preserve">South Sudan </t>
  </si>
  <si>
    <t>Sudán del Sur</t>
  </si>
  <si>
    <t>Soudan du Sud</t>
  </si>
  <si>
    <t>.st</t>
  </si>
  <si>
    <t>ST</t>
  </si>
  <si>
    <t>São Tomé und Príncipe</t>
  </si>
  <si>
    <t xml:space="preserve">São Tomé e Príncipe </t>
  </si>
  <si>
    <t xml:space="preserve">Sao Tome and Principe </t>
  </si>
  <si>
    <t>Santo Tomé y Príncipe</t>
  </si>
  <si>
    <t>Sao Tomé-et-Principe</t>
  </si>
  <si>
    <t>.sr</t>
  </si>
  <si>
    <t>SR</t>
  </si>
  <si>
    <t xml:space="preserve">Suriname </t>
  </si>
  <si>
    <t>Surinam</t>
  </si>
  <si>
    <t>.sk</t>
  </si>
  <si>
    <t>SK</t>
  </si>
  <si>
    <t>Slowakei</t>
  </si>
  <si>
    <t xml:space="preserve">Slovacchia </t>
  </si>
  <si>
    <t xml:space="preserve">Slovakia </t>
  </si>
  <si>
    <t>Eslovaquia</t>
  </si>
  <si>
    <t>Slovaquie</t>
  </si>
  <si>
    <t>.si</t>
  </si>
  <si>
    <t>SI</t>
  </si>
  <si>
    <t>Slowenien</t>
  </si>
  <si>
    <t xml:space="preserve">Slovenia </t>
  </si>
  <si>
    <t>Eslovenia</t>
  </si>
  <si>
    <t>Slovénie</t>
  </si>
  <si>
    <t>.se</t>
  </si>
  <si>
    <t>SE</t>
  </si>
  <si>
    <t>Schweden</t>
  </si>
  <si>
    <t xml:space="preserve">Svezia </t>
  </si>
  <si>
    <t xml:space="preserve">Sweden </t>
  </si>
  <si>
    <t>Suecia</t>
  </si>
  <si>
    <t>Suède</t>
  </si>
  <si>
    <t>.sz</t>
  </si>
  <si>
    <t>SZ</t>
  </si>
  <si>
    <t>Swasiland</t>
  </si>
  <si>
    <t xml:space="preserve">Swaziland </t>
  </si>
  <si>
    <t>Suazilandia</t>
  </si>
  <si>
    <t>.sx</t>
  </si>
  <si>
    <t>SX</t>
  </si>
  <si>
    <t>Sint Maarten (niederl. Teil)</t>
  </si>
  <si>
    <t xml:space="preserve">Sint Maarten </t>
  </si>
  <si>
    <t xml:space="preserve">Sint Maarten (Dutch part) </t>
  </si>
  <si>
    <t>Sint Maarten</t>
  </si>
  <si>
    <t>.sc</t>
  </si>
  <si>
    <t>SC</t>
  </si>
  <si>
    <t>Seychellen</t>
  </si>
  <si>
    <t xml:space="preserve">Seychelles </t>
  </si>
  <si>
    <t>.sy</t>
  </si>
  <si>
    <t>SY</t>
  </si>
  <si>
    <t>Syrien, Arabische Republik</t>
  </si>
  <si>
    <t xml:space="preserve">Siria </t>
  </si>
  <si>
    <t xml:space="preserve">Syrian Arab Republic </t>
  </si>
  <si>
    <t>Siria</t>
  </si>
  <si>
    <t>Syrie</t>
  </si>
  <si>
    <t>.tc</t>
  </si>
  <si>
    <t>TC</t>
  </si>
  <si>
    <t>Turks- und Caicosinseln</t>
  </si>
  <si>
    <t xml:space="preserve">Turks e Caicos </t>
  </si>
  <si>
    <t xml:space="preserve">Turks and Caicos Islands </t>
  </si>
  <si>
    <t>Islas Turcas y Caicos</t>
  </si>
  <si>
    <t>Îles Turques et Caïques</t>
  </si>
  <si>
    <t>.td</t>
  </si>
  <si>
    <t>TD</t>
  </si>
  <si>
    <t>Tschad</t>
  </si>
  <si>
    <t xml:space="preserve">Ciad </t>
  </si>
  <si>
    <t xml:space="preserve">Chad </t>
  </si>
  <si>
    <t>Tchad</t>
  </si>
  <si>
    <t>.tg</t>
  </si>
  <si>
    <t>TG</t>
  </si>
  <si>
    <t xml:space="preserve">Togo </t>
  </si>
  <si>
    <t>.th</t>
  </si>
  <si>
    <t>TH</t>
  </si>
  <si>
    <t xml:space="preserve">Thailandia </t>
  </si>
  <si>
    <t xml:space="preserve">Thailand </t>
  </si>
  <si>
    <t>Tailandia</t>
  </si>
  <si>
    <t>Thaïlande</t>
  </si>
  <si>
    <t>.tj</t>
  </si>
  <si>
    <t>TJ</t>
  </si>
  <si>
    <t>Tadschikistan</t>
  </si>
  <si>
    <t xml:space="preserve">Tagikistan </t>
  </si>
  <si>
    <t xml:space="preserve">Tajikistan </t>
  </si>
  <si>
    <t>Tayikistán</t>
  </si>
  <si>
    <t>.tm</t>
  </si>
  <si>
    <t>TM</t>
  </si>
  <si>
    <t xml:space="preserve">Turkmenistan </t>
  </si>
  <si>
    <t>Turkmenistán</t>
  </si>
  <si>
    <t>Turkménistan</t>
  </si>
  <si>
    <t>.tl</t>
  </si>
  <si>
    <t>TL</t>
  </si>
  <si>
    <t>Osttimor (Timor-Leste)</t>
  </si>
  <si>
    <t xml:space="preserve">Timor Est </t>
  </si>
  <si>
    <t xml:space="preserve">Timor-Leste </t>
  </si>
  <si>
    <t>Timor Oriental</t>
  </si>
  <si>
    <t>Timor oriental</t>
  </si>
  <si>
    <t>.to</t>
  </si>
  <si>
    <t>TO</t>
  </si>
  <si>
    <t xml:space="preserve">Tonga </t>
  </si>
  <si>
    <t>.tt</t>
  </si>
  <si>
    <t>TT</t>
  </si>
  <si>
    <t>Trinidad und Tobago</t>
  </si>
  <si>
    <t xml:space="preserve">Trinidad e Tobago </t>
  </si>
  <si>
    <t xml:space="preserve">Trinidad and Tobago </t>
  </si>
  <si>
    <t>Trinidad y Tobago</t>
  </si>
  <si>
    <t>Trinité et Tobago</t>
  </si>
  <si>
    <t>.tn</t>
  </si>
  <si>
    <t>TN</t>
  </si>
  <si>
    <t>Tunesien</t>
  </si>
  <si>
    <t xml:space="preserve">Tunisia </t>
  </si>
  <si>
    <t>Túnez</t>
  </si>
  <si>
    <t>Tunisie</t>
  </si>
  <si>
    <t>.tr</t>
  </si>
  <si>
    <t>TR</t>
  </si>
  <si>
    <t>Türkei</t>
  </si>
  <si>
    <t xml:space="preserve">Turchia </t>
  </si>
  <si>
    <t xml:space="preserve">Turkey </t>
  </si>
  <si>
    <t>Turquía</t>
  </si>
  <si>
    <t>Turquie</t>
  </si>
  <si>
    <t>.tv</t>
  </si>
  <si>
    <t>TV</t>
  </si>
  <si>
    <t xml:space="preserve">Tuvalu </t>
  </si>
  <si>
    <t>.tz</t>
  </si>
  <si>
    <t>TZ</t>
  </si>
  <si>
    <t>Tansania, Vereinigte Republik</t>
  </si>
  <si>
    <t xml:space="preserve">Tanzania </t>
  </si>
  <si>
    <t xml:space="preserve">Tanzania, United Republic of </t>
  </si>
  <si>
    <t>Tanzanie</t>
  </si>
  <si>
    <t>.ug</t>
  </si>
  <si>
    <t>UG</t>
  </si>
  <si>
    <t xml:space="preserve">Uganda </t>
  </si>
  <si>
    <t>Ouganda</t>
  </si>
  <si>
    <t>.ua</t>
  </si>
  <si>
    <t>UA</t>
  </si>
  <si>
    <t xml:space="preserve">Ucraina </t>
  </si>
  <si>
    <t xml:space="preserve">Ukraine </t>
  </si>
  <si>
    <t>Ucrania</t>
  </si>
  <si>
    <t>.uy</t>
  </si>
  <si>
    <t>UY</t>
  </si>
  <si>
    <t xml:space="preserve">Uruguay </t>
  </si>
  <si>
    <t>.us</t>
  </si>
  <si>
    <t>US</t>
  </si>
  <si>
    <t>Vereinigte Staaten von Amerika</t>
  </si>
  <si>
    <t xml:space="preserve">Stati Uniti d'America </t>
  </si>
  <si>
    <t xml:space="preserve">United States </t>
  </si>
  <si>
    <t>Estados Unidos</t>
  </si>
  <si>
    <t>États-Unis (USA)</t>
  </si>
  <si>
    <t>.uz</t>
  </si>
  <si>
    <t>UZ</t>
  </si>
  <si>
    <t>Usbekistan</t>
  </si>
  <si>
    <t xml:space="preserve">Uzbekistan </t>
  </si>
  <si>
    <t>Uzbekistán</t>
  </si>
  <si>
    <t>Ouzbékistan</t>
  </si>
  <si>
    <t>.vc</t>
  </si>
  <si>
    <t>VC</t>
  </si>
  <si>
    <t>St. Vincent und die Grenadinen</t>
  </si>
  <si>
    <t xml:space="preserve">Saint Vincent e Grenadine </t>
  </si>
  <si>
    <t xml:space="preserve">Saint Vincent and the Grenadines </t>
  </si>
  <si>
    <t>San Vicente y las Granadinas</t>
  </si>
  <si>
    <t>Saint-Vincent-et-les-Grenadines</t>
  </si>
  <si>
    <t>.ve</t>
  </si>
  <si>
    <t>VE</t>
  </si>
  <si>
    <t>Venezuela</t>
  </si>
  <si>
    <t xml:space="preserve">Venezuela </t>
  </si>
  <si>
    <t xml:space="preserve">Venezuela, Bolivarian Republic of </t>
  </si>
  <si>
    <t>Vénézuela</t>
  </si>
  <si>
    <t>.vg</t>
  </si>
  <si>
    <t>VG</t>
  </si>
  <si>
    <t>Britische Jungferninseln</t>
  </si>
  <si>
    <t xml:space="preserve">Isole Vergini britanniche </t>
  </si>
  <si>
    <t xml:space="preserve">Virgin Islands, British </t>
  </si>
  <si>
    <t>Islas Vírgenes Británicas</t>
  </si>
  <si>
    <t>Îles Vierges britanniques</t>
  </si>
  <si>
    <t>.vi</t>
  </si>
  <si>
    <t>VI</t>
  </si>
  <si>
    <t>Amerikanische Jungferninseln</t>
  </si>
  <si>
    <t xml:space="preserve">Isole Vergini americane </t>
  </si>
  <si>
    <t xml:space="preserve">Virgin Islands, U.S. </t>
  </si>
  <si>
    <t>Islas Vírgenes de los Estados Unidos</t>
  </si>
  <si>
    <t>Îles Vierges des États-Unis</t>
  </si>
  <si>
    <t>.vn</t>
  </si>
  <si>
    <t>VN</t>
  </si>
  <si>
    <t xml:space="preserve">Vietnam </t>
  </si>
  <si>
    <t xml:space="preserve">Viet Nam </t>
  </si>
  <si>
    <t>.vu</t>
  </si>
  <si>
    <t>VU</t>
  </si>
  <si>
    <t xml:space="preserve">Vanuatu </t>
  </si>
  <si>
    <t>.ws</t>
  </si>
  <si>
    <t>WS</t>
  </si>
  <si>
    <t xml:space="preserve">Samoa </t>
  </si>
  <si>
    <t>XK</t>
  </si>
  <si>
    <t>.ye</t>
  </si>
  <si>
    <t>YE</t>
  </si>
  <si>
    <t>Jemen</t>
  </si>
  <si>
    <t xml:space="preserve">Yemen </t>
  </si>
  <si>
    <t>Yemen</t>
  </si>
  <si>
    <t>.za</t>
  </si>
  <si>
    <t>ZA</t>
  </si>
  <si>
    <t>Südafrika</t>
  </si>
  <si>
    <t xml:space="preserve">Sudafrica </t>
  </si>
  <si>
    <t xml:space="preserve">South Africa </t>
  </si>
  <si>
    <t>Sudáfrica</t>
  </si>
  <si>
    <t>Afrique du Sud</t>
  </si>
  <si>
    <t>.zm</t>
  </si>
  <si>
    <t>ZM</t>
  </si>
  <si>
    <t>Sambia</t>
  </si>
  <si>
    <t xml:space="preserve">Zambia </t>
  </si>
  <si>
    <t>Zambie</t>
  </si>
  <si>
    <t>.zw</t>
  </si>
  <si>
    <t>ZW</t>
  </si>
  <si>
    <t>Simbabwe</t>
  </si>
  <si>
    <t xml:space="preserve">Zimbabwe </t>
  </si>
  <si>
    <t>Zimbabue</t>
  </si>
  <si>
    <t>Durchschnitt Afrika</t>
  </si>
  <si>
    <t>media Africa</t>
  </si>
  <si>
    <t>Media África</t>
  </si>
  <si>
    <t>Durchschnitt Amerika</t>
  </si>
  <si>
    <t>media America</t>
  </si>
  <si>
    <t>Media Américas</t>
  </si>
  <si>
    <t>Afrique en général</t>
  </si>
  <si>
    <t>Durchschnitt Asien</t>
  </si>
  <si>
    <t>media Asia</t>
  </si>
  <si>
    <t>Media Asia</t>
  </si>
  <si>
    <t>Asie en général</t>
  </si>
  <si>
    <t>Durchschnitt Europa</t>
  </si>
  <si>
    <t>media Europa</t>
  </si>
  <si>
    <t>Media Europa</t>
  </si>
  <si>
    <t>Europe en général</t>
  </si>
  <si>
    <t>Durchschnitt Ozeanien</t>
  </si>
  <si>
    <t>media Ozeania</t>
  </si>
  <si>
    <t>Media Oceanía</t>
  </si>
  <si>
    <t>Océanie en général</t>
  </si>
  <si>
    <t>Durchschnitt Welt</t>
  </si>
  <si>
    <t>media mondo</t>
  </si>
  <si>
    <t>Media Mundo</t>
  </si>
  <si>
    <t>Le Monde en général</t>
  </si>
  <si>
    <t>provenienza prevalente del resto dei fornitori</t>
  </si>
  <si>
    <t>Origen predominante del resto de proveedores</t>
  </si>
  <si>
    <t>Origine prédominante des fournisseurs restants</t>
  </si>
  <si>
    <t>This workbook helps you:
1) define a few key impact topics and KPIs and 
2) track progress against annual targets with automatic status and a simple dashboard.</t>
  </si>
  <si>
    <t>Impact measurement - Instructions</t>
  </si>
  <si>
    <t>Instructions:</t>
  </si>
  <si>
    <t>SDPI tool is available as an online tool free for use</t>
  </si>
  <si>
    <t>Support documents are available here.</t>
  </si>
  <si>
    <t>Adaptation of Common Good Balance Sheet Matrix © 2025 by Goran Jeras is licensed under Creative Commons Attribution 4.0 International</t>
  </si>
  <si>
    <t>GDPR Compliance Note</t>
  </si>
  <si>
    <r>
      <t>All personal and sensitive data processed through this toolkit must comply with the </t>
    </r>
    <r>
      <rPr>
        <b/>
        <sz val="11"/>
        <color rgb="FF000000"/>
        <rFont val="Calibri"/>
        <family val="2"/>
      </rPr>
      <t>General Data Protection Regulation (GDPR)</t>
    </r>
    <r>
      <rPr>
        <sz val="11"/>
        <color rgb="FF000000"/>
        <rFont val="Calibri"/>
        <family val="2"/>
      </rPr>
      <t> and relevant EU data protection laws. FI operators act as </t>
    </r>
    <r>
      <rPr>
        <b/>
        <sz val="11"/>
        <color rgb="FF000000"/>
        <rFont val="Calibri"/>
        <family val="2"/>
      </rPr>
      <t>data controllers</t>
    </r>
    <r>
      <rPr>
        <sz val="11"/>
        <color rgb="FF000000"/>
        <rFont val="Calibri"/>
        <family val="2"/>
      </rPr>
      <t>, while SMEs and other stakeholders serve as </t>
    </r>
    <r>
      <rPr>
        <b/>
        <sz val="11"/>
        <color rgb="FF000000"/>
        <rFont val="Calibri"/>
        <family val="2"/>
      </rPr>
      <t>data providers</t>
    </r>
    <r>
      <rPr>
        <sz val="11"/>
        <color rgb="FF000000"/>
        <rFont val="Calibri"/>
        <family val="2"/>
      </rPr>
      <t>. Personal data should be anonymized or pseudonymized wherever possible to minimize risk and ensure privacy.</t>
    </r>
  </si>
  <si>
    <t>Questions regarding preparation of balance sheet:
ivrban@zef.hr</t>
  </si>
  <si>
    <t>Questions regarding audit: ivrban@zef.hr</t>
  </si>
  <si>
    <t>Feedback on the development of the Matrix: gjeras@zef.hr</t>
  </si>
  <si>
    <t>Excel programming: Christian Loy; Christian Kozina; Multilanguage tool: Bernhard Oberrauch; Goran Jeras (gjeras@zef.hr)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</si>
</sst>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 %"/>
    <numFmt numFmtId="165" formatCode="0.0"/>
    <numFmt numFmtId="166" formatCode="* #,##0\ ;\-* #,##0\ ;* \-#\ ;@\ "/>
    <numFmt numFmtId="167" formatCode="* #,##0.00\ ;\-* #,##0.00\ ;* \-#\ ;@\ "/>
    <numFmt numFmtId="168" formatCode="0.000"/>
    <numFmt numFmtId="169" formatCode="#,##0.0_ ;\-#,##0.0\ "/>
    <numFmt numFmtId="170" formatCode="* #,##0.0\ ;\-* #,##0.0\ ;* \-#\ ;@\ "/>
    <numFmt numFmtId="171" formatCode="#,##0.0"/>
    <numFmt numFmtId="172" formatCode="0.0%"/>
  </numFmts>
  <fonts count="103">
    <font>
      <sz val="11"/>
      <color rgb="FF000000"/>
      <name val="Calibri"/>
    </font>
    <font>
      <sz val="11"/>
      <color rgb="FF000000"/>
      <name val="Arial"/>
      <family val="2"/>
    </font>
    <font>
      <b/>
      <sz val="12"/>
      <color theme="0"/>
      <name val="Arial"/>
      <family val="2"/>
    </font>
    <font>
      <b/>
      <sz val="16"/>
      <color rgb="FF99CC00"/>
      <name val="Arial"/>
      <family val="2"/>
    </font>
    <font>
      <b/>
      <sz val="11"/>
      <color rgb="FF333333"/>
      <name val="Arial"/>
      <family val="2"/>
    </font>
    <font>
      <b/>
      <sz val="11"/>
      <color rgb="FF99CC00"/>
      <name val="Arial"/>
      <family val="2"/>
    </font>
    <font>
      <sz val="11"/>
      <color rgb="FF333333"/>
      <name val="Arial"/>
      <family val="2"/>
    </font>
    <font>
      <b/>
      <u/>
      <sz val="11"/>
      <color theme="1"/>
      <name val="Arial"/>
      <family val="2"/>
    </font>
    <font>
      <b/>
      <u/>
      <sz val="11"/>
      <color rgb="FF000000"/>
      <name val="Arial"/>
      <family val="2"/>
    </font>
    <font>
      <b/>
      <u/>
      <sz val="11"/>
      <color theme="1"/>
      <name val="Arial"/>
      <family val="2"/>
    </font>
    <font>
      <b/>
      <u/>
      <sz val="11"/>
      <color theme="1"/>
      <name val="Arial"/>
      <family val="2"/>
    </font>
    <font>
      <b/>
      <u/>
      <sz val="11"/>
      <color theme="1"/>
      <name val="Arial"/>
      <family val="2"/>
    </font>
    <font>
      <sz val="11"/>
      <color theme="1"/>
      <name val="Arial"/>
      <family val="2"/>
    </font>
    <font>
      <sz val="11"/>
      <color rgb="FF99CC00"/>
      <name val="Arial"/>
      <family val="2"/>
    </font>
    <font>
      <b/>
      <sz val="11"/>
      <color rgb="FFFFFFFF"/>
      <name val="Arial"/>
      <family val="2"/>
    </font>
    <font>
      <b/>
      <u/>
      <sz val="11"/>
      <color rgb="FF333333"/>
      <name val="Arial"/>
      <family val="2"/>
    </font>
    <font>
      <sz val="16"/>
      <color rgb="FF000000"/>
      <name val="Arial"/>
      <family val="2"/>
    </font>
    <font>
      <u/>
      <sz val="11"/>
      <color rgb="FF0000D4"/>
      <name val="Calibri"/>
      <family val="2"/>
    </font>
    <font>
      <sz val="11"/>
      <color rgb="FFFFFFFF"/>
      <name val="Arial"/>
      <family val="2"/>
    </font>
    <font>
      <b/>
      <sz val="11"/>
      <color rgb="FF000000"/>
      <name val="Arial"/>
      <family val="2"/>
    </font>
    <font>
      <b/>
      <sz val="11"/>
      <color rgb="FFFF0000"/>
      <name val="Arial"/>
      <family val="2"/>
    </font>
    <font>
      <b/>
      <sz val="11"/>
      <color rgb="FFDD0806"/>
      <name val="Arial"/>
      <family val="2"/>
    </font>
    <font>
      <sz val="11"/>
      <color rgb="FFFF0000"/>
      <name val="Arial"/>
      <family val="2"/>
    </font>
    <font>
      <sz val="8"/>
      <color rgb="FF000000"/>
      <name val="Arial"/>
      <family val="2"/>
    </font>
    <font>
      <sz val="6"/>
      <color rgb="FF000000"/>
      <name val="Arial"/>
      <family val="2"/>
    </font>
    <font>
      <b/>
      <sz val="8"/>
      <color rgb="FFFF0000"/>
      <name val="Arial"/>
      <family val="2"/>
    </font>
    <font>
      <sz val="11"/>
      <color rgb="FFFF0000"/>
      <name val="Calibri"/>
      <family val="2"/>
    </font>
    <font>
      <b/>
      <sz val="9"/>
      <color rgb="FF333333"/>
      <name val="Arial"/>
      <family val="2"/>
    </font>
    <font>
      <sz val="9"/>
      <color rgb="FF99CC00"/>
      <name val="Arial"/>
      <family val="2"/>
    </font>
    <font>
      <sz val="9"/>
      <color theme="1"/>
      <name val="Arial"/>
      <family val="2"/>
    </font>
    <font>
      <sz val="11"/>
      <color rgb="FFC0C0C0"/>
      <name val="Arial"/>
      <family val="2"/>
    </font>
    <font>
      <b/>
      <sz val="9"/>
      <color rgb="FF99CC00"/>
      <name val="Arial"/>
      <family val="2"/>
    </font>
    <font>
      <b/>
      <sz val="9"/>
      <color rgb="FFFFFFFF"/>
      <name val="Arial"/>
      <family val="2"/>
    </font>
    <font>
      <sz val="9"/>
      <color rgb="FF000000"/>
      <name val="Calibri"/>
      <family val="2"/>
    </font>
    <font>
      <sz val="9"/>
      <color rgb="FF000000"/>
      <name val="Cambria"/>
      <family val="1"/>
    </font>
    <font>
      <b/>
      <sz val="12"/>
      <color rgb="FF000000"/>
      <name val="Cambria"/>
      <family val="1"/>
    </font>
    <font>
      <sz val="8"/>
      <color rgb="FFFFFFFF"/>
      <name val="Cambria"/>
      <family val="1"/>
    </font>
    <font>
      <b/>
      <sz val="9"/>
      <color rgb="FF000000"/>
      <name val="Cambria"/>
      <family val="1"/>
    </font>
    <font>
      <b/>
      <sz val="50"/>
      <color rgb="FF000000"/>
      <name val="Cambria"/>
      <family val="1"/>
    </font>
    <font>
      <b/>
      <sz val="25"/>
      <color rgb="FF000000"/>
      <name val="Cambria"/>
      <family val="1"/>
    </font>
    <font>
      <sz val="15"/>
      <color rgb="FFFFFFFF"/>
      <name val="Cambria"/>
      <family val="1"/>
    </font>
    <font>
      <b/>
      <sz val="8"/>
      <color rgb="FF000000"/>
      <name val="Cambria"/>
      <family val="1"/>
    </font>
    <font>
      <sz val="8"/>
      <color rgb="FF000000"/>
      <name val="Cambria"/>
      <family val="1"/>
    </font>
    <font>
      <b/>
      <sz val="8"/>
      <color rgb="FFDD0806"/>
      <name val="Cambria"/>
      <family val="1"/>
    </font>
    <font>
      <b/>
      <sz val="8"/>
      <color rgb="FFFFFFFF"/>
      <name val="Cambria"/>
      <family val="1"/>
    </font>
    <font>
      <b/>
      <sz val="8"/>
      <color theme="1"/>
      <name val="Cambria"/>
      <family val="1"/>
    </font>
    <font>
      <b/>
      <sz val="20"/>
      <color rgb="FF000000"/>
      <name val="Cambria"/>
      <family val="1"/>
    </font>
    <font>
      <b/>
      <sz val="12"/>
      <color rgb="FFFFFFFF"/>
      <name val="Cambria"/>
      <family val="1"/>
    </font>
    <font>
      <b/>
      <sz val="15"/>
      <color rgb="FFFFFFFF"/>
      <name val="Cambria"/>
      <family val="1"/>
    </font>
    <font>
      <b/>
      <sz val="9"/>
      <color rgb="FFFFFFFF"/>
      <name val="Cambria"/>
      <family val="1"/>
    </font>
    <font>
      <sz val="8"/>
      <color rgb="FFFF0000"/>
      <name val="Cambria"/>
      <family val="1"/>
    </font>
    <font>
      <sz val="8"/>
      <color theme="1"/>
      <name val="Cambria"/>
      <family val="1"/>
    </font>
    <font>
      <sz val="9"/>
      <color rgb="FFFF0000"/>
      <name val="Cambria"/>
      <family val="1"/>
    </font>
    <font>
      <sz val="9"/>
      <color theme="0"/>
      <name val="Cambria"/>
      <family val="1"/>
    </font>
    <font>
      <b/>
      <sz val="10"/>
      <color rgb="FF333333"/>
      <name val="Arial"/>
      <family val="2"/>
    </font>
    <font>
      <sz val="10"/>
      <color rgb="FF99CC00"/>
      <name val="Arial"/>
      <family val="2"/>
    </font>
    <font>
      <sz val="10"/>
      <color rgb="FFFFFFFF"/>
      <name val="Arial"/>
      <family val="2"/>
    </font>
    <font>
      <b/>
      <sz val="10"/>
      <color rgb="FFFFFFFF"/>
      <name val="Arial"/>
      <family val="2"/>
    </font>
    <font>
      <sz val="10"/>
      <color rgb="FF333333"/>
      <name val="Arial"/>
      <family val="2"/>
    </font>
    <font>
      <b/>
      <sz val="11"/>
      <color rgb="FF000000"/>
      <name val="Calibri"/>
      <family val="2"/>
    </font>
    <font>
      <sz val="11"/>
      <color theme="1"/>
      <name val="Noto Sans Symbols"/>
    </font>
    <font>
      <sz val="11"/>
      <color rgb="FFFFFFFF"/>
      <name val="Calibri"/>
      <family val="2"/>
    </font>
    <font>
      <sz val="9"/>
      <color rgb="FF000000"/>
      <name val="Arial"/>
      <family val="2"/>
    </font>
    <font>
      <b/>
      <sz val="11"/>
      <color rgb="FF4EE257"/>
      <name val="Arial"/>
      <family val="2"/>
    </font>
    <font>
      <sz val="8"/>
      <color rgb="FFFFFFFF"/>
      <name val="Arial"/>
      <family val="2"/>
    </font>
    <font>
      <b/>
      <sz val="8"/>
      <color rgb="FFFFFFFF"/>
      <name val="Arial"/>
      <family val="2"/>
    </font>
    <font>
      <b/>
      <sz val="8"/>
      <color rgb="FF000000"/>
      <name val="Arial"/>
      <family val="2"/>
    </font>
    <font>
      <b/>
      <sz val="7"/>
      <color rgb="FF000000"/>
      <name val="Arial"/>
      <family val="2"/>
    </font>
    <font>
      <sz val="7"/>
      <color rgb="FF000000"/>
      <name val="Arial"/>
      <family val="2"/>
    </font>
    <font>
      <b/>
      <sz val="12"/>
      <color rgb="FF000000"/>
      <name val="Arial"/>
      <family val="2"/>
    </font>
    <font>
      <u/>
      <sz val="8"/>
      <color rgb="FFFFFFFF"/>
      <name val="Arial"/>
      <family val="2"/>
    </font>
    <font>
      <u/>
      <sz val="11"/>
      <color rgb="FF0000D4"/>
      <name val="Calibri"/>
      <family val="2"/>
    </font>
    <font>
      <b/>
      <sz val="9"/>
      <color rgb="FF000000"/>
      <name val="Calibri"/>
      <family val="2"/>
    </font>
    <font>
      <u/>
      <sz val="11"/>
      <color rgb="FF000000"/>
      <name val="Calibri"/>
      <family val="2"/>
    </font>
    <font>
      <u/>
      <sz val="12"/>
      <color rgb="FF000000"/>
      <name val="Calibri"/>
      <family val="2"/>
    </font>
    <font>
      <u/>
      <sz val="11"/>
      <color rgb="FF000000"/>
      <name val="Calibri"/>
      <family val="2"/>
    </font>
    <font>
      <u/>
      <sz val="11"/>
      <color rgb="FF000000"/>
      <name val="Calibri"/>
      <family val="2"/>
    </font>
    <font>
      <b/>
      <u/>
      <sz val="11"/>
      <color rgb="FF333333"/>
      <name val="Arial"/>
      <family val="2"/>
    </font>
    <font>
      <sz val="11"/>
      <color rgb="FF404040"/>
      <name val="Arial"/>
      <family val="2"/>
    </font>
    <font>
      <sz val="10"/>
      <color theme="1"/>
      <name val="Arial"/>
      <family val="2"/>
    </font>
    <font>
      <sz val="11"/>
      <color rgb="FF008000"/>
      <name val="Calibri"/>
      <family val="2"/>
    </font>
    <font>
      <sz val="11"/>
      <color rgb="FF0000D4"/>
      <name val="Arial"/>
      <family val="2"/>
    </font>
    <font>
      <sz val="8"/>
      <color rgb="FF0000D4"/>
      <name val="Arial"/>
      <family val="2"/>
    </font>
    <font>
      <sz val="11"/>
      <color rgb="FF000000"/>
      <name val="Arialmt"/>
    </font>
    <font>
      <sz val="10"/>
      <color theme="1"/>
      <name val="Verdana"/>
      <family val="2"/>
    </font>
    <font>
      <sz val="11"/>
      <color theme="1"/>
      <name val="Calibri"/>
      <family val="2"/>
      <scheme val="minor"/>
    </font>
    <font>
      <b/>
      <sz val="16"/>
      <color rgb="FF00B050"/>
      <name val="Arial"/>
      <family val="2"/>
    </font>
    <font>
      <sz val="11"/>
      <color rgb="FF00B050"/>
      <name val="Calibri"/>
      <family val="2"/>
    </font>
    <font>
      <b/>
      <sz val="11"/>
      <color rgb="FF00B050"/>
      <name val="Arial"/>
      <family val="2"/>
    </font>
    <font>
      <sz val="11"/>
      <color rgb="FF00B050"/>
      <name val="Arial"/>
      <family val="2"/>
    </font>
    <font>
      <b/>
      <sz val="15"/>
      <color rgb="FF00B050"/>
      <name val="Arial"/>
      <family val="2"/>
    </font>
    <font>
      <b/>
      <sz val="11"/>
      <color theme="1"/>
      <name val="Calibri"/>
      <family val="2"/>
      <scheme val="minor"/>
    </font>
    <font>
      <sz val="11"/>
      <color theme="1"/>
      <name val="Calibri"/>
      <family val="2"/>
      <scheme val="minor"/>
    </font>
    <font>
      <sz val="10"/>
      <color rgb="FF00B050"/>
      <name val="Arial"/>
      <family val="2"/>
    </font>
    <font>
      <sz val="14"/>
      <color theme="1"/>
      <name val="Calibri"/>
      <family val="2"/>
      <scheme val="minor"/>
    </font>
    <font>
      <b/>
      <sz val="16"/>
      <color theme="1"/>
      <name val="Calibri"/>
      <family val="2"/>
      <scheme val="minor"/>
    </font>
    <font>
      <b/>
      <sz val="16"/>
      <color rgb="FF000000"/>
      <name val="Calibri"/>
      <family val="2"/>
      <scheme val="minor"/>
    </font>
    <font>
      <b/>
      <sz val="18"/>
      <color theme="1"/>
      <name val="Calibri"/>
      <family val="2"/>
      <scheme val="minor"/>
    </font>
    <font>
      <sz val="11"/>
      <color rgb="FF000000"/>
      <name val="Calibri"/>
      <family val="2"/>
    </font>
    <font>
      <u/>
      <sz val="11"/>
      <color theme="10"/>
      <name val="Calibri"/>
      <family val="2"/>
    </font>
    <font>
      <u/>
      <sz val="16"/>
      <color rgb="FF00B050"/>
      <name val="Arial"/>
      <family val="2"/>
    </font>
    <font>
      <b/>
      <sz val="14"/>
      <color rgb="FF000000"/>
      <name val="Calibri"/>
      <family val="2"/>
    </font>
    <font>
      <b/>
      <sz val="13.5"/>
      <color rgb="FF000000"/>
      <name val="Calibri"/>
      <family val="2"/>
    </font>
  </fonts>
  <fills count="19">
    <fill>
      <patternFill patternType="none"/>
    </fill>
    <fill>
      <patternFill patternType="gray125"/>
    </fill>
    <fill>
      <patternFill patternType="solid">
        <fgColor rgb="FFFFFFFF"/>
        <bgColor rgb="FFFFFFFF"/>
      </patternFill>
    </fill>
    <fill>
      <patternFill patternType="solid">
        <fgColor rgb="FF99CC00"/>
        <bgColor rgb="FF99CC00"/>
      </patternFill>
    </fill>
    <fill>
      <patternFill patternType="solid">
        <fgColor rgb="FFDD0806"/>
        <bgColor rgb="FFDD0806"/>
      </patternFill>
    </fill>
    <fill>
      <patternFill patternType="solid">
        <fgColor rgb="FFFFCC99"/>
        <bgColor rgb="FFFFCC99"/>
      </patternFill>
    </fill>
    <fill>
      <patternFill patternType="solid">
        <fgColor rgb="FFFFFF00"/>
        <bgColor rgb="FFFFFF00"/>
      </patternFill>
    </fill>
    <fill>
      <patternFill patternType="solid">
        <fgColor rgb="FF333300"/>
        <bgColor rgb="FF333300"/>
      </patternFill>
    </fill>
    <fill>
      <patternFill patternType="solid">
        <fgColor rgb="FFA2BD90"/>
        <bgColor rgb="FFA2BD90"/>
      </patternFill>
    </fill>
    <fill>
      <patternFill patternType="solid">
        <fgColor rgb="FF90713A"/>
        <bgColor rgb="FF90713A"/>
      </patternFill>
    </fill>
    <fill>
      <patternFill patternType="solid">
        <fgColor rgb="FFFCF305"/>
        <bgColor rgb="FFFCF305"/>
      </patternFill>
    </fill>
    <fill>
      <patternFill patternType="solid">
        <fgColor rgb="FFFFFFCC"/>
        <bgColor rgb="FFFFFFCC"/>
      </patternFill>
    </fill>
    <fill>
      <patternFill patternType="solid">
        <fgColor rgb="FFCCFFCC"/>
        <bgColor rgb="FFCCFFCC"/>
      </patternFill>
    </fill>
    <fill>
      <patternFill patternType="solid">
        <fgColor rgb="FFE6E6E6"/>
        <bgColor rgb="FFE6E6E6"/>
      </patternFill>
    </fill>
    <fill>
      <patternFill patternType="solid">
        <fgColor rgb="FFFF6600"/>
        <bgColor rgb="FFFF6600"/>
      </patternFill>
    </fill>
    <fill>
      <patternFill patternType="solid">
        <fgColor rgb="FFEB613D"/>
        <bgColor rgb="FFEB613D"/>
      </patternFill>
    </fill>
    <fill>
      <patternFill patternType="solid">
        <fgColor rgb="FF33CC66"/>
        <bgColor rgb="FF33CC66"/>
      </patternFill>
    </fill>
    <fill>
      <patternFill patternType="solid">
        <fgColor rgb="FFCCCC00"/>
        <bgColor rgb="FFCCCC00"/>
      </patternFill>
    </fill>
    <fill>
      <patternFill patternType="solid">
        <fgColor rgb="FF00B050"/>
        <bgColor rgb="FF99CC00"/>
      </patternFill>
    </fill>
  </fills>
  <borders count="148">
    <border>
      <left/>
      <right/>
      <top/>
      <bottom/>
      <diagonal/>
    </border>
    <border>
      <left/>
      <right/>
      <top/>
      <bottom/>
      <diagonal/>
    </border>
    <border>
      <left/>
      <right style="thin">
        <color rgb="FF99CC00"/>
      </right>
      <top style="thin">
        <color rgb="FF99CC00"/>
      </top>
      <bottom style="thin">
        <color rgb="FF99CC00"/>
      </bottom>
      <diagonal/>
    </border>
    <border>
      <left/>
      <right/>
      <top style="thin">
        <color rgb="FF99CC00"/>
      </top>
      <bottom style="thin">
        <color rgb="FF99CC00"/>
      </bottom>
      <diagonal/>
    </border>
    <border>
      <left/>
      <right/>
      <top style="thin">
        <color rgb="FF969696"/>
      </top>
      <bottom style="thin">
        <color rgb="FF969696"/>
      </bottom>
      <diagonal/>
    </border>
    <border>
      <left/>
      <right/>
      <top style="thin">
        <color rgb="FF99CC00"/>
      </top>
      <bottom style="thin">
        <color rgb="FF99CC00"/>
      </bottom>
      <diagonal/>
    </border>
    <border>
      <left style="thin">
        <color rgb="FF000000"/>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969696"/>
      </top>
      <bottom/>
      <diagonal/>
    </border>
    <border>
      <left/>
      <right/>
      <top style="thin">
        <color rgb="FF969696"/>
      </top>
      <bottom style="thin">
        <color rgb="FF99CC00"/>
      </bottom>
      <diagonal/>
    </border>
    <border>
      <left/>
      <right/>
      <top/>
      <bottom style="thin">
        <color rgb="FF99CC00"/>
      </bottom>
      <diagonal/>
    </border>
    <border>
      <left/>
      <right/>
      <top/>
      <bottom style="thin">
        <color rgb="FF969696"/>
      </bottom>
      <diagonal/>
    </border>
    <border>
      <left/>
      <right/>
      <top/>
      <bottom style="thin">
        <color rgb="FF99CC00"/>
      </bottom>
      <diagonal/>
    </border>
    <border>
      <left/>
      <right/>
      <top style="thin">
        <color rgb="FF99CC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diagonal/>
    </border>
    <border>
      <left/>
      <right/>
      <top style="thick">
        <color rgb="FFDD0806"/>
      </top>
      <bottom style="thick">
        <color rgb="FFDD0806"/>
      </bottom>
      <diagonal/>
    </border>
    <border>
      <left style="thick">
        <color rgb="FF90713A"/>
      </left>
      <right style="thick">
        <color rgb="FF90713A"/>
      </right>
      <top style="thick">
        <color rgb="FF90713A"/>
      </top>
      <bottom style="thick">
        <color rgb="FF90713A"/>
      </bottom>
      <diagonal/>
    </border>
    <border>
      <left style="thick">
        <color rgb="FFDD0806"/>
      </left>
      <right style="thick">
        <color rgb="FFDD0806"/>
      </right>
      <top style="thick">
        <color rgb="FFDD0806"/>
      </top>
      <bottom style="thick">
        <color rgb="FFDD0806"/>
      </bottom>
      <diagonal/>
    </border>
    <border>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top style="medium">
        <color rgb="FF000000"/>
      </top>
      <bottom/>
      <diagonal/>
    </border>
    <border>
      <left style="medium">
        <color rgb="FF000000"/>
      </left>
      <right/>
      <top/>
      <bottom/>
      <diagonal/>
    </border>
    <border>
      <left style="dotted">
        <color rgb="FF000000"/>
      </left>
      <right style="dotted">
        <color rgb="FF000000"/>
      </right>
      <top/>
      <bottom/>
      <diagonal/>
    </border>
    <border>
      <left/>
      <right style="dotted">
        <color rgb="FF000000"/>
      </right>
      <top/>
      <bottom/>
      <diagonal/>
    </border>
    <border>
      <left style="dotted">
        <color rgb="FF000000"/>
      </left>
      <right/>
      <top/>
      <bottom/>
      <diagonal/>
    </border>
    <border>
      <left style="thick">
        <color rgb="FFDD0806"/>
      </left>
      <right/>
      <top style="thick">
        <color rgb="FFDD0806"/>
      </top>
      <bottom/>
      <diagonal/>
    </border>
    <border>
      <left style="dotted">
        <color rgb="FF000000"/>
      </left>
      <right style="dotted">
        <color rgb="FF000000"/>
      </right>
      <top style="thick">
        <color rgb="FFDD0806"/>
      </top>
      <bottom/>
      <diagonal/>
    </border>
    <border>
      <left/>
      <right style="thick">
        <color rgb="FFDD0806"/>
      </right>
      <top style="thick">
        <color rgb="FFDD0806"/>
      </top>
      <bottom/>
      <diagonal/>
    </border>
    <border>
      <left style="thick">
        <color rgb="FFDD0806"/>
      </left>
      <right/>
      <top/>
      <bottom/>
      <diagonal/>
    </border>
    <border>
      <left/>
      <right style="thick">
        <color rgb="FFDD0806"/>
      </right>
      <top/>
      <bottom/>
      <diagonal/>
    </border>
    <border>
      <left style="thick">
        <color rgb="FFDD0806"/>
      </left>
      <right/>
      <top/>
      <bottom style="thick">
        <color rgb="FFDD0806"/>
      </bottom>
      <diagonal/>
    </border>
    <border>
      <left style="dotted">
        <color rgb="FF000000"/>
      </left>
      <right style="dotted">
        <color rgb="FF000000"/>
      </right>
      <top/>
      <bottom style="thick">
        <color rgb="FFDD0806"/>
      </bottom>
      <diagonal/>
    </border>
    <border>
      <left style="medium">
        <color rgb="FF000000"/>
      </left>
      <right/>
      <top/>
      <bottom style="medium">
        <color rgb="FF000000"/>
      </bottom>
      <diagonal/>
    </border>
    <border>
      <left/>
      <right/>
      <top/>
      <bottom style="medium">
        <color rgb="FF000000"/>
      </bottom>
      <diagonal/>
    </border>
    <border>
      <left/>
      <right style="thick">
        <color rgb="FFDD0806"/>
      </right>
      <top/>
      <bottom style="thick">
        <color rgb="FFDD0806"/>
      </bottom>
      <diagonal/>
    </border>
    <border>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top/>
      <bottom style="medium">
        <color rgb="FF000000"/>
      </bottom>
      <diagonal/>
    </border>
    <border>
      <left/>
      <right style="medium">
        <color rgb="FF000000"/>
      </right>
      <top/>
      <bottom style="medium">
        <color rgb="FF000000"/>
      </bottom>
      <diagonal/>
    </border>
    <border>
      <left/>
      <right style="dotted">
        <color rgb="FF000000"/>
      </right>
      <top/>
      <bottom/>
      <diagonal/>
    </border>
    <border>
      <left style="dotted">
        <color rgb="FF000000"/>
      </left>
      <right style="dotted">
        <color rgb="FF000000"/>
      </right>
      <top/>
      <bottom/>
      <diagonal/>
    </border>
    <border>
      <left style="dotted">
        <color rgb="FF000000"/>
      </left>
      <right/>
      <top/>
      <bottom/>
      <diagonal/>
    </border>
    <border>
      <left/>
      <right/>
      <top style="dotted">
        <color rgb="FF000000"/>
      </top>
      <bottom style="dotted">
        <color rgb="FF000000"/>
      </bottom>
      <diagonal/>
    </border>
    <border>
      <left style="thick">
        <color rgb="FFDD0806"/>
      </left>
      <right style="thick">
        <color rgb="FFDD0806"/>
      </right>
      <top style="thick">
        <color rgb="FFDD0806"/>
      </top>
      <bottom style="dotted">
        <color rgb="FF000000"/>
      </bottom>
      <diagonal/>
    </border>
    <border>
      <left/>
      <right/>
      <top style="dotted">
        <color rgb="FF000000"/>
      </top>
      <bottom style="dotted">
        <color rgb="FF000000"/>
      </bottom>
      <diagonal/>
    </border>
    <border>
      <left style="thick">
        <color rgb="FFDD0806"/>
      </left>
      <right style="thick">
        <color rgb="FFDD0806"/>
      </right>
      <top/>
      <bottom/>
      <diagonal/>
    </border>
    <border>
      <left style="thick">
        <color rgb="FFDD0806"/>
      </left>
      <right style="thick">
        <color rgb="FFDD0806"/>
      </right>
      <top style="dotted">
        <color rgb="FF000000"/>
      </top>
      <bottom style="dotted">
        <color rgb="FF000000"/>
      </bottom>
      <diagonal/>
    </border>
    <border>
      <left style="medium">
        <color rgb="FF000000"/>
      </left>
      <right/>
      <top/>
      <bottom style="medium">
        <color rgb="FF000000"/>
      </bottom>
      <diagonal/>
    </border>
    <border>
      <left/>
      <right/>
      <top/>
      <bottom style="medium">
        <color rgb="FF000000"/>
      </bottom>
      <diagonal/>
    </border>
    <border>
      <left/>
      <right/>
      <top style="dotted">
        <color rgb="FF000000"/>
      </top>
      <bottom style="medium">
        <color rgb="FF000000"/>
      </bottom>
      <diagonal/>
    </border>
    <border>
      <left style="thick">
        <color rgb="FFDD0806"/>
      </left>
      <right style="thick">
        <color rgb="FFDD0806"/>
      </right>
      <top/>
      <bottom style="medium">
        <color rgb="FF000000"/>
      </bottom>
      <diagonal/>
    </border>
    <border>
      <left style="thick">
        <color rgb="FFDD0806"/>
      </left>
      <right style="thick">
        <color rgb="FFDD0806"/>
      </right>
      <top style="dotted">
        <color rgb="FF000000"/>
      </top>
      <bottom/>
      <diagonal/>
    </border>
    <border>
      <left style="thick">
        <color rgb="FFDD0806"/>
      </left>
      <right/>
      <top/>
      <bottom style="dotted">
        <color rgb="FF000000"/>
      </bottom>
      <diagonal/>
    </border>
    <border>
      <left/>
      <right style="thick">
        <color rgb="FFDD0806"/>
      </right>
      <top/>
      <bottom style="dotted">
        <color rgb="FF000000"/>
      </bottom>
      <diagonal/>
    </border>
    <border>
      <left style="thick">
        <color rgb="FFDD0806"/>
      </left>
      <right/>
      <top style="dotted">
        <color rgb="FF000000"/>
      </top>
      <bottom style="dotted">
        <color rgb="FF000000"/>
      </bottom>
      <diagonal/>
    </border>
    <border>
      <left/>
      <right style="thick">
        <color rgb="FFDD0806"/>
      </right>
      <top style="dotted">
        <color rgb="FF000000"/>
      </top>
      <bottom style="dotted">
        <color rgb="FF000000"/>
      </bottom>
      <diagonal/>
    </border>
    <border>
      <left style="thick">
        <color rgb="FFDD0806"/>
      </left>
      <right/>
      <top style="dotted">
        <color rgb="FF000000"/>
      </top>
      <bottom style="thick">
        <color rgb="FFDD0806"/>
      </bottom>
      <diagonal/>
    </border>
    <border>
      <left/>
      <right style="thick">
        <color rgb="FFDD0806"/>
      </right>
      <top style="dotted">
        <color rgb="FF000000"/>
      </top>
      <bottom/>
      <diagonal/>
    </border>
    <border>
      <left style="thick">
        <color rgb="FFDD0806"/>
      </left>
      <right style="thick">
        <color rgb="FFDD0806"/>
      </right>
      <top/>
      <bottom style="dotted">
        <color rgb="FF000000"/>
      </bottom>
      <diagonal/>
    </border>
    <border>
      <left/>
      <right/>
      <top/>
      <bottom style="medium">
        <color rgb="FF000000"/>
      </bottom>
      <diagonal/>
    </border>
    <border>
      <left/>
      <right/>
      <top style="medium">
        <color rgb="FF000000"/>
      </top>
      <bottom style="dotted">
        <color rgb="FF000000"/>
      </bottom>
      <diagonal/>
    </border>
    <border>
      <left style="thick">
        <color rgb="FFDD0806"/>
      </left>
      <right style="thick">
        <color rgb="FFDD0806"/>
      </right>
      <top/>
      <bottom style="thick">
        <color rgb="FFDD0806"/>
      </bottom>
      <diagonal/>
    </border>
    <border>
      <left/>
      <right/>
      <top style="dotted">
        <color rgb="FF000000"/>
      </top>
      <bottom/>
      <diagonal/>
    </border>
    <border>
      <left style="thick">
        <color rgb="FFDD0806"/>
      </left>
      <right style="thick">
        <color rgb="FFDD0806"/>
      </right>
      <top style="thick">
        <color rgb="FFDD0806"/>
      </top>
      <bottom/>
      <diagonal/>
    </border>
    <border>
      <left/>
      <right/>
      <top style="medium">
        <color rgb="FF000000"/>
      </top>
      <bottom/>
      <diagonal/>
    </border>
    <border>
      <left/>
      <right style="medium">
        <color rgb="FF000000"/>
      </right>
      <top style="medium">
        <color rgb="FF000000"/>
      </top>
      <bottom/>
      <diagonal/>
    </border>
    <border>
      <left/>
      <right/>
      <top/>
      <bottom style="thin">
        <color rgb="FF969696"/>
      </bottom>
      <diagonal/>
    </border>
    <border>
      <left style="thin">
        <color rgb="FF969696"/>
      </left>
      <right/>
      <top style="thin">
        <color rgb="FF969696"/>
      </top>
      <bottom/>
      <diagonal/>
    </border>
    <border>
      <left/>
      <right/>
      <top style="thin">
        <color rgb="FF969696"/>
      </top>
      <bottom/>
      <diagonal/>
    </border>
    <border>
      <left style="thin">
        <color rgb="FF969696"/>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969696"/>
      </left>
      <right style="thin">
        <color rgb="FF969696"/>
      </right>
      <top style="thin">
        <color rgb="FF969696"/>
      </top>
      <bottom/>
      <diagonal/>
    </border>
    <border>
      <left/>
      <right style="thin">
        <color rgb="FF969696"/>
      </right>
      <top style="thin">
        <color rgb="FF969696"/>
      </top>
      <bottom/>
      <diagonal/>
    </border>
    <border>
      <left style="thin">
        <color rgb="FF969696"/>
      </left>
      <right/>
      <top/>
      <bottom style="thin">
        <color rgb="FF969696"/>
      </bottom>
      <diagonal/>
    </border>
    <border>
      <left/>
      <right style="thin">
        <color rgb="FF969696"/>
      </right>
      <top/>
      <bottom style="thin">
        <color rgb="FF969696"/>
      </bottom>
      <diagonal/>
    </border>
    <border>
      <left style="thin">
        <color rgb="FF969696"/>
      </left>
      <right style="thin">
        <color rgb="FF969696"/>
      </right>
      <top/>
      <bottom/>
      <diagonal/>
    </border>
    <border>
      <left style="thin">
        <color rgb="FF969696"/>
      </left>
      <right style="thin">
        <color rgb="FF969696"/>
      </right>
      <top/>
      <bottom style="thin">
        <color rgb="FF969696"/>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right/>
      <top/>
      <bottom style="thick">
        <color rgb="FF99CC00"/>
      </bottom>
      <diagonal/>
    </border>
    <border>
      <left/>
      <right/>
      <top/>
      <bottom style="dotted">
        <color rgb="FF99CC00"/>
      </bottom>
      <diagonal/>
    </border>
    <border>
      <left/>
      <right/>
      <top style="dotted">
        <color rgb="FF99CC00"/>
      </top>
      <bottom style="dotted">
        <color rgb="FF99CC00"/>
      </bottom>
      <diagonal/>
    </border>
    <border>
      <left/>
      <right/>
      <top style="dotted">
        <color rgb="FF99CC00"/>
      </top>
      <bottom/>
      <diagonal/>
    </border>
    <border>
      <left/>
      <right style="thin">
        <color rgb="FF000000"/>
      </right>
      <top style="thin">
        <color rgb="FF000000"/>
      </top>
      <bottom style="thin">
        <color rgb="FF000000"/>
      </bottom>
      <diagonal/>
    </border>
    <border>
      <left style="medium">
        <color rgb="FF000000"/>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dotted">
        <color rgb="FF000000"/>
      </bottom>
      <diagonal/>
    </border>
    <border>
      <left/>
      <right style="medium">
        <color rgb="FF000000"/>
      </right>
      <top style="medium">
        <color rgb="FF000000"/>
      </top>
      <bottom style="dotted">
        <color rgb="FF000000"/>
      </bottom>
      <diagonal/>
    </border>
    <border>
      <left/>
      <right style="medium">
        <color rgb="FF000000"/>
      </right>
      <top/>
      <bottom style="medium">
        <color rgb="FF000000"/>
      </bottom>
      <diagonal/>
    </border>
    <border>
      <left style="medium">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medium">
        <color rgb="FF000000"/>
      </top>
      <bottom style="dotted">
        <color rgb="FF000000"/>
      </bottom>
      <diagonal/>
    </border>
    <border>
      <left/>
      <right/>
      <top style="medium">
        <color rgb="FF000000"/>
      </top>
      <bottom style="dotted">
        <color rgb="FF000000"/>
      </bottom>
      <diagonal/>
    </border>
    <border>
      <left/>
      <right style="medium">
        <color rgb="FF000000"/>
      </right>
      <top style="medium">
        <color rgb="FF000000"/>
      </top>
      <bottom style="dotted">
        <color rgb="FF000000"/>
      </bottom>
      <diagonal/>
    </border>
    <border>
      <left style="medium">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right style="medium">
        <color rgb="FF000000"/>
      </right>
      <top style="dotted">
        <color rgb="FF000000"/>
      </top>
      <bottom/>
      <diagonal/>
    </border>
    <border>
      <left style="medium">
        <color rgb="FF000000"/>
      </left>
      <right/>
      <top style="dotted">
        <color rgb="FF000000"/>
      </top>
      <bottom/>
      <diagonal/>
    </border>
    <border>
      <left/>
      <right/>
      <top style="dotted">
        <color rgb="FF000000"/>
      </top>
      <bottom/>
      <diagonal/>
    </border>
    <border>
      <left/>
      <right style="medium">
        <color rgb="FF000000"/>
      </right>
      <top/>
      <bottom/>
      <diagonal/>
    </border>
    <border>
      <left style="medium">
        <color rgb="FF000000"/>
      </left>
      <right/>
      <top/>
      <bottom style="dotted">
        <color rgb="FF000000"/>
      </bottom>
      <diagonal/>
    </border>
    <border>
      <left/>
      <right style="medium">
        <color rgb="FF000000"/>
      </right>
      <top/>
      <bottom style="dotted">
        <color rgb="FF000000"/>
      </bottom>
      <diagonal/>
    </border>
    <border>
      <left/>
      <right/>
      <top/>
      <bottom style="dotted">
        <color rgb="FF000000"/>
      </bottom>
      <diagonal/>
    </border>
    <border>
      <left style="medium">
        <color rgb="FF000000"/>
      </left>
      <right/>
      <top style="dotted">
        <color rgb="FF000000"/>
      </top>
      <bottom style="medium">
        <color rgb="FF000000"/>
      </bottom>
      <diagonal/>
    </border>
    <border>
      <left/>
      <right/>
      <top style="dotted">
        <color rgb="FF000000"/>
      </top>
      <bottom style="medium">
        <color rgb="FF000000"/>
      </bottom>
      <diagonal/>
    </border>
    <border>
      <left/>
      <right style="medium">
        <color rgb="FF000000"/>
      </right>
      <top style="dotted">
        <color rgb="FF000000"/>
      </top>
      <bottom style="medium">
        <color rgb="FF000000"/>
      </bottom>
      <diagonal/>
    </border>
    <border>
      <left style="medium">
        <color rgb="FF000000"/>
      </left>
      <right/>
      <top style="dotted">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ck">
        <color rgb="FFDD0806"/>
      </left>
      <right/>
      <top style="thick">
        <color rgb="FFDD0806"/>
      </top>
      <bottom style="thick">
        <color rgb="FFDD0806"/>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hair">
        <color rgb="FF000000"/>
      </left>
      <right style="hair">
        <color rgb="FF000000"/>
      </right>
      <top style="hair">
        <color rgb="FF000000"/>
      </top>
      <bottom style="hair">
        <color rgb="FF000000"/>
      </bottom>
      <diagonal/>
    </border>
    <border>
      <left/>
      <right/>
      <top style="hair">
        <color rgb="FF979700"/>
      </top>
      <bottom style="hair">
        <color rgb="FF979700"/>
      </bottom>
      <diagonal/>
    </border>
    <border>
      <left/>
      <right/>
      <top/>
      <bottom style="hair">
        <color rgb="FFA6A6A6"/>
      </bottom>
      <diagonal/>
    </border>
    <border>
      <left/>
      <right/>
      <top style="hair">
        <color rgb="FF979700"/>
      </top>
      <bottom/>
      <diagonal/>
    </border>
    <border>
      <left style="thin">
        <color auto="1"/>
      </left>
      <right style="thin">
        <color auto="1"/>
      </right>
      <top style="thin">
        <color auto="1"/>
      </top>
      <bottom style="thin">
        <color auto="1"/>
      </bottom>
      <diagonal/>
    </border>
    <border>
      <left style="thin">
        <color rgb="FF99CC00"/>
      </left>
      <right style="thin">
        <color rgb="FF99CC00"/>
      </right>
      <top style="thin">
        <color rgb="FF99CC00"/>
      </top>
      <bottom style="thin">
        <color rgb="FF99CC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99CC00"/>
      </top>
      <bottom style="thin">
        <color rgb="FF969696"/>
      </bottom>
      <diagonal/>
    </border>
    <border>
      <left/>
      <right/>
      <top style="medium">
        <color rgb="FF000000"/>
      </top>
      <bottom style="medium">
        <color rgb="FF000000"/>
      </bottom>
      <diagonal/>
    </border>
    <border>
      <left style="thin">
        <color rgb="FF969696"/>
      </left>
      <right style="thin">
        <color rgb="FF969696"/>
      </right>
      <top style="thin">
        <color rgb="FF969696"/>
      </top>
      <bottom style="thin">
        <color rgb="FF969696"/>
      </bottom>
      <diagonal/>
    </border>
    <border>
      <left style="thin">
        <color rgb="FF808080"/>
      </left>
      <right style="thin">
        <color rgb="FF808080"/>
      </right>
      <top style="thin">
        <color rgb="FF808080"/>
      </top>
      <bottom style="thin">
        <color rgb="FF808080"/>
      </bottom>
      <diagonal/>
    </border>
    <border>
      <left style="medium">
        <color rgb="FF000000"/>
      </left>
      <right style="medium">
        <color rgb="FF000000"/>
      </right>
      <top style="medium">
        <color rgb="FF000000"/>
      </top>
      <bottom style="dotted">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s>
  <cellStyleXfs count="3">
    <xf numFmtId="0" fontId="0" fillId="0" borderId="22"/>
    <xf numFmtId="0" fontId="85" fillId="0" borderId="22"/>
    <xf numFmtId="0" fontId="99" fillId="0" borderId="22" applyNumberFormat="0" applyFill="0" applyBorder="0" applyAlignment="0" applyProtection="0"/>
  </cellStyleXfs>
  <cellXfs count="630">
    <xf numFmtId="0" fontId="0" fillId="0" borderId="0" xfId="0" applyBorder="1"/>
    <xf numFmtId="0" fontId="1" fillId="2" borderId="1" xfId="0" applyFont="1" applyFill="1" applyBorder="1" applyAlignment="1">
      <alignment vertical="center"/>
    </xf>
    <xf numFmtId="0" fontId="1" fillId="0" borderId="0" xfId="0" applyFont="1" applyBorder="1" applyAlignment="1">
      <alignment vertical="center"/>
    </xf>
    <xf numFmtId="0" fontId="4" fillId="2" borderId="1" xfId="0" applyFont="1" applyFill="1" applyBorder="1" applyAlignment="1">
      <alignment horizontal="left" vertical="center"/>
    </xf>
    <xf numFmtId="0" fontId="4" fillId="2" borderId="1" xfId="0" applyFont="1" applyFill="1" applyBorder="1" applyAlignment="1">
      <alignment vertical="center"/>
    </xf>
    <xf numFmtId="0" fontId="6" fillId="2" borderId="1" xfId="0" applyFont="1" applyFill="1" applyBorder="1" applyAlignment="1">
      <alignment vertical="top" wrapText="1"/>
    </xf>
    <xf numFmtId="0" fontId="6" fillId="2" borderId="1" xfId="0" applyFont="1" applyFill="1" applyBorder="1" applyAlignment="1">
      <alignment vertical="center" wrapText="1"/>
    </xf>
    <xf numFmtId="0" fontId="10" fillId="2" borderId="1" xfId="0" applyFont="1" applyFill="1" applyBorder="1" applyAlignment="1">
      <alignment horizontal="right" vertical="top" wrapText="1"/>
    </xf>
    <xf numFmtId="0" fontId="12"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left" vertical="center"/>
    </xf>
    <xf numFmtId="0" fontId="1" fillId="2" borderId="1" xfId="0" applyFont="1" applyFill="1" applyBorder="1" applyAlignment="1">
      <alignment horizontal="center" vertical="center"/>
    </xf>
    <xf numFmtId="0" fontId="1" fillId="2" borderId="1" xfId="0" applyFont="1" applyFill="1" applyBorder="1" applyAlignment="1">
      <alignment horizontal="left" vertical="center"/>
    </xf>
    <xf numFmtId="0" fontId="16" fillId="2" borderId="1" xfId="0" applyFont="1" applyFill="1" applyBorder="1" applyAlignment="1">
      <alignment horizontal="left" vertical="center"/>
    </xf>
    <xf numFmtId="0" fontId="4" fillId="2" borderId="4" xfId="0" applyFont="1" applyFill="1" applyBorder="1" applyAlignment="1">
      <alignment horizontal="left" vertical="center"/>
    </xf>
    <xf numFmtId="0" fontId="13" fillId="2" borderId="5" xfId="0" applyFont="1" applyFill="1" applyBorder="1" applyAlignment="1">
      <alignment horizontal="left" vertical="center"/>
    </xf>
    <xf numFmtId="0" fontId="6" fillId="2" borderId="4" xfId="0" applyFont="1" applyFill="1" applyBorder="1" applyAlignment="1">
      <alignment horizontal="left" vertical="center"/>
    </xf>
    <xf numFmtId="0" fontId="17" fillId="2" borderId="5" xfId="0" applyFont="1" applyFill="1" applyBorder="1" applyAlignment="1">
      <alignment horizontal="left" vertical="center"/>
    </xf>
    <xf numFmtId="0" fontId="18" fillId="2" borderId="1" xfId="0" applyFont="1" applyFill="1" applyBorder="1" applyAlignment="1">
      <alignment horizontal="left" vertical="center"/>
    </xf>
    <xf numFmtId="0" fontId="19" fillId="2" borderId="1" xfId="0" applyFont="1" applyFill="1" applyBorder="1" applyAlignment="1">
      <alignment horizontal="left" vertical="center"/>
    </xf>
    <xf numFmtId="0" fontId="13" fillId="2" borderId="1" xfId="0" applyFont="1" applyFill="1" applyBorder="1" applyAlignment="1">
      <alignment horizontal="left" vertical="center"/>
    </xf>
    <xf numFmtId="49" fontId="13" fillId="2" borderId="5" xfId="0" applyNumberFormat="1" applyFont="1" applyFill="1" applyBorder="1" applyAlignment="1">
      <alignment horizontal="left" vertical="center"/>
    </xf>
    <xf numFmtId="0" fontId="4" fillId="2" borderId="4"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9" fillId="2" borderId="1" xfId="0" applyFont="1" applyFill="1" applyBorder="1" applyAlignment="1">
      <alignment vertical="center"/>
    </xf>
    <xf numFmtId="0" fontId="6" fillId="2" borderId="4" xfId="0" applyFont="1" applyFill="1" applyBorder="1" applyAlignment="1">
      <alignment horizontal="left" vertical="center" wrapText="1"/>
    </xf>
    <xf numFmtId="0" fontId="1" fillId="0" borderId="0" xfId="0" applyFont="1" applyBorder="1" applyAlignment="1">
      <alignment horizontal="left" vertical="center"/>
    </xf>
    <xf numFmtId="3" fontId="13" fillId="2" borderId="5" xfId="0" applyNumberFormat="1" applyFont="1" applyFill="1" applyBorder="1" applyAlignment="1">
      <alignment horizontal="left" vertical="center"/>
    </xf>
    <xf numFmtId="0" fontId="20" fillId="0" borderId="0" xfId="0" applyFont="1" applyBorder="1" applyAlignment="1">
      <alignment vertical="center"/>
    </xf>
    <xf numFmtId="0" fontId="21" fillId="0" borderId="0" xfId="0" applyFont="1" applyBorder="1" applyAlignment="1">
      <alignment vertical="center"/>
    </xf>
    <xf numFmtId="3" fontId="1" fillId="2" borderId="5" xfId="0" applyNumberFormat="1" applyFont="1" applyFill="1" applyBorder="1" applyAlignment="1">
      <alignment horizontal="left" vertical="center"/>
    </xf>
    <xf numFmtId="3" fontId="6" fillId="2" borderId="4" xfId="0" applyNumberFormat="1" applyFont="1" applyFill="1" applyBorder="1" applyAlignment="1">
      <alignment horizontal="left" vertical="center"/>
    </xf>
    <xf numFmtId="164" fontId="13" fillId="2" borderId="5" xfId="0" applyNumberFormat="1" applyFont="1" applyFill="1" applyBorder="1" applyAlignment="1">
      <alignment horizontal="left" vertical="center"/>
    </xf>
    <xf numFmtId="0" fontId="18" fillId="0" borderId="0" xfId="0" applyFont="1" applyBorder="1" applyAlignment="1">
      <alignment vertical="center"/>
    </xf>
    <xf numFmtId="3" fontId="13" fillId="2" borderId="1" xfId="0" applyNumberFormat="1" applyFont="1" applyFill="1" applyBorder="1" applyAlignment="1">
      <alignment horizontal="left" vertical="center"/>
    </xf>
    <xf numFmtId="164" fontId="13" fillId="2" borderId="1" xfId="0" applyNumberFormat="1" applyFont="1" applyFill="1" applyBorder="1" applyAlignment="1">
      <alignment horizontal="left" vertical="center"/>
    </xf>
    <xf numFmtId="164" fontId="21" fillId="2" borderId="1" xfId="0" applyNumberFormat="1" applyFont="1" applyFill="1" applyBorder="1" applyAlignment="1">
      <alignment horizontal="left" vertical="center"/>
    </xf>
    <xf numFmtId="0" fontId="22" fillId="0" borderId="0" xfId="0" applyFont="1" applyBorder="1" applyAlignment="1">
      <alignment vertical="center"/>
    </xf>
    <xf numFmtId="164" fontId="1" fillId="2" borderId="1" xfId="0" applyNumberFormat="1" applyFont="1" applyFill="1" applyBorder="1" applyAlignment="1">
      <alignment horizontal="center" vertical="center"/>
    </xf>
    <xf numFmtId="1" fontId="1" fillId="2" borderId="1" xfId="0" applyNumberFormat="1" applyFont="1" applyFill="1" applyBorder="1" applyAlignment="1">
      <alignment horizontal="center" vertical="center"/>
    </xf>
    <xf numFmtId="1" fontId="12" fillId="2" borderId="1" xfId="0" applyNumberFormat="1" applyFont="1" applyFill="1" applyBorder="1" applyAlignment="1">
      <alignment horizontal="center" vertical="center"/>
    </xf>
    <xf numFmtId="3" fontId="1" fillId="2"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3" fillId="2" borderId="1" xfId="0" applyFont="1" applyFill="1" applyBorder="1" applyAlignment="1">
      <alignment vertical="top"/>
    </xf>
    <xf numFmtId="0" fontId="1" fillId="0" borderId="7" xfId="0" applyFont="1" applyBorder="1" applyAlignment="1">
      <alignment horizontal="center" vertical="center"/>
    </xf>
    <xf numFmtId="0" fontId="1" fillId="6" borderId="1" xfId="0" applyFont="1" applyFill="1" applyBorder="1" applyAlignment="1">
      <alignment vertical="center"/>
    </xf>
    <xf numFmtId="0" fontId="6" fillId="2" borderId="1" xfId="0" applyFont="1" applyFill="1" applyBorder="1" applyAlignment="1">
      <alignment horizontal="center" vertical="center"/>
    </xf>
    <xf numFmtId="0" fontId="1" fillId="0" borderId="8" xfId="0" applyFont="1" applyBorder="1" applyAlignment="1">
      <alignment horizontal="center" vertical="center"/>
    </xf>
    <xf numFmtId="0" fontId="14" fillId="7" borderId="11" xfId="0" applyFont="1" applyFill="1" applyBorder="1" applyAlignment="1">
      <alignment horizontal="left" vertical="center"/>
    </xf>
    <xf numFmtId="0" fontId="14" fillId="7" borderId="11" xfId="0" applyFont="1" applyFill="1" applyBorder="1" applyAlignment="1">
      <alignment horizontal="center" vertical="center"/>
    </xf>
    <xf numFmtId="164" fontId="14" fillId="7" borderId="11" xfId="0" applyNumberFormat="1" applyFont="1" applyFill="1" applyBorder="1" applyAlignment="1">
      <alignment horizontal="center" vertical="center"/>
    </xf>
    <xf numFmtId="1" fontId="14" fillId="7" borderId="11" xfId="0" applyNumberFormat="1" applyFont="1" applyFill="1" applyBorder="1" applyAlignment="1">
      <alignment horizontal="center" vertical="center"/>
    </xf>
    <xf numFmtId="0" fontId="24" fillId="0" borderId="0" xfId="0" applyFont="1" applyBorder="1" applyAlignment="1">
      <alignment vertical="center" wrapText="1"/>
    </xf>
    <xf numFmtId="0" fontId="25" fillId="0" borderId="0" xfId="0" applyFont="1" applyBorder="1" applyAlignment="1">
      <alignment vertical="center" wrapText="1"/>
    </xf>
    <xf numFmtId="0" fontId="14" fillId="3" borderId="5" xfId="0" applyFont="1" applyFill="1" applyBorder="1" applyAlignment="1">
      <alignment horizontal="left" vertical="center"/>
    </xf>
    <xf numFmtId="0" fontId="14" fillId="3" borderId="5" xfId="0" applyFont="1" applyFill="1" applyBorder="1" applyAlignment="1">
      <alignment vertical="center"/>
    </xf>
    <xf numFmtId="165" fontId="14" fillId="3" borderId="5" xfId="0" applyNumberFormat="1" applyFont="1" applyFill="1" applyBorder="1" applyAlignment="1">
      <alignment horizontal="center" vertical="center"/>
    </xf>
    <xf numFmtId="164" fontId="14" fillId="3" borderId="5" xfId="0" applyNumberFormat="1" applyFont="1" applyFill="1" applyBorder="1" applyAlignment="1">
      <alignment horizontal="center" vertical="center"/>
    </xf>
    <xf numFmtId="1" fontId="14" fillId="3" borderId="5" xfId="0" applyNumberFormat="1" applyFont="1" applyFill="1" applyBorder="1" applyAlignment="1">
      <alignment horizontal="center" vertical="center"/>
    </xf>
    <xf numFmtId="164" fontId="26" fillId="0" borderId="0" xfId="0" applyNumberFormat="1" applyFont="1" applyBorder="1" applyAlignment="1">
      <alignment vertical="center"/>
    </xf>
    <xf numFmtId="0" fontId="4" fillId="3" borderId="5" xfId="0" applyFont="1" applyFill="1" applyBorder="1" applyAlignment="1">
      <alignment horizontal="left" vertical="center"/>
    </xf>
    <xf numFmtId="165" fontId="6" fillId="3" borderId="13" xfId="0" applyNumberFormat="1" applyFont="1" applyFill="1" applyBorder="1" applyAlignment="1">
      <alignment horizontal="center" vertical="center"/>
    </xf>
    <xf numFmtId="164" fontId="27" fillId="3" borderId="13" xfId="0" applyNumberFormat="1" applyFont="1" applyFill="1" applyBorder="1" applyAlignment="1">
      <alignment horizontal="center" vertical="center"/>
    </xf>
    <xf numFmtId="0" fontId="5" fillId="3" borderId="5" xfId="0" applyFont="1" applyFill="1" applyBorder="1" applyAlignment="1">
      <alignment horizontal="left" vertical="center"/>
    </xf>
    <xf numFmtId="164" fontId="4" fillId="3" borderId="5" xfId="0" applyNumberFormat="1" applyFont="1" applyFill="1" applyBorder="1" applyAlignment="1">
      <alignment horizontal="center" vertical="center"/>
    </xf>
    <xf numFmtId="1" fontId="4" fillId="3" borderId="5" xfId="0" applyNumberFormat="1" applyFont="1" applyFill="1" applyBorder="1" applyAlignment="1">
      <alignment horizontal="center" vertical="center"/>
    </xf>
    <xf numFmtId="1" fontId="1" fillId="0" borderId="0" xfId="0" applyNumberFormat="1" applyFont="1" applyBorder="1" applyAlignment="1">
      <alignment vertical="center"/>
    </xf>
    <xf numFmtId="165" fontId="1" fillId="0" borderId="0" xfId="0" applyNumberFormat="1" applyFont="1" applyBorder="1" applyAlignment="1">
      <alignment vertical="center"/>
    </xf>
    <xf numFmtId="0" fontId="6" fillId="2" borderId="14" xfId="0" applyFont="1" applyFill="1" applyBorder="1" applyAlignment="1">
      <alignment horizontal="left" vertical="center" wrapText="1"/>
    </xf>
    <xf numFmtId="165" fontId="13" fillId="2" borderId="13" xfId="0" applyNumberFormat="1" applyFont="1" applyFill="1" applyBorder="1" applyAlignment="1">
      <alignment horizontal="center" vertical="center"/>
    </xf>
    <xf numFmtId="164" fontId="28" fillId="2" borderId="13" xfId="0" applyNumberFormat="1" applyFont="1" applyFill="1" applyBorder="1" applyAlignment="1">
      <alignment horizontal="center" vertical="center"/>
    </xf>
    <xf numFmtId="0" fontId="29" fillId="2" borderId="13" xfId="0" applyFont="1" applyFill="1" applyBorder="1" applyAlignment="1">
      <alignment horizontal="left" vertical="center" wrapText="1"/>
    </xf>
    <xf numFmtId="0" fontId="28" fillId="2" borderId="13" xfId="0" applyFont="1" applyFill="1" applyBorder="1" applyAlignment="1">
      <alignment horizontal="center" vertical="center" wrapText="1"/>
    </xf>
    <xf numFmtId="1" fontId="13" fillId="2" borderId="5" xfId="0" applyNumberFormat="1" applyFont="1" applyFill="1" applyBorder="1" applyAlignment="1">
      <alignment horizontal="center" vertical="center"/>
    </xf>
    <xf numFmtId="165" fontId="30" fillId="2" borderId="14" xfId="0" applyNumberFormat="1" applyFont="1" applyFill="1" applyBorder="1" applyAlignment="1">
      <alignment horizontal="center" vertical="center"/>
    </xf>
    <xf numFmtId="1" fontId="30" fillId="2" borderId="14" xfId="0" applyNumberFormat="1" applyFont="1" applyFill="1" applyBorder="1" applyAlignment="1">
      <alignment horizontal="center" vertical="center"/>
    </xf>
    <xf numFmtId="165" fontId="4" fillId="3" borderId="13" xfId="0" applyNumberFormat="1" applyFont="1" applyFill="1" applyBorder="1" applyAlignment="1">
      <alignment horizontal="center" vertical="center"/>
    </xf>
    <xf numFmtId="0" fontId="31" fillId="3" borderId="5" xfId="0" applyFont="1" applyFill="1" applyBorder="1" applyAlignment="1">
      <alignment horizontal="left" vertical="center"/>
    </xf>
    <xf numFmtId="0" fontId="27" fillId="3" borderId="5" xfId="0" applyFont="1" applyFill="1" applyBorder="1" applyAlignment="1">
      <alignment horizontal="left" vertical="center"/>
    </xf>
    <xf numFmtId="165" fontId="14" fillId="3" borderId="5" xfId="0" applyNumberFormat="1" applyFont="1" applyFill="1" applyBorder="1" applyAlignment="1">
      <alignment horizontal="left" vertical="center"/>
    </xf>
    <xf numFmtId="0" fontId="32" fillId="3" borderId="5" xfId="0" applyFont="1" applyFill="1" applyBorder="1" applyAlignment="1">
      <alignment horizontal="left" vertical="center"/>
    </xf>
    <xf numFmtId="0" fontId="6" fillId="2" borderId="14" xfId="0" applyFont="1" applyFill="1" applyBorder="1" applyAlignment="1">
      <alignment horizontal="left" vertical="center"/>
    </xf>
    <xf numFmtId="165" fontId="0" fillId="0" borderId="0" xfId="0" applyNumberFormat="1" applyBorder="1" applyAlignment="1">
      <alignment horizontal="left" vertical="center"/>
    </xf>
    <xf numFmtId="0" fontId="33" fillId="0" borderId="3" xfId="0" applyFont="1" applyBorder="1" applyAlignment="1">
      <alignment horizontal="center" vertical="center"/>
    </xf>
    <xf numFmtId="165" fontId="13" fillId="2" borderId="5" xfId="0" applyNumberFormat="1" applyFont="1" applyFill="1" applyBorder="1" applyAlignment="1">
      <alignment horizontal="center" vertical="center"/>
    </xf>
    <xf numFmtId="0" fontId="6" fillId="2" borderId="11" xfId="0" applyFont="1" applyFill="1" applyBorder="1" applyAlignment="1">
      <alignment horizontal="left" vertical="center" wrapText="1"/>
    </xf>
    <xf numFmtId="0" fontId="28" fillId="2" borderId="16"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27" fillId="3" borderId="5" xfId="0" applyFont="1" applyFill="1" applyBorder="1" applyAlignment="1">
      <alignment horizontal="center" vertical="center"/>
    </xf>
    <xf numFmtId="0" fontId="31" fillId="3" borderId="5"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6" fillId="2" borderId="11" xfId="0" applyFont="1" applyFill="1" applyBorder="1" applyAlignment="1">
      <alignment horizontal="left" vertical="center"/>
    </xf>
    <xf numFmtId="0" fontId="1" fillId="0" borderId="0" xfId="0" applyFont="1" applyBorder="1" applyAlignment="1">
      <alignment horizontal="center" vertical="center"/>
    </xf>
    <xf numFmtId="164" fontId="1" fillId="0" borderId="0" xfId="0" applyNumberFormat="1" applyFont="1" applyBorder="1" applyAlignment="1">
      <alignment horizontal="center" vertical="center"/>
    </xf>
    <xf numFmtId="1" fontId="1" fillId="0" borderId="0" xfId="0" applyNumberFormat="1" applyFont="1" applyBorder="1" applyAlignment="1">
      <alignment horizontal="center" vertical="center"/>
    </xf>
    <xf numFmtId="1" fontId="12" fillId="0" borderId="0" xfId="0" applyNumberFormat="1" applyFont="1" applyBorder="1" applyAlignment="1">
      <alignment horizontal="center" vertical="center"/>
    </xf>
    <xf numFmtId="165" fontId="1" fillId="0" borderId="0" xfId="0" applyNumberFormat="1" applyFont="1" applyBorder="1" applyAlignment="1">
      <alignment horizontal="center" vertical="center"/>
    </xf>
    <xf numFmtId="0" fontId="34" fillId="2" borderId="1" xfId="0" applyFont="1" applyFill="1" applyBorder="1" applyAlignment="1">
      <alignment wrapText="1"/>
    </xf>
    <xf numFmtId="0" fontId="34" fillId="2" borderId="1" xfId="0" applyFont="1" applyFill="1" applyBorder="1" applyAlignment="1">
      <alignment horizontal="center" wrapText="1"/>
    </xf>
    <xf numFmtId="0" fontId="34" fillId="0" borderId="0" xfId="0" applyFont="1" applyBorder="1" applyAlignment="1">
      <alignment wrapText="1"/>
    </xf>
    <xf numFmtId="0" fontId="35" fillId="2" borderId="1" xfId="0" applyFont="1" applyFill="1" applyBorder="1" applyAlignment="1">
      <alignment vertical="center" wrapText="1"/>
    </xf>
    <xf numFmtId="0" fontId="35" fillId="2" borderId="17" xfId="0" applyFont="1" applyFill="1" applyBorder="1" applyAlignment="1">
      <alignment vertical="center" wrapText="1"/>
    </xf>
    <xf numFmtId="0" fontId="35" fillId="2" borderId="18" xfId="0" applyFont="1" applyFill="1" applyBorder="1" applyAlignment="1">
      <alignment vertical="center" wrapText="1"/>
    </xf>
    <xf numFmtId="0" fontId="35" fillId="2" borderId="18" xfId="0" applyFont="1" applyFill="1" applyBorder="1" applyAlignment="1">
      <alignment horizontal="center" vertical="center" wrapText="1"/>
    </xf>
    <xf numFmtId="0" fontId="35" fillId="2" borderId="19" xfId="0" applyFont="1" applyFill="1" applyBorder="1" applyAlignment="1">
      <alignment vertical="center" wrapText="1"/>
    </xf>
    <xf numFmtId="0" fontId="36" fillId="2" borderId="1" xfId="0" applyFont="1" applyFill="1" applyBorder="1" applyAlignment="1">
      <alignment vertical="center" wrapText="1"/>
    </xf>
    <xf numFmtId="0" fontId="37" fillId="2" borderId="20" xfId="0" applyFont="1" applyFill="1" applyBorder="1" applyAlignment="1">
      <alignment horizontal="right" wrapText="1"/>
    </xf>
    <xf numFmtId="0" fontId="37" fillId="2" borderId="1" xfId="0" applyFont="1" applyFill="1" applyBorder="1" applyAlignment="1">
      <alignment horizontal="right" wrapText="1"/>
    </xf>
    <xf numFmtId="0" fontId="34" fillId="2" borderId="21" xfId="0" applyFont="1" applyFill="1" applyBorder="1" applyAlignment="1">
      <alignment wrapText="1"/>
    </xf>
    <xf numFmtId="0" fontId="36" fillId="2" borderId="1" xfId="0" applyFont="1" applyFill="1" applyBorder="1" applyAlignment="1">
      <alignment horizontal="left" vertical="center" wrapText="1"/>
    </xf>
    <xf numFmtId="0" fontId="36" fillId="2" borderId="20" xfId="0" applyFont="1" applyFill="1" applyBorder="1" applyAlignment="1">
      <alignment horizontal="left" vertical="center" wrapText="1"/>
    </xf>
    <xf numFmtId="3" fontId="41" fillId="8" borderId="1" xfId="0" applyNumberFormat="1" applyFont="1" applyFill="1" applyBorder="1" applyAlignment="1">
      <alignment horizontal="center" vertical="center" wrapText="1"/>
    </xf>
    <xf numFmtId="3" fontId="44" fillId="9" borderId="24" xfId="0" applyNumberFormat="1" applyFont="1" applyFill="1" applyBorder="1" applyAlignment="1">
      <alignment horizontal="center" vertical="center" wrapText="1"/>
    </xf>
    <xf numFmtId="0" fontId="37" fillId="2" borderId="1" xfId="0" applyFont="1" applyFill="1" applyBorder="1" applyAlignment="1">
      <alignment horizontal="left" vertical="top" wrapText="1"/>
    </xf>
    <xf numFmtId="0" fontId="37" fillId="2" borderId="20" xfId="0" applyFont="1" applyFill="1" applyBorder="1" applyAlignment="1">
      <alignment horizontal="left" vertical="top" wrapText="1"/>
    </xf>
    <xf numFmtId="3" fontId="45" fillId="8" borderId="1" xfId="0" applyNumberFormat="1" applyFont="1" applyFill="1" applyBorder="1" applyAlignment="1">
      <alignment horizontal="center" vertical="center" wrapText="1"/>
    </xf>
    <xf numFmtId="3" fontId="46" fillId="8" borderId="1" xfId="0" applyNumberFormat="1" applyFont="1" applyFill="1" applyBorder="1" applyAlignment="1">
      <alignment vertical="center" wrapText="1"/>
    </xf>
    <xf numFmtId="3" fontId="39" fillId="8" borderId="1" xfId="0" applyNumberFormat="1" applyFont="1" applyFill="1" applyBorder="1" applyAlignment="1">
      <alignment horizontal="right" vertical="center" wrapText="1"/>
    </xf>
    <xf numFmtId="1" fontId="42" fillId="8" borderId="1" xfId="0" applyNumberFormat="1" applyFont="1" applyFill="1" applyBorder="1" applyAlignment="1">
      <alignment horizontal="center" vertical="center" wrapText="1"/>
    </xf>
    <xf numFmtId="0" fontId="37" fillId="2" borderId="17" xfId="0" applyFont="1" applyFill="1" applyBorder="1" applyAlignment="1">
      <alignment horizontal="left" vertical="top" wrapText="1"/>
    </xf>
    <xf numFmtId="0" fontId="37" fillId="2" borderId="18" xfId="0" applyFont="1" applyFill="1" applyBorder="1" applyAlignment="1">
      <alignment horizontal="left" vertical="top" wrapText="1"/>
    </xf>
    <xf numFmtId="0" fontId="44" fillId="3" borderId="18" xfId="0" applyFont="1" applyFill="1" applyBorder="1" applyAlignment="1">
      <alignment vertical="center" wrapText="1"/>
    </xf>
    <xf numFmtId="3" fontId="42" fillId="2" borderId="25" xfId="0" applyNumberFormat="1" applyFont="1" applyFill="1" applyBorder="1" applyAlignment="1">
      <alignment horizontal="right" vertical="center" wrapText="1"/>
    </xf>
    <xf numFmtId="0" fontId="34" fillId="2" borderId="19" xfId="0" applyFont="1" applyFill="1" applyBorder="1" applyAlignment="1">
      <alignment wrapText="1"/>
    </xf>
    <xf numFmtId="0" fontId="34" fillId="0" borderId="29" xfId="0" applyFont="1" applyBorder="1" applyAlignment="1">
      <alignment wrapText="1"/>
    </xf>
    <xf numFmtId="0" fontId="44" fillId="3" borderId="1" xfId="0" applyFont="1" applyFill="1" applyBorder="1" applyAlignment="1">
      <alignment vertical="center" wrapText="1"/>
    </xf>
    <xf numFmtId="0" fontId="44" fillId="9" borderId="1" xfId="0" applyFont="1" applyFill="1" applyBorder="1" applyAlignment="1">
      <alignment vertical="center" wrapText="1"/>
    </xf>
    <xf numFmtId="0" fontId="44" fillId="9" borderId="30" xfId="0" applyFont="1" applyFill="1" applyBorder="1" applyAlignment="1">
      <alignment vertical="center" wrapText="1"/>
    </xf>
    <xf numFmtId="0" fontId="36" fillId="3" borderId="31" xfId="0" applyFont="1" applyFill="1" applyBorder="1" applyAlignment="1">
      <alignment horizontal="center" vertical="center" wrapText="1"/>
    </xf>
    <xf numFmtId="0" fontId="36" fillId="3" borderId="30" xfId="0" applyFont="1" applyFill="1" applyBorder="1" applyAlignment="1">
      <alignment horizontal="center" vertical="center" wrapText="1"/>
    </xf>
    <xf numFmtId="0" fontId="36" fillId="3" borderId="32" xfId="0" applyFont="1" applyFill="1" applyBorder="1" applyAlignment="1">
      <alignment horizontal="center" vertical="center" wrapText="1"/>
    </xf>
    <xf numFmtId="3" fontId="42" fillId="2" borderId="33" xfId="0" applyNumberFormat="1" applyFont="1" applyFill="1" applyBorder="1" applyAlignment="1">
      <alignment horizontal="left" vertical="center" wrapText="1"/>
    </xf>
    <xf numFmtId="3" fontId="42" fillId="2" borderId="34" xfId="0" applyNumberFormat="1" applyFont="1" applyFill="1" applyBorder="1" applyAlignment="1">
      <alignment horizontal="left" vertical="center" wrapText="1"/>
    </xf>
    <xf numFmtId="166" fontId="42" fillId="2" borderId="35" xfId="0" applyNumberFormat="1" applyFont="1" applyFill="1" applyBorder="1" applyAlignment="1">
      <alignment horizontal="left" vertical="center" wrapText="1"/>
    </xf>
    <xf numFmtId="0" fontId="44" fillId="3" borderId="31" xfId="0" applyFont="1" applyFill="1" applyBorder="1" applyAlignment="1">
      <alignment horizontal="center" vertical="center" wrapText="1"/>
    </xf>
    <xf numFmtId="0" fontId="44" fillId="3" borderId="30" xfId="0" applyFont="1" applyFill="1" applyBorder="1" applyAlignment="1">
      <alignment horizontal="center" vertical="center" wrapText="1"/>
    </xf>
    <xf numFmtId="0" fontId="44" fillId="3" borderId="32" xfId="0" applyFont="1" applyFill="1" applyBorder="1" applyAlignment="1">
      <alignment horizontal="center" vertical="center" wrapText="1"/>
    </xf>
    <xf numFmtId="0" fontId="44" fillId="2" borderId="20" xfId="0" applyFont="1" applyFill="1" applyBorder="1" applyAlignment="1">
      <alignment horizontal="left" vertical="center" wrapText="1"/>
    </xf>
    <xf numFmtId="0" fontId="44" fillId="2" borderId="1" xfId="0" applyFont="1" applyFill="1" applyBorder="1" applyAlignment="1">
      <alignment horizontal="left" vertical="center" wrapText="1"/>
    </xf>
    <xf numFmtId="3" fontId="42" fillId="2" borderId="36" xfId="0" applyNumberFormat="1" applyFont="1" applyFill="1" applyBorder="1" applyAlignment="1">
      <alignment horizontal="left" vertical="center" wrapText="1"/>
    </xf>
    <xf numFmtId="3" fontId="42" fillId="2" borderId="30" xfId="0" applyNumberFormat="1" applyFont="1" applyFill="1" applyBorder="1" applyAlignment="1">
      <alignment horizontal="left" vertical="center" wrapText="1"/>
    </xf>
    <xf numFmtId="166" fontId="42" fillId="2" borderId="37" xfId="0" applyNumberFormat="1" applyFont="1" applyFill="1" applyBorder="1" applyAlignment="1">
      <alignment horizontal="left" vertical="center" wrapText="1"/>
    </xf>
    <xf numFmtId="165" fontId="33" fillId="8" borderId="31" xfId="0" applyNumberFormat="1" applyFont="1" applyFill="1" applyBorder="1" applyAlignment="1">
      <alignment horizontal="center" vertical="center" wrapText="1"/>
    </xf>
    <xf numFmtId="165" fontId="33" fillId="8" borderId="30" xfId="0" applyNumberFormat="1" applyFont="1" applyFill="1" applyBorder="1" applyAlignment="1">
      <alignment horizontal="center" vertical="center" wrapText="1"/>
    </xf>
    <xf numFmtId="165" fontId="34" fillId="8" borderId="30" xfId="0" applyNumberFormat="1" applyFont="1" applyFill="1" applyBorder="1" applyAlignment="1">
      <alignment horizontal="center" vertical="center" wrapText="1"/>
    </xf>
    <xf numFmtId="165" fontId="34" fillId="8" borderId="32" xfId="0" applyNumberFormat="1" applyFont="1" applyFill="1" applyBorder="1" applyAlignment="1">
      <alignment horizontal="center" vertical="center" wrapText="1"/>
    </xf>
    <xf numFmtId="1" fontId="49" fillId="2" borderId="21" xfId="0" applyNumberFormat="1" applyFont="1" applyFill="1" applyBorder="1" applyAlignment="1">
      <alignment wrapText="1"/>
    </xf>
    <xf numFmtId="1" fontId="34" fillId="8" borderId="31" xfId="0" applyNumberFormat="1" applyFont="1" applyFill="1" applyBorder="1" applyAlignment="1">
      <alignment horizontal="center" vertical="center" wrapText="1"/>
    </xf>
    <xf numFmtId="1" fontId="34" fillId="8" borderId="30" xfId="0" applyNumberFormat="1" applyFont="1" applyFill="1" applyBorder="1" applyAlignment="1">
      <alignment horizontal="center" vertical="center" wrapText="1"/>
    </xf>
    <xf numFmtId="1" fontId="34" fillId="8" borderId="32" xfId="0" applyNumberFormat="1" applyFont="1" applyFill="1" applyBorder="1" applyAlignment="1">
      <alignment horizontal="center" vertical="center" wrapText="1"/>
    </xf>
    <xf numFmtId="0" fontId="50" fillId="3" borderId="31" xfId="0" applyFont="1" applyFill="1" applyBorder="1" applyAlignment="1">
      <alignment horizontal="center" vertical="center" wrapText="1"/>
    </xf>
    <xf numFmtId="0" fontId="50" fillId="3" borderId="30" xfId="0" applyFont="1" applyFill="1" applyBorder="1" applyAlignment="1">
      <alignment horizontal="center" vertical="center" wrapText="1"/>
    </xf>
    <xf numFmtId="0" fontId="50" fillId="3" borderId="32" xfId="0" applyFont="1" applyFill="1" applyBorder="1" applyAlignment="1">
      <alignment horizontal="center" vertical="center" wrapText="1"/>
    </xf>
    <xf numFmtId="3" fontId="42" fillId="2" borderId="38" xfId="0" applyNumberFormat="1" applyFont="1" applyFill="1" applyBorder="1" applyAlignment="1">
      <alignment horizontal="left" vertical="center" wrapText="1"/>
    </xf>
    <xf numFmtId="3" fontId="42" fillId="2" borderId="39" xfId="0" applyNumberFormat="1" applyFont="1" applyFill="1" applyBorder="1" applyAlignment="1">
      <alignment horizontal="left" vertical="center" wrapText="1"/>
    </xf>
    <xf numFmtId="3" fontId="41" fillId="2" borderId="1" xfId="0" applyNumberFormat="1" applyFont="1" applyFill="1" applyBorder="1" applyAlignment="1">
      <alignment horizontal="center" vertical="center" wrapText="1"/>
    </xf>
    <xf numFmtId="166" fontId="41" fillId="2" borderId="40" xfId="0" applyNumberFormat="1" applyFont="1" applyFill="1" applyBorder="1" applyAlignment="1">
      <alignment horizontal="center" vertical="center" wrapText="1"/>
    </xf>
    <xf numFmtId="166" fontId="41" fillId="2" borderId="41" xfId="0" applyNumberFormat="1" applyFont="1" applyFill="1" applyBorder="1" applyAlignment="1">
      <alignment horizontal="center" vertical="center" wrapText="1"/>
    </xf>
    <xf numFmtId="0" fontId="44" fillId="3" borderId="41" xfId="0" applyFont="1" applyFill="1" applyBorder="1" applyAlignment="1">
      <alignment vertical="center" wrapText="1"/>
    </xf>
    <xf numFmtId="0" fontId="36" fillId="3" borderId="41" xfId="0" applyFont="1" applyFill="1" applyBorder="1" applyAlignment="1">
      <alignment vertical="center" wrapText="1"/>
    </xf>
    <xf numFmtId="166" fontId="42" fillId="2" borderId="42" xfId="0" applyNumberFormat="1" applyFont="1" applyFill="1" applyBorder="1" applyAlignment="1">
      <alignment horizontal="left" vertical="center" wrapText="1"/>
    </xf>
    <xf numFmtId="0" fontId="44" fillId="3" borderId="43" xfId="0" applyFont="1" applyFill="1" applyBorder="1" applyAlignment="1">
      <alignment horizontal="center" vertical="center" wrapText="1"/>
    </xf>
    <xf numFmtId="0" fontId="44" fillId="3" borderId="44" xfId="0" applyFont="1" applyFill="1" applyBorder="1" applyAlignment="1">
      <alignment horizontal="center" vertical="center" wrapText="1"/>
    </xf>
    <xf numFmtId="0" fontId="44" fillId="3" borderId="45" xfId="0" applyFont="1" applyFill="1" applyBorder="1" applyAlignment="1">
      <alignment horizontal="center" vertical="center" wrapText="1"/>
    </xf>
    <xf numFmtId="1" fontId="49" fillId="2" borderId="46" xfId="0" applyNumberFormat="1" applyFont="1" applyFill="1" applyBorder="1" applyAlignment="1">
      <alignment wrapText="1"/>
    </xf>
    <xf numFmtId="166" fontId="42" fillId="2" borderId="25" xfId="0" applyNumberFormat="1" applyFont="1" applyFill="1" applyBorder="1" applyAlignment="1">
      <alignment horizontal="left" vertical="center" wrapText="1"/>
    </xf>
    <xf numFmtId="167" fontId="0" fillId="3" borderId="1" xfId="0" applyNumberFormat="1" applyFill="1" applyBorder="1" applyAlignment="1">
      <alignment vertical="center" wrapText="1"/>
    </xf>
    <xf numFmtId="166" fontId="42" fillId="2" borderId="51" xfId="0" applyNumberFormat="1" applyFont="1" applyFill="1" applyBorder="1" applyAlignment="1">
      <alignment horizontal="left" vertical="center" wrapText="1"/>
    </xf>
    <xf numFmtId="0" fontId="36" fillId="2" borderId="20" xfId="0" applyFont="1" applyFill="1" applyBorder="1" applyAlignment="1">
      <alignment vertical="center" wrapText="1"/>
    </xf>
    <xf numFmtId="168" fontId="0" fillId="3" borderId="1" xfId="0" applyNumberFormat="1" applyFill="1" applyBorder="1" applyAlignment="1">
      <alignment horizontal="center" vertical="center" wrapText="1"/>
    </xf>
    <xf numFmtId="0" fontId="36" fillId="3" borderId="52" xfId="0" applyFont="1" applyFill="1" applyBorder="1" applyAlignment="1">
      <alignment vertical="center" wrapText="1"/>
    </xf>
    <xf numFmtId="3" fontId="42" fillId="2" borderId="53" xfId="0" applyNumberFormat="1" applyFont="1" applyFill="1" applyBorder="1" applyAlignment="1">
      <alignment vertical="center" wrapText="1"/>
    </xf>
    <xf numFmtId="169" fontId="33" fillId="8" borderId="31" xfId="0" applyNumberFormat="1" applyFont="1" applyFill="1" applyBorder="1" applyAlignment="1">
      <alignment horizontal="center" vertical="center" wrapText="1"/>
    </xf>
    <xf numFmtId="169" fontId="33" fillId="8" borderId="30" xfId="0" applyNumberFormat="1" applyFont="1" applyFill="1" applyBorder="1" applyAlignment="1">
      <alignment horizontal="center" vertical="center" wrapText="1"/>
    </xf>
    <xf numFmtId="169" fontId="33" fillId="8" borderId="32" xfId="0" applyNumberFormat="1" applyFont="1" applyFill="1" applyBorder="1" applyAlignment="1">
      <alignment horizontal="center" vertical="center" wrapText="1"/>
    </xf>
    <xf numFmtId="1" fontId="37" fillId="2" borderId="21" xfId="0" applyNumberFormat="1" applyFont="1" applyFill="1" applyBorder="1" applyAlignment="1">
      <alignment wrapText="1"/>
    </xf>
    <xf numFmtId="165" fontId="0" fillId="3" borderId="1" xfId="0" applyNumberFormat="1" applyFill="1" applyBorder="1" applyAlignment="1">
      <alignment horizontal="center" vertical="center" wrapText="1"/>
    </xf>
    <xf numFmtId="166" fontId="42" fillId="2" borderId="54" xfId="0" applyNumberFormat="1" applyFont="1" applyFill="1" applyBorder="1" applyAlignment="1">
      <alignment horizontal="left" vertical="center" wrapText="1"/>
    </xf>
    <xf numFmtId="0" fontId="41" fillId="2" borderId="1" xfId="0" applyFont="1" applyFill="1" applyBorder="1" applyAlignment="1">
      <alignment horizontal="center" vertical="center" wrapText="1"/>
    </xf>
    <xf numFmtId="0" fontId="34" fillId="0" borderId="55" xfId="0" applyFont="1" applyBorder="1" applyAlignment="1">
      <alignment wrapText="1"/>
    </xf>
    <xf numFmtId="0" fontId="34" fillId="0" borderId="56" xfId="0" applyFont="1" applyBorder="1" applyAlignment="1">
      <alignment wrapText="1"/>
    </xf>
    <xf numFmtId="0" fontId="44" fillId="9" borderId="57" xfId="0" applyFont="1" applyFill="1" applyBorder="1" applyAlignment="1">
      <alignment horizontal="right" vertical="center" wrapText="1"/>
    </xf>
    <xf numFmtId="166" fontId="42" fillId="2" borderId="58" xfId="0" applyNumberFormat="1" applyFont="1" applyFill="1" applyBorder="1" applyAlignment="1">
      <alignment horizontal="left" vertical="center" wrapText="1"/>
    </xf>
    <xf numFmtId="0" fontId="50" fillId="3" borderId="43" xfId="0" applyFont="1" applyFill="1" applyBorder="1" applyAlignment="1">
      <alignment horizontal="center" vertical="center" wrapText="1"/>
    </xf>
    <xf numFmtId="0" fontId="50" fillId="3" borderId="44" xfId="0" applyFont="1" applyFill="1" applyBorder="1" applyAlignment="1">
      <alignment horizontal="center" vertical="center" wrapText="1"/>
    </xf>
    <xf numFmtId="0" fontId="50" fillId="3" borderId="45" xfId="0" applyFont="1" applyFill="1" applyBorder="1" applyAlignment="1">
      <alignment horizontal="center" vertical="center" wrapText="1"/>
    </xf>
    <xf numFmtId="1" fontId="37" fillId="2" borderId="46" xfId="0" applyNumberFormat="1" applyFont="1" applyFill="1" applyBorder="1" applyAlignment="1">
      <alignment wrapText="1"/>
    </xf>
    <xf numFmtId="166" fontId="41" fillId="2" borderId="20" xfId="0" applyNumberFormat="1" applyFont="1" applyFill="1" applyBorder="1" applyAlignment="1">
      <alignment horizontal="center" vertical="center" wrapText="1"/>
    </xf>
    <xf numFmtId="166" fontId="41" fillId="2" borderId="1" xfId="0" applyNumberFormat="1" applyFont="1" applyFill="1" applyBorder="1" applyAlignment="1">
      <alignment horizontal="center" vertical="center" wrapText="1"/>
    </xf>
    <xf numFmtId="166" fontId="42" fillId="2" borderId="53" xfId="0" applyNumberFormat="1" applyFont="1" applyFill="1" applyBorder="1" applyAlignment="1">
      <alignment vertical="center" wrapText="1"/>
    </xf>
    <xf numFmtId="166" fontId="42" fillId="2" borderId="59" xfId="0" applyNumberFormat="1" applyFont="1" applyFill="1" applyBorder="1" applyAlignment="1">
      <alignment vertical="center" wrapText="1"/>
    </xf>
    <xf numFmtId="0" fontId="44" fillId="3" borderId="52" xfId="0" applyFont="1" applyFill="1" applyBorder="1" applyAlignment="1">
      <alignment horizontal="right" vertical="center" wrapText="1"/>
    </xf>
    <xf numFmtId="0" fontId="44" fillId="9" borderId="52" xfId="0" applyFont="1" applyFill="1" applyBorder="1" applyAlignment="1">
      <alignment horizontal="right" vertical="center" wrapText="1"/>
    </xf>
    <xf numFmtId="3" fontId="42" fillId="2" borderId="60" xfId="0" applyNumberFormat="1" applyFont="1" applyFill="1" applyBorder="1" applyAlignment="1">
      <alignment vertical="center" wrapText="1"/>
    </xf>
    <xf numFmtId="164" fontId="42" fillId="2" borderId="61" xfId="0" applyNumberFormat="1" applyFont="1" applyFill="1" applyBorder="1" applyAlignment="1">
      <alignment vertical="center" wrapText="1"/>
    </xf>
    <xf numFmtId="3" fontId="42" fillId="2" borderId="62" xfId="0" applyNumberFormat="1" applyFont="1" applyFill="1" applyBorder="1" applyAlignment="1">
      <alignment vertical="center" wrapText="1"/>
    </xf>
    <xf numFmtId="164" fontId="42" fillId="2" borderId="63" xfId="0" applyNumberFormat="1" applyFont="1" applyFill="1" applyBorder="1" applyAlignment="1">
      <alignment vertical="center" wrapText="1"/>
    </xf>
    <xf numFmtId="3" fontId="42" fillId="2" borderId="64" xfId="0" applyNumberFormat="1" applyFont="1" applyFill="1" applyBorder="1" applyAlignment="1">
      <alignment vertical="center" wrapText="1"/>
    </xf>
    <xf numFmtId="164" fontId="42" fillId="2" borderId="65" xfId="0" applyNumberFormat="1" applyFont="1" applyFill="1" applyBorder="1" applyAlignment="1">
      <alignment vertical="center" wrapText="1"/>
    </xf>
    <xf numFmtId="166" fontId="42" fillId="2" borderId="66" xfId="0" applyNumberFormat="1" applyFont="1" applyFill="1" applyBorder="1" applyAlignment="1">
      <alignment vertical="center" wrapText="1"/>
    </xf>
    <xf numFmtId="164" fontId="42" fillId="2" borderId="58" xfId="0" applyNumberFormat="1" applyFont="1" applyFill="1" applyBorder="1" applyAlignment="1">
      <alignment horizontal="right" vertical="center" wrapText="1"/>
    </xf>
    <xf numFmtId="3" fontId="42" fillId="2" borderId="69" xfId="0" applyNumberFormat="1" applyFont="1" applyFill="1" applyBorder="1" applyAlignment="1">
      <alignment vertical="center" wrapText="1"/>
    </xf>
    <xf numFmtId="0" fontId="36" fillId="3" borderId="70" xfId="0" applyFont="1" applyFill="1" applyBorder="1" applyAlignment="1">
      <alignment horizontal="left" vertical="center" wrapText="1"/>
    </xf>
    <xf numFmtId="3" fontId="51" fillId="2" borderId="1" xfId="0" applyNumberFormat="1" applyFont="1" applyFill="1" applyBorder="1" applyAlignment="1">
      <alignment horizontal="left" vertical="center" wrapText="1"/>
    </xf>
    <xf numFmtId="0" fontId="44" fillId="3" borderId="1" xfId="0" applyFont="1" applyFill="1" applyBorder="1" applyAlignment="1">
      <alignment horizontal="center" vertical="center" wrapText="1"/>
    </xf>
    <xf numFmtId="0" fontId="44" fillId="9" borderId="1" xfId="0" applyFont="1" applyFill="1" applyBorder="1" applyAlignment="1">
      <alignment horizontal="right" vertical="center" wrapText="1"/>
    </xf>
    <xf numFmtId="3" fontId="42" fillId="2" borderId="33" xfId="0" applyNumberFormat="1" applyFont="1" applyFill="1" applyBorder="1" applyAlignment="1">
      <alignment vertical="center" wrapText="1"/>
    </xf>
    <xf numFmtId="3" fontId="42" fillId="2" borderId="35" xfId="0" applyNumberFormat="1" applyFont="1" applyFill="1" applyBorder="1" applyAlignment="1">
      <alignment vertical="center" wrapText="1"/>
    </xf>
    <xf numFmtId="164" fontId="42" fillId="2" borderId="71" xfId="0" applyNumberFormat="1" applyFont="1" applyFill="1" applyBorder="1" applyAlignment="1">
      <alignment vertical="center" wrapText="1"/>
    </xf>
    <xf numFmtId="3" fontId="42" fillId="2" borderId="36" xfId="0" applyNumberFormat="1" applyFont="1" applyFill="1" applyBorder="1" applyAlignment="1">
      <alignment vertical="center" wrapText="1"/>
    </xf>
    <xf numFmtId="3" fontId="42" fillId="2" borderId="37" xfId="0" applyNumberFormat="1" applyFont="1" applyFill="1" applyBorder="1" applyAlignment="1">
      <alignment vertical="center" wrapText="1"/>
    </xf>
    <xf numFmtId="164" fontId="42" fillId="2" borderId="53" xfId="0" applyNumberFormat="1" applyFont="1" applyFill="1" applyBorder="1" applyAlignment="1">
      <alignment vertical="center" wrapText="1"/>
    </xf>
    <xf numFmtId="0" fontId="44" fillId="2" borderId="1" xfId="0" applyFont="1" applyFill="1" applyBorder="1" applyAlignment="1">
      <alignment vertical="center" wrapText="1"/>
    </xf>
    <xf numFmtId="0" fontId="44" fillId="2" borderId="40" xfId="0" applyFont="1" applyFill="1" applyBorder="1" applyAlignment="1">
      <alignment vertical="center" wrapText="1"/>
    </xf>
    <xf numFmtId="0" fontId="44" fillId="2" borderId="41" xfId="0" applyFont="1" applyFill="1" applyBorder="1" applyAlignment="1">
      <alignment vertical="center" wrapText="1"/>
    </xf>
    <xf numFmtId="3" fontId="42" fillId="2" borderId="38" xfId="0" applyNumberFormat="1" applyFont="1" applyFill="1" applyBorder="1" applyAlignment="1">
      <alignment vertical="center" wrapText="1"/>
    </xf>
    <xf numFmtId="3" fontId="42" fillId="2" borderId="42" xfId="0" applyNumberFormat="1" applyFont="1" applyFill="1" applyBorder="1" applyAlignment="1">
      <alignment vertical="center" wrapText="1"/>
    </xf>
    <xf numFmtId="164" fontId="42" fillId="2" borderId="69" xfId="0" applyNumberFormat="1" applyFont="1" applyFill="1" applyBorder="1" applyAlignment="1">
      <alignment vertical="center" wrapText="1"/>
    </xf>
    <xf numFmtId="0" fontId="52" fillId="2" borderId="1" xfId="0" applyFont="1" applyFill="1" applyBorder="1" applyAlignment="1">
      <alignment wrapText="1"/>
    </xf>
    <xf numFmtId="0" fontId="44" fillId="2" borderId="20" xfId="0" applyFont="1" applyFill="1" applyBorder="1" applyAlignment="1">
      <alignment vertical="center" wrapText="1"/>
    </xf>
    <xf numFmtId="1" fontId="34" fillId="8" borderId="43" xfId="0" applyNumberFormat="1" applyFont="1" applyFill="1" applyBorder="1" applyAlignment="1">
      <alignment horizontal="center" vertical="center" wrapText="1"/>
    </xf>
    <xf numFmtId="1" fontId="34" fillId="8" borderId="44" xfId="0" applyNumberFormat="1" applyFont="1" applyFill="1" applyBorder="1" applyAlignment="1">
      <alignment horizontal="center" vertical="center" wrapText="1"/>
    </xf>
    <xf numFmtId="1" fontId="34" fillId="8" borderId="45" xfId="0" applyNumberFormat="1" applyFont="1" applyFill="1" applyBorder="1" applyAlignment="1">
      <alignment horizontal="center" vertical="center" wrapText="1"/>
    </xf>
    <xf numFmtId="0" fontId="52" fillId="2" borderId="1" xfId="0" applyFont="1" applyFill="1" applyBorder="1" applyAlignment="1">
      <alignment horizontal="center" wrapText="1"/>
    </xf>
    <xf numFmtId="0" fontId="44" fillId="3" borderId="1" xfId="0" applyFont="1" applyFill="1" applyBorder="1" applyAlignment="1">
      <alignment horizontal="center" vertical="center" textRotation="90" wrapText="1"/>
    </xf>
    <xf numFmtId="0" fontId="44" fillId="3" borderId="1" xfId="0" applyFont="1" applyFill="1" applyBorder="1" applyAlignment="1">
      <alignment horizontal="left" vertical="center" wrapText="1"/>
    </xf>
    <xf numFmtId="0" fontId="45" fillId="3" borderId="1" xfId="0" applyFont="1" applyFill="1" applyBorder="1" applyAlignment="1">
      <alignment horizontal="left" vertical="center" wrapText="1"/>
    </xf>
    <xf numFmtId="0" fontId="44" fillId="3" borderId="1" xfId="0" applyFont="1" applyFill="1" applyBorder="1" applyAlignment="1">
      <alignment horizontal="right" vertical="center" wrapText="1"/>
    </xf>
    <xf numFmtId="1" fontId="44" fillId="3" borderId="1" xfId="0" applyNumberFormat="1" applyFont="1" applyFill="1" applyBorder="1" applyAlignment="1">
      <alignment horizontal="right" vertical="center" wrapText="1"/>
    </xf>
    <xf numFmtId="1" fontId="34" fillId="2" borderId="1" xfId="0" applyNumberFormat="1" applyFont="1" applyFill="1" applyBorder="1" applyAlignment="1">
      <alignment horizontal="center" vertical="center" wrapText="1"/>
    </xf>
    <xf numFmtId="1" fontId="37" fillId="2" borderId="21" xfId="0" applyNumberFormat="1" applyFont="1" applyFill="1" applyBorder="1" applyAlignment="1">
      <alignment horizontal="center" vertical="center" wrapText="1"/>
    </xf>
    <xf numFmtId="165" fontId="34" fillId="2" borderId="1" xfId="0" applyNumberFormat="1" applyFont="1" applyFill="1" applyBorder="1" applyAlignment="1">
      <alignment horizontal="center" wrapText="1"/>
    </xf>
    <xf numFmtId="0" fontId="45" fillId="3" borderId="1" xfId="0" applyFont="1" applyFill="1" applyBorder="1" applyAlignment="1">
      <alignment vertical="center" wrapText="1"/>
    </xf>
    <xf numFmtId="0" fontId="34" fillId="2" borderId="41" xfId="0" applyFont="1" applyFill="1" applyBorder="1" applyAlignment="1">
      <alignment wrapText="1"/>
    </xf>
    <xf numFmtId="1" fontId="37" fillId="2" borderId="41" xfId="0" applyNumberFormat="1" applyFont="1" applyFill="1" applyBorder="1" applyAlignment="1">
      <alignment horizontal="center" vertical="center" wrapText="1"/>
    </xf>
    <xf numFmtId="1" fontId="37" fillId="2" borderId="46" xfId="0" applyNumberFormat="1" applyFont="1" applyFill="1" applyBorder="1" applyAlignment="1">
      <alignment horizontal="center" vertical="center" wrapText="1"/>
    </xf>
    <xf numFmtId="170" fontId="44" fillId="3" borderId="1" xfId="0" applyNumberFormat="1" applyFont="1" applyFill="1" applyBorder="1" applyAlignment="1">
      <alignment horizontal="left" vertical="center" wrapText="1"/>
    </xf>
    <xf numFmtId="165" fontId="34" fillId="2" borderId="1" xfId="0" applyNumberFormat="1" applyFont="1" applyFill="1" applyBorder="1" applyAlignment="1">
      <alignment horizontal="center" vertical="center" wrapText="1"/>
    </xf>
    <xf numFmtId="0" fontId="53" fillId="3" borderId="1" xfId="0" applyFont="1" applyFill="1" applyBorder="1" applyAlignment="1">
      <alignment vertical="center" wrapText="1"/>
    </xf>
    <xf numFmtId="0" fontId="34" fillId="0" borderId="0" xfId="0" applyFont="1" applyBorder="1" applyAlignment="1">
      <alignment horizontal="center" wrapText="1"/>
    </xf>
    <xf numFmtId="0" fontId="34" fillId="2" borderId="1" xfId="0" applyFont="1" applyFill="1" applyBorder="1" applyAlignment="1">
      <alignment horizontal="left" wrapText="1"/>
    </xf>
    <xf numFmtId="0" fontId="54" fillId="2" borderId="1" xfId="0" applyFont="1" applyFill="1" applyBorder="1" applyAlignment="1">
      <alignment horizontal="left" vertical="center"/>
    </xf>
    <xf numFmtId="0" fontId="16" fillId="2" borderId="1" xfId="0" applyFont="1" applyFill="1" applyBorder="1" applyAlignment="1">
      <alignment horizontal="left"/>
    </xf>
    <xf numFmtId="1" fontId="18" fillId="2" borderId="14" xfId="0" applyNumberFormat="1" applyFont="1" applyFill="1" applyBorder="1" applyAlignment="1">
      <alignment vertical="center"/>
    </xf>
    <xf numFmtId="0" fontId="56" fillId="7" borderId="75" xfId="0" applyFont="1" applyFill="1" applyBorder="1" applyAlignment="1">
      <alignment horizontal="right" vertical="center" wrapText="1"/>
    </xf>
    <xf numFmtId="1" fontId="58" fillId="3" borderId="81" xfId="0" applyNumberFormat="1" applyFont="1" applyFill="1" applyBorder="1" applyAlignment="1">
      <alignment horizontal="right" vertical="center"/>
    </xf>
    <xf numFmtId="0" fontId="58" fillId="3" borderId="14" xfId="0" applyFont="1" applyFill="1" applyBorder="1" applyAlignment="1">
      <alignment horizontal="center" vertical="center"/>
    </xf>
    <xf numFmtId="1" fontId="58" fillId="3" borderId="14" xfId="0" applyNumberFormat="1" applyFont="1" applyFill="1" applyBorder="1" applyAlignment="1">
      <alignment horizontal="left" vertical="center"/>
    </xf>
    <xf numFmtId="164" fontId="54" fillId="3" borderId="82" xfId="0" applyNumberFormat="1" applyFont="1" applyFill="1" applyBorder="1" applyAlignment="1">
      <alignment horizontal="center" vertical="center"/>
    </xf>
    <xf numFmtId="0" fontId="55" fillId="0" borderId="0" xfId="0" applyFont="1" applyBorder="1" applyAlignment="1">
      <alignment vertical="center"/>
    </xf>
    <xf numFmtId="0" fontId="0" fillId="2" borderId="1" xfId="0" applyFill="1" applyBorder="1" applyAlignment="1">
      <alignment vertical="center"/>
    </xf>
    <xf numFmtId="0" fontId="0" fillId="2" borderId="1" xfId="0" applyFill="1" applyBorder="1" applyAlignment="1">
      <alignment horizontal="center" vertical="center"/>
    </xf>
    <xf numFmtId="0" fontId="0" fillId="2" borderId="1" xfId="0" applyFill="1" applyBorder="1" applyAlignment="1">
      <alignment horizontal="left" vertical="center"/>
    </xf>
    <xf numFmtId="164" fontId="0" fillId="2" borderId="1" xfId="0" applyNumberFormat="1" applyFill="1" applyBorder="1" applyAlignment="1">
      <alignment horizontal="center" vertical="center"/>
    </xf>
    <xf numFmtId="0" fontId="0" fillId="0" borderId="0" xfId="0" applyBorder="1" applyAlignment="1">
      <alignment vertical="center"/>
    </xf>
    <xf numFmtId="0" fontId="59" fillId="2" borderId="1" xfId="0" applyFont="1" applyFill="1" applyBorder="1" applyAlignment="1">
      <alignment horizontal="left" vertical="center"/>
    </xf>
    <xf numFmtId="1" fontId="59" fillId="2" borderId="1" xfId="0" applyNumberFormat="1" applyFont="1" applyFill="1" applyBorder="1" applyAlignment="1">
      <alignment horizontal="center" vertical="center"/>
    </xf>
    <xf numFmtId="0" fontId="60" fillId="2" borderId="1" xfId="0" applyFont="1" applyFill="1" applyBorder="1" applyAlignment="1">
      <alignment vertical="center"/>
    </xf>
    <xf numFmtId="1" fontId="6" fillId="2" borderId="85" xfId="0" applyNumberFormat="1" applyFont="1" applyFill="1" applyBorder="1" applyAlignment="1">
      <alignment horizontal="left" vertical="center"/>
    </xf>
    <xf numFmtId="165" fontId="6" fillId="2" borderId="86" xfId="0" applyNumberFormat="1" applyFont="1" applyFill="1" applyBorder="1" applyAlignment="1">
      <alignment horizontal="right" vertical="center"/>
    </xf>
    <xf numFmtId="0" fontId="6" fillId="2" borderId="86" xfId="0" applyFont="1" applyFill="1" applyBorder="1" applyAlignment="1">
      <alignment horizontal="center" vertical="center"/>
    </xf>
    <xf numFmtId="1" fontId="6" fillId="2" borderId="86" xfId="0" applyNumberFormat="1" applyFont="1" applyFill="1" applyBorder="1" applyAlignment="1">
      <alignment horizontal="left" vertical="center"/>
    </xf>
    <xf numFmtId="164" fontId="4" fillId="2" borderId="87" xfId="0" applyNumberFormat="1" applyFont="1" applyFill="1" applyBorder="1" applyAlignment="1">
      <alignment horizontal="right" vertical="center"/>
    </xf>
    <xf numFmtId="164" fontId="61" fillId="0" borderId="0" xfId="0" applyNumberFormat="1" applyFont="1" applyBorder="1" applyAlignment="1">
      <alignment vertical="center"/>
    </xf>
    <xf numFmtId="1" fontId="14" fillId="3" borderId="85" xfId="0" applyNumberFormat="1" applyFont="1" applyFill="1" applyBorder="1" applyAlignment="1">
      <alignment horizontal="left" vertical="center"/>
    </xf>
    <xf numFmtId="1" fontId="14" fillId="3" borderId="86" xfId="0" applyNumberFormat="1" applyFont="1" applyFill="1" applyBorder="1" applyAlignment="1">
      <alignment horizontal="right" vertical="center"/>
    </xf>
    <xf numFmtId="0" fontId="14" fillId="3" borderId="86" xfId="0" applyFont="1" applyFill="1" applyBorder="1" applyAlignment="1">
      <alignment horizontal="center" vertical="center"/>
    </xf>
    <xf numFmtId="1" fontId="14" fillId="3" borderId="86" xfId="0" applyNumberFormat="1" applyFont="1" applyFill="1" applyBorder="1" applyAlignment="1">
      <alignment horizontal="left" vertical="center"/>
    </xf>
    <xf numFmtId="164" fontId="14" fillId="3" borderId="87" xfId="0" applyNumberFormat="1" applyFont="1" applyFill="1" applyBorder="1" applyAlignment="1">
      <alignment horizontal="right" vertical="center"/>
    </xf>
    <xf numFmtId="0" fontId="0" fillId="0" borderId="0" xfId="0" applyBorder="1" applyAlignment="1">
      <alignment horizontal="center" vertical="center"/>
    </xf>
    <xf numFmtId="0" fontId="0" fillId="0" borderId="0" xfId="0" applyBorder="1" applyAlignment="1">
      <alignment horizontal="left" vertical="center"/>
    </xf>
    <xf numFmtId="164" fontId="4" fillId="2" borderId="87" xfId="0" applyNumberFormat="1" applyFont="1" applyFill="1" applyBorder="1" applyAlignment="1">
      <alignment horizontal="center" vertical="center"/>
    </xf>
    <xf numFmtId="0" fontId="6" fillId="3" borderId="86" xfId="0" applyFont="1" applyFill="1" applyBorder="1" applyAlignment="1">
      <alignment horizontal="center" vertical="center"/>
    </xf>
    <xf numFmtId="164" fontId="14" fillId="3" borderId="87" xfId="0" applyNumberFormat="1" applyFont="1" applyFill="1" applyBorder="1" applyAlignment="1">
      <alignment horizontal="center" vertical="center"/>
    </xf>
    <xf numFmtId="0" fontId="62" fillId="2" borderId="1" xfId="0" applyFont="1" applyFill="1" applyBorder="1" applyAlignment="1">
      <alignment vertical="center"/>
    </xf>
    <xf numFmtId="0" fontId="3" fillId="2" borderId="1" xfId="0" applyFont="1" applyFill="1" applyBorder="1" applyAlignment="1">
      <alignment horizontal="left" vertical="center"/>
    </xf>
    <xf numFmtId="0" fontId="63" fillId="2" borderId="88" xfId="0" applyFont="1" applyFill="1" applyBorder="1" applyAlignment="1">
      <alignment horizontal="left" vertical="center"/>
    </xf>
    <xf numFmtId="0" fontId="23" fillId="2" borderId="88" xfId="0" applyFont="1" applyFill="1" applyBorder="1" applyAlignment="1">
      <alignment vertical="center" wrapText="1"/>
    </xf>
    <xf numFmtId="0" fontId="63" fillId="2" borderId="1" xfId="0" applyFont="1" applyFill="1" applyBorder="1" applyAlignment="1">
      <alignment horizontal="left" vertical="center"/>
    </xf>
    <xf numFmtId="0" fontId="23" fillId="2" borderId="1" xfId="0" applyFont="1" applyFill="1" applyBorder="1" applyAlignment="1">
      <alignment vertical="center" wrapText="1"/>
    </xf>
    <xf numFmtId="0" fontId="63" fillId="2" borderId="89" xfId="0" applyFont="1" applyFill="1" applyBorder="1" applyAlignment="1">
      <alignment horizontal="right" vertical="center"/>
    </xf>
    <xf numFmtId="0" fontId="63" fillId="2" borderId="90" xfId="0" applyFont="1" applyFill="1" applyBorder="1" applyAlignment="1">
      <alignment horizontal="right" vertical="center"/>
    </xf>
    <xf numFmtId="0" fontId="63" fillId="2" borderId="90" xfId="0" applyFont="1" applyFill="1" applyBorder="1" applyAlignment="1">
      <alignment horizontal="right" vertical="center" wrapText="1"/>
    </xf>
    <xf numFmtId="0" fontId="63" fillId="2" borderId="91" xfId="0" applyFont="1" applyFill="1" applyBorder="1" applyAlignment="1">
      <alignment horizontal="right" vertical="center" wrapText="1"/>
    </xf>
    <xf numFmtId="0" fontId="63" fillId="2" borderId="1" xfId="0" applyFont="1" applyFill="1" applyBorder="1" applyAlignment="1">
      <alignment vertical="center"/>
    </xf>
    <xf numFmtId="0" fontId="23" fillId="0" borderId="0" xfId="0" applyFont="1" applyBorder="1" applyAlignment="1">
      <alignment vertical="center" wrapText="1"/>
    </xf>
    <xf numFmtId="0" fontId="64" fillId="7" borderId="20" xfId="0" applyFont="1" applyFill="1" applyBorder="1" applyAlignment="1">
      <alignment vertical="center" wrapText="1"/>
    </xf>
    <xf numFmtId="0" fontId="65" fillId="7" borderId="1" xfId="0" applyFont="1" applyFill="1" applyBorder="1" applyAlignment="1">
      <alignment vertical="center" wrapText="1"/>
    </xf>
    <xf numFmtId="0" fontId="23" fillId="0" borderId="0" xfId="0" applyFont="1" applyBorder="1" applyAlignment="1">
      <alignment horizontal="center" vertical="center" wrapText="1"/>
    </xf>
    <xf numFmtId="0" fontId="64" fillId="7" borderId="40" xfId="0" applyFont="1" applyFill="1" applyBorder="1" applyAlignment="1">
      <alignment vertical="center" wrapText="1"/>
    </xf>
    <xf numFmtId="0" fontId="64" fillId="7" borderId="41" xfId="0" applyFont="1" applyFill="1" applyBorder="1" applyAlignment="1">
      <alignment vertical="center" wrapText="1"/>
    </xf>
    <xf numFmtId="0" fontId="67" fillId="0" borderId="55" xfId="0" applyFont="1" applyBorder="1" applyAlignment="1">
      <alignment horizontal="center" vertical="center" wrapText="1"/>
    </xf>
    <xf numFmtId="0" fontId="68" fillId="0" borderId="98" xfId="0" applyFont="1" applyBorder="1" applyAlignment="1">
      <alignment vertical="center" wrapText="1"/>
    </xf>
    <xf numFmtId="0" fontId="67" fillId="0" borderId="55" xfId="0" applyFont="1" applyBorder="1" applyAlignment="1">
      <alignment vertical="center" wrapText="1"/>
    </xf>
    <xf numFmtId="0" fontId="67" fillId="0" borderId="56" xfId="0" applyFont="1" applyBorder="1" applyAlignment="1">
      <alignment vertical="center" wrapText="1"/>
    </xf>
    <xf numFmtId="3" fontId="67" fillId="3" borderId="40" xfId="0" applyNumberFormat="1" applyFont="1" applyFill="1" applyBorder="1" applyAlignment="1">
      <alignment horizontal="center" vertical="center" wrapText="1"/>
    </xf>
    <xf numFmtId="3" fontId="67" fillId="3" borderId="46" xfId="0" applyNumberFormat="1" applyFont="1" applyFill="1" applyBorder="1" applyAlignment="1">
      <alignment horizontal="center" vertical="center" wrapText="1"/>
    </xf>
    <xf numFmtId="3" fontId="67" fillId="3" borderId="41" xfId="0" applyNumberFormat="1" applyFont="1" applyFill="1" applyBorder="1" applyAlignment="1">
      <alignment horizontal="center" vertical="center" wrapText="1"/>
    </xf>
    <xf numFmtId="0" fontId="23" fillId="0" borderId="99" xfId="0" applyFont="1" applyBorder="1" applyAlignment="1">
      <alignment vertical="center" wrapText="1"/>
    </xf>
    <xf numFmtId="0" fontId="67" fillId="0" borderId="50" xfId="0" applyFont="1" applyBorder="1" applyAlignment="1">
      <alignment horizontal="center" vertical="center" wrapText="1"/>
    </xf>
    <xf numFmtId="0" fontId="68" fillId="0" borderId="100" xfId="0" applyFont="1" applyBorder="1" applyAlignment="1">
      <alignment vertical="center" wrapText="1"/>
    </xf>
    <xf numFmtId="0" fontId="64" fillId="7" borderId="101" xfId="0" applyFont="1" applyFill="1" applyBorder="1" applyAlignment="1">
      <alignment vertical="center" wrapText="1"/>
    </xf>
    <xf numFmtId="0" fontId="64" fillId="7" borderId="102" xfId="0" applyFont="1" applyFill="1" applyBorder="1" applyAlignment="1">
      <alignment vertical="center" wrapText="1"/>
    </xf>
    <xf numFmtId="0" fontId="68" fillId="0" borderId="96" xfId="0" applyFont="1" applyBorder="1" applyAlignment="1">
      <alignment horizontal="center" vertical="center" wrapText="1"/>
    </xf>
    <xf numFmtId="0" fontId="68" fillId="0" borderId="97" xfId="0" applyFont="1" applyBorder="1" applyAlignment="1">
      <alignment vertical="center" wrapText="1"/>
    </xf>
    <xf numFmtId="0" fontId="68" fillId="0" borderId="96" xfId="0" applyFont="1" applyBorder="1" applyAlignment="1">
      <alignment vertical="center" wrapText="1"/>
    </xf>
    <xf numFmtId="0" fontId="68" fillId="0" borderId="68" xfId="0" applyFont="1" applyBorder="1" applyAlignment="1">
      <alignment vertical="center" wrapText="1"/>
    </xf>
    <xf numFmtId="3" fontId="68" fillId="3" borderId="40" xfId="0" applyNumberFormat="1" applyFont="1" applyFill="1" applyBorder="1" applyAlignment="1">
      <alignment horizontal="center" vertical="center" wrapText="1"/>
    </xf>
    <xf numFmtId="3" fontId="68" fillId="3" borderId="103" xfId="0" applyNumberFormat="1" applyFont="1" applyFill="1" applyBorder="1" applyAlignment="1">
      <alignment horizontal="center" vertical="center" wrapText="1"/>
    </xf>
    <xf numFmtId="3" fontId="68" fillId="3" borderId="102" xfId="0" applyNumberFormat="1" applyFont="1" applyFill="1" applyBorder="1" applyAlignment="1">
      <alignment horizontal="center" vertical="center" wrapText="1"/>
    </xf>
    <xf numFmtId="3" fontId="67" fillId="3" borderId="103" xfId="0" applyNumberFormat="1" applyFont="1" applyFill="1" applyBorder="1" applyAlignment="1">
      <alignment horizontal="center" vertical="center" wrapText="1"/>
    </xf>
    <xf numFmtId="0" fontId="68" fillId="0" borderId="50" xfId="0" applyFont="1" applyBorder="1" applyAlignment="1">
      <alignment vertical="center" wrapText="1"/>
    </xf>
    <xf numFmtId="0" fontId="64" fillId="7" borderId="104" xfId="0" applyFont="1" applyFill="1" applyBorder="1" applyAlignment="1">
      <alignment vertical="center" wrapText="1"/>
    </xf>
    <xf numFmtId="0" fontId="68" fillId="0" borderId="99" xfId="0" applyFont="1" applyBorder="1" applyAlignment="1">
      <alignment horizontal="center" vertical="center" wrapText="1"/>
    </xf>
    <xf numFmtId="0" fontId="68" fillId="0" borderId="99" xfId="0" applyFont="1" applyBorder="1" applyAlignment="1">
      <alignment vertical="center" wrapText="1"/>
    </xf>
    <xf numFmtId="3" fontId="68" fillId="3" borderId="104" xfId="0" applyNumberFormat="1" applyFont="1" applyFill="1" applyBorder="1" applyAlignment="1">
      <alignment horizontal="center" vertical="center" wrapText="1"/>
    </xf>
    <xf numFmtId="3" fontId="67" fillId="3" borderId="105" xfId="0" applyNumberFormat="1" applyFont="1" applyFill="1" applyBorder="1" applyAlignment="1">
      <alignment horizontal="center" vertical="center" wrapText="1"/>
    </xf>
    <xf numFmtId="3" fontId="68" fillId="3" borderId="52" xfId="0" applyNumberFormat="1" applyFont="1" applyFill="1" applyBorder="1" applyAlignment="1">
      <alignment horizontal="center" vertical="center" wrapText="1"/>
    </xf>
    <xf numFmtId="0" fontId="68" fillId="0" borderId="106" xfId="0" applyFont="1" applyBorder="1" applyAlignment="1">
      <alignment vertical="center" wrapText="1"/>
    </xf>
    <xf numFmtId="0" fontId="68" fillId="0" borderId="107" xfId="0" applyFont="1" applyBorder="1" applyAlignment="1">
      <alignment vertical="center" wrapText="1"/>
    </xf>
    <xf numFmtId="0" fontId="68" fillId="0" borderId="108" xfId="0" applyFont="1" applyBorder="1" applyAlignment="1">
      <alignment vertical="center" wrapText="1"/>
    </xf>
    <xf numFmtId="0" fontId="68" fillId="0" borderId="109" xfId="0" applyFont="1" applyBorder="1" applyAlignment="1">
      <alignment vertical="center" wrapText="1"/>
    </xf>
    <xf numFmtId="0" fontId="68" fillId="0" borderId="29" xfId="0" applyFont="1" applyBorder="1" applyAlignment="1">
      <alignment vertical="center" wrapText="1"/>
    </xf>
    <xf numFmtId="0" fontId="68" fillId="0" borderId="0" xfId="0" applyFont="1" applyBorder="1" applyAlignment="1">
      <alignment vertical="center" wrapText="1"/>
    </xf>
    <xf numFmtId="3" fontId="68" fillId="3" borderId="105" xfId="0" applyNumberFormat="1" applyFont="1" applyFill="1" applyBorder="1" applyAlignment="1">
      <alignment horizontal="center" vertical="center" wrapText="1"/>
    </xf>
    <xf numFmtId="0" fontId="68" fillId="0" borderId="110" xfId="0" applyFont="1" applyBorder="1" applyAlignment="1">
      <alignment vertical="center" wrapText="1"/>
    </xf>
    <xf numFmtId="0" fontId="68" fillId="0" borderId="111" xfId="0" applyFont="1" applyBorder="1" applyAlignment="1">
      <alignment vertical="center" wrapText="1"/>
    </xf>
    <xf numFmtId="0" fontId="68" fillId="0" borderId="112" xfId="0" applyFont="1" applyBorder="1" applyAlignment="1">
      <alignment vertical="center" wrapText="1"/>
    </xf>
    <xf numFmtId="0" fontId="23" fillId="0" borderId="113" xfId="0" applyFont="1" applyBorder="1" applyAlignment="1">
      <alignment vertical="center" wrapText="1"/>
    </xf>
    <xf numFmtId="0" fontId="68" fillId="0" borderId="114" xfId="0" applyFont="1" applyBorder="1" applyAlignment="1">
      <alignment vertical="center" wrapText="1"/>
    </xf>
    <xf numFmtId="0" fontId="23" fillId="0" borderId="115" xfId="0" applyFont="1" applyBorder="1" applyAlignment="1">
      <alignment vertical="center" wrapText="1"/>
    </xf>
    <xf numFmtId="0" fontId="64" fillId="7" borderId="116" xfId="0" applyFont="1" applyFill="1" applyBorder="1" applyAlignment="1">
      <alignment vertical="center" wrapText="1"/>
    </xf>
    <xf numFmtId="0" fontId="23" fillId="0" borderId="94" xfId="0" applyFont="1" applyBorder="1" applyAlignment="1">
      <alignment vertical="center" wrapText="1"/>
    </xf>
    <xf numFmtId="0" fontId="23" fillId="0" borderId="72" xfId="0" applyFont="1" applyBorder="1" applyAlignment="1">
      <alignment vertical="center" wrapText="1"/>
    </xf>
    <xf numFmtId="164" fontId="23" fillId="0" borderId="72" xfId="0" applyNumberFormat="1" applyFont="1" applyBorder="1" applyAlignment="1">
      <alignment horizontal="center" vertical="center" wrapText="1"/>
    </xf>
    <xf numFmtId="0" fontId="23" fillId="0" borderId="72" xfId="0" applyFont="1" applyBorder="1" applyAlignment="1">
      <alignment horizontal="center" vertical="center" wrapText="1"/>
    </xf>
    <xf numFmtId="2" fontId="23" fillId="0" borderId="72" xfId="0" applyNumberFormat="1" applyFont="1" applyBorder="1" applyAlignment="1">
      <alignment vertical="center" wrapText="1"/>
    </xf>
    <xf numFmtId="2" fontId="23" fillId="0" borderId="73" xfId="0" applyNumberFormat="1" applyFont="1" applyBorder="1" applyAlignment="1">
      <alignment vertical="center" wrapText="1"/>
    </xf>
    <xf numFmtId="0" fontId="23" fillId="0" borderId="29" xfId="0" applyFont="1" applyBorder="1" applyAlignment="1">
      <alignment vertical="center" wrapText="1"/>
    </xf>
    <xf numFmtId="164" fontId="23" fillId="0" borderId="0" xfId="0" applyNumberFormat="1" applyFont="1" applyBorder="1" applyAlignment="1">
      <alignment horizontal="center" vertical="center" wrapText="1"/>
    </xf>
    <xf numFmtId="2" fontId="23" fillId="0" borderId="0" xfId="0" applyNumberFormat="1" applyFont="1" applyBorder="1" applyAlignment="1">
      <alignment vertical="center" wrapText="1"/>
    </xf>
    <xf numFmtId="2" fontId="23" fillId="0" borderId="109" xfId="0" applyNumberFormat="1" applyFont="1" applyBorder="1" applyAlignment="1">
      <alignment vertical="center" wrapText="1"/>
    </xf>
    <xf numFmtId="0" fontId="23" fillId="0" borderId="55" xfId="0" applyFont="1" applyBorder="1" applyAlignment="1">
      <alignment vertical="center" wrapText="1"/>
    </xf>
    <xf numFmtId="0" fontId="66" fillId="0" borderId="56" xfId="0" applyFont="1" applyBorder="1" applyAlignment="1">
      <alignment vertical="center" wrapText="1"/>
    </xf>
    <xf numFmtId="0" fontId="23" fillId="0" borderId="56" xfId="0" applyFont="1" applyBorder="1" applyAlignment="1">
      <alignment horizontal="center" vertical="center" wrapText="1"/>
    </xf>
    <xf numFmtId="0" fontId="23" fillId="0" borderId="56" xfId="0" applyFont="1" applyBorder="1" applyAlignment="1">
      <alignment vertical="center" wrapText="1"/>
    </xf>
    <xf numFmtId="0" fontId="23" fillId="0" borderId="98" xfId="0" applyFont="1" applyBorder="1" applyAlignment="1">
      <alignment vertical="center" wrapText="1"/>
    </xf>
    <xf numFmtId="0" fontId="23" fillId="0" borderId="0" xfId="0" applyFont="1" applyBorder="1"/>
    <xf numFmtId="0" fontId="64" fillId="3" borderId="117" xfId="0" applyFont="1" applyFill="1" applyBorder="1" applyAlignment="1">
      <alignment horizontal="left" vertical="center" wrapText="1"/>
    </xf>
    <xf numFmtId="0" fontId="64" fillId="3" borderId="117" xfId="0" applyFont="1" applyFill="1" applyBorder="1" applyAlignment="1">
      <alignment horizontal="center" vertical="center" wrapText="1"/>
    </xf>
    <xf numFmtId="0" fontId="64" fillId="3" borderId="118" xfId="0" applyFont="1" applyFill="1" applyBorder="1" applyAlignment="1">
      <alignment horizontal="center" vertical="center" wrapText="1"/>
    </xf>
    <xf numFmtId="0" fontId="64" fillId="3" borderId="119" xfId="0" applyFont="1" applyFill="1" applyBorder="1" applyAlignment="1">
      <alignment horizontal="center" vertical="center" wrapText="1"/>
    </xf>
    <xf numFmtId="0" fontId="64" fillId="3" borderId="120" xfId="0" applyFont="1" applyFill="1" applyBorder="1" applyAlignment="1">
      <alignment horizontal="center" vertical="center" wrapText="1"/>
    </xf>
    <xf numFmtId="0" fontId="64" fillId="3" borderId="121" xfId="0" applyFont="1" applyFill="1" applyBorder="1" applyAlignment="1">
      <alignment horizontal="center" vertical="center" wrapText="1"/>
    </xf>
    <xf numFmtId="0" fontId="64" fillId="3" borderId="122" xfId="0" applyFont="1" applyFill="1" applyBorder="1" applyAlignment="1">
      <alignment horizontal="center" vertical="center" wrapText="1"/>
    </xf>
    <xf numFmtId="3" fontId="66" fillId="3" borderId="124" xfId="0" applyNumberFormat="1" applyFont="1" applyFill="1" applyBorder="1" applyAlignment="1">
      <alignment horizontal="center" vertical="center" wrapText="1"/>
    </xf>
    <xf numFmtId="3" fontId="66" fillId="3" borderId="25" xfId="0" applyNumberFormat="1" applyFont="1" applyFill="1" applyBorder="1" applyAlignment="1">
      <alignment horizontal="center" vertical="center" wrapText="1"/>
    </xf>
    <xf numFmtId="4" fontId="66" fillId="0" borderId="92" xfId="0" applyNumberFormat="1" applyFont="1" applyBorder="1" applyAlignment="1">
      <alignment horizontal="center" vertical="center" wrapText="1"/>
    </xf>
    <xf numFmtId="3" fontId="66" fillId="0" borderId="117" xfId="0" applyNumberFormat="1" applyFont="1" applyBorder="1" applyAlignment="1">
      <alignment horizontal="center" vertical="center" wrapText="1"/>
    </xf>
    <xf numFmtId="3" fontId="66" fillId="0" borderId="125" xfId="0" applyNumberFormat="1" applyFont="1" applyBorder="1" applyAlignment="1">
      <alignment horizontal="center" vertical="center" wrapText="1"/>
    </xf>
    <xf numFmtId="164" fontId="23" fillId="0" borderId="0" xfId="0" applyNumberFormat="1" applyFont="1" applyBorder="1"/>
    <xf numFmtId="0" fontId="23" fillId="0" borderId="29" xfId="0" applyFont="1" applyBorder="1"/>
    <xf numFmtId="3" fontId="23" fillId="0" borderId="0" xfId="0" applyNumberFormat="1" applyFont="1" applyBorder="1"/>
    <xf numFmtId="165" fontId="23" fillId="0" borderId="0" xfId="0" applyNumberFormat="1" applyFont="1" applyBorder="1"/>
    <xf numFmtId="165" fontId="23" fillId="0" borderId="109" xfId="0" applyNumberFormat="1" applyFont="1" applyBorder="1"/>
    <xf numFmtId="0" fontId="64" fillId="3" borderId="118" xfId="0" applyFont="1" applyFill="1" applyBorder="1" applyAlignment="1">
      <alignment horizontal="left" vertical="center" wrapText="1"/>
    </xf>
    <xf numFmtId="3" fontId="66" fillId="3" borderId="33" xfId="0" applyNumberFormat="1" applyFont="1" applyFill="1" applyBorder="1" applyAlignment="1">
      <alignment horizontal="center" vertical="center" wrapText="1"/>
    </xf>
    <xf numFmtId="3" fontId="66" fillId="3" borderId="71" xfId="0" applyNumberFormat="1" applyFont="1" applyFill="1" applyBorder="1" applyAlignment="1">
      <alignment horizontal="center" vertical="center" wrapText="1"/>
    </xf>
    <xf numFmtId="0" fontId="23" fillId="5" borderId="129" xfId="0" applyFont="1" applyFill="1" applyBorder="1"/>
    <xf numFmtId="0" fontId="23" fillId="5" borderId="41" xfId="0" applyFont="1" applyFill="1" applyBorder="1"/>
    <xf numFmtId="0" fontId="64" fillId="0" borderId="0" xfId="0" applyFont="1" applyBorder="1" applyAlignment="1">
      <alignment horizontal="left" vertical="center" wrapText="1"/>
    </xf>
    <xf numFmtId="3" fontId="66" fillId="0" borderId="0" xfId="0" applyNumberFormat="1" applyFont="1" applyBorder="1" applyAlignment="1">
      <alignment horizontal="center" vertical="center" wrapText="1"/>
    </xf>
    <xf numFmtId="4" fontId="66" fillId="0" borderId="0" xfId="0" applyNumberFormat="1" applyFont="1" applyBorder="1" applyAlignment="1">
      <alignment horizontal="center" vertical="center" wrapText="1"/>
    </xf>
    <xf numFmtId="0" fontId="66" fillId="0" borderId="129" xfId="0" applyFont="1" applyBorder="1"/>
    <xf numFmtId="0" fontId="64" fillId="3" borderId="130" xfId="0" applyFont="1" applyFill="1" applyBorder="1" applyAlignment="1">
      <alignment horizontal="left" vertical="center" wrapText="1"/>
    </xf>
    <xf numFmtId="3" fontId="66" fillId="3" borderId="130" xfId="0" applyNumberFormat="1" applyFont="1" applyFill="1" applyBorder="1" applyAlignment="1">
      <alignment horizontal="center" vertical="center" wrapText="1"/>
    </xf>
    <xf numFmtId="164" fontId="66" fillId="3" borderId="131" xfId="0" applyNumberFormat="1" applyFont="1" applyFill="1" applyBorder="1" applyAlignment="1">
      <alignment horizontal="center" vertical="center" wrapText="1"/>
    </xf>
    <xf numFmtId="3" fontId="66" fillId="3" borderId="69" xfId="0" applyNumberFormat="1" applyFont="1" applyFill="1" applyBorder="1" applyAlignment="1">
      <alignment horizontal="center" vertical="center" wrapText="1"/>
    </xf>
    <xf numFmtId="3" fontId="66" fillId="0" borderId="132" xfId="0" applyNumberFormat="1" applyFont="1" applyBorder="1" applyAlignment="1">
      <alignment horizontal="center" vertical="center" wrapText="1"/>
    </xf>
    <xf numFmtId="0" fontId="64" fillId="3" borderId="1" xfId="0" applyFont="1" applyFill="1" applyBorder="1" applyAlignment="1">
      <alignment horizontal="left" vertical="center" wrapText="1"/>
    </xf>
    <xf numFmtId="3" fontId="66" fillId="3" borderId="1" xfId="0" applyNumberFormat="1" applyFont="1" applyFill="1" applyBorder="1" applyAlignment="1">
      <alignment horizontal="center" vertical="center" wrapText="1"/>
    </xf>
    <xf numFmtId="164" fontId="66" fillId="3" borderId="1" xfId="0" applyNumberFormat="1" applyFont="1" applyFill="1" applyBorder="1" applyAlignment="1">
      <alignment horizontal="center" vertical="center" wrapText="1"/>
    </xf>
    <xf numFmtId="0" fontId="23" fillId="0" borderId="0" xfId="0" applyFont="1" applyBorder="1" applyAlignment="1">
      <alignment horizontal="center"/>
    </xf>
    <xf numFmtId="0" fontId="23" fillId="10" borderId="1" xfId="0" applyFont="1" applyFill="1" applyBorder="1"/>
    <xf numFmtId="0" fontId="65" fillId="7" borderId="1" xfId="0" applyFont="1" applyFill="1" applyBorder="1"/>
    <xf numFmtId="0" fontId="64" fillId="7" borderId="1" xfId="0" applyFont="1" applyFill="1" applyBorder="1"/>
    <xf numFmtId="0" fontId="64" fillId="7" borderId="1" xfId="0" applyFont="1" applyFill="1" applyBorder="1" applyAlignment="1">
      <alignment horizontal="center"/>
    </xf>
    <xf numFmtId="14" fontId="64" fillId="7" borderId="1" xfId="0" applyNumberFormat="1" applyFont="1" applyFill="1" applyBorder="1"/>
    <xf numFmtId="0" fontId="70" fillId="7" borderId="1" xfId="0" applyFont="1" applyFill="1" applyBorder="1"/>
    <xf numFmtId="0" fontId="71" fillId="7" borderId="1" xfId="0" applyFont="1" applyFill="1" applyBorder="1"/>
    <xf numFmtId="0" fontId="72" fillId="0" borderId="0" xfId="0" applyFont="1" applyBorder="1"/>
    <xf numFmtId="3" fontId="72" fillId="0" borderId="0" xfId="0" applyNumberFormat="1" applyFont="1" applyBorder="1"/>
    <xf numFmtId="0" fontId="33" fillId="0" borderId="0" xfId="0" applyFont="1" applyBorder="1"/>
    <xf numFmtId="0" fontId="66" fillId="0" borderId="0" xfId="0" applyFont="1" applyBorder="1" applyAlignment="1">
      <alignment horizontal="center"/>
    </xf>
    <xf numFmtId="0" fontId="66" fillId="0" borderId="0" xfId="0" applyFont="1" applyBorder="1"/>
    <xf numFmtId="171" fontId="33" fillId="0" borderId="0" xfId="0" applyNumberFormat="1" applyFont="1" applyBorder="1"/>
    <xf numFmtId="0" fontId="23" fillId="4" borderId="1" xfId="0" applyFont="1" applyFill="1" applyBorder="1"/>
    <xf numFmtId="0" fontId="19" fillId="0" borderId="0" xfId="0" applyFont="1" applyBorder="1"/>
    <xf numFmtId="4" fontId="33" fillId="0" borderId="0" xfId="0" applyNumberFormat="1" applyFont="1" applyBorder="1"/>
    <xf numFmtId="3" fontId="33" fillId="0" borderId="0" xfId="0" applyNumberFormat="1" applyFont="1" applyBorder="1"/>
    <xf numFmtId="2" fontId="23" fillId="0" borderId="0" xfId="0" applyNumberFormat="1" applyFont="1" applyBorder="1"/>
    <xf numFmtId="3" fontId="66" fillId="0" borderId="0" xfId="0" applyNumberFormat="1" applyFont="1" applyBorder="1"/>
    <xf numFmtId="2" fontId="66" fillId="0" borderId="0" xfId="0" applyNumberFormat="1" applyFont="1" applyBorder="1"/>
    <xf numFmtId="3" fontId="23" fillId="10" borderId="1" xfId="0" applyNumberFormat="1" applyFont="1" applyFill="1" applyBorder="1"/>
    <xf numFmtId="2" fontId="23" fillId="10" borderId="1" xfId="0" applyNumberFormat="1" applyFont="1" applyFill="1" applyBorder="1"/>
    <xf numFmtId="0" fontId="0" fillId="0" borderId="0" xfId="0" applyBorder="1" applyAlignment="1">
      <alignment wrapText="1"/>
    </xf>
    <xf numFmtId="0" fontId="0" fillId="11" borderId="1" xfId="0" applyFill="1" applyBorder="1" applyAlignment="1">
      <alignment wrapText="1"/>
    </xf>
    <xf numFmtId="0" fontId="0" fillId="12" borderId="1" xfId="0" applyFill="1" applyBorder="1" applyAlignment="1">
      <alignment wrapText="1"/>
    </xf>
    <xf numFmtId="0" fontId="0" fillId="0" borderId="133" xfId="0" applyBorder="1" applyAlignment="1">
      <alignment wrapText="1"/>
    </xf>
    <xf numFmtId="0" fontId="26" fillId="0" borderId="0" xfId="0" applyFont="1" applyBorder="1" applyAlignment="1">
      <alignment wrapText="1"/>
    </xf>
    <xf numFmtId="0" fontId="0" fillId="13" borderId="133" xfId="0" applyFill="1" applyBorder="1" applyAlignment="1">
      <alignment wrapText="1"/>
    </xf>
    <xf numFmtId="0" fontId="0" fillId="13" borderId="117" xfId="0" applyFill="1" applyBorder="1" applyAlignment="1">
      <alignment wrapText="1"/>
    </xf>
    <xf numFmtId="0" fontId="0" fillId="6" borderId="133" xfId="0" applyFill="1" applyBorder="1" applyAlignment="1">
      <alignment wrapText="1"/>
    </xf>
    <xf numFmtId="0" fontId="0" fillId="0" borderId="117" xfId="0" applyBorder="1" applyAlignment="1">
      <alignment wrapText="1"/>
    </xf>
    <xf numFmtId="0" fontId="1" fillId="0" borderId="133" xfId="0" applyFont="1" applyBorder="1" applyAlignment="1">
      <alignment wrapText="1"/>
    </xf>
    <xf numFmtId="0" fontId="12" fillId="0" borderId="133" xfId="0" applyFont="1" applyBorder="1" applyAlignment="1">
      <alignment wrapText="1"/>
    </xf>
    <xf numFmtId="0" fontId="12" fillId="0" borderId="117" xfId="0" applyFont="1" applyBorder="1" applyAlignment="1">
      <alignment wrapText="1"/>
    </xf>
    <xf numFmtId="0" fontId="1" fillId="0" borderId="117" xfId="0" applyFont="1" applyBorder="1" applyAlignment="1">
      <alignment wrapText="1"/>
    </xf>
    <xf numFmtId="0" fontId="0" fillId="0" borderId="117" xfId="0" applyBorder="1" applyAlignment="1">
      <alignment vertical="top" wrapText="1"/>
    </xf>
    <xf numFmtId="0" fontId="59" fillId="0" borderId="0" xfId="0" applyFont="1" applyBorder="1" applyAlignment="1">
      <alignment wrapText="1"/>
    </xf>
    <xf numFmtId="0" fontId="0" fillId="2" borderId="1" xfId="0" applyFill="1" applyBorder="1" applyAlignment="1">
      <alignment vertical="top" wrapText="1"/>
    </xf>
    <xf numFmtId="0" fontId="6" fillId="0" borderId="133" xfId="0" applyFont="1" applyBorder="1" applyAlignment="1">
      <alignment wrapText="1"/>
    </xf>
    <xf numFmtId="0" fontId="6" fillId="6" borderId="133" xfId="0" applyFont="1" applyFill="1" applyBorder="1" applyAlignment="1">
      <alignment wrapText="1"/>
    </xf>
    <xf numFmtId="0" fontId="73" fillId="0" borderId="133" xfId="0" applyFont="1" applyBorder="1" applyAlignment="1">
      <alignment wrapText="1"/>
    </xf>
    <xf numFmtId="0" fontId="74" fillId="0" borderId="133" xfId="0" applyFont="1" applyBorder="1" applyAlignment="1">
      <alignment wrapText="1"/>
    </xf>
    <xf numFmtId="0" fontId="75" fillId="12" borderId="1" xfId="0" applyFont="1" applyFill="1" applyBorder="1" applyAlignment="1">
      <alignment wrapText="1"/>
    </xf>
    <xf numFmtId="0" fontId="76" fillId="0" borderId="117" xfId="0" applyFont="1" applyBorder="1" applyAlignment="1">
      <alignment wrapText="1"/>
    </xf>
    <xf numFmtId="0" fontId="77" fillId="0" borderId="133" xfId="0" applyFont="1" applyBorder="1" applyAlignment="1">
      <alignment wrapText="1"/>
    </xf>
    <xf numFmtId="0" fontId="59" fillId="0" borderId="0" xfId="0" applyFont="1" applyBorder="1"/>
    <xf numFmtId="0" fontId="59" fillId="0" borderId="0" xfId="0" applyFont="1" applyBorder="1" applyAlignment="1">
      <alignment horizontal="left"/>
    </xf>
    <xf numFmtId="0" fontId="0" fillId="5" borderId="1" xfId="0" applyFill="1" applyBorder="1" applyAlignment="1">
      <alignment wrapText="1"/>
    </xf>
    <xf numFmtId="0" fontId="57" fillId="14" borderId="133" xfId="0" applyFont="1" applyFill="1" applyBorder="1" applyAlignment="1">
      <alignment wrapText="1"/>
    </xf>
    <xf numFmtId="0" fontId="0" fillId="5" borderId="133" xfId="0" applyFill="1" applyBorder="1" applyAlignment="1">
      <alignment wrapText="1"/>
    </xf>
    <xf numFmtId="0" fontId="59" fillId="15" borderId="1" xfId="0" applyFont="1" applyFill="1" applyBorder="1" applyAlignment="1">
      <alignment wrapText="1"/>
    </xf>
    <xf numFmtId="0" fontId="0" fillId="16" borderId="133" xfId="0" applyFill="1" applyBorder="1" applyAlignment="1">
      <alignment wrapText="1"/>
    </xf>
    <xf numFmtId="0" fontId="59" fillId="17" borderId="134" xfId="0" applyFont="1" applyFill="1" applyBorder="1" applyAlignment="1">
      <alignment wrapText="1"/>
    </xf>
    <xf numFmtId="0" fontId="0" fillId="2" borderId="135" xfId="0" applyFill="1" applyBorder="1" applyAlignment="1">
      <alignment wrapText="1"/>
    </xf>
    <xf numFmtId="0" fontId="78" fillId="2" borderId="135" xfId="0" applyFont="1" applyFill="1" applyBorder="1" applyAlignment="1">
      <alignment wrapText="1"/>
    </xf>
    <xf numFmtId="0" fontId="0" fillId="14" borderId="133" xfId="0" applyFill="1" applyBorder="1" applyAlignment="1">
      <alignment wrapText="1"/>
    </xf>
    <xf numFmtId="0" fontId="59" fillId="17" borderId="133" xfId="0" applyFont="1" applyFill="1" applyBorder="1" applyAlignment="1">
      <alignment wrapText="1"/>
    </xf>
    <xf numFmtId="0" fontId="0" fillId="2" borderId="133" xfId="0" applyFill="1" applyBorder="1" applyAlignment="1">
      <alignment wrapText="1"/>
    </xf>
    <xf numFmtId="0" fontId="59" fillId="15" borderId="133" xfId="0" applyFont="1" applyFill="1" applyBorder="1" applyAlignment="1">
      <alignment wrapText="1"/>
    </xf>
    <xf numFmtId="0" fontId="0" fillId="0" borderId="136" xfId="0" applyBorder="1"/>
    <xf numFmtId="0" fontId="78" fillId="2" borderId="133" xfId="0" applyFont="1" applyFill="1" applyBorder="1" applyAlignment="1">
      <alignment wrapText="1"/>
    </xf>
    <xf numFmtId="0" fontId="59" fillId="12" borderId="1" xfId="0" applyFont="1" applyFill="1" applyBorder="1" applyAlignment="1">
      <alignment wrapText="1"/>
    </xf>
    <xf numFmtId="0" fontId="79" fillId="0" borderId="133" xfId="0" applyFont="1" applyBorder="1" applyAlignment="1">
      <alignment wrapText="1"/>
    </xf>
    <xf numFmtId="0" fontId="79" fillId="0" borderId="117" xfId="0" applyFont="1" applyBorder="1" applyAlignment="1">
      <alignment wrapText="1"/>
    </xf>
    <xf numFmtId="0" fontId="80" fillId="0" borderId="133" xfId="0" applyFont="1" applyBorder="1" applyAlignment="1">
      <alignment wrapText="1"/>
    </xf>
    <xf numFmtId="0" fontId="26" fillId="0" borderId="117" xfId="0" applyFont="1" applyBorder="1" applyAlignment="1">
      <alignment wrapText="1"/>
    </xf>
    <xf numFmtId="0" fontId="1" fillId="2" borderId="88" xfId="0" applyFont="1" applyFill="1" applyBorder="1" applyAlignment="1">
      <alignment vertical="center" wrapText="1"/>
    </xf>
    <xf numFmtId="0" fontId="1" fillId="2" borderId="1" xfId="0" applyFont="1" applyFill="1" applyBorder="1" applyAlignment="1">
      <alignment vertical="center" wrapText="1"/>
    </xf>
    <xf numFmtId="0" fontId="1" fillId="2" borderId="89" xfId="0" applyFont="1" applyFill="1" applyBorder="1" applyAlignment="1">
      <alignment vertical="center" wrapText="1"/>
    </xf>
    <xf numFmtId="0" fontId="1" fillId="2" borderId="90" xfId="0" applyFont="1" applyFill="1" applyBorder="1" applyAlignment="1">
      <alignment vertical="center" wrapText="1"/>
    </xf>
    <xf numFmtId="0" fontId="23" fillId="2" borderId="90" xfId="0" applyFont="1" applyFill="1" applyBorder="1" applyAlignment="1">
      <alignment vertical="center" wrapText="1"/>
    </xf>
    <xf numFmtId="0" fontId="1" fillId="6" borderId="90" xfId="0" applyFont="1" applyFill="1" applyBorder="1" applyAlignment="1">
      <alignment vertical="center" wrapText="1"/>
    </xf>
    <xf numFmtId="0" fontId="81" fillId="2" borderId="90" xfId="0" applyFont="1" applyFill="1" applyBorder="1" applyAlignment="1">
      <alignment vertical="center" wrapText="1"/>
    </xf>
    <xf numFmtId="0" fontId="82" fillId="2" borderId="90" xfId="0" applyFont="1" applyFill="1" applyBorder="1" applyAlignment="1">
      <alignment vertical="center" wrapText="1"/>
    </xf>
    <xf numFmtId="0" fontId="1" fillId="2" borderId="91" xfId="0" applyFont="1" applyFill="1" applyBorder="1" applyAlignment="1">
      <alignment vertical="center" wrapText="1"/>
    </xf>
    <xf numFmtId="0" fontId="83" fillId="0" borderId="0" xfId="0" applyFont="1" applyBorder="1" applyAlignment="1">
      <alignment horizontal="left" vertical="center"/>
    </xf>
    <xf numFmtId="0" fontId="23" fillId="6" borderId="1" xfId="0" applyFont="1" applyFill="1" applyBorder="1" applyAlignment="1">
      <alignment horizontal="left"/>
    </xf>
    <xf numFmtId="49" fontId="84" fillId="0" borderId="0" xfId="0" applyNumberFormat="1" applyFont="1" applyBorder="1" applyAlignment="1">
      <alignment vertical="top"/>
    </xf>
    <xf numFmtId="0" fontId="23" fillId="0" borderId="0" xfId="0" applyFont="1" applyBorder="1" applyAlignment="1">
      <alignment horizontal="left"/>
    </xf>
    <xf numFmtId="0" fontId="85" fillId="0" borderId="22" xfId="1"/>
    <xf numFmtId="3" fontId="89" fillId="2" borderId="5" xfId="0" applyNumberFormat="1" applyFont="1" applyFill="1" applyBorder="1" applyAlignment="1">
      <alignment horizontal="left" vertical="center"/>
    </xf>
    <xf numFmtId="0" fontId="88" fillId="2" borderId="1" xfId="0" applyFont="1" applyFill="1" applyBorder="1" applyAlignment="1">
      <alignment horizontal="left" vertical="center"/>
    </xf>
    <xf numFmtId="0" fontId="88" fillId="2" borderId="89" xfId="0" applyFont="1" applyFill="1" applyBorder="1" applyAlignment="1">
      <alignment horizontal="right" vertical="center"/>
    </xf>
    <xf numFmtId="0" fontId="88" fillId="2" borderId="90" xfId="0" applyFont="1" applyFill="1" applyBorder="1" applyAlignment="1">
      <alignment horizontal="right" vertical="center"/>
    </xf>
    <xf numFmtId="0" fontId="88" fillId="2" borderId="90" xfId="0" applyFont="1" applyFill="1" applyBorder="1" applyAlignment="1">
      <alignment horizontal="right" vertical="center" wrapText="1"/>
    </xf>
    <xf numFmtId="0" fontId="88" fillId="2" borderId="91" xfId="0" applyFont="1" applyFill="1" applyBorder="1" applyAlignment="1">
      <alignment horizontal="right" vertical="center" wrapText="1"/>
    </xf>
    <xf numFmtId="0" fontId="88" fillId="2" borderId="88" xfId="0" applyFont="1" applyFill="1" applyBorder="1" applyAlignment="1">
      <alignment horizontal="left" vertical="center"/>
    </xf>
    <xf numFmtId="0" fontId="91" fillId="2" borderId="137" xfId="1" applyFont="1" applyFill="1" applyBorder="1" applyAlignment="1">
      <alignment horizontal="center" vertical="top"/>
    </xf>
    <xf numFmtId="0" fontId="92" fillId="2" borderId="22" xfId="1" applyFont="1" applyFill="1"/>
    <xf numFmtId="0" fontId="86" fillId="2" borderId="137" xfId="1" applyFont="1" applyFill="1" applyBorder="1" applyAlignment="1">
      <alignment horizontal="left" vertical="top"/>
    </xf>
    <xf numFmtId="0" fontId="94" fillId="2" borderId="22" xfId="1" applyFont="1" applyFill="1"/>
    <xf numFmtId="0" fontId="94" fillId="0" borderId="22" xfId="1" applyFont="1"/>
    <xf numFmtId="0" fontId="97" fillId="0" borderId="22" xfId="1" applyFont="1"/>
    <xf numFmtId="0" fontId="86" fillId="2" borderId="22" xfId="0" applyFont="1" applyFill="1"/>
    <xf numFmtId="0" fontId="100" fillId="2" borderId="22" xfId="2" applyFont="1" applyFill="1" applyAlignment="1"/>
    <xf numFmtId="0" fontId="101" fillId="0" borderId="0" xfId="0" applyFont="1" applyBorder="1"/>
    <xf numFmtId="0" fontId="91" fillId="0" borderId="137" xfId="1" applyFont="1" applyBorder="1" applyAlignment="1">
      <alignment horizontal="center" vertical="top"/>
    </xf>
    <xf numFmtId="0" fontId="92" fillId="0" borderId="22" xfId="1" applyFont="1"/>
    <xf numFmtId="0" fontId="102" fillId="0" borderId="0" xfId="0" applyFont="1" applyBorder="1"/>
    <xf numFmtId="0" fontId="98" fillId="0" borderId="0" xfId="0" applyFont="1" applyBorder="1"/>
    <xf numFmtId="0" fontId="95" fillId="2" borderId="22" xfId="1" applyFont="1" applyFill="1" applyAlignment="1">
      <alignment wrapText="1"/>
    </xf>
    <xf numFmtId="0" fontId="96" fillId="0" borderId="22" xfId="0" applyFont="1"/>
    <xf numFmtId="0" fontId="2" fillId="18" borderId="138" xfId="0" applyFont="1" applyFill="1" applyBorder="1" applyAlignment="1">
      <alignment horizontal="left" vertical="center"/>
    </xf>
    <xf numFmtId="0" fontId="0" fillId="0" borderId="2" xfId="0" applyBorder="1"/>
    <xf numFmtId="0" fontId="86" fillId="2" borderId="22" xfId="0" applyFont="1" applyFill="1"/>
    <xf numFmtId="0" fontId="0" fillId="0" borderId="0" xfId="0" applyBorder="1"/>
    <xf numFmtId="0" fontId="88" fillId="2" borderId="22" xfId="0" applyFont="1" applyFill="1" applyAlignment="1">
      <alignment horizontal="left" vertical="center"/>
    </xf>
    <xf numFmtId="0" fontId="6" fillId="2" borderId="22" xfId="0" applyFont="1" applyFill="1" applyAlignment="1">
      <alignment horizontal="left" vertical="top" wrapText="1"/>
    </xf>
    <xf numFmtId="0" fontId="7" fillId="2" borderId="22" xfId="0" applyFont="1" applyFill="1" applyAlignment="1">
      <alignment horizontal="left" vertical="top" wrapText="1"/>
    </xf>
    <xf numFmtId="0" fontId="8" fillId="0" borderId="22" xfId="0" applyFont="1"/>
    <xf numFmtId="0" fontId="9" fillId="2" borderId="22" xfId="0" applyFont="1" applyFill="1" applyAlignment="1">
      <alignment horizontal="right" vertical="top" wrapText="1"/>
    </xf>
    <xf numFmtId="0" fontId="11" fillId="2" borderId="22" xfId="0" applyFont="1" applyFill="1" applyAlignment="1">
      <alignment horizontal="left" vertical="center" wrapText="1"/>
    </xf>
    <xf numFmtId="0" fontId="15" fillId="0" borderId="22" xfId="0" applyFont="1" applyAlignment="1">
      <alignment horizontal="left" vertical="center" wrapText="1"/>
    </xf>
    <xf numFmtId="0" fontId="15" fillId="2" borderId="22" xfId="0" applyFont="1" applyFill="1" applyAlignment="1">
      <alignment horizontal="left" vertical="center" wrapText="1"/>
    </xf>
    <xf numFmtId="0" fontId="4" fillId="0" borderId="22" xfId="0" applyFont="1" applyAlignment="1">
      <alignment horizontal="left" vertical="center" wrapText="1"/>
    </xf>
    <xf numFmtId="0" fontId="6" fillId="2" borderId="22" xfId="0" applyFont="1" applyFill="1" applyAlignment="1">
      <alignment horizontal="left" vertical="center" wrapText="1"/>
    </xf>
    <xf numFmtId="0" fontId="89" fillId="2" borderId="5" xfId="0" applyFont="1" applyFill="1" applyBorder="1" applyAlignment="1">
      <alignment horizontal="left" vertical="center"/>
    </xf>
    <xf numFmtId="0" fontId="0" fillId="0" borderId="5" xfId="0" applyBorder="1"/>
    <xf numFmtId="0" fontId="6" fillId="2" borderId="4" xfId="0" applyFont="1" applyFill="1" applyBorder="1" applyAlignment="1">
      <alignment horizontal="left" vertical="center"/>
    </xf>
    <xf numFmtId="0" fontId="0" fillId="0" borderId="4" xfId="0" applyBorder="1"/>
    <xf numFmtId="0" fontId="14" fillId="4" borderId="22" xfId="0" applyFont="1" applyFill="1" applyAlignment="1">
      <alignment horizontal="left" vertical="center"/>
    </xf>
    <xf numFmtId="0" fontId="4" fillId="2" borderId="22" xfId="0" applyFont="1" applyFill="1" applyAlignment="1">
      <alignment horizontal="left" vertical="center" wrapText="1"/>
    </xf>
    <xf numFmtId="0" fontId="4" fillId="2" borderId="22" xfId="0" applyFont="1" applyFill="1" applyAlignment="1">
      <alignment horizontal="left" vertical="center"/>
    </xf>
    <xf numFmtId="0" fontId="86" fillId="2" borderId="22" xfId="0" applyFont="1" applyFill="1" applyAlignment="1">
      <alignment horizontal="left" vertical="center"/>
    </xf>
    <xf numFmtId="0" fontId="6" fillId="5" borderId="22" xfId="0" applyFont="1" applyFill="1" applyAlignment="1">
      <alignment horizontal="left" vertical="center" wrapText="1"/>
    </xf>
    <xf numFmtId="0" fontId="1" fillId="2" borderId="16" xfId="0" applyFont="1" applyFill="1" applyBorder="1" applyAlignment="1">
      <alignment horizontal="left" vertical="center"/>
    </xf>
    <xf numFmtId="0" fontId="0" fillId="0" borderId="16" xfId="0" applyBorder="1"/>
    <xf numFmtId="0" fontId="23" fillId="2" borderId="22" xfId="0" applyFont="1" applyFill="1" applyAlignment="1">
      <alignment horizontal="right"/>
    </xf>
    <xf numFmtId="0" fontId="86" fillId="2" borderId="22" xfId="0" applyFont="1" applyFill="1" applyAlignment="1">
      <alignment horizontal="left" vertical="top"/>
    </xf>
    <xf numFmtId="0" fontId="4" fillId="2" borderId="139" xfId="0" applyFont="1" applyFill="1" applyBorder="1" applyAlignment="1">
      <alignment horizontal="left" vertical="center"/>
    </xf>
    <xf numFmtId="0" fontId="0" fillId="0" borderId="131" xfId="0" applyBorder="1"/>
    <xf numFmtId="164" fontId="4" fillId="2" borderId="140" xfId="0" applyNumberFormat="1" applyFont="1" applyFill="1" applyBorder="1" applyAlignment="1">
      <alignment horizontal="center" vertical="center"/>
    </xf>
    <xf numFmtId="0" fontId="0" fillId="0" borderId="9" xfId="0" applyBorder="1"/>
    <xf numFmtId="1" fontId="4" fillId="2" borderId="140" xfId="0" applyNumberFormat="1" applyFont="1" applyFill="1" applyBorder="1" applyAlignment="1">
      <alignment horizontal="center" vertical="center"/>
    </xf>
    <xf numFmtId="1" fontId="4" fillId="2" borderId="92" xfId="0" applyNumberFormat="1" applyFont="1" applyFill="1" applyBorder="1" applyAlignment="1">
      <alignment horizontal="center" vertical="center"/>
    </xf>
    <xf numFmtId="0" fontId="0" fillId="0" borderId="10" xfId="0" applyBorder="1"/>
    <xf numFmtId="0" fontId="6" fillId="2" borderId="22" xfId="0" applyFont="1" applyFill="1" applyAlignment="1">
      <alignment horizontal="left" vertical="center"/>
    </xf>
    <xf numFmtId="0" fontId="1" fillId="2" borderId="74" xfId="0" applyFont="1" applyFill="1" applyBorder="1" applyAlignment="1">
      <alignment horizontal="left" vertical="center"/>
    </xf>
    <xf numFmtId="0" fontId="0" fillId="0" borderId="74" xfId="0" applyBorder="1"/>
    <xf numFmtId="164" fontId="14" fillId="7" borderId="12" xfId="0" applyNumberFormat="1" applyFont="1" applyFill="1" applyBorder="1" applyAlignment="1">
      <alignment horizontal="center" vertical="center"/>
    </xf>
    <xf numFmtId="0" fontId="0" fillId="0" borderId="12" xfId="0" applyBorder="1"/>
    <xf numFmtId="0" fontId="6" fillId="2" borderId="141" xfId="0" applyFont="1" applyFill="1" applyBorder="1" applyAlignment="1">
      <alignment horizontal="center" vertical="center" wrapText="1"/>
    </xf>
    <xf numFmtId="0" fontId="6" fillId="2" borderId="141" xfId="0" applyFont="1" applyFill="1" applyBorder="1" applyAlignment="1">
      <alignment horizontal="center" vertical="center"/>
    </xf>
    <xf numFmtId="0" fontId="6" fillId="2" borderId="5" xfId="0" applyFont="1" applyFill="1" applyBorder="1" applyAlignment="1">
      <alignment horizontal="center" vertical="center" wrapText="1"/>
    </xf>
    <xf numFmtId="0" fontId="0" fillId="0" borderId="15" xfId="0" applyBorder="1"/>
    <xf numFmtId="0" fontId="6" fillId="2" borderId="5" xfId="0" applyFont="1" applyFill="1" applyBorder="1" applyAlignment="1">
      <alignment horizontal="center" vertical="center"/>
    </xf>
    <xf numFmtId="0" fontId="14" fillId="7" borderId="22" xfId="0" applyFont="1" applyFill="1" applyAlignment="1">
      <alignment horizontal="left" vertical="center"/>
    </xf>
    <xf numFmtId="164" fontId="14" fillId="7" borderId="22" xfId="0" applyNumberFormat="1" applyFont="1" applyFill="1" applyAlignment="1">
      <alignment horizontal="center" vertical="center"/>
    </xf>
    <xf numFmtId="1" fontId="14" fillId="7" borderId="22" xfId="0" applyNumberFormat="1" applyFont="1" applyFill="1" applyAlignment="1">
      <alignment horizontal="center" vertical="center"/>
    </xf>
    <xf numFmtId="1" fontId="42" fillId="8" borderId="142" xfId="0" applyNumberFormat="1" applyFont="1" applyFill="1" applyBorder="1" applyAlignment="1">
      <alignment horizontal="center" vertical="center" textRotation="90" wrapText="1"/>
    </xf>
    <xf numFmtId="0" fontId="0" fillId="0" borderId="67" xfId="0" applyBorder="1"/>
    <xf numFmtId="0" fontId="48" fillId="9" borderId="48" xfId="0" applyFont="1" applyFill="1" applyBorder="1" applyAlignment="1">
      <alignment horizontal="center" vertical="center" wrapText="1"/>
    </xf>
    <xf numFmtId="0" fontId="0" fillId="0" borderId="48" xfId="0" applyBorder="1"/>
    <xf numFmtId="0" fontId="48" fillId="9" borderId="27" xfId="0" applyFont="1" applyFill="1" applyBorder="1" applyAlignment="1">
      <alignment horizontal="center" vertical="center" wrapText="1"/>
    </xf>
    <xf numFmtId="0" fontId="48" fillId="9" borderId="28" xfId="0" applyFont="1" applyFill="1" applyBorder="1" applyAlignment="1">
      <alignment horizontal="center" vertical="center" wrapText="1"/>
    </xf>
    <xf numFmtId="0" fontId="0" fillId="0" borderId="49" xfId="0" applyBorder="1"/>
    <xf numFmtId="0" fontId="44" fillId="9" borderId="67" xfId="0" applyFont="1" applyFill="1" applyBorder="1" applyAlignment="1">
      <alignment horizontal="right" vertical="center" wrapText="1"/>
    </xf>
    <xf numFmtId="0" fontId="44" fillId="9" borderId="102" xfId="0" applyFont="1" applyFill="1" applyBorder="1" applyAlignment="1">
      <alignment horizontal="right" vertical="center" wrapText="1"/>
    </xf>
    <xf numFmtId="0" fontId="0" fillId="0" borderId="102" xfId="0" applyBorder="1"/>
    <xf numFmtId="0" fontId="40" fillId="3" borderId="67" xfId="0" applyFont="1" applyFill="1" applyBorder="1" applyAlignment="1">
      <alignment horizontal="center" vertical="center" wrapText="1"/>
    </xf>
    <xf numFmtId="0" fontId="42" fillId="8" borderId="67" xfId="0" applyFont="1" applyFill="1" applyBorder="1" applyAlignment="1">
      <alignment horizontal="center" vertical="center" textRotation="90" wrapText="1"/>
    </xf>
    <xf numFmtId="0" fontId="48" fillId="3" borderId="26" xfId="0" applyFont="1" applyFill="1" applyBorder="1" applyAlignment="1">
      <alignment horizontal="center" vertical="center" wrapText="1"/>
    </xf>
    <xf numFmtId="0" fontId="0" fillId="0" borderId="47" xfId="0" applyBorder="1"/>
    <xf numFmtId="0" fontId="48" fillId="3" borderId="27" xfId="0" applyFont="1" applyFill="1" applyBorder="1" applyAlignment="1">
      <alignment horizontal="center" vertical="center" wrapText="1"/>
    </xf>
    <xf numFmtId="0" fontId="48" fillId="3" borderId="47" xfId="0" applyFont="1" applyFill="1" applyBorder="1" applyAlignment="1">
      <alignment horizontal="center" vertical="center" wrapText="1"/>
    </xf>
    <xf numFmtId="0" fontId="44" fillId="9" borderId="52" xfId="0" applyFont="1" applyFill="1" applyBorder="1" applyAlignment="1">
      <alignment horizontal="right" vertical="center" wrapText="1"/>
    </xf>
    <xf numFmtId="0" fontId="0" fillId="0" borderId="52" xfId="0" applyBorder="1"/>
    <xf numFmtId="0" fontId="48" fillId="9" borderId="49" xfId="0" applyFont="1" applyFill="1" applyBorder="1" applyAlignment="1">
      <alignment horizontal="center" vertical="center" wrapText="1"/>
    </xf>
    <xf numFmtId="0" fontId="44" fillId="3" borderId="22" xfId="0" applyFont="1" applyFill="1" applyAlignment="1">
      <alignment horizontal="center" vertical="center" wrapText="1"/>
    </xf>
    <xf numFmtId="0" fontId="35" fillId="0" borderId="95" xfId="0" applyFont="1" applyBorder="1" applyAlignment="1">
      <alignment horizontal="center" wrapText="1"/>
    </xf>
    <xf numFmtId="0" fontId="0" fillId="0" borderId="72" xfId="0" applyBorder="1"/>
    <xf numFmtId="0" fontId="0" fillId="0" borderId="95" xfId="0" applyBorder="1"/>
    <xf numFmtId="0" fontId="44" fillId="3" borderId="22" xfId="0" applyFont="1" applyFill="1" applyAlignment="1">
      <alignment horizontal="center" vertical="center" textRotation="90" wrapText="1"/>
    </xf>
    <xf numFmtId="0" fontId="40" fillId="3" borderId="142" xfId="0" applyFont="1" applyFill="1" applyBorder="1" applyAlignment="1">
      <alignment horizontal="center" vertical="center" wrapText="1"/>
    </xf>
    <xf numFmtId="0" fontId="40" fillId="3" borderId="22" xfId="0" applyFont="1" applyFill="1" applyAlignment="1">
      <alignment horizontal="center" vertical="center" textRotation="90" wrapText="1"/>
    </xf>
    <xf numFmtId="0" fontId="42" fillId="8" borderId="22" xfId="0" applyFont="1" applyFill="1" applyAlignment="1">
      <alignment horizontal="center" vertical="center" wrapText="1"/>
    </xf>
    <xf numFmtId="0" fontId="48" fillId="9" borderId="26" xfId="0" applyFont="1" applyFill="1" applyBorder="1" applyAlignment="1">
      <alignment horizontal="center" vertical="center" wrapText="1"/>
    </xf>
    <xf numFmtId="3" fontId="43" fillId="0" borderId="124" xfId="0" applyNumberFormat="1" applyFont="1" applyBorder="1" applyAlignment="1">
      <alignment horizontal="center" vertical="center" wrapText="1"/>
    </xf>
    <xf numFmtId="0" fontId="0" fillId="0" borderId="23" xfId="0" applyBorder="1"/>
    <xf numFmtId="3" fontId="39" fillId="8" borderId="22" xfId="0" applyNumberFormat="1" applyFont="1" applyFill="1" applyAlignment="1">
      <alignment horizontal="right" vertical="center" wrapText="1"/>
    </xf>
    <xf numFmtId="3" fontId="38" fillId="8" borderId="22" xfId="0" applyNumberFormat="1" applyFont="1" applyFill="1" applyAlignment="1">
      <alignment horizontal="left" vertical="top" wrapText="1"/>
    </xf>
    <xf numFmtId="0" fontId="39" fillId="8" borderId="22" xfId="0" applyFont="1" applyFill="1" applyAlignment="1">
      <alignment horizontal="center" vertical="center" textRotation="90" wrapText="1"/>
    </xf>
    <xf numFmtId="0" fontId="44" fillId="9" borderId="72" xfId="0" applyFont="1" applyFill="1" applyBorder="1" applyAlignment="1">
      <alignment horizontal="right" vertical="center" wrapText="1"/>
    </xf>
    <xf numFmtId="0" fontId="47" fillId="2" borderId="22" xfId="0" applyFont="1" applyFill="1" applyAlignment="1">
      <alignment horizontal="center" vertical="center" wrapText="1"/>
    </xf>
    <xf numFmtId="0" fontId="42" fillId="8" borderId="142" xfId="0" applyFont="1" applyFill="1" applyBorder="1" applyAlignment="1">
      <alignment horizontal="center" vertical="center" textRotation="90" wrapText="1"/>
    </xf>
    <xf numFmtId="0" fontId="36" fillId="3" borderId="108" xfId="0" applyFont="1" applyFill="1" applyBorder="1" applyAlignment="1">
      <alignment horizontal="left" vertical="center" wrapText="1"/>
    </xf>
    <xf numFmtId="0" fontId="0" fillId="0" borderId="108" xfId="0" applyBorder="1"/>
    <xf numFmtId="0" fontId="36" fillId="3" borderId="52" xfId="0" applyFont="1" applyFill="1" applyBorder="1" applyAlignment="1">
      <alignment horizontal="right" vertical="center" wrapText="1"/>
    </xf>
    <xf numFmtId="0" fontId="48" fillId="3" borderId="48" xfId="0" applyFont="1" applyFill="1" applyBorder="1" applyAlignment="1">
      <alignment horizontal="center" vertical="center" wrapText="1"/>
    </xf>
    <xf numFmtId="0" fontId="48" fillId="9" borderId="47" xfId="0" applyFont="1" applyFill="1" applyBorder="1" applyAlignment="1">
      <alignment horizontal="center" vertical="center" wrapText="1"/>
    </xf>
    <xf numFmtId="0" fontId="44" fillId="9" borderId="63" xfId="0" applyFont="1" applyFill="1" applyBorder="1" applyAlignment="1">
      <alignment horizontal="center" vertical="center" wrapText="1"/>
    </xf>
    <xf numFmtId="0" fontId="0" fillId="0" borderId="63" xfId="0" applyBorder="1"/>
    <xf numFmtId="0" fontId="44" fillId="9" borderId="22" xfId="0" applyFont="1" applyFill="1" applyAlignment="1">
      <alignment horizontal="right" vertical="center" wrapText="1"/>
    </xf>
    <xf numFmtId="0" fontId="93" fillId="2" borderId="22" xfId="0" applyFont="1" applyFill="1" applyAlignment="1">
      <alignment horizontal="right" vertical="center"/>
    </xf>
    <xf numFmtId="0" fontId="87" fillId="0" borderId="0" xfId="0" applyFont="1" applyBorder="1"/>
    <xf numFmtId="0" fontId="90" fillId="2" borderId="22" xfId="0" applyFont="1" applyFill="1" applyAlignment="1">
      <alignment horizontal="left" vertical="top"/>
    </xf>
    <xf numFmtId="0" fontId="4" fillId="2" borderId="77" xfId="0" applyFont="1" applyFill="1" applyBorder="1" applyAlignment="1">
      <alignment horizontal="right" vertical="center"/>
    </xf>
    <xf numFmtId="0" fontId="0" fillId="0" borderId="76" xfId="0" applyBorder="1"/>
    <xf numFmtId="0" fontId="0" fillId="0" borderId="81" xfId="0" applyBorder="1"/>
    <xf numFmtId="1" fontId="4" fillId="2" borderId="4" xfId="0" applyNumberFormat="1" applyFont="1" applyFill="1" applyBorder="1" applyAlignment="1">
      <alignment horizontal="right" vertical="center"/>
    </xf>
    <xf numFmtId="1" fontId="4" fillId="2" borderId="78" xfId="0" applyNumberFormat="1" applyFont="1" applyFill="1" applyBorder="1" applyAlignment="1">
      <alignment horizontal="left" vertical="center"/>
    </xf>
    <xf numFmtId="0" fontId="0" fillId="0" borderId="80" xfId="0" applyBorder="1"/>
    <xf numFmtId="0" fontId="0" fillId="0" borderId="82" xfId="0" applyBorder="1"/>
    <xf numFmtId="0" fontId="6" fillId="2" borderId="74" xfId="0" applyFont="1" applyFill="1" applyBorder="1" applyAlignment="1">
      <alignment horizontal="left" vertical="top" wrapText="1"/>
    </xf>
    <xf numFmtId="0" fontId="23" fillId="2" borderId="4" xfId="0" applyFont="1" applyFill="1" applyBorder="1" applyAlignment="1">
      <alignment horizontal="right" vertical="top"/>
    </xf>
    <xf numFmtId="0" fontId="58" fillId="2" borderId="79" xfId="0" applyFont="1" applyFill="1" applyBorder="1" applyAlignment="1">
      <alignment horizontal="left" vertical="center" wrapText="1"/>
    </xf>
    <xf numFmtId="0" fontId="57" fillId="7" borderId="76" xfId="0" applyFont="1" applyFill="1" applyBorder="1" applyAlignment="1">
      <alignment horizontal="center" vertical="center" wrapText="1"/>
    </xf>
    <xf numFmtId="0" fontId="57" fillId="7" borderId="143" xfId="0" applyFont="1" applyFill="1" applyBorder="1" applyAlignment="1">
      <alignment horizontal="center" vertical="center" wrapText="1"/>
    </xf>
    <xf numFmtId="0" fontId="0" fillId="0" borderId="78" xfId="0" applyBorder="1"/>
    <xf numFmtId="0" fontId="57" fillId="3" borderId="79" xfId="0" applyFont="1" applyFill="1" applyBorder="1" applyAlignment="1">
      <alignment horizontal="center" vertical="center" wrapText="1"/>
    </xf>
    <xf numFmtId="0" fontId="0" fillId="0" borderId="83" xfId="0" applyBorder="1"/>
    <xf numFmtId="0" fontId="57" fillId="3" borderId="84" xfId="0" applyFont="1" applyFill="1" applyBorder="1" applyAlignment="1">
      <alignment horizontal="center" vertical="center" wrapText="1"/>
    </xf>
    <xf numFmtId="0" fontId="0" fillId="0" borderId="84" xfId="0" applyBorder="1"/>
    <xf numFmtId="0" fontId="57" fillId="3" borderId="143" xfId="0" applyFont="1" applyFill="1" applyBorder="1" applyAlignment="1">
      <alignment horizontal="center" vertical="center" wrapText="1"/>
    </xf>
    <xf numFmtId="0" fontId="86" fillId="2" borderId="22" xfId="0" applyFont="1" applyFill="1" applyAlignment="1">
      <alignment horizontal="left"/>
    </xf>
    <xf numFmtId="0" fontId="59" fillId="2" borderId="22" xfId="0" applyFont="1" applyFill="1" applyAlignment="1">
      <alignment horizontal="left" vertical="center"/>
    </xf>
    <xf numFmtId="0" fontId="0" fillId="2" borderId="22" xfId="0" applyFill="1" applyAlignment="1">
      <alignment horizontal="left" vertical="top" wrapText="1"/>
    </xf>
    <xf numFmtId="1" fontId="14" fillId="3" borderId="144" xfId="0" applyNumberFormat="1" applyFont="1" applyFill="1" applyBorder="1" applyAlignment="1">
      <alignment horizontal="left" vertical="center"/>
    </xf>
    <xf numFmtId="0" fontId="0" fillId="0" borderId="86" xfId="0" applyBorder="1"/>
    <xf numFmtId="0" fontId="0" fillId="0" borderId="87" xfId="0" applyBorder="1"/>
    <xf numFmtId="0" fontId="66" fillId="0" borderId="145" xfId="0" applyFont="1" applyBorder="1" applyAlignment="1">
      <alignment horizontal="center" vertical="center" wrapText="1"/>
    </xf>
    <xf numFmtId="0" fontId="0" fillId="0" borderId="103" xfId="0" applyBorder="1"/>
    <xf numFmtId="0" fontId="23" fillId="0" borderId="22" xfId="0" applyFont="1" applyAlignment="1">
      <alignment horizontal="center" vertical="center" wrapText="1"/>
    </xf>
    <xf numFmtId="0" fontId="57" fillId="7" borderId="93" xfId="0" applyFont="1" applyFill="1" applyBorder="1" applyAlignment="1">
      <alignment horizontal="center" vertical="center" wrapText="1"/>
    </xf>
    <xf numFmtId="0" fontId="66" fillId="0" borderId="146" xfId="0" applyFont="1" applyBorder="1" applyAlignment="1">
      <alignment horizontal="center" vertical="center" wrapText="1"/>
    </xf>
    <xf numFmtId="3" fontId="66" fillId="0" borderId="146" xfId="0" applyNumberFormat="1" applyFont="1" applyBorder="1" applyAlignment="1">
      <alignment horizontal="center" vertical="center" wrapText="1"/>
    </xf>
    <xf numFmtId="3" fontId="66" fillId="3" borderId="95" xfId="0" applyNumberFormat="1" applyFont="1" applyFill="1" applyBorder="1" applyAlignment="1">
      <alignment horizontal="center" vertical="center" wrapText="1"/>
    </xf>
    <xf numFmtId="3" fontId="66" fillId="3" borderId="146" xfId="0" applyNumberFormat="1" applyFont="1" applyFill="1" applyBorder="1" applyAlignment="1">
      <alignment horizontal="center" vertical="center" wrapText="1"/>
    </xf>
    <xf numFmtId="3" fontId="66" fillId="3" borderId="147" xfId="0" applyNumberFormat="1" applyFont="1" applyFill="1" applyBorder="1" applyAlignment="1">
      <alignment horizontal="center" vertical="center" wrapText="1"/>
    </xf>
    <xf numFmtId="0" fontId="0" fillId="0" borderId="109" xfId="0" applyBorder="1"/>
    <xf numFmtId="0" fontId="66" fillId="0" borderId="9" xfId="0" applyFont="1" applyBorder="1" applyAlignment="1">
      <alignment horizontal="center"/>
    </xf>
    <xf numFmtId="0" fontId="64" fillId="3" borderId="123" xfId="0" applyFont="1" applyFill="1" applyBorder="1" applyAlignment="1">
      <alignment horizontal="center" vertical="center" wrapText="1"/>
    </xf>
    <xf numFmtId="0" fontId="64" fillId="3" borderId="95" xfId="0" applyFont="1" applyFill="1" applyBorder="1" applyAlignment="1">
      <alignment horizontal="center" vertical="center" wrapText="1"/>
    </xf>
    <xf numFmtId="3" fontId="66" fillId="3" borderId="6" xfId="0" applyNumberFormat="1" applyFont="1" applyFill="1" applyBorder="1" applyAlignment="1">
      <alignment horizontal="center" vertical="center" wrapText="1"/>
    </xf>
    <xf numFmtId="0" fontId="0" fillId="0" borderId="127" xfId="0" applyBorder="1"/>
    <xf numFmtId="3" fontId="66" fillId="0" borderId="125" xfId="0" applyNumberFormat="1" applyFont="1" applyBorder="1" applyAlignment="1">
      <alignment horizontal="center" vertical="center" wrapText="1"/>
    </xf>
    <xf numFmtId="0" fontId="0" fillId="0" borderId="126" xfId="0" applyBorder="1"/>
    <xf numFmtId="0" fontId="69" fillId="5" borderId="128" xfId="0" applyFont="1" applyFill="1" applyBorder="1" applyAlignment="1">
      <alignment horizontal="center"/>
    </xf>
    <xf numFmtId="0" fontId="91" fillId="0" borderId="137" xfId="1" applyFont="1" applyBorder="1" applyAlignment="1">
      <alignment horizontal="center" vertical="top" wrapText="1"/>
    </xf>
    <xf numFmtId="0" fontId="92" fillId="0" borderId="22" xfId="1" applyFont="1" applyAlignment="1">
      <alignment wrapText="1"/>
    </xf>
    <xf numFmtId="0" fontId="85" fillId="0" borderId="22" xfId="1" applyAlignment="1">
      <alignment wrapText="1"/>
    </xf>
    <xf numFmtId="0" fontId="91" fillId="0" borderId="22" xfId="1" applyFont="1" applyAlignment="1">
      <alignment horizontal="center" vertical="top" wrapText="1"/>
    </xf>
    <xf numFmtId="172" fontId="92" fillId="0" borderId="22" xfId="1" applyNumberFormat="1" applyFont="1" applyAlignment="1">
      <alignment wrapText="1"/>
    </xf>
    <xf numFmtId="172" fontId="85" fillId="0" borderId="22" xfId="1" applyNumberFormat="1" applyAlignment="1">
      <alignment wrapText="1"/>
    </xf>
    <xf numFmtId="0" fontId="92" fillId="2" borderId="22" xfId="1" applyFont="1" applyFill="1" applyAlignment="1">
      <alignment wrapText="1"/>
    </xf>
    <xf numFmtId="0" fontId="92" fillId="2" borderId="22" xfId="1" applyFont="1" applyFill="1" applyAlignment="1">
      <alignment horizontal="center" vertical="top" wrapText="1"/>
    </xf>
    <xf numFmtId="0" fontId="101" fillId="0" borderId="0" xfId="0" applyFont="1" applyBorder="1" applyAlignment="1">
      <alignment horizontal="center" wrapText="1"/>
    </xf>
  </cellXfs>
  <cellStyles count="3">
    <cellStyle name="Collegamento ipertestuale" xfId="2" builtinId="8"/>
    <cellStyle name="Normal 2" xfId="1" xr:uid="{00000000-0005-0000-0000-000001000000}"/>
    <cellStyle name="Normale" xfId="0" builtinId="0"/>
  </cellStyles>
  <dxfs count="28">
    <dxf>
      <font>
        <color rgb="FF99CC00"/>
      </font>
      <fill>
        <patternFill patternType="solid">
          <fgColor rgb="FF99CC00"/>
          <bgColor rgb="FF99CC00"/>
        </patternFill>
      </fill>
    </dxf>
    <dxf>
      <font>
        <color theme="0"/>
      </font>
    </dxf>
    <dxf>
      <font>
        <color rgb="FF99CC00"/>
      </font>
      <fill>
        <patternFill patternType="solid">
          <fgColor rgb="FF99CC00"/>
          <bgColor rgb="FF99CC00"/>
        </patternFill>
      </fill>
    </dxf>
    <dxf>
      <font>
        <color theme="0"/>
      </font>
    </dxf>
    <dxf>
      <font>
        <color rgb="FF99CC00"/>
      </font>
      <fill>
        <patternFill patternType="solid">
          <fgColor rgb="FF99CC00"/>
          <bgColor rgb="FF99CC00"/>
        </patternFill>
      </fill>
    </dxf>
    <dxf>
      <font>
        <color theme="0"/>
      </font>
    </dxf>
    <dxf>
      <font>
        <color rgb="FF99CC00"/>
      </font>
      <fill>
        <patternFill patternType="solid">
          <fgColor rgb="FF99CC00"/>
          <bgColor rgb="FF99CC00"/>
        </patternFill>
      </fill>
    </dxf>
    <dxf>
      <font>
        <color rgb="FF333300"/>
      </font>
      <fill>
        <patternFill patternType="solid">
          <fgColor rgb="FF333300"/>
          <bgColor rgb="FF333300"/>
        </patternFill>
      </fill>
    </dxf>
    <dxf>
      <font>
        <color rgb="FF99CC00"/>
      </font>
      <fill>
        <patternFill patternType="solid">
          <fgColor rgb="FF99CC00"/>
          <bgColor rgb="FF99CC00"/>
        </patternFill>
      </fill>
    </dxf>
    <dxf>
      <font>
        <color rgb="FF99CC00"/>
      </font>
      <fill>
        <patternFill patternType="solid">
          <fgColor rgb="FF99CC00"/>
          <bgColor rgb="FF99CC00"/>
        </patternFill>
      </fill>
    </dxf>
    <dxf>
      <font>
        <color rgb="FF99CC00"/>
      </font>
      <fill>
        <patternFill patternType="solid">
          <fgColor rgb="FF99CC00"/>
          <bgColor rgb="FF99CC00"/>
        </patternFill>
      </fill>
    </dxf>
    <dxf>
      <font>
        <color rgb="FF99CC00"/>
      </font>
      <fill>
        <patternFill patternType="solid">
          <fgColor rgb="FF99CC00"/>
          <bgColor rgb="FF99CC00"/>
        </patternFill>
      </fill>
    </dxf>
    <dxf>
      <font>
        <color rgb="FF99CC00"/>
      </font>
      <fill>
        <patternFill patternType="solid">
          <fgColor rgb="FF99CC00"/>
          <bgColor rgb="FF99CC00"/>
        </patternFill>
      </fill>
    </dxf>
    <dxf>
      <font>
        <color theme="0"/>
      </font>
    </dxf>
    <dxf>
      <font>
        <sz val="11"/>
        <color rgb="FFF20884"/>
      </font>
      <fill>
        <patternFill patternType="solid">
          <fgColor rgb="FFFF99CC"/>
          <bgColor rgb="FFFF99CC"/>
        </patternFill>
      </fill>
    </dxf>
    <dxf>
      <font>
        <sz val="11"/>
        <color rgb="FFF20884"/>
      </font>
      <fill>
        <patternFill patternType="solid">
          <fgColor rgb="FFFF99CC"/>
          <bgColor rgb="FFFF99CC"/>
        </patternFill>
      </fill>
    </dxf>
    <dxf>
      <font>
        <sz val="11"/>
        <color rgb="FFF20884"/>
      </font>
      <fill>
        <patternFill patternType="solid">
          <fgColor rgb="FFFF99CC"/>
          <bgColor rgb="FFFF99CC"/>
        </patternFill>
      </fill>
    </dxf>
    <dxf>
      <font>
        <color rgb="FFF20884"/>
      </font>
      <fill>
        <patternFill patternType="solid">
          <fgColor rgb="FFFF99CC"/>
          <bgColor rgb="FFFF99CC"/>
        </patternFill>
      </fill>
    </dxf>
    <dxf>
      <font>
        <sz val="11"/>
        <color rgb="FFF20884"/>
      </font>
      <fill>
        <patternFill patternType="solid">
          <fgColor rgb="FFFF99CC"/>
          <bgColor rgb="FFFF99CC"/>
        </patternFill>
      </fill>
    </dxf>
    <dxf>
      <font>
        <color rgb="FFF20884"/>
      </font>
      <fill>
        <patternFill patternType="solid">
          <fgColor rgb="FFFF99CC"/>
          <bgColor rgb="FFFF99CC"/>
        </patternFill>
      </fill>
    </dxf>
    <dxf>
      <font>
        <sz val="11"/>
        <color rgb="FFF20884"/>
      </font>
      <fill>
        <patternFill patternType="solid">
          <fgColor rgb="FFFF99CC"/>
          <bgColor rgb="FFFF99CC"/>
        </patternFill>
      </fill>
    </dxf>
    <dxf>
      <font>
        <sz val="11"/>
        <color rgb="FFF20884"/>
      </font>
      <fill>
        <patternFill patternType="solid">
          <fgColor rgb="FFFF99CC"/>
          <bgColor rgb="FFFF99CC"/>
        </patternFill>
      </fill>
    </dxf>
    <dxf>
      <font>
        <sz val="11"/>
        <color rgb="FFF20884"/>
      </font>
      <fill>
        <patternFill patternType="solid">
          <fgColor rgb="FFFF99CC"/>
          <bgColor rgb="FFFF99CC"/>
        </patternFill>
      </fill>
    </dxf>
    <dxf>
      <font>
        <sz val="11"/>
        <color rgb="FFF20884"/>
      </font>
      <fill>
        <patternFill patternType="solid">
          <fgColor rgb="FFFF99CC"/>
          <bgColor rgb="FFFF99CC"/>
        </patternFill>
      </fill>
    </dxf>
    <dxf>
      <font>
        <sz val="11"/>
        <color rgb="FFF20884"/>
      </font>
      <fill>
        <patternFill patternType="solid">
          <fgColor rgb="FFFF99CC"/>
          <bgColor rgb="FFFF99CC"/>
        </patternFill>
      </fill>
    </dxf>
    <dxf>
      <font>
        <color rgb="FF9C0006"/>
      </font>
      <fill>
        <patternFill>
          <bgColor rgb="FFF2DCDB"/>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Target vs Actual (example KPIs)</a:t>
            </a:r>
          </a:p>
        </c:rich>
      </c:tx>
      <c:overlay val="0"/>
    </c:title>
    <c:autoTitleDeleted val="0"/>
    <c:plotArea>
      <c:layout/>
      <c:barChart>
        <c:barDir val="col"/>
        <c:grouping val="clustered"/>
        <c:varyColors val="0"/>
        <c:ser>
          <c:idx val="0"/>
          <c:order val="0"/>
          <c:tx>
            <c:v>Target</c:v>
          </c:tx>
          <c:spPr>
            <a:ln>
              <a:prstDash val="solid"/>
            </a:ln>
          </c:spPr>
          <c:invertIfNegative val="0"/>
          <c:cat>
            <c:strRef>
              <c:f>'I3. Dashboard'!$A$4:$A$7</c:f>
              <c:strCache>
                <c:ptCount val="4"/>
                <c:pt idx="0">
                  <c:v>Energy consumption per unit revenue</c:v>
                </c:pt>
                <c:pt idx="1">
                  <c:v>Energy consumption per unit revenue</c:v>
                </c:pt>
                <c:pt idx="2">
                  <c:v>Share of employees from vulnerable groups</c:v>
                </c:pt>
                <c:pt idx="3">
                  <c:v>Stakeholder engagement events per year</c:v>
                </c:pt>
              </c:strCache>
            </c:strRef>
          </c:cat>
          <c:val>
            <c:numRef>
              <c:f>'I3. Dashboard'!$B$4:$B$7</c:f>
              <c:numCache>
                <c:formatCode>General</c:formatCode>
                <c:ptCount val="4"/>
                <c:pt idx="0">
                  <c:v>0.75</c:v>
                </c:pt>
                <c:pt idx="1">
                  <c:v>0.7</c:v>
                </c:pt>
                <c:pt idx="2">
                  <c:v>8</c:v>
                </c:pt>
                <c:pt idx="3">
                  <c:v>3</c:v>
                </c:pt>
              </c:numCache>
            </c:numRef>
          </c:val>
          <c:extLst>
            <c:ext xmlns:c16="http://schemas.microsoft.com/office/drawing/2014/chart" uri="{C3380CC4-5D6E-409C-BE32-E72D297353CC}">
              <c16:uniqueId val="{00000000-9534-C14E-897A-ACA0E62A40D0}"/>
            </c:ext>
          </c:extLst>
        </c:ser>
        <c:ser>
          <c:idx val="1"/>
          <c:order val="1"/>
          <c:tx>
            <c:v>Actual</c:v>
          </c:tx>
          <c:spPr>
            <a:ln>
              <a:prstDash val="solid"/>
            </a:ln>
          </c:spPr>
          <c:invertIfNegative val="0"/>
          <c:cat>
            <c:strRef>
              <c:f>'I3. Dashboard'!$A$4:$A$7</c:f>
              <c:strCache>
                <c:ptCount val="4"/>
                <c:pt idx="0">
                  <c:v>Energy consumption per unit revenue</c:v>
                </c:pt>
                <c:pt idx="1">
                  <c:v>Energy consumption per unit revenue</c:v>
                </c:pt>
                <c:pt idx="2">
                  <c:v>Share of employees from vulnerable groups</c:v>
                </c:pt>
                <c:pt idx="3">
                  <c:v>Stakeholder engagement events per year</c:v>
                </c:pt>
              </c:strCache>
            </c:strRef>
          </c:cat>
          <c:val>
            <c:numRef>
              <c:f>'I3. Dashboard'!$C$4:$C$7</c:f>
              <c:numCache>
                <c:formatCode>General</c:formatCode>
                <c:ptCount val="4"/>
                <c:pt idx="0">
                  <c:v>0.78</c:v>
                </c:pt>
                <c:pt idx="1">
                  <c:v>0.68</c:v>
                </c:pt>
                <c:pt idx="2">
                  <c:v>9</c:v>
                </c:pt>
                <c:pt idx="3">
                  <c:v>4</c:v>
                </c:pt>
              </c:numCache>
            </c:numRef>
          </c:val>
          <c:extLst>
            <c:ext xmlns:c16="http://schemas.microsoft.com/office/drawing/2014/chart" uri="{C3380CC4-5D6E-409C-BE32-E72D297353CC}">
              <c16:uniqueId val="{00000001-9534-C14E-897A-ACA0E62A40D0}"/>
            </c:ext>
          </c:extLst>
        </c:ser>
        <c:dLbls>
          <c:showLegendKey val="0"/>
          <c:showVal val="0"/>
          <c:showCatName val="0"/>
          <c:showSerName val="0"/>
          <c:showPercent val="0"/>
          <c:showBubbleSize val="0"/>
        </c:dLbls>
        <c:gapWidth val="150"/>
        <c:axId val="50010001"/>
        <c:axId val="50010002"/>
      </c:barChart>
      <c:catAx>
        <c:axId val="50010001"/>
        <c:scaling>
          <c:orientation val="minMax"/>
        </c:scaling>
        <c:delete val="0"/>
        <c:axPos val="b"/>
        <c:title>
          <c:tx>
            <c:rich>
              <a:bodyPr/>
              <a:lstStyle/>
              <a:p>
                <a:pPr>
                  <a:defRPr/>
                </a:pPr>
                <a:r>
                  <a:rPr lang="en-US"/>
                  <a:t>KPI</a:t>
                </a:r>
              </a:p>
            </c:rich>
          </c:tx>
          <c:overlay val="0"/>
        </c:title>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majorGridlines/>
        <c:title>
          <c:tx>
            <c:rich>
              <a:bodyPr/>
              <a:lstStyle/>
              <a:p>
                <a:pPr>
                  <a:defRPr/>
                </a:pPr>
                <a:r>
                  <a:rPr lang="en-US"/>
                  <a:t>Value</a:t>
                </a:r>
              </a:p>
            </c:rich>
          </c:tx>
          <c:overlay val="0"/>
        </c:title>
        <c:numFmt formatCode="General" sourceLinked="1"/>
        <c:majorTickMark val="out"/>
        <c:minorTickMark val="none"/>
        <c:tickLblPos val="nextTo"/>
        <c:crossAx val="5001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38851383395949413"/>
          <c:y val="0.33861973135710982"/>
          <c:w val="0.22133711877564599"/>
          <c:h val="0.3209749884205651"/>
        </c:manualLayout>
      </c:layout>
      <c:radarChart>
        <c:radarStyle val="marker"/>
        <c:varyColors val="1"/>
        <c:ser>
          <c:idx val="0"/>
          <c:order val="0"/>
          <c:spPr>
            <a:ln cmpd="sng">
              <a:solidFill>
                <a:srgbClr val="4472C4"/>
              </a:solidFill>
              <a:prstDash val="solid"/>
            </a:ln>
          </c:spPr>
          <c:marker>
            <c:symbol val="none"/>
          </c:marker>
          <c:cat>
            <c:strRef>
              <c:f>'S5. Values'!$B$18:$B$21</c:f>
              <c:strCache>
                <c:ptCount val="4"/>
                <c:pt idx="0">
                  <c:v>Human dignity</c:v>
                </c:pt>
                <c:pt idx="1">
                  <c:v>Solidarity &amp; social justice</c:v>
                </c:pt>
                <c:pt idx="2">
                  <c:v>Environmental sustainability</c:v>
                </c:pt>
                <c:pt idx="3">
                  <c:v>Transparency &amp; co-determination</c:v>
                </c:pt>
              </c:strCache>
            </c:strRef>
          </c:cat>
          <c:val>
            <c:numRef>
              <c:f>'S5. Values'!$G$18:$G$21</c:f>
              <c:numCache>
                <c:formatCode>0\ %</c:formatCode>
                <c:ptCount val="4"/>
                <c:pt idx="0">
                  <c:v>0</c:v>
                </c:pt>
                <c:pt idx="1">
                  <c:v>0</c:v>
                </c:pt>
                <c:pt idx="2">
                  <c:v>0</c:v>
                </c:pt>
                <c:pt idx="3">
                  <c:v>0</c:v>
                </c:pt>
              </c:numCache>
            </c:numRef>
          </c:val>
          <c:extLst>
            <c:ext xmlns:c16="http://schemas.microsoft.com/office/drawing/2014/chart" uri="{C3380CC4-5D6E-409C-BE32-E72D297353CC}">
              <c16:uniqueId val="{00000000-EF24-2642-B98D-AA8738477081}"/>
            </c:ext>
          </c:extLst>
        </c:ser>
        <c:dLbls>
          <c:showLegendKey val="0"/>
          <c:showVal val="0"/>
          <c:showCatName val="0"/>
          <c:showSerName val="0"/>
          <c:showPercent val="0"/>
          <c:showBubbleSize val="0"/>
        </c:dLbls>
        <c:axId val="2085203753"/>
        <c:axId val="30644688"/>
      </c:radarChart>
      <c:catAx>
        <c:axId val="208520375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30644688"/>
        <c:crosses val="autoZero"/>
        <c:auto val="1"/>
        <c:lblAlgn val="ctr"/>
        <c:lblOffset val="100"/>
        <c:noMultiLvlLbl val="1"/>
      </c:catAx>
      <c:valAx>
        <c:axId val="30644688"/>
        <c:scaling>
          <c:orientation val="minMax"/>
        </c:scaling>
        <c:delete val="0"/>
        <c:axPos val="l"/>
        <c:majorGridlines>
          <c:spPr>
            <a:ln>
              <a:solidFill>
                <a:srgbClr val="B7B7B7"/>
              </a:solidFill>
              <a:prstDash val="solid"/>
            </a:ln>
          </c:spPr>
        </c:majorGridlines>
        <c:minorGridlines>
          <c:spPr>
            <a:ln>
              <a:solidFill>
                <a:srgbClr val="CCCCCC"/>
              </a:solidFill>
              <a:prstDash val="solid"/>
            </a:ln>
          </c:spPr>
        </c:minorGridlines>
        <c:title>
          <c:tx>
            <c:rich>
              <a:bodyPr/>
              <a:lstStyle/>
              <a:p>
                <a:pPr lvl="0">
                  <a:defRPr b="0">
                    <a:solidFill>
                      <a:srgbClr val="000000"/>
                    </a:solidFill>
                    <a:latin typeface="+mn-lt"/>
                  </a:defRPr>
                </a:pPr>
                <a:endParaRPr lang="en-US"/>
              </a:p>
            </c:rich>
          </c:tx>
          <c:overlay val="0"/>
        </c:title>
        <c:numFmt formatCode="0\ %" sourceLinked="1"/>
        <c:majorTickMark val="none"/>
        <c:minorTickMark val="none"/>
        <c:tickLblPos val="nextTo"/>
        <c:spPr>
          <a:ln>
            <a:prstDash val="solid"/>
          </a:ln>
        </c:spPr>
        <c:txPr>
          <a:bodyPr/>
          <a:lstStyle/>
          <a:p>
            <a:pPr lvl="0">
              <a:defRPr b="0">
                <a:solidFill>
                  <a:srgbClr val="000000"/>
                </a:solidFill>
                <a:latin typeface="+mn-lt"/>
              </a:defRPr>
            </a:pPr>
            <a:endParaRPr lang="en-US"/>
          </a:p>
        </c:txPr>
        <c:crossAx val="2085203753"/>
        <c:crosses val="autoZero"/>
        <c:crossBetween val="between"/>
      </c:valAx>
    </c:plotArea>
    <c:plotVisOnly val="1"/>
    <c:dispBlanksAs val="zero"/>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37214308695284049"/>
          <c:y val="0.37536971277283149"/>
          <c:w val="0.23138819744306149"/>
          <c:h val="0.31255050635010501"/>
        </c:manualLayout>
      </c:layout>
      <c:radarChart>
        <c:radarStyle val="marker"/>
        <c:varyColors val="1"/>
        <c:ser>
          <c:idx val="0"/>
          <c:order val="0"/>
          <c:spPr>
            <a:ln cmpd="sng">
              <a:solidFill>
                <a:srgbClr val="4472C4"/>
              </a:solidFill>
              <a:prstDash val="solid"/>
            </a:ln>
          </c:spPr>
          <c:marker>
            <c:symbol val="none"/>
          </c:marker>
          <c:cat>
            <c:strRef>
              <c:f>'S6. Stakeholder'!$B$18:$B$22</c:f>
              <c:strCache>
                <c:ptCount val="5"/>
                <c:pt idx="0">
                  <c:v>Suppliers</c:v>
                </c:pt>
                <c:pt idx="1">
                  <c:v>Owners, equity- and financial service providers</c:v>
                </c:pt>
                <c:pt idx="2">
                  <c:v>Employees</c:v>
                </c:pt>
                <c:pt idx="3">
                  <c:v>Customers and other companies</c:v>
                </c:pt>
                <c:pt idx="4">
                  <c:v>Social environment</c:v>
                </c:pt>
              </c:strCache>
            </c:strRef>
          </c:cat>
          <c:val>
            <c:numRef>
              <c:f>'S6. Stakeholder'!$G$18:$G$22</c:f>
              <c:numCache>
                <c:formatCode>0\ %</c:formatCode>
                <c:ptCount val="5"/>
                <c:pt idx="0">
                  <c:v>0</c:v>
                </c:pt>
                <c:pt idx="1">
                  <c:v>0</c:v>
                </c:pt>
                <c:pt idx="2">
                  <c:v>0</c:v>
                </c:pt>
                <c:pt idx="3">
                  <c:v>0</c:v>
                </c:pt>
                <c:pt idx="4">
                  <c:v>0</c:v>
                </c:pt>
              </c:numCache>
            </c:numRef>
          </c:val>
          <c:extLst>
            <c:ext xmlns:c16="http://schemas.microsoft.com/office/drawing/2014/chart" uri="{C3380CC4-5D6E-409C-BE32-E72D297353CC}">
              <c16:uniqueId val="{00000000-A426-9340-B5EF-F46D5086DB9F}"/>
            </c:ext>
          </c:extLst>
        </c:ser>
        <c:dLbls>
          <c:showLegendKey val="0"/>
          <c:showVal val="0"/>
          <c:showCatName val="0"/>
          <c:showSerName val="0"/>
          <c:showPercent val="0"/>
          <c:showBubbleSize val="0"/>
        </c:dLbls>
        <c:axId val="651621180"/>
        <c:axId val="1741624360"/>
      </c:radarChart>
      <c:catAx>
        <c:axId val="65162118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741624360"/>
        <c:crosses val="autoZero"/>
        <c:auto val="1"/>
        <c:lblAlgn val="ctr"/>
        <c:lblOffset val="100"/>
        <c:noMultiLvlLbl val="1"/>
      </c:catAx>
      <c:valAx>
        <c:axId val="1741624360"/>
        <c:scaling>
          <c:orientation val="minMax"/>
        </c:scaling>
        <c:delete val="0"/>
        <c:axPos val="l"/>
        <c:majorGridlines>
          <c:spPr>
            <a:ln>
              <a:solidFill>
                <a:srgbClr val="B7B7B7"/>
              </a:solidFill>
              <a:prstDash val="solid"/>
            </a:ln>
          </c:spPr>
        </c:majorGridlines>
        <c:minorGridlines>
          <c:spPr>
            <a:ln>
              <a:solidFill>
                <a:srgbClr val="CCCCCC"/>
              </a:solidFill>
              <a:prstDash val="solid"/>
            </a:ln>
          </c:spPr>
        </c:minorGridlines>
        <c:title>
          <c:tx>
            <c:rich>
              <a:bodyPr/>
              <a:lstStyle/>
              <a:p>
                <a:pPr lvl="0">
                  <a:defRPr b="0">
                    <a:solidFill>
                      <a:srgbClr val="000000"/>
                    </a:solidFill>
                    <a:latin typeface="+mn-lt"/>
                  </a:defRPr>
                </a:pPr>
                <a:endParaRPr lang="en-US"/>
              </a:p>
            </c:rich>
          </c:tx>
          <c:overlay val="0"/>
        </c:title>
        <c:numFmt formatCode="0\ %" sourceLinked="1"/>
        <c:majorTickMark val="none"/>
        <c:minorTickMark val="none"/>
        <c:tickLblPos val="nextTo"/>
        <c:spPr>
          <a:ln>
            <a:prstDash val="solid"/>
          </a:ln>
        </c:spPr>
        <c:txPr>
          <a:bodyPr/>
          <a:lstStyle/>
          <a:p>
            <a:pPr lvl="0">
              <a:defRPr b="0">
                <a:solidFill>
                  <a:srgbClr val="000000"/>
                </a:solidFill>
                <a:latin typeface="+mn-lt"/>
              </a:defRPr>
            </a:pPr>
            <a:endParaRPr lang="en-US"/>
          </a:p>
        </c:txPr>
        <c:crossAx val="651621180"/>
        <c:crosses val="autoZero"/>
        <c:crossBetween val="between"/>
      </c:valAx>
    </c:plotArea>
    <c:plotVisOnly val="1"/>
    <c:dispBlanksAs val="zero"/>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2905564064217373"/>
          <c:y val="0.23730376022051899"/>
          <c:w val="0.40358492945818841"/>
          <c:h val="0.52102397096965536"/>
        </c:manualLayout>
      </c:layout>
      <c:radarChart>
        <c:radarStyle val="marker"/>
        <c:varyColors val="1"/>
        <c:ser>
          <c:idx val="0"/>
          <c:order val="0"/>
          <c:spPr>
            <a:ln cmpd="sng">
              <a:solidFill>
                <a:srgbClr val="4472C4"/>
              </a:solidFill>
              <a:prstDash val="solid"/>
            </a:ln>
          </c:spPr>
          <c:marker>
            <c:symbol val="none"/>
          </c:marker>
          <c:cat>
            <c:strRef>
              <c:f>'S7. Topics'!$B$18:$B$37</c:f>
              <c:strCache>
                <c:ptCount val="20"/>
                <c:pt idx="0">
                  <c:v>A1</c:v>
                </c:pt>
                <c:pt idx="1">
                  <c:v>A2</c:v>
                </c:pt>
                <c:pt idx="2">
                  <c:v>A3</c:v>
                </c:pt>
                <c:pt idx="3">
                  <c:v>A4</c:v>
                </c:pt>
                <c:pt idx="4">
                  <c:v>B1</c:v>
                </c:pt>
                <c:pt idx="5">
                  <c:v>B2</c:v>
                </c:pt>
                <c:pt idx="6">
                  <c:v>B3</c:v>
                </c:pt>
                <c:pt idx="7">
                  <c:v>B4</c:v>
                </c:pt>
                <c:pt idx="8">
                  <c:v>C1</c:v>
                </c:pt>
                <c:pt idx="9">
                  <c:v>C2</c:v>
                </c:pt>
                <c:pt idx="10">
                  <c:v>C3</c:v>
                </c:pt>
                <c:pt idx="11">
                  <c:v>C4</c:v>
                </c:pt>
                <c:pt idx="12">
                  <c:v>D1</c:v>
                </c:pt>
                <c:pt idx="13">
                  <c:v>D2</c:v>
                </c:pt>
                <c:pt idx="14">
                  <c:v>D3</c:v>
                </c:pt>
                <c:pt idx="15">
                  <c:v>D4</c:v>
                </c:pt>
                <c:pt idx="16">
                  <c:v>E1</c:v>
                </c:pt>
                <c:pt idx="17">
                  <c:v>E2</c:v>
                </c:pt>
                <c:pt idx="18">
                  <c:v>E3</c:v>
                </c:pt>
                <c:pt idx="19">
                  <c:v>E4</c:v>
                </c:pt>
              </c:strCache>
            </c:strRef>
          </c:cat>
          <c:val>
            <c:numRef>
              <c:f>'S7. Topics'!$G$18:$G$37</c:f>
              <c:numCache>
                <c:formatCode>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B605-A347-90BB-4759FDEBAFD1}"/>
            </c:ext>
          </c:extLst>
        </c:ser>
        <c:dLbls>
          <c:showLegendKey val="0"/>
          <c:showVal val="0"/>
          <c:showCatName val="0"/>
          <c:showSerName val="0"/>
          <c:showPercent val="0"/>
          <c:showBubbleSize val="0"/>
        </c:dLbls>
        <c:axId val="948513858"/>
        <c:axId val="249334814"/>
      </c:radarChart>
      <c:catAx>
        <c:axId val="94851385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249334814"/>
        <c:crosses val="autoZero"/>
        <c:auto val="1"/>
        <c:lblAlgn val="ctr"/>
        <c:lblOffset val="100"/>
        <c:noMultiLvlLbl val="1"/>
      </c:catAx>
      <c:valAx>
        <c:axId val="249334814"/>
        <c:scaling>
          <c:orientation val="minMax"/>
        </c:scaling>
        <c:delete val="0"/>
        <c:axPos val="l"/>
        <c:majorGridlines>
          <c:spPr>
            <a:ln>
              <a:solidFill>
                <a:srgbClr val="B7B7B7"/>
              </a:solidFill>
              <a:prstDash val="solid"/>
            </a:ln>
          </c:spPr>
        </c:majorGridlines>
        <c:minorGridlines>
          <c:spPr>
            <a:ln>
              <a:solidFill>
                <a:srgbClr val="CCCCCC"/>
              </a:solidFill>
              <a:prstDash val="solid"/>
            </a:ln>
          </c:spPr>
        </c:minorGridlines>
        <c:title>
          <c:tx>
            <c:rich>
              <a:bodyPr/>
              <a:lstStyle/>
              <a:p>
                <a:pPr lvl="0">
                  <a:defRPr b="0">
                    <a:solidFill>
                      <a:srgbClr val="000000"/>
                    </a:solidFill>
                    <a:latin typeface="+mn-lt"/>
                  </a:defRPr>
                </a:pPr>
                <a:endParaRPr lang="en-US"/>
              </a:p>
            </c:rich>
          </c:tx>
          <c:overlay val="0"/>
        </c:title>
        <c:numFmt formatCode="0\ %" sourceLinked="1"/>
        <c:majorTickMark val="none"/>
        <c:minorTickMark val="none"/>
        <c:tickLblPos val="nextTo"/>
        <c:spPr>
          <a:ln>
            <a:prstDash val="solid"/>
          </a:ln>
        </c:spPr>
        <c:txPr>
          <a:bodyPr/>
          <a:lstStyle/>
          <a:p>
            <a:pPr lvl="0">
              <a:defRPr b="0">
                <a:solidFill>
                  <a:srgbClr val="000000"/>
                </a:solidFill>
                <a:latin typeface="+mn-lt"/>
              </a:defRPr>
            </a:pPr>
            <a:endParaRPr lang="en-US"/>
          </a:p>
        </c:txPr>
        <c:crossAx val="948513858"/>
        <c:crosses val="autoZero"/>
        <c:crossBetween val="between"/>
      </c:valAx>
    </c:plotArea>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sdpi.unrisd.org/wp-login.php"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304800</xdr:colOff>
      <xdr:row>14</xdr:row>
      <xdr:rowOff>63500</xdr:rowOff>
    </xdr:to>
    <xdr:sp macro="" textlink="">
      <xdr:nvSpPr>
        <xdr:cNvPr id="9217" name="AutoShape 1">
          <a:extLst>
            <a:ext uri="{FF2B5EF4-FFF2-40B4-BE49-F238E27FC236}">
              <a16:creationId xmlns:a16="http://schemas.microsoft.com/office/drawing/2014/main" id="{C1448335-98F9-88E4-C9AD-1C41CA979DCA}"/>
            </a:ext>
          </a:extLst>
        </xdr:cNvPr>
        <xdr:cNvSpPr>
          <a:spLocks noChangeAspect="1" noChangeArrowheads="1"/>
        </xdr:cNvSpPr>
      </xdr:nvSpPr>
      <xdr:spPr bwMode="auto">
        <a:xfrm>
          <a:off x="0" y="43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317500</xdr:colOff>
      <xdr:row>13</xdr:row>
      <xdr:rowOff>0</xdr:rowOff>
    </xdr:from>
    <xdr:to>
      <xdr:col>0</xdr:col>
      <xdr:colOff>622300</xdr:colOff>
      <xdr:row>14</xdr:row>
      <xdr:rowOff>63500</xdr:rowOff>
    </xdr:to>
    <xdr:sp macro="" textlink="">
      <xdr:nvSpPr>
        <xdr:cNvPr id="9218" name="AutoShape 2">
          <a:extLst>
            <a:ext uri="{FF2B5EF4-FFF2-40B4-BE49-F238E27FC236}">
              <a16:creationId xmlns:a16="http://schemas.microsoft.com/office/drawing/2014/main" id="{7678F3D2-D875-C7DF-97BC-AC1821693F78}"/>
            </a:ext>
          </a:extLst>
        </xdr:cNvPr>
        <xdr:cNvSpPr>
          <a:spLocks noChangeAspect="1" noChangeArrowheads="1"/>
        </xdr:cNvSpPr>
      </xdr:nvSpPr>
      <xdr:spPr bwMode="auto">
        <a:xfrm>
          <a:off x="317500" y="43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xdr:row>
      <xdr:rowOff>1</xdr:rowOff>
    </xdr:from>
    <xdr:to>
      <xdr:col>1</xdr:col>
      <xdr:colOff>441439</xdr:colOff>
      <xdr:row>17</xdr:row>
      <xdr:rowOff>177801</xdr:rowOff>
    </xdr:to>
    <xdr:pic>
      <xdr:nvPicPr>
        <xdr:cNvPr id="2" name="Picture 1">
          <a:extLst>
            <a:ext uri="{FF2B5EF4-FFF2-40B4-BE49-F238E27FC236}">
              <a16:creationId xmlns:a16="http://schemas.microsoft.com/office/drawing/2014/main" id="{4F8CBD56-CE62-046D-D006-3E2A31F56E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26001"/>
          <a:ext cx="1597139"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152400</xdr:colOff>
      <xdr:row>3</xdr:row>
      <xdr:rowOff>177800</xdr:rowOff>
    </xdr:from>
    <xdr:ext cx="5905500" cy="4352925"/>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2</xdr:col>
      <xdr:colOff>508000</xdr:colOff>
      <xdr:row>0</xdr:row>
      <xdr:rowOff>88900</xdr:rowOff>
    </xdr:from>
    <xdr:to>
      <xdr:col>5</xdr:col>
      <xdr:colOff>254000</xdr:colOff>
      <xdr:row>3</xdr:row>
      <xdr:rowOff>88900</xdr:rowOff>
    </xdr:to>
    <xdr:pic>
      <xdr:nvPicPr>
        <xdr:cNvPr id="3" name="Picture 2">
          <a:extLst>
            <a:ext uri="{FF2B5EF4-FFF2-40B4-BE49-F238E27FC236}">
              <a16:creationId xmlns:a16="http://schemas.microsoft.com/office/drawing/2014/main" id="{893D9A6F-FE28-7541-8F79-B0850BF8C1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51400" y="88900"/>
          <a:ext cx="1219200" cy="419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38100</xdr:colOff>
      <xdr:row>4</xdr:row>
      <xdr:rowOff>31750</xdr:rowOff>
    </xdr:from>
    <xdr:ext cx="5543550" cy="4276725"/>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3</xdr:col>
      <xdr:colOff>0</xdr:colOff>
      <xdr:row>0</xdr:row>
      <xdr:rowOff>114300</xdr:rowOff>
    </xdr:from>
    <xdr:to>
      <xdr:col>5</xdr:col>
      <xdr:colOff>304800</xdr:colOff>
      <xdr:row>3</xdr:row>
      <xdr:rowOff>114300</xdr:rowOff>
    </xdr:to>
    <xdr:pic>
      <xdr:nvPicPr>
        <xdr:cNvPr id="3" name="Picture 2">
          <a:extLst>
            <a:ext uri="{FF2B5EF4-FFF2-40B4-BE49-F238E27FC236}">
              <a16:creationId xmlns:a16="http://schemas.microsoft.com/office/drawing/2014/main" id="{037724EA-3648-0D41-BDBB-1FB1890E20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9300" y="114300"/>
          <a:ext cx="1219200" cy="4191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5667375</xdr:colOff>
      <xdr:row>0</xdr:row>
      <xdr:rowOff>152400</xdr:rowOff>
    </xdr:from>
    <xdr:ext cx="9525" cy="419100"/>
    <xdr:pic>
      <xdr:nvPicPr>
        <xdr:cNvPr id="2" name="image6.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a:ln>
          <a:prstDash val="solid"/>
        </a:ln>
      </xdr:spPr>
    </xdr:pic>
    <xdr:clientData fLocksWithSheet="0"/>
  </xdr:oneCellAnchor>
  <xdr:twoCellAnchor editAs="oneCell">
    <xdr:from>
      <xdr:col>2</xdr:col>
      <xdr:colOff>5892800</xdr:colOff>
      <xdr:row>0</xdr:row>
      <xdr:rowOff>203200</xdr:rowOff>
    </xdr:from>
    <xdr:to>
      <xdr:col>2</xdr:col>
      <xdr:colOff>7112000</xdr:colOff>
      <xdr:row>1</xdr:row>
      <xdr:rowOff>203200</xdr:rowOff>
    </xdr:to>
    <xdr:pic>
      <xdr:nvPicPr>
        <xdr:cNvPr id="3" name="Picture 2">
          <a:extLst>
            <a:ext uri="{FF2B5EF4-FFF2-40B4-BE49-F238E27FC236}">
              <a16:creationId xmlns:a16="http://schemas.microsoft.com/office/drawing/2014/main" id="{1282858E-4951-B94D-9337-1BB3548D22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34400" y="203200"/>
          <a:ext cx="1219200" cy="419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xdr:row>
      <xdr:rowOff>0</xdr:rowOff>
    </xdr:from>
    <xdr:to>
      <xdr:col>11</xdr:col>
      <xdr:colOff>304800</xdr:colOff>
      <xdr:row>16</xdr:row>
      <xdr:rowOff>76200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63500</xdr:colOff>
      <xdr:row>21</xdr:row>
      <xdr:rowOff>1</xdr:rowOff>
    </xdr:from>
    <xdr:to>
      <xdr:col>3</xdr:col>
      <xdr:colOff>0</xdr:colOff>
      <xdr:row>23</xdr:row>
      <xdr:rowOff>67787</xdr:rowOff>
    </xdr:to>
    <xdr:pic>
      <xdr:nvPicPr>
        <xdr:cNvPr id="5" name="Picture 4">
          <a:extLst>
            <a:ext uri="{FF2B5EF4-FFF2-40B4-BE49-F238E27FC236}">
              <a16:creationId xmlns:a16="http://schemas.microsoft.com/office/drawing/2014/main" id="{D39D8EAA-5628-1549-A063-FD5B04A1CD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6600" y="4051301"/>
          <a:ext cx="1282700" cy="448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25400</xdr:colOff>
      <xdr:row>7</xdr:row>
      <xdr:rowOff>12700</xdr:rowOff>
    </xdr:from>
    <xdr:to>
      <xdr:col>4</xdr:col>
      <xdr:colOff>685800</xdr:colOff>
      <xdr:row>11</xdr:row>
      <xdr:rowOff>50800</xdr:rowOff>
    </xdr:to>
    <xdr:sp macro="" textlink="">
      <xdr:nvSpPr>
        <xdr:cNvPr id="2" name="Bevel 1">
          <a:hlinkClick xmlns:r="http://schemas.openxmlformats.org/officeDocument/2006/relationships" r:id="rId1"/>
          <a:extLst>
            <a:ext uri="{FF2B5EF4-FFF2-40B4-BE49-F238E27FC236}">
              <a16:creationId xmlns:a16="http://schemas.microsoft.com/office/drawing/2014/main" id="{A2B44728-C912-F8FA-1004-443AF1ED46A9}"/>
            </a:ext>
          </a:extLst>
        </xdr:cNvPr>
        <xdr:cNvSpPr/>
      </xdr:nvSpPr>
      <xdr:spPr>
        <a:xfrm>
          <a:off x="850900" y="1409700"/>
          <a:ext cx="3136900" cy="80010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t>ACCES</a:t>
          </a:r>
          <a:r>
            <a:rPr lang="en-US" sz="2400" baseline="0"/>
            <a:t> SDPI TOOL</a:t>
          </a:r>
          <a:endParaRPr lang="en-US" sz="2400"/>
        </a:p>
      </xdr:txBody>
    </xdr:sp>
    <xdr:clientData/>
  </xdr:twoCellAnchor>
  <xdr:twoCellAnchor editAs="oneCell">
    <xdr:from>
      <xdr:col>0</xdr:col>
      <xdr:colOff>812800</xdr:colOff>
      <xdr:row>19</xdr:row>
      <xdr:rowOff>0</xdr:rowOff>
    </xdr:from>
    <xdr:to>
      <xdr:col>2</xdr:col>
      <xdr:colOff>381000</xdr:colOff>
      <xdr:row>21</xdr:row>
      <xdr:rowOff>38100</xdr:rowOff>
    </xdr:to>
    <xdr:pic>
      <xdr:nvPicPr>
        <xdr:cNvPr id="4" name="Picture 3">
          <a:extLst>
            <a:ext uri="{FF2B5EF4-FFF2-40B4-BE49-F238E27FC236}">
              <a16:creationId xmlns:a16="http://schemas.microsoft.com/office/drawing/2014/main" id="{11F4C91E-6ED9-C69B-51A0-CC94E00128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2800" y="3746500"/>
          <a:ext cx="1219200" cy="419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4269154</xdr:colOff>
      <xdr:row>0</xdr:row>
      <xdr:rowOff>361462</xdr:rowOff>
    </xdr:from>
    <xdr:to>
      <xdr:col>3</xdr:col>
      <xdr:colOff>5488354</xdr:colOff>
      <xdr:row>1</xdr:row>
      <xdr:rowOff>409331</xdr:rowOff>
    </xdr:to>
    <xdr:pic>
      <xdr:nvPicPr>
        <xdr:cNvPr id="2" name="Picture 1">
          <a:extLst>
            <a:ext uri="{FF2B5EF4-FFF2-40B4-BE49-F238E27FC236}">
              <a16:creationId xmlns:a16="http://schemas.microsoft.com/office/drawing/2014/main" id="{A7817015-4331-134D-AD7D-7CB7E7D136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72385" y="361462"/>
          <a:ext cx="1219200" cy="419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5</xdr:col>
      <xdr:colOff>411018</xdr:colOff>
      <xdr:row>3</xdr:row>
      <xdr:rowOff>38100</xdr:rowOff>
    </xdr:to>
    <xdr:pic>
      <xdr:nvPicPr>
        <xdr:cNvPr id="2" name="Picture 1">
          <a:extLst>
            <a:ext uri="{FF2B5EF4-FFF2-40B4-BE49-F238E27FC236}">
              <a16:creationId xmlns:a16="http://schemas.microsoft.com/office/drawing/2014/main" id="{8A261631-81E2-E341-BB17-DD3FAFD987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35273" y="150091"/>
          <a:ext cx="1219200" cy="419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1879599</xdr:colOff>
      <xdr:row>2</xdr:row>
      <xdr:rowOff>215900</xdr:rowOff>
    </xdr:from>
    <xdr:to>
      <xdr:col>4</xdr:col>
      <xdr:colOff>1378526</xdr:colOff>
      <xdr:row>3</xdr:row>
      <xdr:rowOff>469900</xdr:rowOff>
    </xdr:to>
    <xdr:pic>
      <xdr:nvPicPr>
        <xdr:cNvPr id="2" name="Picture 1">
          <a:extLst>
            <a:ext uri="{FF2B5EF4-FFF2-40B4-BE49-F238E27FC236}">
              <a16:creationId xmlns:a16="http://schemas.microsoft.com/office/drawing/2014/main" id="{F85701E8-1874-F649-9DE8-126C5DB4B1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51999" y="520700"/>
          <a:ext cx="1403927" cy="482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5105400</xdr:colOff>
      <xdr:row>3</xdr:row>
      <xdr:rowOff>0</xdr:rowOff>
    </xdr:from>
    <xdr:to>
      <xdr:col>4</xdr:col>
      <xdr:colOff>609600</xdr:colOff>
      <xdr:row>5</xdr:row>
      <xdr:rowOff>25400</xdr:rowOff>
    </xdr:to>
    <xdr:pic>
      <xdr:nvPicPr>
        <xdr:cNvPr id="2" name="Picture 1">
          <a:extLst>
            <a:ext uri="{FF2B5EF4-FFF2-40B4-BE49-F238E27FC236}">
              <a16:creationId xmlns:a16="http://schemas.microsoft.com/office/drawing/2014/main" id="{588E41E5-DFBB-9847-AF2D-A8447C66DB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368300"/>
          <a:ext cx="1219200" cy="419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17</xdr:col>
      <xdr:colOff>1219200</xdr:colOff>
      <xdr:row>5</xdr:row>
      <xdr:rowOff>12700</xdr:rowOff>
    </xdr:to>
    <xdr:pic>
      <xdr:nvPicPr>
        <xdr:cNvPr id="2" name="Picture 1">
          <a:extLst>
            <a:ext uri="{FF2B5EF4-FFF2-40B4-BE49-F238E27FC236}">
              <a16:creationId xmlns:a16="http://schemas.microsoft.com/office/drawing/2014/main" id="{000ED200-CB51-454F-BD00-388EC2318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28200" y="304800"/>
          <a:ext cx="1219200" cy="419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9525</xdr:colOff>
      <xdr:row>4</xdr:row>
      <xdr:rowOff>76200</xdr:rowOff>
    </xdr:from>
    <xdr:ext cx="5638800" cy="3867150"/>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2</xdr:col>
      <xdr:colOff>368300</xdr:colOff>
      <xdr:row>0</xdr:row>
      <xdr:rowOff>114300</xdr:rowOff>
    </xdr:from>
    <xdr:to>
      <xdr:col>5</xdr:col>
      <xdr:colOff>114300</xdr:colOff>
      <xdr:row>3</xdr:row>
      <xdr:rowOff>114300</xdr:rowOff>
    </xdr:to>
    <xdr:pic>
      <xdr:nvPicPr>
        <xdr:cNvPr id="3" name="Picture 2">
          <a:extLst>
            <a:ext uri="{FF2B5EF4-FFF2-40B4-BE49-F238E27FC236}">
              <a16:creationId xmlns:a16="http://schemas.microsoft.com/office/drawing/2014/main" id="{E167E51B-15A0-0B41-8F30-8F83AB82DD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68800" y="114300"/>
          <a:ext cx="1219200" cy="4191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hyperlink" Target="http://data.worldbank.org/indicator/NY.GDP.MKTP.PP.CD"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christian.loy@gmx.at" TargetMode="External"/><Relationship Id="rId3" Type="http://schemas.openxmlformats.org/officeDocument/2006/relationships/hyperlink" Target="mailto:audit@febc.eu" TargetMode="External"/><Relationship Id="rId7" Type="http://schemas.openxmlformats.org/officeDocument/2006/relationships/hyperlink" Target="mailto:christian.loy@gmx.at" TargetMode="External"/><Relationship Id="rId2" Type="http://schemas.openxmlformats.org/officeDocument/2006/relationships/hyperlink" Target="mailto:nodo-empresas@economia-del-bien-comun.es" TargetMode="External"/><Relationship Id="rId1" Type="http://schemas.openxmlformats.org/officeDocument/2006/relationships/hyperlink" Target="mailto:info@economia-del-ben-comune.it" TargetMode="External"/><Relationship Id="rId6" Type="http://schemas.openxmlformats.org/officeDocument/2006/relationships/hyperlink" Target="mailto:bilanz@ecogood.org" TargetMode="External"/><Relationship Id="rId5" Type="http://schemas.openxmlformats.org/officeDocument/2006/relationships/hyperlink" Target="mailto:bilanz@ecogood.org" TargetMode="External"/><Relationship Id="rId4" Type="http://schemas.openxmlformats.org/officeDocument/2006/relationships/hyperlink" Target="mailto:nodo-empresas@economia-del-bien-comun.es" TargetMode="External"/><Relationship Id="rId9" Type="http://schemas.openxmlformats.org/officeDocument/2006/relationships/hyperlink" Target="mailto:christian.loy@gmx.at"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sdpi.unrisd.org/platform/how-to-use-this-tool/"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
  <sheetViews>
    <sheetView topLeftCell="A4" workbookViewId="0">
      <selection activeCell="A4" sqref="A4"/>
    </sheetView>
  </sheetViews>
  <sheetFormatPr defaultColWidth="8.81640625" defaultRowHeight="14.5"/>
  <cols>
    <col min="1" max="1" width="15.1796875" style="462" customWidth="1"/>
    <col min="2" max="16384" width="8.81640625" style="462"/>
  </cols>
  <sheetData>
    <row r="1" spans="1:8" ht="38" customHeight="1">
      <c r="A1" s="472" t="s">
        <v>3519</v>
      </c>
    </row>
    <row r="2" spans="1:8" ht="106" customHeight="1">
      <c r="A2" s="483" t="s">
        <v>3518</v>
      </c>
      <c r="B2" s="484"/>
      <c r="C2" s="484"/>
      <c r="D2" s="484"/>
      <c r="E2" s="484"/>
      <c r="F2" s="484"/>
      <c r="G2" s="484"/>
      <c r="H2" s="484"/>
    </row>
    <row r="4" spans="1:8" ht="23.5">
      <c r="A4" s="475" t="s">
        <v>3520</v>
      </c>
    </row>
    <row r="5" spans="1:8" ht="18.5">
      <c r="A5" s="473" t="s">
        <v>0</v>
      </c>
    </row>
    <row r="6" spans="1:8" ht="18.5">
      <c r="A6" s="473" t="s">
        <v>1</v>
      </c>
    </row>
    <row r="7" spans="1:8" ht="18.5">
      <c r="A7" s="473" t="s">
        <v>2</v>
      </c>
    </row>
    <row r="8" spans="1:8" ht="18.5">
      <c r="A8" s="473" t="s">
        <v>3</v>
      </c>
    </row>
    <row r="9" spans="1:8" ht="18.5">
      <c r="A9" s="473" t="s">
        <v>4</v>
      </c>
    </row>
    <row r="10" spans="1:8" ht="18.5">
      <c r="A10" s="474"/>
    </row>
    <row r="11" spans="1:8" ht="18.5">
      <c r="A11" s="473" t="s">
        <v>5</v>
      </c>
    </row>
    <row r="14" spans="1:8" ht="18.5">
      <c r="A14" s="478" t="s">
        <v>3523</v>
      </c>
    </row>
    <row r="16" spans="1:8">
      <c r="A16"/>
    </row>
    <row r="20" spans="1:1" ht="17.5">
      <c r="A20" s="481" t="s">
        <v>3524</v>
      </c>
    </row>
    <row r="21" spans="1:1">
      <c r="A21"/>
    </row>
    <row r="22" spans="1:1">
      <c r="A22" s="482" t="s">
        <v>3525</v>
      </c>
    </row>
  </sheetData>
  <mergeCells count="1">
    <mergeCell ref="A2:H2"/>
  </mergeCells>
  <pageMargins left="0.7" right="0.7" top="0.75" bottom="0.75" header="0.3" footer="0.3"/>
  <pageSetup paperSize="9" orientation="portrait" horizontalDpi="0" verticalDpi="0"/>
  <headerFooter>
    <oddFooter>&amp;R&amp;K000000&amp;G</oddFooter>
  </headerFooter>
  <drawing r:id="rId1"/>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ySplit="8" topLeftCell="A15" activePane="bottomLeft" state="frozen"/>
      <selection pane="bottomLeft" activeCell="E6" sqref="E6"/>
    </sheetView>
  </sheetViews>
  <sheetFormatPr defaultColWidth="14.453125" defaultRowHeight="15" customHeight="1"/>
  <cols>
    <col min="1" max="1" width="1.36328125" customWidth="1"/>
    <col min="2" max="2" width="6.6328125" customWidth="1"/>
    <col min="3" max="3" width="68.6328125" customWidth="1"/>
    <col min="4" max="4" width="6.36328125" customWidth="1"/>
    <col min="5" max="5" width="12.6328125" customWidth="1"/>
    <col min="6" max="6" width="42.6328125" customWidth="1"/>
    <col min="7" max="7" width="4.36328125" customWidth="1"/>
    <col min="8" max="8" width="7.6328125" customWidth="1"/>
    <col min="9" max="10" width="7.36328125" customWidth="1"/>
    <col min="11" max="11" width="9.6328125" hidden="1" customWidth="1"/>
    <col min="12" max="12" width="12" hidden="1" customWidth="1"/>
    <col min="13" max="13" width="4.81640625" hidden="1" customWidth="1"/>
    <col min="14" max="14" width="21.1796875" customWidth="1"/>
    <col min="15" max="15" width="10.6328125" hidden="1" customWidth="1"/>
    <col min="16" max="26" width="10.6328125" customWidth="1"/>
  </cols>
  <sheetData>
    <row r="1" spans="1:26" ht="12.75" customHeight="1">
      <c r="A1" s="1"/>
      <c r="B1" s="11"/>
      <c r="C1" s="12"/>
      <c r="D1" s="38"/>
      <c r="E1" s="38"/>
      <c r="F1" s="11"/>
      <c r="G1" s="11"/>
      <c r="H1" s="38"/>
      <c r="I1" s="39"/>
      <c r="J1" s="40"/>
      <c r="K1" s="2"/>
      <c r="L1" s="2"/>
      <c r="M1" s="2"/>
      <c r="N1" s="2"/>
      <c r="O1" s="2"/>
      <c r="P1" s="2"/>
      <c r="Q1" s="2"/>
      <c r="R1" s="2"/>
      <c r="S1" s="2"/>
      <c r="T1" s="2"/>
      <c r="U1" s="2"/>
      <c r="V1" s="2"/>
      <c r="W1" s="2"/>
      <c r="X1" s="2"/>
      <c r="Y1" s="2"/>
      <c r="Z1" s="2"/>
    </row>
    <row r="2" spans="1:26" ht="12.75" customHeight="1">
      <c r="A2" s="1"/>
      <c r="B2" s="505" t="str">
        <f>'12.lan'!D91&amp;" - "&amp;'S0. Intro'!B3&amp;" "&amp;'S0. Intro'!C3</f>
        <v>Common Good Balance Calculator - Version 5.06</v>
      </c>
      <c r="C2" s="488"/>
      <c r="D2" s="38"/>
      <c r="E2" s="38"/>
      <c r="F2" s="11"/>
      <c r="G2" s="41"/>
      <c r="H2" s="510"/>
      <c r="I2" s="488"/>
      <c r="J2" s="488"/>
      <c r="K2" s="2"/>
      <c r="L2" s="2"/>
      <c r="M2" s="2"/>
      <c r="N2" s="2"/>
      <c r="O2" s="2"/>
      <c r="P2" s="2"/>
      <c r="Q2" s="2"/>
      <c r="R2" s="2"/>
      <c r="S2" s="2"/>
      <c r="T2" s="2"/>
      <c r="U2" s="2"/>
      <c r="V2" s="2"/>
      <c r="W2" s="2"/>
      <c r="X2" s="2"/>
      <c r="Y2" s="2"/>
      <c r="Z2" s="2"/>
    </row>
    <row r="3" spans="1:26" ht="5.25" customHeight="1">
      <c r="A3" s="1"/>
      <c r="B3" s="511" t="str">
        <f>'12.lan'!D90</f>
        <v>CALCULATION OF INDIVIDUAL ASPECTS</v>
      </c>
      <c r="C3" s="488"/>
      <c r="D3" s="488"/>
      <c r="E3" s="42"/>
      <c r="F3" s="43"/>
      <c r="G3" s="11"/>
      <c r="H3" s="488"/>
      <c r="I3" s="488"/>
      <c r="J3" s="488"/>
      <c r="K3" s="2"/>
      <c r="L3" s="2"/>
      <c r="M3" s="2"/>
      <c r="N3" s="2"/>
      <c r="O3" s="2"/>
      <c r="P3" s="2"/>
      <c r="Q3" s="2"/>
      <c r="R3" s="2"/>
      <c r="S3" s="2"/>
      <c r="T3" s="2"/>
      <c r="U3" s="2"/>
      <c r="V3" s="2"/>
      <c r="W3" s="2"/>
      <c r="X3" s="2"/>
      <c r="Y3" s="2"/>
      <c r="Z3" s="2"/>
    </row>
    <row r="4" spans="1:26" ht="19.5" customHeight="1">
      <c r="A4" s="1"/>
      <c r="B4" s="488"/>
      <c r="C4" s="488"/>
      <c r="D4" s="488"/>
      <c r="E4" s="42"/>
      <c r="F4" s="512" t="str">
        <f>'12.lan'!D92</f>
        <v>Total Balance Score:</v>
      </c>
      <c r="G4" s="44"/>
      <c r="H4" s="514">
        <f>I4/J4</f>
        <v>0</v>
      </c>
      <c r="I4" s="516">
        <f>IF(SUM(I9+I21+I33+I46+I59)*1000/SUM(J9+J21+J33+J46+J59)&lt;-3600,-3600,SUM(I9+I21+I33+I46+I59)*1000/SUM(J9+J21+J33+J46+J59))</f>
        <v>0</v>
      </c>
      <c r="J4" s="517">
        <f>SUM(J9+J21+J33+J46+J59)*1000/SUM(J9+J21+J33+J46+J59)</f>
        <v>1000</v>
      </c>
      <c r="K4" s="2"/>
      <c r="L4" s="45" t="s">
        <v>89</v>
      </c>
      <c r="M4" s="45"/>
      <c r="N4" s="2"/>
      <c r="O4" s="2" t="s">
        <v>90</v>
      </c>
      <c r="P4" s="2"/>
      <c r="Q4" s="2"/>
      <c r="R4" s="2"/>
      <c r="S4" s="2"/>
      <c r="T4" s="2"/>
      <c r="U4" s="2"/>
      <c r="V4" s="2"/>
      <c r="W4" s="2"/>
      <c r="X4" s="2"/>
      <c r="Y4" s="2"/>
      <c r="Z4" s="2"/>
    </row>
    <row r="5" spans="1:26" ht="12.75" customHeight="1">
      <c r="A5" s="1"/>
      <c r="B5" s="519" t="str">
        <f>'12.lan'!D82&amp;": "&amp;'S1. General'!C6&amp;"; "&amp;'12.lan'!D83&amp;": "&amp;'S1. General'!C12</f>
        <v xml:space="preserve">Company / Organisation: ; Period under review: </v>
      </c>
      <c r="C5" s="488"/>
      <c r="D5" s="488"/>
      <c r="E5" s="46"/>
      <c r="F5" s="513"/>
      <c r="G5" s="47"/>
      <c r="H5" s="515"/>
      <c r="I5" s="515"/>
      <c r="J5" s="518"/>
      <c r="K5" s="2"/>
      <c r="L5" s="2"/>
      <c r="M5" s="2"/>
      <c r="N5" s="2"/>
      <c r="O5" s="2"/>
      <c r="P5" s="2"/>
      <c r="Q5" s="2"/>
      <c r="R5" s="2"/>
      <c r="S5" s="2"/>
      <c r="T5" s="2"/>
      <c r="U5" s="2"/>
      <c r="V5" s="2"/>
      <c r="W5" s="2"/>
      <c r="X5" s="2"/>
      <c r="Y5" s="2"/>
      <c r="Z5" s="2"/>
    </row>
    <row r="6" spans="1:26" ht="13.5" customHeight="1">
      <c r="A6" s="1"/>
      <c r="B6" s="11"/>
      <c r="C6" s="12"/>
      <c r="D6" s="38"/>
      <c r="E6" s="38"/>
      <c r="F6" s="11"/>
      <c r="G6" s="11"/>
      <c r="H6" s="38"/>
      <c r="I6" s="39"/>
      <c r="J6" s="40"/>
      <c r="K6" s="2"/>
      <c r="L6" s="2"/>
      <c r="M6" s="2"/>
      <c r="N6" s="2"/>
      <c r="O6" s="2"/>
      <c r="P6" s="2"/>
      <c r="Q6" s="2"/>
      <c r="R6" s="2"/>
      <c r="S6" s="2"/>
      <c r="T6" s="2"/>
      <c r="U6" s="2"/>
      <c r="V6" s="2"/>
      <c r="W6" s="2"/>
      <c r="X6" s="2"/>
      <c r="Y6" s="2"/>
      <c r="Z6" s="2"/>
    </row>
    <row r="7" spans="1:26" ht="29.25" customHeight="1">
      <c r="A7" s="1"/>
      <c r="B7" s="520"/>
      <c r="C7" s="521"/>
      <c r="D7" s="521"/>
      <c r="E7" s="521"/>
      <c r="F7" s="521"/>
      <c r="G7" s="521"/>
      <c r="H7" s="521"/>
      <c r="I7" s="521"/>
      <c r="J7" s="521"/>
      <c r="K7" s="2"/>
      <c r="L7" s="2"/>
      <c r="M7" s="2"/>
      <c r="N7" s="2"/>
      <c r="O7" s="2"/>
      <c r="P7" s="2"/>
      <c r="Q7" s="2"/>
      <c r="R7" s="2"/>
      <c r="S7" s="2"/>
      <c r="T7" s="2"/>
      <c r="U7" s="2"/>
      <c r="V7" s="2"/>
      <c r="W7" s="2"/>
      <c r="X7" s="2"/>
      <c r="Y7" s="2"/>
      <c r="Z7" s="2"/>
    </row>
    <row r="8" spans="1:26" ht="30" customHeight="1">
      <c r="A8" s="1"/>
      <c r="B8" s="48" t="str">
        <f>'12.lan'!D93</f>
        <v>No.</v>
      </c>
      <c r="C8" s="48" t="str">
        <f>'12.lan'!D107</f>
        <v>Stakeholders/ Themes/ Aspects</v>
      </c>
      <c r="D8" s="522" t="str">
        <f>'12.lan'!D96</f>
        <v>Weight</v>
      </c>
      <c r="E8" s="523"/>
      <c r="F8" s="49" t="str">
        <f>'12.lan'!D102</f>
        <v>Current status</v>
      </c>
      <c r="G8" s="49"/>
      <c r="H8" s="50" t="str">
        <f>'12.lan'!D104</f>
        <v>Est%</v>
      </c>
      <c r="I8" s="51" t="str">
        <f>'12.lan'!D105</f>
        <v>Points</v>
      </c>
      <c r="J8" s="51" t="str">
        <f>'12.lan'!D106</f>
        <v>Max.</v>
      </c>
      <c r="K8" s="2"/>
      <c r="L8" s="52" t="s">
        <v>91</v>
      </c>
      <c r="M8" s="52"/>
      <c r="N8" s="2"/>
      <c r="O8" s="53" t="s">
        <v>92</v>
      </c>
      <c r="P8" s="2"/>
      <c r="Q8" s="2"/>
      <c r="R8" s="2"/>
      <c r="S8" s="2"/>
      <c r="T8" s="2"/>
      <c r="U8" s="2"/>
      <c r="V8" s="2"/>
      <c r="W8" s="2"/>
      <c r="X8" s="2"/>
      <c r="Y8" s="2"/>
      <c r="Z8" s="2"/>
    </row>
    <row r="9" spans="1:26" ht="36" customHeight="1">
      <c r="A9" s="1"/>
      <c r="B9" s="54" t="s">
        <v>93</v>
      </c>
      <c r="C9" s="55" t="str">
        <f>'12.lan'!D108</f>
        <v>Suppliers</v>
      </c>
      <c r="D9" s="56">
        <v>1</v>
      </c>
      <c r="E9" s="57" t="str">
        <f>VLOOKUP(D9,$C$81:$D$85,2,FALSE)</f>
        <v>medium</v>
      </c>
      <c r="F9" s="55"/>
      <c r="G9" s="55"/>
      <c r="H9" s="57">
        <f>IFERROR(I9/J9,0)</f>
        <v>0</v>
      </c>
      <c r="I9" s="58">
        <f>I10+I13+I16+I19</f>
        <v>0</v>
      </c>
      <c r="J9" s="58">
        <f>J10+J13+J16+J19</f>
        <v>179.48717948717947</v>
      </c>
      <c r="K9" s="2"/>
      <c r="L9" s="2">
        <f>'9. Weighting'!K49</f>
        <v>1</v>
      </c>
      <c r="M9" s="2"/>
      <c r="N9" s="59" t="str">
        <f>IF(D9&lt;&gt;L9,'12.lan'!$D$240&amp;VLOOKUP(L9,$C$81:$D$85,2,FALSE)&amp;" ("&amp;L9&amp;")","")</f>
        <v/>
      </c>
      <c r="O9" s="2"/>
      <c r="P9" s="2"/>
      <c r="Q9" s="2"/>
      <c r="R9" s="2"/>
      <c r="S9" s="2"/>
      <c r="T9" s="2"/>
      <c r="U9" s="2"/>
      <c r="V9" s="2"/>
      <c r="W9" s="2"/>
      <c r="X9" s="2"/>
      <c r="Y9" s="2"/>
      <c r="Z9" s="2"/>
    </row>
    <row r="10" spans="1:26" ht="33" customHeight="1">
      <c r="A10" s="1"/>
      <c r="B10" s="60" t="s">
        <v>94</v>
      </c>
      <c r="C10" s="60" t="str">
        <f>'12.lan'!D109</f>
        <v>Human dignity in the supply chain</v>
      </c>
      <c r="D10" s="61">
        <v>0.5</v>
      </c>
      <c r="E10" s="62" t="str">
        <f>VLOOKUP(D10,$C$81:$D$85,2,FALSE)</f>
        <v>low</v>
      </c>
      <c r="F10" s="63">
        <f>'9. Weighting'!M16</f>
        <v>1</v>
      </c>
      <c r="G10" s="60"/>
      <c r="H10" s="64">
        <f>IF(J10&lt;&gt;0,SUM(I11:I12)/J10,"-")</f>
        <v>0</v>
      </c>
      <c r="I10" s="65">
        <f>IF(J10=0,0,H10*J10)</f>
        <v>0</v>
      </c>
      <c r="J10" s="65">
        <f>'9. Weighting'!M15</f>
        <v>25.641025641025639</v>
      </c>
      <c r="K10" s="2"/>
      <c r="L10" s="66">
        <f>VLOOKUP(O10,$C$81:$E$85,3,FALSE)</f>
        <v>1</v>
      </c>
      <c r="M10" s="67">
        <f>VLOOKUP(D10,$C$81:$E$85,3,FALSE)</f>
        <v>0.5</v>
      </c>
      <c r="N10" s="28" t="str">
        <f>IF(L10=M10,"",'12.lan'!$D$240&amp;VLOOKUP(L10,$C$81:$D$85,2,FALSE)&amp;" ("&amp;L10&amp;")")</f>
        <v>Weighting changed. Original medium (1)</v>
      </c>
      <c r="O10" s="2">
        <f>IF(K10="trifft nicht zu",C85,'9. Weighting'!M16)</f>
        <v>1</v>
      </c>
      <c r="P10" s="2"/>
      <c r="Q10" s="2"/>
      <c r="R10" s="2"/>
      <c r="S10" s="2"/>
      <c r="T10" s="2"/>
      <c r="U10" s="2"/>
      <c r="V10" s="2"/>
      <c r="W10" s="2"/>
      <c r="X10" s="2"/>
      <c r="Y10" s="2"/>
      <c r="Z10" s="2"/>
    </row>
    <row r="11" spans="1:26" ht="33.75" customHeight="1">
      <c r="A11" s="1"/>
      <c r="B11" s="524" t="str">
        <f>B10</f>
        <v>A1</v>
      </c>
      <c r="C11" s="68" t="str">
        <f>C10</f>
        <v>Human dignity in the supply chain</v>
      </c>
      <c r="D11" s="69"/>
      <c r="E11" s="70"/>
      <c r="F11" s="71" t="str">
        <f>'12.lan'!$D$329</f>
        <v>Introduce value between 0 and 10</v>
      </c>
      <c r="G11" s="72"/>
      <c r="H11" s="73">
        <v>0</v>
      </c>
      <c r="I11" s="74">
        <f>J11*H11/10</f>
        <v>0</v>
      </c>
      <c r="J11" s="75">
        <f>J10*K11/K11</f>
        <v>25.641025641025639</v>
      </c>
      <c r="K11" s="2">
        <v>1</v>
      </c>
      <c r="L11" s="2"/>
      <c r="M11" s="2"/>
      <c r="N11" s="28"/>
      <c r="O11" s="2"/>
      <c r="P11" s="2"/>
      <c r="Q11" s="2"/>
      <c r="R11" s="2"/>
      <c r="S11" s="2"/>
      <c r="T11" s="2"/>
      <c r="U11" s="2"/>
      <c r="V11" s="2"/>
      <c r="W11" s="2"/>
      <c r="X11" s="2"/>
      <c r="Y11" s="2"/>
      <c r="Z11" s="2"/>
    </row>
    <row r="12" spans="1:26" ht="30" customHeight="1">
      <c r="A12" s="1"/>
      <c r="B12" s="521"/>
      <c r="C12" s="68" t="str">
        <f>'12.lan'!D111</f>
        <v>Negative aspect: violation of human dignity in the supply chain</v>
      </c>
      <c r="D12" s="69"/>
      <c r="E12" s="70"/>
      <c r="F12" s="71" t="str">
        <f>'12.lan'!$D$330</f>
        <v>Introduce negative points between 0 and -200</v>
      </c>
      <c r="G12" s="72"/>
      <c r="H12" s="73">
        <v>0</v>
      </c>
      <c r="I12" s="74">
        <f>H12*J10/50</f>
        <v>0</v>
      </c>
      <c r="J12" s="75">
        <f>-200*J10/50</f>
        <v>-102.56410256410255</v>
      </c>
      <c r="K12" s="2"/>
      <c r="L12" s="2"/>
      <c r="M12" s="2"/>
      <c r="N12" s="2"/>
      <c r="O12" s="2"/>
      <c r="P12" s="2"/>
      <c r="Q12" s="2"/>
      <c r="R12" s="2"/>
      <c r="S12" s="2"/>
      <c r="T12" s="2"/>
      <c r="U12" s="2"/>
      <c r="V12" s="2"/>
      <c r="W12" s="2"/>
      <c r="X12" s="2"/>
      <c r="Y12" s="2"/>
      <c r="Z12" s="2"/>
    </row>
    <row r="13" spans="1:26" ht="33" customHeight="1">
      <c r="A13" s="1"/>
      <c r="B13" s="60" t="s">
        <v>95</v>
      </c>
      <c r="C13" s="60" t="str">
        <f>'12.lan'!D112</f>
        <v>Solidarity and social justice in the supply chain</v>
      </c>
      <c r="D13" s="76">
        <f>IF(K13="trifft nicht zu",C85,'9. Weighting'!N16)</f>
        <v>1</v>
      </c>
      <c r="E13" s="62" t="str">
        <f>VLOOKUP(D13,$C$81:$D$85,2,FALSE)</f>
        <v>medium</v>
      </c>
      <c r="F13" s="77">
        <f>IF(K13="trifft nicht zu","trifft nicht zu",'9. Weighting'!N16)</f>
        <v>1</v>
      </c>
      <c r="G13" s="78"/>
      <c r="H13" s="64">
        <f>IF(J13&lt;&gt;0,SUM(I14:I15)/J13,"-")</f>
        <v>0</v>
      </c>
      <c r="I13" s="65">
        <f>IF(J13=0,0,H13*J13)</f>
        <v>0</v>
      </c>
      <c r="J13" s="65">
        <f>'9. Weighting'!N15</f>
        <v>51.282051282051277</v>
      </c>
      <c r="K13" s="2" t="str">
        <f>IF(D14="trifft nicht zu","trifft nicht zu","")</f>
        <v/>
      </c>
      <c r="L13" s="66">
        <f>VLOOKUP(O13,$C$81:$E$85,3,FALSE)</f>
        <v>1</v>
      </c>
      <c r="M13" s="66">
        <f>VLOOKUP(D13,$C$81:$E$85,3,FALSE)</f>
        <v>1</v>
      </c>
      <c r="N13" s="28" t="str">
        <f>IF(L13=M13,"",'12.lan'!$D$240&amp;VLOOKUP(L13,$C$81:$D$85,2,FALSE)&amp;" ("&amp;L13&amp;")")</f>
        <v/>
      </c>
      <c r="O13" s="2">
        <f>IF(K13="trifft nicht zu",C85,'9. Weighting'!N16)</f>
        <v>1</v>
      </c>
      <c r="P13" s="2"/>
      <c r="Q13" s="2"/>
      <c r="R13" s="2"/>
      <c r="S13" s="2"/>
      <c r="T13" s="2"/>
      <c r="U13" s="2"/>
      <c r="V13" s="2"/>
      <c r="W13" s="2"/>
      <c r="X13" s="2"/>
      <c r="Y13" s="2"/>
      <c r="Z13" s="2"/>
    </row>
    <row r="14" spans="1:26" ht="30" customHeight="1">
      <c r="A14" s="1"/>
      <c r="B14" s="524" t="str">
        <f>B13</f>
        <v>A2</v>
      </c>
      <c r="C14" s="68" t="str">
        <f>C13</f>
        <v>Solidarity and social justice in the supply chain</v>
      </c>
      <c r="D14" s="69"/>
      <c r="E14" s="70"/>
      <c r="F14" s="71" t="str">
        <f>'12.lan'!$D$329</f>
        <v>Introduce value between 0 and 10</v>
      </c>
      <c r="G14" s="72"/>
      <c r="H14" s="73">
        <v>0</v>
      </c>
      <c r="I14" s="74">
        <f>IFERROR(J14*H14/10,0)</f>
        <v>0</v>
      </c>
      <c r="J14" s="75">
        <f>J13*K14/K14</f>
        <v>51.282051282051277</v>
      </c>
      <c r="K14" s="2">
        <v>1</v>
      </c>
      <c r="L14" s="2"/>
      <c r="M14" s="2"/>
      <c r="N14" s="28"/>
      <c r="O14" s="2"/>
      <c r="P14" s="2"/>
      <c r="Q14" s="2"/>
      <c r="R14" s="2"/>
      <c r="S14" s="2"/>
      <c r="T14" s="2"/>
      <c r="U14" s="2"/>
      <c r="V14" s="2"/>
      <c r="W14" s="2"/>
      <c r="X14" s="2"/>
      <c r="Y14" s="2"/>
      <c r="Z14" s="2"/>
    </row>
    <row r="15" spans="1:26" ht="33" customHeight="1">
      <c r="A15" s="1"/>
      <c r="B15" s="521"/>
      <c r="C15" s="68" t="str">
        <f>'12.lan'!D115</f>
        <v>Negative aspect: abuse of market power against suppliers</v>
      </c>
      <c r="D15" s="69"/>
      <c r="E15" s="70"/>
      <c r="F15" s="71" t="str">
        <f>'12.lan'!$D$330</f>
        <v>Introduce negative points between 0 and -200</v>
      </c>
      <c r="G15" s="72"/>
      <c r="H15" s="73">
        <v>0</v>
      </c>
      <c r="I15" s="74">
        <f>H15*J13/50</f>
        <v>0</v>
      </c>
      <c r="J15" s="75">
        <f>-200*J13/50</f>
        <v>-205.12820512820511</v>
      </c>
      <c r="K15" s="2"/>
      <c r="L15" s="2"/>
      <c r="M15" s="2"/>
      <c r="N15" s="2"/>
      <c r="O15" s="2"/>
      <c r="P15" s="2"/>
      <c r="Q15" s="2"/>
      <c r="R15" s="2"/>
      <c r="S15" s="2"/>
      <c r="T15" s="2"/>
      <c r="U15" s="2"/>
      <c r="V15" s="2"/>
      <c r="W15" s="2"/>
      <c r="X15" s="2"/>
      <c r="Y15" s="2"/>
      <c r="Z15" s="2"/>
    </row>
    <row r="16" spans="1:26" ht="33" customHeight="1">
      <c r="A16" s="1"/>
      <c r="B16" s="60" t="s">
        <v>96</v>
      </c>
      <c r="C16" s="60" t="str">
        <f>'12.lan'!D116</f>
        <v>Environmental sustainability in the supply chain</v>
      </c>
      <c r="D16" s="76">
        <f>IF(K16="trifft nicht zu",C85,'9. Weighting'!O16)</f>
        <v>1</v>
      </c>
      <c r="E16" s="62" t="str">
        <f>VLOOKUP(D16,$C$81:$D$85,2,FALSE)</f>
        <v>medium</v>
      </c>
      <c r="F16" s="77">
        <f>IF(K16="trifft nicht zu","trifft nicht zu",'9. Weighting'!O16)</f>
        <v>1</v>
      </c>
      <c r="G16" s="78"/>
      <c r="H16" s="64">
        <f>IF(J16&lt;&gt;0,SUM(I17:I18)/J16,"-")</f>
        <v>0</v>
      </c>
      <c r="I16" s="65">
        <f>IF(J16=0,0,H16*J16)</f>
        <v>0</v>
      </c>
      <c r="J16" s="65">
        <f>'9. Weighting'!O15</f>
        <v>51.282051282051277</v>
      </c>
      <c r="K16" s="2" t="str">
        <f>IF(D17="trifft nicht zu","trifft nicht zu","")</f>
        <v/>
      </c>
      <c r="L16" s="66">
        <f>VLOOKUP(O16,$C$81:$E$85,3,FALSE)</f>
        <v>1</v>
      </c>
      <c r="M16" s="66">
        <f>VLOOKUP(D16,$C$81:$E$85,3,FALSE)</f>
        <v>1</v>
      </c>
      <c r="N16" s="28" t="str">
        <f>IF(L16=M16,"",'12.lan'!$D$240&amp;VLOOKUP(L16,$C$81:$D$85,2,FALSE)&amp;" ("&amp;L16&amp;")")</f>
        <v/>
      </c>
      <c r="O16" s="2">
        <f>IF(K16="trifft nicht zu",C85,'9. Weighting'!O16)</f>
        <v>1</v>
      </c>
      <c r="P16" s="2"/>
      <c r="Q16" s="2"/>
      <c r="R16" s="2"/>
      <c r="S16" s="2"/>
      <c r="T16" s="2"/>
      <c r="U16" s="2"/>
      <c r="V16" s="2"/>
      <c r="W16" s="2"/>
      <c r="X16" s="2"/>
      <c r="Y16" s="2"/>
      <c r="Z16" s="2"/>
    </row>
    <row r="17" spans="1:26" ht="30" customHeight="1">
      <c r="A17" s="1"/>
      <c r="B17" s="524" t="str">
        <f>B16</f>
        <v>A3</v>
      </c>
      <c r="C17" s="68" t="str">
        <f>C16</f>
        <v>Environmental sustainability in the supply chain</v>
      </c>
      <c r="D17" s="69"/>
      <c r="E17" s="70"/>
      <c r="F17" s="71" t="str">
        <f>'12.lan'!$D$329</f>
        <v>Introduce value between 0 and 10</v>
      </c>
      <c r="G17" s="72"/>
      <c r="H17" s="73">
        <v>0</v>
      </c>
      <c r="I17" s="74">
        <f>J17*H17/10</f>
        <v>0</v>
      </c>
      <c r="J17" s="75">
        <f>J16*K17/K17</f>
        <v>51.282051282051277</v>
      </c>
      <c r="K17" s="2">
        <v>1</v>
      </c>
      <c r="L17" s="2"/>
      <c r="M17" s="2"/>
      <c r="N17" s="28"/>
      <c r="O17" s="2"/>
      <c r="P17" s="2"/>
      <c r="Q17" s="2"/>
      <c r="R17" s="2"/>
      <c r="S17" s="2"/>
      <c r="T17" s="2"/>
      <c r="U17" s="2"/>
      <c r="V17" s="2"/>
      <c r="W17" s="2"/>
      <c r="X17" s="2"/>
      <c r="Y17" s="2"/>
      <c r="Z17" s="2"/>
    </row>
    <row r="18" spans="1:26" ht="33" customHeight="1">
      <c r="A18" s="1"/>
      <c r="B18" s="521"/>
      <c r="C18" s="68" t="str">
        <f>'12.lan'!D118</f>
        <v>Negative aspect: disproportionate environmental impact throughout the supply chain</v>
      </c>
      <c r="D18" s="69"/>
      <c r="E18" s="70"/>
      <c r="F18" s="71" t="str">
        <f>'12.lan'!$D$330</f>
        <v>Introduce negative points between 0 and -200</v>
      </c>
      <c r="G18" s="72"/>
      <c r="H18" s="73">
        <v>0</v>
      </c>
      <c r="I18" s="74">
        <f>H18*J16/50</f>
        <v>0</v>
      </c>
      <c r="J18" s="75">
        <f>-200*J16/50</f>
        <v>-205.12820512820511</v>
      </c>
      <c r="K18" s="2"/>
      <c r="L18" s="2"/>
      <c r="M18" s="2"/>
      <c r="N18" s="2"/>
      <c r="O18" s="2"/>
      <c r="P18" s="2"/>
      <c r="Q18" s="2"/>
      <c r="R18" s="2"/>
      <c r="S18" s="2"/>
      <c r="T18" s="2"/>
      <c r="U18" s="2"/>
      <c r="V18" s="2"/>
      <c r="W18" s="2"/>
      <c r="X18" s="2"/>
      <c r="Y18" s="2"/>
      <c r="Z18" s="2"/>
    </row>
    <row r="19" spans="1:26" ht="33" customHeight="1">
      <c r="A19" s="1"/>
      <c r="B19" s="60" t="s">
        <v>97</v>
      </c>
      <c r="C19" s="60" t="str">
        <f>'12.lan'!D119</f>
        <v>Transparency &amp; co-determination in the supply chain</v>
      </c>
      <c r="D19" s="76">
        <f>IF(K19="trifft nicht zu",C85,'9. Weighting'!P16)</f>
        <v>1</v>
      </c>
      <c r="E19" s="62" t="str">
        <f>VLOOKUP(D19,$C$81:$D$85,2,FALSE)</f>
        <v>medium</v>
      </c>
      <c r="F19" s="77">
        <f>IF(K19="trifft nicht zu","trifft nicht zu",'9. Weighting'!P16)</f>
        <v>1</v>
      </c>
      <c r="G19" s="78"/>
      <c r="H19" s="64">
        <f>IF(J19&lt;&gt;0,SUM(I20)/J19,"-")</f>
        <v>0</v>
      </c>
      <c r="I19" s="65">
        <f>IF(J19=0,0,H19*J19)</f>
        <v>0</v>
      </c>
      <c r="J19" s="65">
        <f>'9. Weighting'!P15</f>
        <v>51.282051282051277</v>
      </c>
      <c r="K19" s="2" t="str">
        <f>IF(D20="trifft nicht zu","trifft nicht zu","")</f>
        <v/>
      </c>
      <c r="L19" s="66">
        <f>VLOOKUP(O19,$C$81:$E$85,3,FALSE)</f>
        <v>1</v>
      </c>
      <c r="M19" s="66">
        <f>VLOOKUP(D19,$C$81:$E$85,3,FALSE)</f>
        <v>1</v>
      </c>
      <c r="N19" s="28" t="str">
        <f>IF(L19=M19,"",'12.lan'!$D$240&amp;VLOOKUP(L19,$C$81:$D$85,2,FALSE)&amp;" ("&amp;L19&amp;")")</f>
        <v/>
      </c>
      <c r="O19" s="2">
        <f>IF(K19="trifft nicht zu",C85,'9. Weighting'!P16)</f>
        <v>1</v>
      </c>
      <c r="P19" s="2"/>
      <c r="Q19" s="2"/>
      <c r="R19" s="2"/>
      <c r="S19" s="2"/>
      <c r="T19" s="2"/>
      <c r="U19" s="2"/>
      <c r="V19" s="2"/>
      <c r="W19" s="2"/>
      <c r="X19" s="2"/>
      <c r="Y19" s="2"/>
      <c r="Z19" s="2"/>
    </row>
    <row r="20" spans="1:26" ht="36.75" customHeight="1">
      <c r="A20" s="1"/>
      <c r="B20" s="68" t="str">
        <f>B19</f>
        <v>A4</v>
      </c>
      <c r="C20" s="68" t="str">
        <f>C19</f>
        <v>Transparency &amp; co-determination in the supply chain</v>
      </c>
      <c r="D20" s="69"/>
      <c r="E20" s="70"/>
      <c r="F20" s="71" t="str">
        <f>'12.lan'!$D$329</f>
        <v>Introduce value between 0 and 10</v>
      </c>
      <c r="G20" s="72"/>
      <c r="H20" s="73">
        <v>0</v>
      </c>
      <c r="I20" s="74">
        <f>IFERROR(J20*H20/10,0)</f>
        <v>0</v>
      </c>
      <c r="J20" s="75">
        <f>J19*K20/K20</f>
        <v>51.282051282051277</v>
      </c>
      <c r="K20" s="2">
        <v>1</v>
      </c>
      <c r="L20" s="2"/>
      <c r="M20" s="2"/>
      <c r="N20" s="28"/>
      <c r="O20" s="2"/>
      <c r="P20" s="2"/>
      <c r="Q20" s="2"/>
      <c r="R20" s="2"/>
      <c r="S20" s="2"/>
      <c r="T20" s="2"/>
      <c r="U20" s="2"/>
      <c r="V20" s="2"/>
      <c r="W20" s="2"/>
      <c r="X20" s="2"/>
      <c r="Y20" s="2"/>
      <c r="Z20" s="2"/>
    </row>
    <row r="21" spans="1:26" ht="36" customHeight="1">
      <c r="A21" s="1"/>
      <c r="B21" s="54" t="s">
        <v>98</v>
      </c>
      <c r="C21" s="54" t="str">
        <f>'12.lan'!D122</f>
        <v>Owners, equity- and financial service providers</v>
      </c>
      <c r="D21" s="79">
        <f>L21</f>
        <v>1</v>
      </c>
      <c r="E21" s="57" t="str">
        <f>VLOOKUP(D21,$C$81:$D$85,2,FALSE)</f>
        <v>medium</v>
      </c>
      <c r="F21" s="80"/>
      <c r="G21" s="80"/>
      <c r="H21" s="57">
        <f>IFERROR(I21/J21,0)</f>
        <v>0</v>
      </c>
      <c r="I21" s="58">
        <f>I22+I24+I27+I30</f>
        <v>0</v>
      </c>
      <c r="J21" s="58">
        <f>J22+J24+J27+J30</f>
        <v>205.12820512820511</v>
      </c>
      <c r="K21" s="2"/>
      <c r="L21" s="2">
        <f>'9. Weighting'!K50</f>
        <v>1</v>
      </c>
      <c r="M21" s="2"/>
      <c r="N21" s="59" t="str">
        <f>IF(D21&lt;&gt;L21,'12.lan'!$D$240&amp;VLOOKUP(L21,$C$81:$D$85,2,FALSE)&amp;" ("&amp;L21&amp;")","")</f>
        <v/>
      </c>
      <c r="O21" s="2"/>
      <c r="P21" s="2"/>
      <c r="Q21" s="2"/>
      <c r="R21" s="2"/>
      <c r="S21" s="2"/>
      <c r="T21" s="2"/>
      <c r="U21" s="2"/>
      <c r="V21" s="2"/>
      <c r="W21" s="2"/>
      <c r="X21" s="2"/>
      <c r="Y21" s="2"/>
      <c r="Z21" s="2"/>
    </row>
    <row r="22" spans="1:26" ht="33" customHeight="1">
      <c r="A22" s="1"/>
      <c r="B22" s="60" t="s">
        <v>99</v>
      </c>
      <c r="C22" s="60" t="str">
        <f>'12.lan'!D123</f>
        <v>Ethical position in relation to financial resources</v>
      </c>
      <c r="D22" s="76">
        <f>IF(K22="trifft nicht zu",C85,'9. Weighting'!M24)</f>
        <v>1</v>
      </c>
      <c r="E22" s="62" t="str">
        <f>VLOOKUP(D22,$C$81:$D$85,2,FALSE)</f>
        <v>medium</v>
      </c>
      <c r="F22" s="77">
        <f>IF(K22="trifft nicht zu","trifft nicht zu",'9. Weighting'!M24)</f>
        <v>1</v>
      </c>
      <c r="G22" s="78"/>
      <c r="H22" s="64">
        <f>IF(J22&lt;&gt;0,SUM(I23)/J22,"-")</f>
        <v>0</v>
      </c>
      <c r="I22" s="65">
        <f>IF(J22=0,0,H22*J22)</f>
        <v>0</v>
      </c>
      <c r="J22" s="65">
        <f>'9. Weighting'!M23</f>
        <v>51.282051282051277</v>
      </c>
      <c r="K22" s="2" t="str">
        <f>IF(D23="trifft nicht zu","trifft nicht zu","")</f>
        <v/>
      </c>
      <c r="L22" s="66">
        <f>VLOOKUP(O22,$C$81:$E$85,3,FALSE)</f>
        <v>1</v>
      </c>
      <c r="M22" s="66">
        <f>VLOOKUP(D22,$C$81:$E$85,3,FALSE)</f>
        <v>1</v>
      </c>
      <c r="N22" s="28" t="str">
        <f>IF(L22=M22,"",'12.lan'!$D$240&amp;VLOOKUP(L22,$C$81:$D$85,2,FALSE)&amp;" ("&amp;L22&amp;")")</f>
        <v/>
      </c>
      <c r="O22" s="2">
        <f>IF(K22="trifft nicht zu",C85,'9. Weighting'!M24)</f>
        <v>1</v>
      </c>
      <c r="P22" s="2"/>
      <c r="Q22" s="2"/>
      <c r="R22" s="2"/>
      <c r="S22" s="2"/>
      <c r="T22" s="2"/>
      <c r="U22" s="2"/>
      <c r="V22" s="2"/>
      <c r="W22" s="2"/>
      <c r="X22" s="2"/>
      <c r="Y22" s="2"/>
      <c r="Z22" s="2"/>
    </row>
    <row r="23" spans="1:26" ht="30" customHeight="1">
      <c r="A23" s="1"/>
      <c r="B23" s="81" t="str">
        <f>B22</f>
        <v>B1</v>
      </c>
      <c r="C23" s="68" t="str">
        <f>C22</f>
        <v>Ethical position in relation to financial resources</v>
      </c>
      <c r="D23" s="69"/>
      <c r="E23" s="70"/>
      <c r="F23" s="71" t="str">
        <f>'12.lan'!$D$329</f>
        <v>Introduce value between 0 and 10</v>
      </c>
      <c r="G23" s="72"/>
      <c r="H23" s="73">
        <v>0</v>
      </c>
      <c r="I23" s="74">
        <f>IFERROR(J23*H23/10,0)</f>
        <v>0</v>
      </c>
      <c r="J23" s="75">
        <f>J22*K23/K23</f>
        <v>51.282051282051277</v>
      </c>
      <c r="K23" s="2">
        <v>1</v>
      </c>
      <c r="L23" s="2"/>
      <c r="M23" s="2"/>
      <c r="N23" s="28"/>
      <c r="O23" s="2"/>
      <c r="P23" s="2"/>
      <c r="Q23" s="2"/>
      <c r="R23" s="2"/>
      <c r="S23" s="2"/>
      <c r="T23" s="2"/>
      <c r="U23" s="2"/>
      <c r="V23" s="2"/>
      <c r="W23" s="2"/>
      <c r="X23" s="2"/>
      <c r="Y23" s="2"/>
      <c r="Z23" s="2"/>
    </row>
    <row r="24" spans="1:26" ht="33" customHeight="1">
      <c r="A24" s="1"/>
      <c r="B24" s="60" t="s">
        <v>100</v>
      </c>
      <c r="C24" s="60" t="str">
        <f>'12.lan'!D127</f>
        <v>Social position in relation to financial resources</v>
      </c>
      <c r="D24" s="76">
        <f>IF(K24="trifft nicht zu",C85,'9. Weighting'!N24)</f>
        <v>1</v>
      </c>
      <c r="E24" s="62" t="str">
        <f>VLOOKUP(D24,$C$81:$D$85,2,FALSE)</f>
        <v>medium</v>
      </c>
      <c r="F24" s="77">
        <f>IF(K24="trifft nicht zu","trifft nicht zu",'9. Weighting'!N24)</f>
        <v>1</v>
      </c>
      <c r="G24" s="78"/>
      <c r="H24" s="64">
        <f>IF(J24&lt;&gt;0,SUM(I25:I26)/J24,"-")</f>
        <v>0</v>
      </c>
      <c r="I24" s="65">
        <f>IF(J24=0,0,H24*J24)</f>
        <v>0</v>
      </c>
      <c r="J24" s="65">
        <f>'9. Weighting'!N23</f>
        <v>51.282051282051277</v>
      </c>
      <c r="K24" s="2"/>
      <c r="L24" s="66">
        <f>VLOOKUP(O24,$C$81:$E$85,3,FALSE)</f>
        <v>1</v>
      </c>
      <c r="M24" s="66">
        <f>VLOOKUP(D24,$C$81:$E$85,3,FALSE)</f>
        <v>1</v>
      </c>
      <c r="N24" s="28" t="str">
        <f>IF(L24=M24,"",'12.lan'!$D$240&amp;VLOOKUP(L24,$C$81:$D$85,2,FALSE)&amp;" ("&amp;L24&amp;")")</f>
        <v/>
      </c>
      <c r="O24" s="2">
        <f>IF(K24="trifft nicht zu",C85,'9. Weighting'!N24)</f>
        <v>1</v>
      </c>
      <c r="P24" s="2"/>
      <c r="Q24" s="2"/>
      <c r="R24" s="2"/>
      <c r="S24" s="2"/>
      <c r="T24" s="2"/>
      <c r="U24" s="2"/>
      <c r="V24" s="2"/>
      <c r="W24" s="2"/>
      <c r="X24" s="2"/>
      <c r="Y24" s="2"/>
      <c r="Z24" s="2"/>
    </row>
    <row r="25" spans="1:26" ht="30" customHeight="1">
      <c r="A25" s="1"/>
      <c r="B25" s="525" t="str">
        <f>B24</f>
        <v>B2</v>
      </c>
      <c r="C25" s="68" t="str">
        <f>C24</f>
        <v>Social position in relation to financial resources</v>
      </c>
      <c r="D25" s="82"/>
      <c r="E25" s="83"/>
      <c r="F25" s="71" t="str">
        <f>'12.lan'!$D$329</f>
        <v>Introduce value between 0 and 10</v>
      </c>
      <c r="G25" s="72"/>
      <c r="H25" s="73">
        <v>0</v>
      </c>
      <c r="I25" s="74">
        <f>J25*H25/10</f>
        <v>0</v>
      </c>
      <c r="J25" s="75">
        <f>$J$24*K25/(K25)</f>
        <v>51.282051282051277</v>
      </c>
      <c r="K25" s="2">
        <v>1</v>
      </c>
      <c r="L25" s="2"/>
      <c r="M25" s="2"/>
      <c r="N25" s="28"/>
      <c r="O25" s="2"/>
      <c r="P25" s="2"/>
      <c r="Q25" s="2"/>
      <c r="R25" s="2"/>
      <c r="S25" s="2"/>
      <c r="T25" s="2"/>
      <c r="U25" s="2"/>
      <c r="V25" s="2"/>
      <c r="W25" s="2"/>
      <c r="X25" s="2"/>
      <c r="Y25" s="2"/>
      <c r="Z25" s="2"/>
    </row>
    <row r="26" spans="1:26" ht="30" customHeight="1">
      <c r="A26" s="1"/>
      <c r="B26" s="521"/>
      <c r="C26" s="25" t="str">
        <f>'12.lan'!D129</f>
        <v>Negative aspect: unfair distribution of funds</v>
      </c>
      <c r="D26" s="84"/>
      <c r="E26" s="70"/>
      <c r="F26" s="71" t="str">
        <f>'12.lan'!$D$330</f>
        <v>Introduce negative points between 0 and -200</v>
      </c>
      <c r="G26" s="72"/>
      <c r="H26" s="73">
        <v>0</v>
      </c>
      <c r="I26" s="74">
        <f>H26*J24/50</f>
        <v>0</v>
      </c>
      <c r="J26" s="75">
        <f>-200*J24/50</f>
        <v>-205.12820512820511</v>
      </c>
      <c r="K26" s="2"/>
      <c r="L26" s="2"/>
      <c r="M26" s="2"/>
      <c r="N26" s="2"/>
      <c r="O26" s="2"/>
      <c r="P26" s="2"/>
      <c r="Q26" s="2"/>
      <c r="R26" s="2"/>
      <c r="S26" s="2"/>
      <c r="T26" s="2"/>
      <c r="U26" s="2"/>
      <c r="V26" s="2"/>
      <c r="W26" s="2"/>
      <c r="X26" s="2"/>
      <c r="Y26" s="2"/>
      <c r="Z26" s="2"/>
    </row>
    <row r="27" spans="1:26" ht="33" customHeight="1">
      <c r="A27" s="1"/>
      <c r="B27" s="60" t="s">
        <v>101</v>
      </c>
      <c r="C27" s="60" t="str">
        <f>'12.lan'!D130</f>
        <v>Use of funds in relation to social and environmental impacts</v>
      </c>
      <c r="D27" s="76">
        <f>IF(K27="trifft nicht zu",C85,'9. Weighting'!O24)</f>
        <v>1</v>
      </c>
      <c r="E27" s="62" t="str">
        <f>VLOOKUP(D27,$C$81:$D$85,2,FALSE)</f>
        <v>medium</v>
      </c>
      <c r="F27" s="77">
        <f>IF(K27="trifft nicht zu","trifft nicht zu",'9. Weighting'!O24)</f>
        <v>1</v>
      </c>
      <c r="G27" s="78"/>
      <c r="H27" s="64">
        <f>IF(J27&lt;&gt;0,SUM(I28:I29)/J27,"-")</f>
        <v>0</v>
      </c>
      <c r="I27" s="65">
        <f>IF(J27=0,0,H27*J27)</f>
        <v>0</v>
      </c>
      <c r="J27" s="65">
        <f>'9. Weighting'!O23</f>
        <v>51.282051282051277</v>
      </c>
      <c r="K27" s="2" t="str">
        <f>IF(D28="trifft nicht zu","trifft nicht zu","")</f>
        <v/>
      </c>
      <c r="L27" s="66">
        <f>VLOOKUP(O27,$C$81:$E$85,3,FALSE)</f>
        <v>1</v>
      </c>
      <c r="M27" s="66">
        <f>VLOOKUP(D27,$C$81:$E$85,3,FALSE)</f>
        <v>1</v>
      </c>
      <c r="N27" s="28" t="str">
        <f>IF(L27=M27,"",'12.lan'!$D$240&amp;VLOOKUP(L27,$C$81:$D$85,2,FALSE)&amp;" ("&amp;L27&amp;")")</f>
        <v/>
      </c>
      <c r="O27" s="2">
        <f>IF(K27="trifft nicht zu",C85,'9. Weighting'!O24)</f>
        <v>1</v>
      </c>
      <c r="P27" s="2"/>
      <c r="Q27" s="2"/>
      <c r="R27" s="2"/>
      <c r="S27" s="2"/>
      <c r="T27" s="2"/>
      <c r="U27" s="2"/>
      <c r="V27" s="2"/>
      <c r="W27" s="2"/>
      <c r="X27" s="2"/>
      <c r="Y27" s="2"/>
      <c r="Z27" s="2"/>
    </row>
    <row r="28" spans="1:26" ht="30" customHeight="1">
      <c r="A28" s="1"/>
      <c r="B28" s="525" t="str">
        <f>B27</f>
        <v>B3</v>
      </c>
      <c r="C28" s="68" t="str">
        <f>C27</f>
        <v>Use of funds in relation to social and environmental impacts</v>
      </c>
      <c r="D28" s="69"/>
      <c r="E28" s="70"/>
      <c r="F28" s="71" t="str">
        <f>'12.lan'!$D$329</f>
        <v>Introduce value between 0 and 10</v>
      </c>
      <c r="G28" s="72"/>
      <c r="H28" s="73">
        <v>0</v>
      </c>
      <c r="I28" s="74">
        <f>IFERROR(J28*H28/10,0)</f>
        <v>0</v>
      </c>
      <c r="J28" s="75">
        <f>J27*K28/K28</f>
        <v>51.282051282051277</v>
      </c>
      <c r="K28" s="2">
        <v>1</v>
      </c>
      <c r="L28" s="2"/>
      <c r="M28" s="2"/>
      <c r="N28" s="28"/>
      <c r="O28" s="2"/>
      <c r="P28" s="2"/>
      <c r="Q28" s="2"/>
      <c r="R28" s="2"/>
      <c r="S28" s="2"/>
      <c r="T28" s="2"/>
      <c r="U28" s="2"/>
      <c r="V28" s="2"/>
      <c r="W28" s="2"/>
      <c r="X28" s="2"/>
      <c r="Y28" s="2"/>
      <c r="Z28" s="2"/>
    </row>
    <row r="29" spans="1:26" ht="30" customHeight="1">
      <c r="A29" s="1"/>
      <c r="B29" s="521"/>
      <c r="C29" s="25" t="str">
        <f>'12.lan'!D133</f>
        <v>Negative aspect: reliance on environmentally unsafe resources</v>
      </c>
      <c r="D29" s="69"/>
      <c r="E29" s="70"/>
      <c r="F29" s="71" t="str">
        <f>'12.lan'!$D$330</f>
        <v>Introduce negative points between 0 and -200</v>
      </c>
      <c r="G29" s="72"/>
      <c r="H29" s="73">
        <v>0</v>
      </c>
      <c r="I29" s="74">
        <f>H29*J27/50</f>
        <v>0</v>
      </c>
      <c r="J29" s="75">
        <f>-200*J27/50</f>
        <v>-205.12820512820511</v>
      </c>
      <c r="K29" s="2"/>
      <c r="L29" s="2"/>
      <c r="M29" s="2"/>
      <c r="N29" s="2"/>
      <c r="O29" s="2"/>
      <c r="P29" s="2"/>
      <c r="Q29" s="2"/>
      <c r="R29" s="2"/>
      <c r="S29" s="2"/>
      <c r="T29" s="2"/>
      <c r="U29" s="2"/>
      <c r="V29" s="2"/>
      <c r="W29" s="2"/>
      <c r="X29" s="2"/>
      <c r="Y29" s="2"/>
      <c r="Z29" s="2"/>
    </row>
    <row r="30" spans="1:26" ht="33" customHeight="1">
      <c r="A30" s="1"/>
      <c r="B30" s="60" t="s">
        <v>102</v>
      </c>
      <c r="C30" s="60" t="str">
        <f>'12.lan'!D134</f>
        <v>Ownership and co-determination</v>
      </c>
      <c r="D30" s="76">
        <f>IF(K30="trifft nicht zu",C85,'9. Weighting'!P24)</f>
        <v>1</v>
      </c>
      <c r="E30" s="62" t="str">
        <f>VLOOKUP(D30,$C$81:$D$85,2,FALSE)</f>
        <v>medium</v>
      </c>
      <c r="F30" s="77">
        <f>IF(K30="trifft nicht zu","trifft nicht zu",'9. Weighting'!P24)</f>
        <v>1</v>
      </c>
      <c r="G30" s="78"/>
      <c r="H30" s="64">
        <f>IF(J30&lt;&gt;0,SUM(I31:I32)/J30,"-")</f>
        <v>0</v>
      </c>
      <c r="I30" s="65">
        <f>IF(J30=0,0,H30*J30)</f>
        <v>0</v>
      </c>
      <c r="J30" s="65">
        <f>'9. Weighting'!P23</f>
        <v>51.282051282051277</v>
      </c>
      <c r="K30" s="2"/>
      <c r="L30" s="66">
        <f>VLOOKUP(O30,$C$81:$E$85,3,FALSE)</f>
        <v>1</v>
      </c>
      <c r="M30" s="66">
        <f>VLOOKUP(D30,$C$81:$E$85,3,FALSE)</f>
        <v>1</v>
      </c>
      <c r="N30" s="28" t="str">
        <f>IF(L30=M30,"",'12.lan'!$D$240&amp;VLOOKUP(L30,$C$81:$D$85,2,FALSE)&amp;" ("&amp;L30&amp;")")</f>
        <v/>
      </c>
      <c r="O30" s="2">
        <f>IF(K30="trifft nicht zu",C85,'9. Weighting'!P24)</f>
        <v>1</v>
      </c>
      <c r="P30" s="2"/>
      <c r="Q30" s="2"/>
      <c r="R30" s="2"/>
      <c r="S30" s="2"/>
      <c r="T30" s="2"/>
      <c r="U30" s="2"/>
      <c r="V30" s="2"/>
      <c r="W30" s="2"/>
      <c r="X30" s="2"/>
      <c r="Y30" s="2"/>
      <c r="Z30" s="2"/>
    </row>
    <row r="31" spans="1:26" ht="30" customHeight="1">
      <c r="A31" s="1"/>
      <c r="B31" s="525" t="str">
        <f>B30</f>
        <v>B4</v>
      </c>
      <c r="C31" s="68" t="str">
        <f>C30</f>
        <v>Ownership and co-determination</v>
      </c>
      <c r="D31" s="69"/>
      <c r="E31" s="70"/>
      <c r="F31" s="71" t="str">
        <f>'12.lan'!$D$329</f>
        <v>Introduce value between 0 and 10</v>
      </c>
      <c r="G31" s="72"/>
      <c r="H31" s="73">
        <v>0</v>
      </c>
      <c r="I31" s="74">
        <f>J31*H31/10</f>
        <v>0</v>
      </c>
      <c r="J31" s="75">
        <f>$J$30*K31/(K31)</f>
        <v>51.282051282051277</v>
      </c>
      <c r="K31" s="2">
        <v>1</v>
      </c>
      <c r="L31" s="2"/>
      <c r="M31" s="2"/>
      <c r="N31" s="2"/>
      <c r="O31" s="2"/>
      <c r="P31" s="2"/>
      <c r="Q31" s="2"/>
      <c r="R31" s="2"/>
      <c r="S31" s="2"/>
      <c r="T31" s="2"/>
      <c r="U31" s="2"/>
      <c r="V31" s="2"/>
      <c r="W31" s="2"/>
      <c r="X31" s="2"/>
      <c r="Y31" s="2"/>
      <c r="Z31" s="2"/>
    </row>
    <row r="32" spans="1:26" ht="30" customHeight="1">
      <c r="A32" s="1"/>
      <c r="B32" s="521"/>
      <c r="C32" s="25" t="str">
        <f>'12.lan'!D136</f>
        <v>Negative aspect: hostile takeover</v>
      </c>
      <c r="D32" s="69"/>
      <c r="E32" s="70"/>
      <c r="F32" s="71" t="str">
        <f>'12.lan'!$D$330</f>
        <v>Introduce negative points between 0 and -200</v>
      </c>
      <c r="G32" s="72"/>
      <c r="H32" s="73">
        <v>0</v>
      </c>
      <c r="I32" s="74">
        <f>H32*J30/50</f>
        <v>0</v>
      </c>
      <c r="J32" s="75">
        <f>-200*J30/50</f>
        <v>-205.12820512820511</v>
      </c>
      <c r="K32" s="2"/>
      <c r="L32" s="2"/>
      <c r="M32" s="2"/>
      <c r="N32" s="2"/>
      <c r="O32" s="2"/>
      <c r="P32" s="2"/>
      <c r="Q32" s="2"/>
      <c r="R32" s="2"/>
      <c r="S32" s="2"/>
      <c r="T32" s="2"/>
      <c r="U32" s="2"/>
      <c r="V32" s="2"/>
      <c r="W32" s="2"/>
      <c r="X32" s="2"/>
      <c r="Y32" s="2"/>
      <c r="Z32" s="2"/>
    </row>
    <row r="33" spans="1:26" ht="36" customHeight="1">
      <c r="A33" s="1"/>
      <c r="B33" s="54" t="s">
        <v>103</v>
      </c>
      <c r="C33" s="54" t="str">
        <f>'12.lan'!D137</f>
        <v>Employees</v>
      </c>
      <c r="D33" s="79">
        <f>L33</f>
        <v>1</v>
      </c>
      <c r="E33" s="57" t="str">
        <f>VLOOKUP(D33,$C$81:$D$85,2,FALSE)</f>
        <v>medium</v>
      </c>
      <c r="F33" s="80"/>
      <c r="G33" s="80"/>
      <c r="H33" s="57">
        <f>IFERROR(I33/J33,0)</f>
        <v>0</v>
      </c>
      <c r="I33" s="58">
        <f>I34+I37+I40+I43</f>
        <v>0</v>
      </c>
      <c r="J33" s="58">
        <f>J34+J37+J40+J43</f>
        <v>205.12820512820511</v>
      </c>
      <c r="K33" s="2"/>
      <c r="L33" s="2">
        <f>'9. Weighting'!K51</f>
        <v>1</v>
      </c>
      <c r="M33" s="2"/>
      <c r="N33" s="59" t="str">
        <f>IF(D33&lt;&gt;L33,'12.lan'!$D$240&amp;VLOOKUP(L33,$C$81:$D$85,2,FALSE)&amp;" ("&amp;L33&amp;")","")</f>
        <v/>
      </c>
      <c r="O33" s="2"/>
      <c r="P33" s="2"/>
      <c r="Q33" s="2"/>
      <c r="R33" s="2"/>
      <c r="S33" s="2"/>
      <c r="T33" s="2"/>
      <c r="U33" s="2"/>
      <c r="V33" s="2"/>
      <c r="W33" s="2"/>
      <c r="X33" s="2"/>
      <c r="Y33" s="2"/>
      <c r="Z33" s="2"/>
    </row>
    <row r="34" spans="1:26" ht="32.25" customHeight="1">
      <c r="A34" s="1"/>
      <c r="B34" s="60" t="s">
        <v>104</v>
      </c>
      <c r="C34" s="60" t="str">
        <f>'12.lan'!D138</f>
        <v>Human dignity in the workplace and working environment</v>
      </c>
      <c r="D34" s="76">
        <f>IF(K34="trifft nicht zu",C85,'9. Weighting'!M30)</f>
        <v>1</v>
      </c>
      <c r="E34" s="62" t="str">
        <f>VLOOKUP(D34,$C$81:$D$85,2,FALSE)</f>
        <v>medium</v>
      </c>
      <c r="F34" s="77">
        <f>IF(K34="trifft nicht zu","trifft nicht zu",'9. Weighting'!M30)</f>
        <v>1</v>
      </c>
      <c r="G34" s="78"/>
      <c r="H34" s="64">
        <f>IF(J34&lt;&gt;0,SUM(I35:I36)/J34,"-")</f>
        <v>0</v>
      </c>
      <c r="I34" s="65">
        <f>IF(J34=0,0,H34*J34)</f>
        <v>0</v>
      </c>
      <c r="J34" s="65">
        <f>'9. Weighting'!M29</f>
        <v>51.282051282051277</v>
      </c>
      <c r="K34" s="2" t="str">
        <f>IF(D35="trifft nicht zu","trifft nicht zu","")</f>
        <v/>
      </c>
      <c r="L34" s="66">
        <f>VLOOKUP(O34,$C$81:$E$85,3,FALSE)</f>
        <v>1</v>
      </c>
      <c r="M34" s="66">
        <f>VLOOKUP(D34,$C$81:$E$85,3,FALSE)</f>
        <v>1</v>
      </c>
      <c r="N34" s="28" t="str">
        <f>IF(L34=M34,"",'12.lan'!$D$240&amp;VLOOKUP(L34,$C$81:$D$85,2,FALSE)&amp;" ("&amp;L34&amp;")")</f>
        <v/>
      </c>
      <c r="O34" s="2">
        <f>IF(K34="trifft nicht zu",C85,'9. Weighting'!M30)</f>
        <v>1</v>
      </c>
      <c r="P34" s="2"/>
      <c r="Q34" s="2"/>
      <c r="R34" s="2"/>
      <c r="S34" s="2"/>
      <c r="T34" s="2"/>
      <c r="U34" s="2"/>
      <c r="V34" s="2"/>
      <c r="W34" s="2"/>
      <c r="X34" s="2"/>
      <c r="Y34" s="2"/>
      <c r="Z34" s="2"/>
    </row>
    <row r="35" spans="1:26" ht="30" customHeight="1">
      <c r="A35" s="1"/>
      <c r="B35" s="526" t="str">
        <f>B34</f>
        <v>C1</v>
      </c>
      <c r="C35" s="68" t="str">
        <f>C34</f>
        <v>Human dignity in the workplace and working environment</v>
      </c>
      <c r="D35" s="69"/>
      <c r="E35" s="70"/>
      <c r="F35" s="71" t="str">
        <f>'12.lan'!$D$329</f>
        <v>Introduce value between 0 and 10</v>
      </c>
      <c r="G35" s="72"/>
      <c r="H35" s="73">
        <v>0</v>
      </c>
      <c r="I35" s="74">
        <f>IFERROR(J35*H35/10,0)</f>
        <v>0</v>
      </c>
      <c r="J35" s="75">
        <f>J34*K35/K35</f>
        <v>51.282051282051277</v>
      </c>
      <c r="K35" s="2">
        <v>1</v>
      </c>
      <c r="L35" s="2"/>
      <c r="M35" s="2"/>
      <c r="N35" s="28"/>
      <c r="O35" s="2"/>
      <c r="P35" s="2"/>
      <c r="Q35" s="2"/>
      <c r="R35" s="2"/>
      <c r="S35" s="2"/>
      <c r="T35" s="2"/>
      <c r="U35" s="2"/>
      <c r="V35" s="2"/>
      <c r="W35" s="2"/>
      <c r="X35" s="2"/>
      <c r="Y35" s="2"/>
      <c r="Z35" s="2"/>
    </row>
    <row r="36" spans="1:26" ht="30" customHeight="1">
      <c r="A36" s="1"/>
      <c r="B36" s="527"/>
      <c r="C36" s="85" t="str">
        <f>'12.lan'!D142</f>
        <v>Negative aspect: unfit working conditions</v>
      </c>
      <c r="D36" s="69"/>
      <c r="E36" s="70"/>
      <c r="F36" s="71" t="str">
        <f>'12.lan'!$D$330</f>
        <v>Introduce negative points between 0 and -200</v>
      </c>
      <c r="G36" s="72"/>
      <c r="H36" s="73">
        <v>0</v>
      </c>
      <c r="I36" s="74">
        <f>H36*J34/50</f>
        <v>0</v>
      </c>
      <c r="J36" s="75">
        <f>-200*J34/50</f>
        <v>-205.12820512820511</v>
      </c>
      <c r="K36" s="2"/>
      <c r="L36" s="2"/>
      <c r="M36" s="2"/>
      <c r="N36" s="2"/>
      <c r="O36" s="2"/>
      <c r="P36" s="2"/>
      <c r="Q36" s="2"/>
      <c r="R36" s="2"/>
      <c r="S36" s="2"/>
      <c r="T36" s="2"/>
      <c r="U36" s="2"/>
      <c r="V36" s="2"/>
      <c r="W36" s="2"/>
      <c r="X36" s="2"/>
      <c r="Y36" s="2"/>
      <c r="Z36" s="2"/>
    </row>
    <row r="37" spans="1:26" ht="33" customHeight="1">
      <c r="A37" s="1"/>
      <c r="B37" s="60" t="s">
        <v>105</v>
      </c>
      <c r="C37" s="60" t="str">
        <f>'12.lan'!D143</f>
        <v>Self-determined working arrangements</v>
      </c>
      <c r="D37" s="76">
        <f>IF(K37="trifft nicht zu",C85,'9. Weighting'!N30)</f>
        <v>1</v>
      </c>
      <c r="E37" s="62" t="str">
        <f>VLOOKUP(D37,$C$81:$D$85,2,FALSE)</f>
        <v>medium</v>
      </c>
      <c r="F37" s="77">
        <f>IF(K37="trifft nicht zu","trifft nicht zu",'9. Weighting'!N30)</f>
        <v>1</v>
      </c>
      <c r="G37" s="78"/>
      <c r="H37" s="64">
        <f>IF(J37&lt;&gt;0,SUM(I38:I39)/J37,"-")</f>
        <v>0</v>
      </c>
      <c r="I37" s="65">
        <f>IF(J37=0,0,H37*J37)</f>
        <v>0</v>
      </c>
      <c r="J37" s="65">
        <f>'9. Weighting'!N29</f>
        <v>51.282051282051277</v>
      </c>
      <c r="K37" s="2" t="str">
        <f>IF(D38="trifft nicht zu","trifft nicht zu","")</f>
        <v/>
      </c>
      <c r="L37" s="66">
        <f>VLOOKUP(O37,$C$81:$E$85,3,FALSE)</f>
        <v>1</v>
      </c>
      <c r="M37" s="66">
        <f>VLOOKUP(D37,$C$81:$E$85,3,FALSE)</f>
        <v>1</v>
      </c>
      <c r="N37" s="28" t="str">
        <f>IF(L37=M37,"",'12.lan'!$D$240&amp;VLOOKUP(L37,$C$81:$D$85,2,FALSE)&amp;" ("&amp;L37&amp;")")</f>
        <v/>
      </c>
      <c r="O37" s="2">
        <f>IF(K37="trifft nicht zu",C85,'9. Weighting'!N30)</f>
        <v>1</v>
      </c>
      <c r="P37" s="2"/>
      <c r="Q37" s="2"/>
      <c r="R37" s="2"/>
      <c r="S37" s="2"/>
      <c r="T37" s="2"/>
      <c r="U37" s="2"/>
      <c r="V37" s="2"/>
      <c r="W37" s="2"/>
      <c r="X37" s="2"/>
      <c r="Y37" s="2"/>
      <c r="Z37" s="2"/>
    </row>
    <row r="38" spans="1:26" ht="30" customHeight="1">
      <c r="A38" s="1"/>
      <c r="B38" s="528" t="str">
        <f>B37</f>
        <v>C2</v>
      </c>
      <c r="C38" s="68" t="str">
        <f>C37</f>
        <v>Self-determined working arrangements</v>
      </c>
      <c r="D38" s="69"/>
      <c r="E38" s="70"/>
      <c r="F38" s="71" t="str">
        <f>'12.lan'!$D$329</f>
        <v>Introduce value between 0 and 10</v>
      </c>
      <c r="G38" s="72"/>
      <c r="H38" s="73">
        <v>0</v>
      </c>
      <c r="I38" s="74">
        <f>IFERROR(J38*H38/10,0)</f>
        <v>0</v>
      </c>
      <c r="J38" s="75">
        <f>J37*K38/K38</f>
        <v>51.282051282051277</v>
      </c>
      <c r="K38" s="2">
        <v>1</v>
      </c>
      <c r="L38" s="2"/>
      <c r="M38" s="2"/>
      <c r="N38" s="28"/>
      <c r="O38" s="2"/>
      <c r="P38" s="2"/>
      <c r="Q38" s="2"/>
      <c r="R38" s="2"/>
      <c r="S38" s="2"/>
      <c r="T38" s="2"/>
      <c r="U38" s="2"/>
      <c r="V38" s="2"/>
      <c r="W38" s="2"/>
      <c r="X38" s="2"/>
      <c r="Y38" s="2"/>
      <c r="Z38" s="2"/>
    </row>
    <row r="39" spans="1:26" ht="33" customHeight="1">
      <c r="A39" s="1"/>
      <c r="B39" s="527"/>
      <c r="C39" s="85" t="str">
        <f>'12.lan'!D147</f>
        <v>Negative aspect: unfair employment contracts</v>
      </c>
      <c r="D39" s="69"/>
      <c r="E39" s="70"/>
      <c r="F39" s="71" t="str">
        <f>'12.lan'!$D$330</f>
        <v>Introduce negative points between 0 and -200</v>
      </c>
      <c r="G39" s="72"/>
      <c r="H39" s="73">
        <v>0</v>
      </c>
      <c r="I39" s="74">
        <f>H39*J37/50</f>
        <v>0</v>
      </c>
      <c r="J39" s="75">
        <f>-200*J37/50</f>
        <v>-205.12820512820511</v>
      </c>
      <c r="K39" s="2"/>
      <c r="L39" s="2"/>
      <c r="M39" s="2"/>
      <c r="N39" s="2"/>
      <c r="O39" s="2"/>
      <c r="P39" s="2"/>
      <c r="Q39" s="2"/>
      <c r="R39" s="2"/>
      <c r="S39" s="2"/>
      <c r="T39" s="2"/>
      <c r="U39" s="2"/>
      <c r="V39" s="2"/>
      <c r="W39" s="2"/>
      <c r="X39" s="2"/>
      <c r="Y39" s="2"/>
      <c r="Z39" s="2"/>
    </row>
    <row r="40" spans="1:26" ht="33" customHeight="1">
      <c r="A40" s="1"/>
      <c r="B40" s="60" t="s">
        <v>106</v>
      </c>
      <c r="C40" s="60" t="str">
        <f>'12.lan'!D148</f>
        <v>Environmentally-friendly behaviour of staff</v>
      </c>
      <c r="D40" s="76">
        <f>IF(K40="trifft nicht zu",C85,'9. Weighting'!O30)</f>
        <v>1</v>
      </c>
      <c r="E40" s="62" t="str">
        <f>VLOOKUP(D40,$C$81:$D$85,2,FALSE)</f>
        <v>medium</v>
      </c>
      <c r="F40" s="77">
        <f>IF(K40="trifft nicht zu","trifft nicht zu",'9. Weighting'!O30)</f>
        <v>1</v>
      </c>
      <c r="G40" s="78"/>
      <c r="H40" s="64">
        <f>IF(J40&lt;&gt;0,SUM(I41:I42)/J40,"-")</f>
        <v>0</v>
      </c>
      <c r="I40" s="65">
        <f>IF(J40=0,0,H40*J40)</f>
        <v>0</v>
      </c>
      <c r="J40" s="65">
        <f>'9. Weighting'!O29</f>
        <v>51.282051282051277</v>
      </c>
      <c r="K40" s="2" t="str">
        <f>IF(D41="trifft nicht zu","trifft nicht zu","")</f>
        <v/>
      </c>
      <c r="L40" s="66">
        <f>VLOOKUP(O40,$C$81:$E$85,3,FALSE)</f>
        <v>1</v>
      </c>
      <c r="M40" s="66">
        <f>VLOOKUP(D40,$C$81:$E$85,3,FALSE)</f>
        <v>1</v>
      </c>
      <c r="N40" s="28" t="str">
        <f>IF(L40=M40,"",'12.lan'!$D$240&amp;VLOOKUP(L40,$C$81:$D$85,2,FALSE)&amp;" ("&amp;L40&amp;")")</f>
        <v/>
      </c>
      <c r="O40" s="2">
        <f>IF(K40="trifft nicht zu",C85,'9. Weighting'!O30)</f>
        <v>1</v>
      </c>
      <c r="P40" s="2"/>
      <c r="Q40" s="2"/>
      <c r="R40" s="2"/>
      <c r="S40" s="2"/>
      <c r="T40" s="2"/>
      <c r="U40" s="2"/>
      <c r="V40" s="2"/>
      <c r="W40" s="2"/>
      <c r="X40" s="2"/>
      <c r="Y40" s="2"/>
      <c r="Z40" s="2"/>
    </row>
    <row r="41" spans="1:26" ht="30" customHeight="1">
      <c r="A41" s="1"/>
      <c r="B41" s="528" t="str">
        <f>B40</f>
        <v>C3</v>
      </c>
      <c r="C41" s="68" t="str">
        <f>C40</f>
        <v>Environmentally-friendly behaviour of staff</v>
      </c>
      <c r="D41" s="69"/>
      <c r="E41" s="70"/>
      <c r="F41" s="71" t="str">
        <f>'12.lan'!$D$329</f>
        <v>Introduce value between 0 and 10</v>
      </c>
      <c r="G41" s="72"/>
      <c r="H41" s="73">
        <v>0</v>
      </c>
      <c r="I41" s="74">
        <f>IFERROR(J41*H41/10,0)</f>
        <v>0</v>
      </c>
      <c r="J41" s="75">
        <f>J40*K41/K41</f>
        <v>51.282051282051277</v>
      </c>
      <c r="K41" s="2">
        <v>1</v>
      </c>
      <c r="L41" s="2"/>
      <c r="M41" s="2"/>
      <c r="N41" s="28"/>
      <c r="O41" s="2"/>
      <c r="P41" s="2"/>
      <c r="Q41" s="2"/>
      <c r="R41" s="2"/>
      <c r="S41" s="2"/>
      <c r="T41" s="2"/>
      <c r="U41" s="2"/>
      <c r="V41" s="2"/>
      <c r="W41" s="2"/>
      <c r="X41" s="2"/>
      <c r="Y41" s="2"/>
      <c r="Z41" s="2"/>
    </row>
    <row r="42" spans="1:26" ht="33.75" customHeight="1">
      <c r="A42" s="1"/>
      <c r="B42" s="527"/>
      <c r="C42" s="85" t="str">
        <f>'12.lan'!D152</f>
        <v>Negative aspect: guidance on waste/ environmentally damaging practices</v>
      </c>
      <c r="D42" s="69"/>
      <c r="E42" s="70"/>
      <c r="F42" s="71" t="str">
        <f>'12.lan'!$D$330</f>
        <v>Introduce negative points between 0 and -200</v>
      </c>
      <c r="G42" s="72"/>
      <c r="H42" s="73">
        <v>0</v>
      </c>
      <c r="I42" s="74">
        <f>H42*J40/50</f>
        <v>0</v>
      </c>
      <c r="J42" s="75">
        <f>-200*J40/50</f>
        <v>-205.12820512820511</v>
      </c>
      <c r="K42" s="2"/>
      <c r="L42" s="2"/>
      <c r="M42" s="2"/>
      <c r="N42" s="2"/>
      <c r="O42" s="2"/>
      <c r="P42" s="2"/>
      <c r="Q42" s="2"/>
      <c r="R42" s="2"/>
      <c r="S42" s="2"/>
      <c r="T42" s="2"/>
      <c r="U42" s="2"/>
      <c r="V42" s="2"/>
      <c r="W42" s="2"/>
      <c r="X42" s="2"/>
      <c r="Y42" s="2"/>
      <c r="Z42" s="2"/>
    </row>
    <row r="43" spans="1:26" ht="33" customHeight="1">
      <c r="A43" s="1"/>
      <c r="B43" s="60" t="s">
        <v>107</v>
      </c>
      <c r="C43" s="60" t="str">
        <f>'12.lan'!D153</f>
        <v>Co-determination and transparency within the organisation</v>
      </c>
      <c r="D43" s="76">
        <f>IF(K43="trifft nicht zu",C85,'9. Weighting'!P30)</f>
        <v>1</v>
      </c>
      <c r="E43" s="62" t="str">
        <f>VLOOKUP(D43,$C$81:$D$85,2,FALSE)</f>
        <v>medium</v>
      </c>
      <c r="F43" s="77">
        <f>IF(K43="trifft nicht zu","trifft nicht zu",'9. Weighting'!P30)</f>
        <v>1</v>
      </c>
      <c r="G43" s="78"/>
      <c r="H43" s="64">
        <f>IF(J43&lt;&gt;0,SUM(I44:I45)/J43,"-")</f>
        <v>0</v>
      </c>
      <c r="I43" s="65">
        <f>IF(J43=0,0,H43*J43)</f>
        <v>0</v>
      </c>
      <c r="J43" s="65">
        <f>'9. Weighting'!P29</f>
        <v>51.282051282051277</v>
      </c>
      <c r="K43" s="2" t="str">
        <f>IF(D44="trifft nicht zu","trifft nicht zu","")</f>
        <v/>
      </c>
      <c r="L43" s="66">
        <f>VLOOKUP(O43,$C$81:$E$85,3,FALSE)</f>
        <v>1</v>
      </c>
      <c r="M43" s="66">
        <f>VLOOKUP(D43,$C$81:$E$85,3,FALSE)</f>
        <v>1</v>
      </c>
      <c r="N43" s="28" t="str">
        <f>IF(L43=M43,"",'12.lan'!$D$240&amp;VLOOKUP(L43,$C$81:$D$85,2,FALSE)&amp;" ("&amp;L43&amp;")")</f>
        <v/>
      </c>
      <c r="O43" s="2">
        <f>IF(K43="trifft nicht zu",C85,'9. Weighting'!P30)</f>
        <v>1</v>
      </c>
      <c r="P43" s="2"/>
      <c r="Q43" s="2"/>
      <c r="R43" s="2"/>
      <c r="S43" s="2"/>
      <c r="T43" s="2"/>
      <c r="U43" s="2"/>
      <c r="V43" s="2"/>
      <c r="W43" s="2"/>
      <c r="X43" s="2"/>
      <c r="Y43" s="2"/>
      <c r="Z43" s="2"/>
    </row>
    <row r="44" spans="1:26" ht="30" customHeight="1">
      <c r="A44" s="1"/>
      <c r="B44" s="528" t="str">
        <f>B43</f>
        <v>C4</v>
      </c>
      <c r="C44" s="68" t="str">
        <f>C43</f>
        <v>Co-determination and transparency within the organisation</v>
      </c>
      <c r="D44" s="69"/>
      <c r="E44" s="70"/>
      <c r="F44" s="71" t="str">
        <f>'12.lan'!$D$329</f>
        <v>Introduce value between 0 and 10</v>
      </c>
      <c r="G44" s="72"/>
      <c r="H44" s="73">
        <v>0</v>
      </c>
      <c r="I44" s="74">
        <f>IFERROR(J44*H44/10,0)</f>
        <v>0</v>
      </c>
      <c r="J44" s="75">
        <f>J43*K44/K44</f>
        <v>51.282051282051277</v>
      </c>
      <c r="K44" s="2">
        <v>1</v>
      </c>
      <c r="L44" s="2"/>
      <c r="M44" s="2"/>
      <c r="N44" s="28"/>
      <c r="O44" s="2"/>
      <c r="P44" s="2"/>
      <c r="Q44" s="2"/>
      <c r="R44" s="2"/>
      <c r="S44" s="2"/>
      <c r="T44" s="2"/>
      <c r="U44" s="2"/>
      <c r="V44" s="2"/>
      <c r="W44" s="2"/>
      <c r="X44" s="2"/>
      <c r="Y44" s="2"/>
      <c r="Z44" s="2"/>
    </row>
    <row r="45" spans="1:26" ht="30" customHeight="1">
      <c r="A45" s="1"/>
      <c r="B45" s="527"/>
      <c r="C45" s="9" t="str">
        <f>'12.lan'!D157</f>
        <v>Negative aspect: obstruction of works councils</v>
      </c>
      <c r="D45" s="69"/>
      <c r="E45" s="70"/>
      <c r="F45" s="71" t="str">
        <f>'12.lan'!$D$330</f>
        <v>Introduce negative points between 0 and -200</v>
      </c>
      <c r="G45" s="72"/>
      <c r="H45" s="73">
        <v>0</v>
      </c>
      <c r="I45" s="74">
        <f>H45*J43/50</f>
        <v>0</v>
      </c>
      <c r="J45" s="75">
        <f>-200*J43/50</f>
        <v>-205.12820512820511</v>
      </c>
      <c r="K45" s="2"/>
      <c r="L45" s="2"/>
      <c r="M45" s="2"/>
      <c r="N45" s="2"/>
      <c r="O45" s="2"/>
      <c r="P45" s="2"/>
      <c r="Q45" s="2"/>
      <c r="R45" s="2"/>
      <c r="S45" s="2"/>
      <c r="T45" s="2"/>
      <c r="U45" s="2"/>
      <c r="V45" s="2"/>
      <c r="W45" s="2"/>
      <c r="X45" s="2"/>
      <c r="Y45" s="2"/>
      <c r="Z45" s="2"/>
    </row>
    <row r="46" spans="1:26" ht="36" customHeight="1">
      <c r="A46" s="1"/>
      <c r="B46" s="54" t="s">
        <v>108</v>
      </c>
      <c r="C46" s="54" t="str">
        <f>'12.lan'!D158</f>
        <v>Customers and other companies</v>
      </c>
      <c r="D46" s="79">
        <f>L46</f>
        <v>1</v>
      </c>
      <c r="E46" s="57" t="str">
        <f>VLOOKUP(D46,$C$81:$D$85,2,FALSE)</f>
        <v>medium</v>
      </c>
      <c r="F46" s="80"/>
      <c r="G46" s="80"/>
      <c r="H46" s="57">
        <f>IFERROR(I46/J46,0)</f>
        <v>0</v>
      </c>
      <c r="I46" s="58">
        <f>I47+I50+I53+I56</f>
        <v>0</v>
      </c>
      <c r="J46" s="58">
        <f>J47+J50+J53+J56</f>
        <v>205.12820512820511</v>
      </c>
      <c r="K46" s="2"/>
      <c r="L46" s="2">
        <f>'9. Weighting'!K52</f>
        <v>1</v>
      </c>
      <c r="M46" s="2"/>
      <c r="N46" s="59" t="str">
        <f>IF(D46&lt;&gt;L46,'12.lan'!$D$240&amp;VLOOKUP(L46,$C$81:$D$85,2,FALSE)&amp;" ("&amp;L46&amp;")","")</f>
        <v/>
      </c>
      <c r="O46" s="2"/>
      <c r="P46" s="2"/>
      <c r="Q46" s="2"/>
      <c r="R46" s="2"/>
      <c r="S46" s="2"/>
      <c r="T46" s="2"/>
      <c r="U46" s="2"/>
      <c r="V46" s="2"/>
      <c r="W46" s="2"/>
      <c r="X46" s="2"/>
      <c r="Y46" s="2"/>
      <c r="Z46" s="2"/>
    </row>
    <row r="47" spans="1:26" ht="33" customHeight="1">
      <c r="A47" s="1"/>
      <c r="B47" s="60" t="s">
        <v>109</v>
      </c>
      <c r="C47" s="60" t="str">
        <f>'12.lan'!D159</f>
        <v>Ethical customer relations</v>
      </c>
      <c r="D47" s="76">
        <f>IF(K47="trifft nicht zu",C85,'9. Weighting'!M37)</f>
        <v>1</v>
      </c>
      <c r="E47" s="62" t="str">
        <f>VLOOKUP(D47,$C$81:$D$85,2,FALSE)</f>
        <v>medium</v>
      </c>
      <c r="F47" s="77">
        <f>IF(K47="trifft nicht zu","trifft nicht zu",'9. Weighting'!M37)</f>
        <v>1</v>
      </c>
      <c r="G47" s="78"/>
      <c r="H47" s="64">
        <f>IF(J47&lt;&gt;0,SUM(I48:I49)/J47,"-")</f>
        <v>0</v>
      </c>
      <c r="I47" s="65">
        <f>IF(J47=0,0,H47*J47)</f>
        <v>0</v>
      </c>
      <c r="J47" s="65">
        <f>'9. Weighting'!M36</f>
        <v>51.282051282051277</v>
      </c>
      <c r="K47" s="2" t="str">
        <f>IF(D48="trifft nicht zu","trifft nicht zu","")</f>
        <v/>
      </c>
      <c r="L47" s="66">
        <f>VLOOKUP(O47,$C$81:$E$85,3,FALSE)</f>
        <v>1</v>
      </c>
      <c r="M47" s="66">
        <f>VLOOKUP(D47,$C$81:$E$85,3,FALSE)</f>
        <v>1</v>
      </c>
      <c r="N47" s="28" t="str">
        <f>IF(L47=M47,"",'12.lan'!$D$240&amp;VLOOKUP(L47,$C$81:$D$85,2,FALSE)&amp;" ("&amp;L47&amp;")")</f>
        <v/>
      </c>
      <c r="O47" s="2">
        <f>IF(K47="trifft nicht zu",C85,'9. Weighting'!M37)</f>
        <v>1</v>
      </c>
      <c r="P47" s="2"/>
      <c r="Q47" s="2"/>
      <c r="R47" s="2"/>
      <c r="S47" s="2"/>
      <c r="T47" s="2"/>
      <c r="U47" s="2"/>
      <c r="V47" s="2"/>
      <c r="W47" s="2"/>
      <c r="X47" s="2"/>
      <c r="Y47" s="2"/>
      <c r="Z47" s="2"/>
    </row>
    <row r="48" spans="1:26" ht="30" customHeight="1">
      <c r="A48" s="1"/>
      <c r="B48" s="524" t="str">
        <f>B47</f>
        <v>D1</v>
      </c>
      <c r="C48" s="68" t="str">
        <f>C47</f>
        <v>Ethical customer relations</v>
      </c>
      <c r="D48" s="69"/>
      <c r="E48" s="70"/>
      <c r="F48" s="71" t="str">
        <f>'12.lan'!$D$329</f>
        <v>Introduce value between 0 and 10</v>
      </c>
      <c r="G48" s="72"/>
      <c r="H48" s="73">
        <v>0</v>
      </c>
      <c r="I48" s="74">
        <f>IFERROR(J48*H48/10,0)</f>
        <v>0</v>
      </c>
      <c r="J48" s="75">
        <f>J47*K48/K48</f>
        <v>51.282051282051277</v>
      </c>
      <c r="K48" s="2">
        <v>1</v>
      </c>
      <c r="L48" s="2"/>
      <c r="M48" s="2"/>
      <c r="N48" s="28"/>
      <c r="O48" s="2"/>
      <c r="P48" s="2"/>
      <c r="Q48" s="2"/>
      <c r="R48" s="2"/>
      <c r="S48" s="2"/>
      <c r="T48" s="2"/>
      <c r="U48" s="2"/>
      <c r="V48" s="2"/>
      <c r="W48" s="2"/>
      <c r="X48" s="2"/>
      <c r="Y48" s="2"/>
      <c r="Z48" s="2"/>
    </row>
    <row r="49" spans="1:26" ht="30" customHeight="1">
      <c r="A49" s="1"/>
      <c r="B49" s="521"/>
      <c r="C49" s="25" t="str">
        <f>'12.lan'!D162</f>
        <v>Negative aspect: unethical advertising</v>
      </c>
      <c r="D49" s="69"/>
      <c r="E49" s="70"/>
      <c r="F49" s="71" t="str">
        <f>'12.lan'!$D$330</f>
        <v>Introduce negative points between 0 and -200</v>
      </c>
      <c r="G49" s="72"/>
      <c r="H49" s="73">
        <v>0</v>
      </c>
      <c r="I49" s="74">
        <f>H49*J47/50</f>
        <v>0</v>
      </c>
      <c r="J49" s="75">
        <f>-200*J47/50</f>
        <v>-205.12820512820511</v>
      </c>
      <c r="K49" s="2"/>
      <c r="L49" s="2"/>
      <c r="M49" s="2"/>
      <c r="N49" s="2"/>
      <c r="O49" s="2"/>
      <c r="P49" s="2"/>
      <c r="Q49" s="2"/>
      <c r="R49" s="2"/>
      <c r="S49" s="2"/>
      <c r="T49" s="2"/>
      <c r="U49" s="2"/>
      <c r="V49" s="2"/>
      <c r="W49" s="2"/>
      <c r="X49" s="2"/>
      <c r="Y49" s="2"/>
      <c r="Z49" s="2"/>
    </row>
    <row r="50" spans="1:26" ht="33" customHeight="1">
      <c r="A50" s="1"/>
      <c r="B50" s="60" t="s">
        <v>110</v>
      </c>
      <c r="C50" s="60" t="str">
        <f>'12.lan'!D163</f>
        <v>Cooperation and solidarity with other companies</v>
      </c>
      <c r="D50" s="76">
        <f>IF(K50="trifft nicht zu",C85,'9. Weighting'!N37)</f>
        <v>1</v>
      </c>
      <c r="E50" s="62" t="str">
        <f>VLOOKUP(D50,$C$81:$D$85,2,FALSE)</f>
        <v>medium</v>
      </c>
      <c r="F50" s="77">
        <f>IF(K50="trifft nicht zu","trifft nicht zu",'9. Weighting'!N37)</f>
        <v>1</v>
      </c>
      <c r="G50" s="78"/>
      <c r="H50" s="64">
        <f>IF(J50&lt;&gt;0,SUM(I51:I52)/J50,"-")</f>
        <v>0</v>
      </c>
      <c r="I50" s="65">
        <f>IF(J50=0,0,H50*J50)</f>
        <v>0</v>
      </c>
      <c r="J50" s="65">
        <f>'9. Weighting'!N36</f>
        <v>51.282051282051277</v>
      </c>
      <c r="K50" s="2"/>
      <c r="L50" s="66">
        <f>VLOOKUP(O50,$C$81:$E$85,3,FALSE)</f>
        <v>1</v>
      </c>
      <c r="M50" s="66">
        <f>VLOOKUP(D50,$C$81:$E$85,3,FALSE)</f>
        <v>1</v>
      </c>
      <c r="N50" s="28" t="str">
        <f>IF(L50=M50,"",'12.lan'!$D$240&amp;VLOOKUP(L50,$C$81:$D$85,2,FALSE)&amp;" ("&amp;L50&amp;")")</f>
        <v/>
      </c>
      <c r="O50" s="2">
        <f>IF(K50="trifft nicht zu",C85,'9. Weighting'!N37)</f>
        <v>1</v>
      </c>
      <c r="P50" s="2"/>
      <c r="Q50" s="2"/>
      <c r="R50" s="2"/>
      <c r="S50" s="2"/>
      <c r="T50" s="2"/>
      <c r="U50" s="2"/>
      <c r="V50" s="2"/>
      <c r="W50" s="2"/>
      <c r="X50" s="2"/>
      <c r="Y50" s="2"/>
      <c r="Z50" s="2"/>
    </row>
    <row r="51" spans="1:26" ht="30" customHeight="1">
      <c r="A51" s="1"/>
      <c r="B51" s="526" t="str">
        <f>B50</f>
        <v>D2</v>
      </c>
      <c r="C51" s="68" t="str">
        <f>C50</f>
        <v>Cooperation and solidarity with other companies</v>
      </c>
      <c r="D51" s="69"/>
      <c r="E51" s="70"/>
      <c r="F51" s="71" t="str">
        <f>'12.lan'!$D$329</f>
        <v>Introduce value between 0 and 10</v>
      </c>
      <c r="G51" s="72"/>
      <c r="H51" s="73">
        <v>0</v>
      </c>
      <c r="I51" s="74">
        <f>IFERROR(J51*H51/10,0)</f>
        <v>0</v>
      </c>
      <c r="J51" s="75">
        <f>J$50*K51/K51</f>
        <v>51.282051282051277</v>
      </c>
      <c r="K51" s="2">
        <v>1</v>
      </c>
      <c r="L51" s="2"/>
      <c r="M51" s="2"/>
      <c r="N51" s="28"/>
      <c r="O51" s="2"/>
      <c r="P51" s="2"/>
      <c r="Q51" s="2"/>
      <c r="R51" s="2"/>
      <c r="S51" s="2"/>
      <c r="T51" s="2"/>
      <c r="U51" s="2"/>
      <c r="V51" s="2"/>
      <c r="W51" s="2"/>
      <c r="X51" s="2"/>
      <c r="Y51" s="2"/>
      <c r="Z51" s="2"/>
    </row>
    <row r="52" spans="1:26" ht="33.75" customHeight="1">
      <c r="A52" s="1"/>
      <c r="B52" s="527"/>
      <c r="C52" s="85" t="str">
        <f>'12.lan'!D166</f>
        <v>Negative aspect: abuse of market power to the detriment of other companies</v>
      </c>
      <c r="D52" s="69"/>
      <c r="E52" s="70"/>
      <c r="F52" s="71" t="str">
        <f>'12.lan'!$D$330</f>
        <v>Introduce negative points between 0 and -200</v>
      </c>
      <c r="G52" s="86"/>
      <c r="H52" s="73">
        <v>0</v>
      </c>
      <c r="I52" s="74">
        <f>H52*J50/50</f>
        <v>0</v>
      </c>
      <c r="J52" s="75">
        <f>-200*J50/50</f>
        <v>-205.12820512820511</v>
      </c>
      <c r="K52" s="2"/>
      <c r="L52" s="2"/>
      <c r="M52" s="2"/>
      <c r="N52" s="2"/>
      <c r="O52" s="2"/>
      <c r="P52" s="2"/>
      <c r="Q52" s="2"/>
      <c r="R52" s="2"/>
      <c r="S52" s="2"/>
      <c r="T52" s="2"/>
      <c r="U52" s="2"/>
      <c r="V52" s="2"/>
      <c r="W52" s="2"/>
      <c r="X52" s="2"/>
      <c r="Y52" s="2"/>
      <c r="Z52" s="2"/>
    </row>
    <row r="53" spans="1:26" ht="36" customHeight="1">
      <c r="A53" s="1"/>
      <c r="B53" s="60" t="s">
        <v>111</v>
      </c>
      <c r="C53" s="87" t="str">
        <f>'12.lan'!D167</f>
        <v>Impact on the environment of the use and disposal of products and services</v>
      </c>
      <c r="D53" s="76">
        <v>1</v>
      </c>
      <c r="E53" s="62" t="str">
        <f>VLOOKUP(D53,$C$81:$D$85,2,FALSE)</f>
        <v>medium</v>
      </c>
      <c r="F53" s="77">
        <f>IF(K53="trifft nicht zu","trifft nicht zu",'9. Weighting'!O37)</f>
        <v>1</v>
      </c>
      <c r="G53" s="88"/>
      <c r="H53" s="64">
        <f>IF(J53&lt;&gt;0,SUM(I54:I55)/J53,"-")</f>
        <v>0</v>
      </c>
      <c r="I53" s="65">
        <f>IF(J53=0,0,H53*J53)</f>
        <v>0</v>
      </c>
      <c r="J53" s="65">
        <f>'9. Weighting'!O36</f>
        <v>51.282051282051277</v>
      </c>
      <c r="K53" s="2"/>
      <c r="L53" s="66">
        <f>VLOOKUP(O53,$C$81:$E$85,3,FALSE)</f>
        <v>1</v>
      </c>
      <c r="M53" s="66">
        <f>VLOOKUP(D53,$C$81:$E$85,3,FALSE)</f>
        <v>1</v>
      </c>
      <c r="N53" s="28" t="str">
        <f>IF(L53=M53,"",'12.lan'!$D$240&amp;VLOOKUP(L53,$C$81:$D$85,2,FALSE)&amp;" ("&amp;L53&amp;")")</f>
        <v/>
      </c>
      <c r="O53" s="2">
        <f>IF(K53="trifft nicht zu",C85,'9. Weighting'!O37)</f>
        <v>1</v>
      </c>
      <c r="P53" s="2"/>
      <c r="Q53" s="2"/>
      <c r="R53" s="2"/>
      <c r="S53" s="2"/>
      <c r="T53" s="2"/>
      <c r="U53" s="2"/>
      <c r="V53" s="2"/>
      <c r="W53" s="2"/>
      <c r="X53" s="2"/>
      <c r="Y53" s="2"/>
      <c r="Z53" s="2"/>
    </row>
    <row r="54" spans="1:26" ht="33.75" customHeight="1">
      <c r="A54" s="1"/>
      <c r="B54" s="526" t="s">
        <v>111</v>
      </c>
      <c r="C54" s="68" t="str">
        <f>C53</f>
        <v>Impact on the environment of the use and disposal of products and services</v>
      </c>
      <c r="D54" s="69"/>
      <c r="E54" s="70"/>
      <c r="F54" s="71" t="str">
        <f>'12.lan'!$D$329</f>
        <v>Introduce value between 0 and 10</v>
      </c>
      <c r="G54" s="72"/>
      <c r="H54" s="73">
        <v>0</v>
      </c>
      <c r="I54" s="74">
        <f>IFERROR(J54*H54/10,0)</f>
        <v>0</v>
      </c>
      <c r="J54" s="75">
        <f>J53*K54/K54</f>
        <v>51.282051282051277</v>
      </c>
      <c r="K54" s="2">
        <v>1</v>
      </c>
      <c r="L54" s="2"/>
      <c r="M54" s="2"/>
      <c r="N54" s="28"/>
      <c r="O54" s="2"/>
      <c r="P54" s="2"/>
      <c r="Q54" s="2"/>
      <c r="R54" s="2"/>
      <c r="S54" s="2"/>
      <c r="T54" s="2"/>
      <c r="U54" s="2"/>
      <c r="V54" s="2"/>
      <c r="W54" s="2"/>
      <c r="X54" s="2"/>
      <c r="Y54" s="2"/>
      <c r="Z54" s="2"/>
    </row>
    <row r="55" spans="1:26" ht="33" customHeight="1">
      <c r="A55" s="1"/>
      <c r="B55" s="527"/>
      <c r="C55" s="85" t="str">
        <f>'12.lan'!D170</f>
        <v>Negative aspect: wilful disregard of disproportionate environmental impacts</v>
      </c>
      <c r="D55" s="69"/>
      <c r="E55" s="70"/>
      <c r="F55" s="71" t="str">
        <f>'12.lan'!$D$330</f>
        <v>Introduce negative points between 0 and -200</v>
      </c>
      <c r="G55" s="72"/>
      <c r="H55" s="73">
        <v>0</v>
      </c>
      <c r="I55" s="74">
        <f>H55*J53/50</f>
        <v>0</v>
      </c>
      <c r="J55" s="75">
        <f>-200*J53/50</f>
        <v>-205.12820512820511</v>
      </c>
      <c r="K55" s="2"/>
      <c r="L55" s="2"/>
      <c r="M55" s="2"/>
      <c r="N55" s="2"/>
      <c r="O55" s="2"/>
      <c r="P55" s="2"/>
      <c r="Q55" s="2"/>
      <c r="R55" s="2"/>
      <c r="S55" s="2"/>
      <c r="T55" s="2"/>
      <c r="U55" s="2"/>
      <c r="V55" s="2"/>
      <c r="W55" s="2"/>
      <c r="X55" s="2"/>
      <c r="Y55" s="2"/>
      <c r="Z55" s="2"/>
    </row>
    <row r="56" spans="1:26" ht="33" customHeight="1">
      <c r="A56" s="1"/>
      <c r="B56" s="60" t="s">
        <v>112</v>
      </c>
      <c r="C56" s="60" t="str">
        <f>'12.lan'!D171</f>
        <v>Customer participation and product transparency</v>
      </c>
      <c r="D56" s="76">
        <f>IF(K56="trifft nicht zu",C85,'9. Weighting'!P37)</f>
        <v>1</v>
      </c>
      <c r="E56" s="62" t="str">
        <f>VLOOKUP(D56,$C$81:$D$85,2,FALSE)</f>
        <v>medium</v>
      </c>
      <c r="F56" s="77">
        <f>IF(K56="trifft nicht zu","trifft nicht zu",'9. Weighting'!P37)</f>
        <v>1</v>
      </c>
      <c r="G56" s="78"/>
      <c r="H56" s="64">
        <f>IF(J56&lt;&gt;0,SUM(I57:I58)/J56,"-")</f>
        <v>0</v>
      </c>
      <c r="I56" s="65">
        <f>IF(J56=0,0,H56*J56)</f>
        <v>0</v>
      </c>
      <c r="J56" s="65">
        <f>'9. Weighting'!P36</f>
        <v>51.282051282051277</v>
      </c>
      <c r="K56" s="2"/>
      <c r="L56" s="66">
        <f>VLOOKUP(O56,$C$81:$E$85,3,FALSE)</f>
        <v>1</v>
      </c>
      <c r="M56" s="66">
        <f>VLOOKUP(D56,$C$81:$E$85,3,FALSE)</f>
        <v>1</v>
      </c>
      <c r="N56" s="28" t="str">
        <f>IF(L56=M56,"",'12.lan'!$D$240&amp;VLOOKUP(L56,$C$81:$D$85,2,FALSE)&amp;" ("&amp;L56&amp;")")</f>
        <v/>
      </c>
      <c r="O56" s="2">
        <f>IF(K56="trifft nicht zu",C85,'9. Weighting'!P37)</f>
        <v>1</v>
      </c>
      <c r="P56" s="2"/>
      <c r="Q56" s="2"/>
      <c r="R56" s="2"/>
      <c r="S56" s="2"/>
      <c r="T56" s="2"/>
      <c r="U56" s="2"/>
      <c r="V56" s="2"/>
      <c r="W56" s="2"/>
      <c r="X56" s="2"/>
      <c r="Y56" s="2"/>
      <c r="Z56" s="2"/>
    </row>
    <row r="57" spans="1:26" ht="33.75" customHeight="1">
      <c r="A57" s="1"/>
      <c r="B57" s="526" t="str">
        <f>B56</f>
        <v>D4</v>
      </c>
      <c r="C57" s="68" t="str">
        <f>C56</f>
        <v>Customer participation and product transparency</v>
      </c>
      <c r="D57" s="69"/>
      <c r="E57" s="70"/>
      <c r="F57" s="71" t="str">
        <f>'12.lan'!$D$329</f>
        <v>Introduce value between 0 and 10</v>
      </c>
      <c r="G57" s="72"/>
      <c r="H57" s="73">
        <v>0</v>
      </c>
      <c r="I57" s="74">
        <f>IFERROR(J57*H57/10,0)</f>
        <v>0</v>
      </c>
      <c r="J57" s="75">
        <f>J56*K57/K57</f>
        <v>51.282051282051277</v>
      </c>
      <c r="K57" s="2">
        <v>1</v>
      </c>
      <c r="L57" s="2"/>
      <c r="M57" s="2"/>
      <c r="N57" s="28"/>
      <c r="O57" s="2"/>
      <c r="P57" s="2"/>
      <c r="Q57" s="2"/>
      <c r="R57" s="2"/>
      <c r="S57" s="2"/>
      <c r="T57" s="2"/>
      <c r="U57" s="2"/>
      <c r="V57" s="2"/>
      <c r="W57" s="2"/>
      <c r="X57" s="2"/>
      <c r="Y57" s="2"/>
      <c r="Z57" s="2"/>
    </row>
    <row r="58" spans="1:26" ht="30" customHeight="1">
      <c r="A58" s="1"/>
      <c r="B58" s="527"/>
      <c r="C58" s="85" t="str">
        <f>'12.lan'!D174</f>
        <v>Negative aspect: non-disclosure of hazardous substances</v>
      </c>
      <c r="D58" s="69"/>
      <c r="E58" s="70"/>
      <c r="F58" s="71" t="str">
        <f>'12.lan'!$D$330</f>
        <v>Introduce negative points between 0 and -200</v>
      </c>
      <c r="G58" s="72"/>
      <c r="H58" s="73">
        <v>0</v>
      </c>
      <c r="I58" s="74">
        <f>H58*J56/50</f>
        <v>0</v>
      </c>
      <c r="J58" s="75">
        <f>-200*J56/50</f>
        <v>-205.12820512820511</v>
      </c>
      <c r="K58" s="2"/>
      <c r="L58" s="2"/>
      <c r="M58" s="2"/>
      <c r="N58" s="2"/>
      <c r="O58" s="2"/>
      <c r="P58" s="2"/>
      <c r="Q58" s="2"/>
      <c r="R58" s="2"/>
      <c r="S58" s="2"/>
      <c r="T58" s="2"/>
      <c r="U58" s="2"/>
      <c r="V58" s="2"/>
      <c r="W58" s="2"/>
      <c r="X58" s="2"/>
      <c r="Y58" s="2"/>
      <c r="Z58" s="2"/>
    </row>
    <row r="59" spans="1:26" ht="36" customHeight="1">
      <c r="A59" s="1"/>
      <c r="B59" s="54" t="s">
        <v>113</v>
      </c>
      <c r="C59" s="54" t="str">
        <f>'12.lan'!D175</f>
        <v>Social environment</v>
      </c>
      <c r="D59" s="79">
        <f>L59</f>
        <v>1</v>
      </c>
      <c r="E59" s="57" t="str">
        <f>VLOOKUP(D59,$C$81:$D$85,2,FALSE)</f>
        <v>medium</v>
      </c>
      <c r="F59" s="80"/>
      <c r="G59" s="80"/>
      <c r="H59" s="57">
        <f>IFERROR(I59/J59,0)</f>
        <v>0</v>
      </c>
      <c r="I59" s="58">
        <f>I60+I63+I67+I70</f>
        <v>0</v>
      </c>
      <c r="J59" s="58">
        <f>J60+J63+J67+J70</f>
        <v>205.12820512820511</v>
      </c>
      <c r="K59" s="2"/>
      <c r="L59" s="2">
        <f>'9. Weighting'!K53</f>
        <v>1</v>
      </c>
      <c r="M59" s="2"/>
      <c r="N59" s="59" t="str">
        <f>IF(D59&lt;&gt;L59,'12.lan'!$D$240&amp;VLOOKUP(L59,$C$81:$D$85,2,FALSE)&amp;" ("&amp;L59&amp;")","")</f>
        <v/>
      </c>
      <c r="O59" s="2"/>
      <c r="P59" s="2"/>
      <c r="Q59" s="2"/>
      <c r="R59" s="2"/>
      <c r="S59" s="2"/>
      <c r="T59" s="2"/>
      <c r="U59" s="2"/>
      <c r="V59" s="2"/>
      <c r="W59" s="2"/>
      <c r="X59" s="2"/>
      <c r="Y59" s="2"/>
      <c r="Z59" s="2"/>
    </row>
    <row r="60" spans="1:26" ht="36" customHeight="1">
      <c r="A60" s="1"/>
      <c r="B60" s="60" t="s">
        <v>114</v>
      </c>
      <c r="C60" s="87" t="str">
        <f>'12.lan'!D176</f>
        <v>Purpose of products and services and their effects on society</v>
      </c>
      <c r="D60" s="76">
        <f>IF(K60="trifft nicht zu",C85,'9. Weighting'!M43)</f>
        <v>1</v>
      </c>
      <c r="E60" s="62" t="str">
        <f>VLOOKUP(D60,$C$81:$D$85,2,FALSE)</f>
        <v>medium</v>
      </c>
      <c r="F60" s="89">
        <f>IF(K60="trifft nicht zu","trifft nicht zu",'9. Weighting'!M43)</f>
        <v>1</v>
      </c>
      <c r="G60" s="90"/>
      <c r="H60" s="64">
        <f>IF(J60&lt;&gt;0,SUM(I61:I62)/J60,"-")</f>
        <v>0</v>
      </c>
      <c r="I60" s="65">
        <f>IF(J60=0,0,H60*J60)</f>
        <v>0</v>
      </c>
      <c r="J60" s="65">
        <f>'9. Weighting'!M42</f>
        <v>51.282051282051277</v>
      </c>
      <c r="K60" s="2"/>
      <c r="L60" s="66">
        <f>VLOOKUP(O60,$C$81:$E$85,3,FALSE)</f>
        <v>1</v>
      </c>
      <c r="M60" s="66">
        <f>VLOOKUP(D60,$C$81:$E$85,3,FALSE)</f>
        <v>1</v>
      </c>
      <c r="N60" s="28" t="str">
        <f>IF(L60=M60,"",'12.lan'!$D$240&amp;VLOOKUP(L60,$C$81:$D$85,2,FALSE)&amp;" ("&amp;L60&amp;")")</f>
        <v/>
      </c>
      <c r="O60" s="2">
        <f>IF(K60="trifft nicht zu",C85,'9. Weighting'!M43)</f>
        <v>1</v>
      </c>
      <c r="P60" s="2"/>
      <c r="Q60" s="2"/>
      <c r="R60" s="2"/>
      <c r="S60" s="2"/>
      <c r="T60" s="2"/>
      <c r="U60" s="2"/>
      <c r="V60" s="2"/>
      <c r="W60" s="2"/>
      <c r="X60" s="2"/>
      <c r="Y60" s="2"/>
      <c r="Z60" s="2"/>
    </row>
    <row r="61" spans="1:26" ht="34.5" customHeight="1">
      <c r="A61" s="1"/>
      <c r="B61" s="526" t="str">
        <f>B60</f>
        <v>E1</v>
      </c>
      <c r="C61" s="68" t="str">
        <f>C60</f>
        <v>Purpose of products and services and their effects on society</v>
      </c>
      <c r="D61" s="69"/>
      <c r="E61" s="70"/>
      <c r="F61" s="71" t="str">
        <f>'12.lan'!$D$329</f>
        <v>Introduce value between 0 and 10</v>
      </c>
      <c r="G61" s="72"/>
      <c r="H61" s="73">
        <v>0</v>
      </c>
      <c r="I61" s="74">
        <f>IFERROR(J61*H61/10,0)</f>
        <v>0</v>
      </c>
      <c r="J61" s="75">
        <f>J60*K61/K61</f>
        <v>51.282051282051277</v>
      </c>
      <c r="K61" s="2">
        <v>1</v>
      </c>
      <c r="L61" s="2"/>
      <c r="M61" s="2"/>
      <c r="N61" s="28"/>
      <c r="O61" s="2"/>
      <c r="P61" s="2"/>
      <c r="Q61" s="2"/>
      <c r="R61" s="2"/>
      <c r="S61" s="2"/>
      <c r="T61" s="2"/>
      <c r="U61" s="2"/>
      <c r="V61" s="2"/>
      <c r="W61" s="2"/>
      <c r="X61" s="2"/>
      <c r="Y61" s="2"/>
      <c r="Z61" s="2"/>
    </row>
    <row r="62" spans="1:26" ht="30" customHeight="1">
      <c r="A62" s="1"/>
      <c r="B62" s="527"/>
      <c r="C62" s="85" t="str">
        <f>'12.lan'!D179</f>
        <v>Negative aspect: unethical and unfit products and services</v>
      </c>
      <c r="D62" s="69"/>
      <c r="E62" s="70"/>
      <c r="F62" s="71" t="str">
        <f>'12.lan'!$D$330</f>
        <v>Introduce negative points between 0 and -200</v>
      </c>
      <c r="G62" s="72"/>
      <c r="H62" s="73">
        <v>0</v>
      </c>
      <c r="I62" s="74">
        <f>H62*J60/50</f>
        <v>0</v>
      </c>
      <c r="J62" s="75">
        <f>-200*J60/50</f>
        <v>-205.12820512820511</v>
      </c>
      <c r="K62" s="2"/>
      <c r="L62" s="2"/>
      <c r="M62" s="2"/>
      <c r="N62" s="2"/>
      <c r="O62" s="2"/>
      <c r="P62" s="2"/>
      <c r="Q62" s="2"/>
      <c r="R62" s="2"/>
      <c r="S62" s="2"/>
      <c r="T62" s="2"/>
      <c r="U62" s="2"/>
      <c r="V62" s="2"/>
      <c r="W62" s="2"/>
      <c r="X62" s="2"/>
      <c r="Y62" s="2"/>
      <c r="Z62" s="2"/>
    </row>
    <row r="63" spans="1:26" ht="33" customHeight="1">
      <c r="A63" s="1"/>
      <c r="B63" s="60" t="s">
        <v>115</v>
      </c>
      <c r="C63" s="87" t="str">
        <f>'12.lan'!D180</f>
        <v>Contribution to the community</v>
      </c>
      <c r="D63" s="76">
        <f>IF(K63="trifft nicht zu",C85,'9. Weighting'!N43)</f>
        <v>1</v>
      </c>
      <c r="E63" s="62" t="str">
        <f>VLOOKUP(D63,$C$81:$D$85,2,FALSE)</f>
        <v>medium</v>
      </c>
      <c r="F63" s="89">
        <f>IF(K63="trifft nicht zu","trifft nicht zu",'9. Weighting'!N43)</f>
        <v>1</v>
      </c>
      <c r="G63" s="90"/>
      <c r="H63" s="64">
        <f>IF(J63&lt;&gt;0,SUM(I64:I66)/J63,"-")</f>
        <v>0</v>
      </c>
      <c r="I63" s="65">
        <f>IF(J63=0,0,H63*J63)</f>
        <v>0</v>
      </c>
      <c r="J63" s="65">
        <f>'9. Weighting'!N42</f>
        <v>51.282051282051277</v>
      </c>
      <c r="K63" s="2"/>
      <c r="L63" s="66">
        <f>VLOOKUP(O63,$C$81:$E$85,3,FALSE)</f>
        <v>1</v>
      </c>
      <c r="M63" s="66">
        <f>VLOOKUP(D63,$C$81:$E$85,3,FALSE)</f>
        <v>1</v>
      </c>
      <c r="N63" s="28" t="str">
        <f>IF(L63=M63,"",'12.lan'!$D$240&amp;VLOOKUP(L63,$C$81:$D$85,2,FALSE)&amp;" ("&amp;L63&amp;")")</f>
        <v/>
      </c>
      <c r="O63" s="2">
        <f>IF(K63="trifft nicht zu",C85,'9. Weighting'!N43)</f>
        <v>1</v>
      </c>
      <c r="P63" s="2"/>
      <c r="Q63" s="2"/>
      <c r="R63" s="2"/>
      <c r="S63" s="2"/>
      <c r="T63" s="2"/>
      <c r="U63" s="2"/>
      <c r="V63" s="2"/>
      <c r="W63" s="2"/>
      <c r="X63" s="2"/>
      <c r="Y63" s="2"/>
      <c r="Z63" s="2"/>
    </row>
    <row r="64" spans="1:26" ht="30" customHeight="1">
      <c r="A64" s="1"/>
      <c r="B64" s="528" t="str">
        <f>B63</f>
        <v>E2</v>
      </c>
      <c r="C64" s="81" t="str">
        <f>C63</f>
        <v>Contribution to the community</v>
      </c>
      <c r="D64" s="69"/>
      <c r="E64" s="70"/>
      <c r="F64" s="71" t="str">
        <f>'12.lan'!$D$329</f>
        <v>Introduce value between 0 and 10</v>
      </c>
      <c r="G64" s="72"/>
      <c r="H64" s="73">
        <v>0</v>
      </c>
      <c r="I64" s="74">
        <f>IFERROR(J64*H64/10,0)</f>
        <v>0</v>
      </c>
      <c r="J64" s="75">
        <f>J63*K64/K64</f>
        <v>51.282051282051277</v>
      </c>
      <c r="K64" s="2">
        <v>1</v>
      </c>
      <c r="L64" s="2"/>
      <c r="M64" s="2"/>
      <c r="N64" s="28"/>
      <c r="O64" s="2"/>
      <c r="P64" s="2"/>
      <c r="Q64" s="2"/>
      <c r="R64" s="2"/>
      <c r="S64" s="2"/>
      <c r="T64" s="2"/>
      <c r="U64" s="2"/>
      <c r="V64" s="2"/>
      <c r="W64" s="2"/>
      <c r="X64" s="2"/>
      <c r="Y64" s="2"/>
      <c r="Z64" s="2"/>
    </row>
    <row r="65" spans="1:26" ht="30" customHeight="1">
      <c r="A65" s="1"/>
      <c r="B65" s="488"/>
      <c r="C65" s="91" t="str">
        <f>'12.lan'!D183</f>
        <v>Negative aspect: inappropriate non-payment of tax</v>
      </c>
      <c r="D65" s="69"/>
      <c r="E65" s="70"/>
      <c r="F65" s="71" t="str">
        <f>'12.lan'!$D$330</f>
        <v>Introduce negative points between 0 and -200</v>
      </c>
      <c r="G65" s="72"/>
      <c r="H65" s="73">
        <v>0</v>
      </c>
      <c r="I65" s="74">
        <f>H65*J63/50</f>
        <v>0</v>
      </c>
      <c r="J65" s="75">
        <f>-200*J63/50</f>
        <v>-205.12820512820511</v>
      </c>
      <c r="K65" s="2"/>
      <c r="L65" s="2"/>
      <c r="M65" s="2"/>
      <c r="N65" s="2"/>
      <c r="O65" s="2"/>
      <c r="P65" s="2"/>
      <c r="Q65" s="2"/>
      <c r="R65" s="2"/>
      <c r="S65" s="2"/>
      <c r="T65" s="2"/>
      <c r="U65" s="2"/>
      <c r="V65" s="2"/>
      <c r="W65" s="2"/>
      <c r="X65" s="2"/>
      <c r="Y65" s="2"/>
      <c r="Z65" s="2"/>
    </row>
    <row r="66" spans="1:26" ht="30" customHeight="1">
      <c r="A66" s="1"/>
      <c r="B66" s="527"/>
      <c r="C66" s="91" t="str">
        <f>'12.lan'!D184</f>
        <v>Negative aspect: no anti-corruption policy</v>
      </c>
      <c r="D66" s="69"/>
      <c r="E66" s="70"/>
      <c r="F66" s="71" t="str">
        <f>'12.lan'!$D$330</f>
        <v>Introduce negative points between 0 and -200</v>
      </c>
      <c r="G66" s="72"/>
      <c r="H66" s="73">
        <v>0</v>
      </c>
      <c r="I66" s="74">
        <f>H66*J63/50</f>
        <v>0</v>
      </c>
      <c r="J66" s="75">
        <f>-200*J63/50</f>
        <v>-205.12820512820511</v>
      </c>
      <c r="K66" s="2"/>
      <c r="L66" s="2"/>
      <c r="M66" s="2"/>
      <c r="N66" s="2"/>
      <c r="O66" s="2"/>
      <c r="P66" s="2"/>
      <c r="Q66" s="2"/>
      <c r="R66" s="2"/>
      <c r="S66" s="2"/>
      <c r="T66" s="2"/>
      <c r="U66" s="2"/>
      <c r="V66" s="2"/>
      <c r="W66" s="2"/>
      <c r="X66" s="2"/>
      <c r="Y66" s="2"/>
      <c r="Z66" s="2"/>
    </row>
    <row r="67" spans="1:26" ht="33" customHeight="1">
      <c r="A67" s="1"/>
      <c r="B67" s="60" t="s">
        <v>116</v>
      </c>
      <c r="C67" s="60" t="str">
        <f>'12.lan'!D185</f>
        <v>Reduction of environmental impact</v>
      </c>
      <c r="D67" s="76">
        <f>IF(K67="trifft nicht zu",C85,'9. Weighting'!O43)</f>
        <v>1</v>
      </c>
      <c r="E67" s="62" t="str">
        <f>VLOOKUP(D67,$C$81:$D$85,2,FALSE)</f>
        <v>medium</v>
      </c>
      <c r="F67" s="78"/>
      <c r="G67" s="78"/>
      <c r="H67" s="64">
        <f>IF(J67&lt;&gt;0,SUM(I68:I69)/J67,"-")</f>
        <v>0</v>
      </c>
      <c r="I67" s="65">
        <f>IF(J67=0,0,H67*J67)</f>
        <v>0</v>
      </c>
      <c r="J67" s="65">
        <f>'9. Weighting'!O42</f>
        <v>51.282051282051277</v>
      </c>
      <c r="K67" s="2"/>
      <c r="L67" s="66">
        <f>VLOOKUP(O67,$C$81:$E$85,3,FALSE)</f>
        <v>1</v>
      </c>
      <c r="M67" s="66">
        <f>VLOOKUP(D67,$C$81:$E$85,3,FALSE)</f>
        <v>1</v>
      </c>
      <c r="N67" s="28" t="str">
        <f>IF(L67=M67,"",'12.lan'!$D$240&amp;VLOOKUP(L67,$C$81:$D$85,2,FALSE)&amp;" ("&amp;L67&amp;")")</f>
        <v/>
      </c>
      <c r="O67" s="2">
        <f>IF(K67="trifft nicht zu",C85,'9. Weighting'!O43)</f>
        <v>1</v>
      </c>
      <c r="P67" s="2"/>
      <c r="Q67" s="2"/>
      <c r="R67" s="2"/>
      <c r="S67" s="2"/>
      <c r="T67" s="2"/>
      <c r="U67" s="2"/>
      <c r="V67" s="2"/>
      <c r="W67" s="2"/>
      <c r="X67" s="2"/>
      <c r="Y67" s="2"/>
      <c r="Z67" s="2"/>
    </row>
    <row r="68" spans="1:26" ht="30" customHeight="1">
      <c r="A68" s="1"/>
      <c r="B68" s="528" t="str">
        <f>B67</f>
        <v>E3</v>
      </c>
      <c r="C68" s="68" t="str">
        <f>C67</f>
        <v>Reduction of environmental impact</v>
      </c>
      <c r="D68" s="69"/>
      <c r="E68" s="70"/>
      <c r="F68" s="71" t="str">
        <f>'12.lan'!$D$329</f>
        <v>Introduce value between 0 and 10</v>
      </c>
      <c r="G68" s="72"/>
      <c r="H68" s="73">
        <v>0</v>
      </c>
      <c r="I68" s="74">
        <f>IFERROR(J68*H68/10,0)</f>
        <v>0</v>
      </c>
      <c r="J68" s="75">
        <f>J67*K68/K68</f>
        <v>51.282051282051277</v>
      </c>
      <c r="K68" s="2">
        <v>1</v>
      </c>
      <c r="L68" s="2"/>
      <c r="M68" s="2"/>
      <c r="N68" s="28"/>
      <c r="O68" s="2"/>
      <c r="P68" s="2"/>
      <c r="Q68" s="2"/>
      <c r="R68" s="2"/>
      <c r="S68" s="2"/>
      <c r="T68" s="2"/>
      <c r="U68" s="2"/>
      <c r="V68" s="2"/>
      <c r="W68" s="2"/>
      <c r="X68" s="2"/>
      <c r="Y68" s="2"/>
      <c r="Z68" s="2"/>
    </row>
    <row r="69" spans="1:26" ht="33" customHeight="1">
      <c r="A69" s="1"/>
      <c r="B69" s="527"/>
      <c r="C69" s="85" t="str">
        <f>'12.lan'!D188</f>
        <v>Negative aspect: infringement of environmental regulations and disproportionate environmental pollution</v>
      </c>
      <c r="D69" s="69"/>
      <c r="E69" s="70"/>
      <c r="F69" s="71" t="str">
        <f>'12.lan'!$D$330</f>
        <v>Introduce negative points between 0 and -200</v>
      </c>
      <c r="G69" s="72"/>
      <c r="H69" s="73">
        <v>0</v>
      </c>
      <c r="I69" s="74">
        <f>H69*J67/50</f>
        <v>0</v>
      </c>
      <c r="J69" s="75">
        <f>-200*J67/50</f>
        <v>-205.12820512820511</v>
      </c>
      <c r="K69" s="2"/>
      <c r="L69" s="2"/>
      <c r="M69" s="2"/>
      <c r="N69" s="2"/>
      <c r="O69" s="2"/>
      <c r="P69" s="2"/>
      <c r="Q69" s="2"/>
      <c r="R69" s="2"/>
      <c r="S69" s="2"/>
      <c r="T69" s="2"/>
      <c r="U69" s="2"/>
      <c r="V69" s="2"/>
      <c r="W69" s="2"/>
      <c r="X69" s="2"/>
      <c r="Y69" s="2"/>
      <c r="Z69" s="2"/>
    </row>
    <row r="70" spans="1:26" ht="33" customHeight="1">
      <c r="A70" s="1"/>
      <c r="B70" s="60" t="s">
        <v>117</v>
      </c>
      <c r="C70" s="60" t="str">
        <f>'12.lan'!D189</f>
        <v>Social co-determination and transparency</v>
      </c>
      <c r="D70" s="76">
        <f>IF(K70="trifft nicht zu",C85,'9. Weighting'!P43)</f>
        <v>1</v>
      </c>
      <c r="E70" s="62" t="str">
        <f>VLOOKUP(D70,$C$81:$D$85,2,FALSE)</f>
        <v>medium</v>
      </c>
      <c r="F70" s="78"/>
      <c r="G70" s="78"/>
      <c r="H70" s="64">
        <f>IF(J70&lt;&gt;0,SUM(I71:I72)/J70,"-")</f>
        <v>0</v>
      </c>
      <c r="I70" s="65">
        <f>IF(J70=0,0,H70*J70)</f>
        <v>0</v>
      </c>
      <c r="J70" s="65">
        <f>'9. Weighting'!P42</f>
        <v>51.282051282051277</v>
      </c>
      <c r="K70" s="2"/>
      <c r="L70" s="66">
        <f>VLOOKUP(O70,$C$81:$E$85,3,FALSE)</f>
        <v>1</v>
      </c>
      <c r="M70" s="66">
        <f>VLOOKUP(D70,$C$81:$E$85,3,FALSE)</f>
        <v>1</v>
      </c>
      <c r="N70" s="28" t="str">
        <f>IF(L70=M70,"",'12.lan'!$D$240&amp;VLOOKUP(L70,$C$81:$D$85,2,FALSE)&amp;" ("&amp;L70&amp;")")</f>
        <v/>
      </c>
      <c r="O70" s="2">
        <f>IF(K70="trifft nicht zu",C85,'9. Weighting'!P43)</f>
        <v>1</v>
      </c>
      <c r="P70" s="2"/>
      <c r="Q70" s="2"/>
      <c r="R70" s="2"/>
      <c r="S70" s="2"/>
      <c r="T70" s="2"/>
      <c r="U70" s="2"/>
      <c r="V70" s="2"/>
      <c r="W70" s="2"/>
      <c r="X70" s="2"/>
      <c r="Y70" s="2"/>
      <c r="Z70" s="2"/>
    </row>
    <row r="71" spans="1:26" ht="30" customHeight="1">
      <c r="A71" s="1"/>
      <c r="B71" s="525" t="str">
        <f>B70</f>
        <v>E4</v>
      </c>
      <c r="C71" s="68" t="str">
        <f>C70</f>
        <v>Social co-determination and transparency</v>
      </c>
      <c r="D71" s="69"/>
      <c r="E71" s="70"/>
      <c r="F71" s="71" t="str">
        <f>'12.lan'!$D$329</f>
        <v>Introduce value between 0 and 10</v>
      </c>
      <c r="G71" s="72"/>
      <c r="H71" s="73">
        <v>0</v>
      </c>
      <c r="I71" s="74">
        <f>IFERROR(J71*H71/10,0)</f>
        <v>0</v>
      </c>
      <c r="J71" s="75">
        <f>J70*K71/K71</f>
        <v>51.282051282051277</v>
      </c>
      <c r="K71" s="2">
        <v>1</v>
      </c>
      <c r="L71" s="2"/>
      <c r="M71" s="2"/>
      <c r="N71" s="28"/>
      <c r="O71" s="2"/>
      <c r="P71" s="2"/>
      <c r="Q71" s="2"/>
      <c r="R71" s="2"/>
      <c r="S71" s="2"/>
      <c r="T71" s="2"/>
      <c r="U71" s="2"/>
      <c r="V71" s="2"/>
      <c r="W71" s="2"/>
      <c r="X71" s="2"/>
      <c r="Y71" s="2"/>
      <c r="Z71" s="2"/>
    </row>
    <row r="72" spans="1:26" ht="33.75" customHeight="1">
      <c r="A72" s="1"/>
      <c r="B72" s="521"/>
      <c r="C72" s="68" t="str">
        <f>'12.lan'!D192</f>
        <v>Negative aspect: lack of transparency and wilful misinformation</v>
      </c>
      <c r="D72" s="69"/>
      <c r="E72" s="70"/>
      <c r="F72" s="71" t="str">
        <f>'12.lan'!$D$330</f>
        <v>Introduce negative points between 0 and -200</v>
      </c>
      <c r="G72" s="72"/>
      <c r="H72" s="73">
        <v>0</v>
      </c>
      <c r="I72" s="74">
        <f>H72*J70/50</f>
        <v>0</v>
      </c>
      <c r="J72" s="75">
        <f>-200*J70/50</f>
        <v>-205.12820512820511</v>
      </c>
      <c r="K72" s="2"/>
      <c r="L72" s="2"/>
      <c r="M72" s="2"/>
      <c r="N72" s="2"/>
      <c r="O72" s="2"/>
      <c r="P72" s="2"/>
      <c r="Q72" s="2"/>
      <c r="R72" s="2"/>
      <c r="S72" s="2"/>
      <c r="T72" s="2"/>
      <c r="U72" s="2"/>
      <c r="V72" s="2"/>
      <c r="W72" s="2"/>
      <c r="X72" s="2"/>
      <c r="Y72" s="2"/>
      <c r="Z72" s="2"/>
    </row>
    <row r="73" spans="1:26" ht="12.75" customHeight="1">
      <c r="A73" s="1"/>
      <c r="B73" s="11"/>
      <c r="C73" s="12"/>
      <c r="D73" s="38"/>
      <c r="E73" s="38"/>
      <c r="F73" s="11"/>
      <c r="G73" s="11"/>
      <c r="H73" s="38"/>
      <c r="I73" s="39"/>
      <c r="J73" s="40"/>
      <c r="K73" s="2"/>
      <c r="L73" s="2"/>
      <c r="M73" s="2"/>
      <c r="N73" s="2"/>
      <c r="O73" s="2"/>
      <c r="P73" s="2"/>
      <c r="Q73" s="2"/>
      <c r="R73" s="2"/>
      <c r="S73" s="2"/>
      <c r="T73" s="2"/>
      <c r="U73" s="2"/>
      <c r="V73" s="2"/>
      <c r="W73" s="2"/>
      <c r="X73" s="2"/>
      <c r="Y73" s="2"/>
      <c r="Z73" s="2"/>
    </row>
    <row r="74" spans="1:26" ht="18.75" customHeight="1">
      <c r="A74" s="1"/>
      <c r="B74" s="529" t="str">
        <f>'12.lan'!D92</f>
        <v>Total Balance Score:</v>
      </c>
      <c r="C74" s="488"/>
      <c r="D74" s="488"/>
      <c r="E74" s="488"/>
      <c r="F74" s="488"/>
      <c r="G74" s="488"/>
      <c r="H74" s="530">
        <f>H4</f>
        <v>0</v>
      </c>
      <c r="I74" s="531">
        <f>I4</f>
        <v>0</v>
      </c>
      <c r="J74" s="531">
        <f>J4</f>
        <v>1000</v>
      </c>
      <c r="K74" s="2"/>
      <c r="L74" s="2"/>
      <c r="M74" s="2"/>
      <c r="N74" s="2"/>
      <c r="O74" s="2"/>
      <c r="P74" s="2"/>
      <c r="Q74" s="2"/>
      <c r="R74" s="2"/>
      <c r="S74" s="2"/>
      <c r="T74" s="2"/>
      <c r="U74" s="2"/>
      <c r="V74" s="2"/>
      <c r="W74" s="2"/>
      <c r="X74" s="2"/>
      <c r="Y74" s="2"/>
      <c r="Z74" s="2"/>
    </row>
    <row r="75" spans="1:26" ht="18" customHeight="1">
      <c r="A75" s="1"/>
      <c r="B75" s="488"/>
      <c r="C75" s="488"/>
      <c r="D75" s="488"/>
      <c r="E75" s="488"/>
      <c r="F75" s="488"/>
      <c r="G75" s="488"/>
      <c r="H75" s="488"/>
      <c r="I75" s="488"/>
      <c r="J75" s="488"/>
      <c r="K75" s="2"/>
      <c r="L75" s="2"/>
      <c r="M75" s="2"/>
      <c r="N75" s="2"/>
      <c r="O75" s="2"/>
      <c r="P75" s="2"/>
      <c r="Q75" s="2"/>
      <c r="R75" s="2"/>
      <c r="S75" s="2"/>
      <c r="T75" s="2"/>
      <c r="U75" s="2"/>
      <c r="V75" s="2"/>
      <c r="W75" s="2"/>
      <c r="X75" s="2"/>
      <c r="Y75" s="2"/>
      <c r="Z75" s="2"/>
    </row>
    <row r="76" spans="1:26" ht="12.75" customHeight="1">
      <c r="A76" s="2"/>
      <c r="B76" s="92"/>
      <c r="C76" s="26"/>
      <c r="D76" s="93"/>
      <c r="E76" s="93"/>
      <c r="F76" s="92"/>
      <c r="G76" s="92"/>
      <c r="H76" s="93"/>
      <c r="I76" s="94"/>
      <c r="J76" s="95"/>
      <c r="K76" s="2"/>
      <c r="L76" s="2"/>
      <c r="M76" s="2"/>
      <c r="N76" s="2"/>
      <c r="O76" s="2"/>
      <c r="P76" s="2"/>
      <c r="Q76" s="2"/>
      <c r="R76" s="2"/>
      <c r="S76" s="2"/>
      <c r="T76" s="2"/>
      <c r="U76" s="2"/>
      <c r="V76" s="2"/>
      <c r="W76" s="2"/>
      <c r="X76" s="2"/>
      <c r="Y76" s="2"/>
      <c r="Z76" s="2"/>
    </row>
    <row r="77" spans="1:26" ht="12.75" customHeight="1">
      <c r="A77" s="2"/>
      <c r="B77" s="92"/>
      <c r="C77" s="26"/>
      <c r="D77" s="93"/>
      <c r="E77" s="93"/>
      <c r="F77" s="92"/>
      <c r="G77" s="92"/>
      <c r="H77" s="93"/>
      <c r="I77" s="94"/>
      <c r="J77" s="95"/>
      <c r="K77" s="2"/>
      <c r="L77" s="2"/>
      <c r="M77" s="2"/>
      <c r="N77" s="2"/>
      <c r="O77" s="2"/>
      <c r="P77" s="2"/>
      <c r="Q77" s="2"/>
      <c r="R77" s="2"/>
      <c r="S77" s="2"/>
      <c r="T77" s="2"/>
      <c r="U77" s="2"/>
      <c r="V77" s="2"/>
      <c r="W77" s="2"/>
      <c r="X77" s="2"/>
      <c r="Y77" s="2"/>
      <c r="Z77" s="2"/>
    </row>
    <row r="78" spans="1:26" ht="12.75" customHeight="1">
      <c r="A78" s="2"/>
      <c r="B78" s="92"/>
      <c r="C78" s="26"/>
      <c r="D78" s="93"/>
      <c r="E78" s="93"/>
      <c r="F78" s="92"/>
      <c r="G78" s="92"/>
      <c r="H78" s="93"/>
      <c r="I78" s="94"/>
      <c r="J78" s="95"/>
      <c r="K78" s="2"/>
      <c r="L78" s="2"/>
      <c r="M78" s="2"/>
      <c r="N78" s="2"/>
      <c r="O78" s="2"/>
      <c r="P78" s="2"/>
      <c r="Q78" s="2"/>
      <c r="R78" s="2"/>
      <c r="S78" s="2"/>
      <c r="T78" s="2"/>
      <c r="U78" s="2"/>
      <c r="V78" s="2"/>
      <c r="W78" s="2"/>
      <c r="X78" s="2"/>
      <c r="Y78" s="2"/>
      <c r="Z78" s="2"/>
    </row>
    <row r="79" spans="1:26" ht="12.75" customHeight="1">
      <c r="A79" s="2"/>
      <c r="B79" s="92"/>
      <c r="C79" s="26"/>
      <c r="D79" s="93"/>
      <c r="E79" s="93"/>
      <c r="F79" s="92"/>
      <c r="G79" s="92"/>
      <c r="H79" s="93"/>
      <c r="I79" s="94"/>
      <c r="J79" s="95"/>
      <c r="K79" s="2"/>
      <c r="L79" s="2"/>
      <c r="M79" s="2"/>
      <c r="N79" s="2"/>
      <c r="O79" s="2"/>
      <c r="P79" s="2"/>
      <c r="Q79" s="2"/>
      <c r="R79" s="2"/>
      <c r="S79" s="2"/>
      <c r="T79" s="2"/>
      <c r="U79" s="2"/>
      <c r="V79" s="2"/>
      <c r="W79" s="2"/>
      <c r="X79" s="2"/>
      <c r="Y79" s="2"/>
      <c r="Z79" s="2"/>
    </row>
    <row r="80" spans="1:26" ht="12.75" customHeight="1">
      <c r="A80" s="2"/>
      <c r="B80" s="92"/>
      <c r="C80" s="26"/>
      <c r="D80" s="93"/>
      <c r="E80" s="93"/>
      <c r="F80" s="92"/>
      <c r="G80" s="92"/>
      <c r="H80" s="93"/>
      <c r="I80" s="94"/>
      <c r="J80" s="95"/>
      <c r="K80" s="2"/>
      <c r="L80" s="2"/>
      <c r="M80" s="2"/>
      <c r="N80" s="2"/>
      <c r="O80" s="2"/>
      <c r="P80" s="2"/>
      <c r="Q80" s="2"/>
      <c r="R80" s="2"/>
      <c r="S80" s="2"/>
      <c r="T80" s="2"/>
      <c r="U80" s="2"/>
      <c r="V80" s="2"/>
      <c r="W80" s="2"/>
      <c r="X80" s="2"/>
      <c r="Y80" s="2"/>
      <c r="Z80" s="2"/>
    </row>
    <row r="81" spans="1:26" ht="12.75" hidden="1" customHeight="1">
      <c r="A81" s="2"/>
      <c r="B81" s="92">
        <v>2</v>
      </c>
      <c r="C81" s="26">
        <v>2</v>
      </c>
      <c r="D81" s="93" t="str">
        <f>'12.lan'!D97</f>
        <v>very high</v>
      </c>
      <c r="E81" s="94">
        <v>2</v>
      </c>
      <c r="F81" s="92"/>
      <c r="G81" s="92"/>
      <c r="H81" s="93"/>
      <c r="I81" s="94"/>
      <c r="J81" s="95"/>
      <c r="K81" s="2"/>
      <c r="L81" s="2"/>
      <c r="M81" s="2"/>
      <c r="N81" s="2"/>
      <c r="O81" s="2"/>
      <c r="P81" s="2"/>
      <c r="Q81" s="2"/>
      <c r="R81" s="2"/>
      <c r="S81" s="2"/>
      <c r="T81" s="2"/>
      <c r="U81" s="2"/>
      <c r="V81" s="2"/>
      <c r="W81" s="2"/>
      <c r="X81" s="2"/>
      <c r="Y81" s="2"/>
      <c r="Z81" s="2"/>
    </row>
    <row r="82" spans="1:26" ht="12.75" hidden="1" customHeight="1">
      <c r="A82" s="2"/>
      <c r="B82" s="92">
        <v>1.5</v>
      </c>
      <c r="C82" s="26">
        <v>1.5</v>
      </c>
      <c r="D82" s="93" t="str">
        <f>'12.lan'!D98</f>
        <v>high</v>
      </c>
      <c r="E82" s="96">
        <v>1.5</v>
      </c>
      <c r="F82" s="92"/>
      <c r="G82" s="92"/>
      <c r="H82" s="93"/>
      <c r="I82" s="94"/>
      <c r="J82" s="95"/>
      <c r="K82" s="2"/>
      <c r="L82" s="2"/>
      <c r="M82" s="2"/>
      <c r="N82" s="2"/>
      <c r="O82" s="2"/>
      <c r="P82" s="2"/>
      <c r="Q82" s="2"/>
      <c r="R82" s="2"/>
      <c r="S82" s="2"/>
      <c r="T82" s="2"/>
      <c r="U82" s="2"/>
      <c r="V82" s="2"/>
      <c r="W82" s="2"/>
      <c r="X82" s="2"/>
      <c r="Y82" s="2"/>
      <c r="Z82" s="2"/>
    </row>
    <row r="83" spans="1:26" ht="12.75" hidden="1" customHeight="1">
      <c r="A83" s="2"/>
      <c r="B83" s="92">
        <v>1</v>
      </c>
      <c r="C83" s="26">
        <v>1</v>
      </c>
      <c r="D83" s="93" t="str">
        <f>'12.lan'!D99</f>
        <v>medium</v>
      </c>
      <c r="E83" s="94">
        <v>1</v>
      </c>
      <c r="F83" s="92"/>
      <c r="G83" s="92"/>
      <c r="H83" s="93"/>
      <c r="I83" s="94"/>
      <c r="J83" s="95"/>
      <c r="K83" s="2"/>
      <c r="L83" s="2"/>
      <c r="M83" s="2"/>
      <c r="N83" s="2"/>
      <c r="O83" s="2"/>
      <c r="P83" s="2"/>
      <c r="Q83" s="2"/>
      <c r="R83" s="2"/>
      <c r="S83" s="2"/>
      <c r="T83" s="2"/>
      <c r="U83" s="2"/>
      <c r="V83" s="2"/>
      <c r="W83" s="2"/>
      <c r="X83" s="2"/>
      <c r="Y83" s="2"/>
      <c r="Z83" s="2"/>
    </row>
    <row r="84" spans="1:26" ht="12.75" hidden="1" customHeight="1">
      <c r="A84" s="2"/>
      <c r="B84" s="92">
        <v>0.5</v>
      </c>
      <c r="C84" s="26">
        <v>0.5</v>
      </c>
      <c r="D84" s="93" t="str">
        <f>'12.lan'!D100</f>
        <v>low</v>
      </c>
      <c r="E84" s="96">
        <v>0.5</v>
      </c>
      <c r="F84" s="92"/>
      <c r="G84" s="92"/>
      <c r="H84" s="93"/>
      <c r="I84" s="94"/>
      <c r="J84" s="95"/>
      <c r="K84" s="2"/>
      <c r="L84" s="2"/>
      <c r="M84" s="2"/>
      <c r="N84" s="2"/>
      <c r="O84" s="2"/>
      <c r="P84" s="2"/>
      <c r="Q84" s="2"/>
      <c r="R84" s="2"/>
      <c r="S84" s="2"/>
      <c r="T84" s="2"/>
      <c r="U84" s="2"/>
      <c r="V84" s="2"/>
      <c r="W84" s="2"/>
      <c r="X84" s="2"/>
      <c r="Y84" s="2"/>
      <c r="Z84" s="2"/>
    </row>
    <row r="85" spans="1:26" ht="12.75" hidden="1" customHeight="1">
      <c r="A85" s="2"/>
      <c r="B85" s="92">
        <v>0</v>
      </c>
      <c r="C85" s="26">
        <v>0</v>
      </c>
      <c r="D85" s="93" t="str">
        <f>'12.lan'!D101</f>
        <v>not applicable</v>
      </c>
      <c r="E85" s="94">
        <v>0</v>
      </c>
      <c r="F85" s="92"/>
      <c r="G85" s="92"/>
      <c r="H85" s="93"/>
      <c r="I85" s="94"/>
      <c r="J85" s="95"/>
      <c r="K85" s="2"/>
      <c r="L85" s="2"/>
      <c r="M85" s="2"/>
      <c r="N85" s="2"/>
      <c r="O85" s="2"/>
      <c r="P85" s="2"/>
      <c r="Q85" s="2"/>
      <c r="R85" s="2"/>
      <c r="S85" s="2"/>
      <c r="T85" s="2"/>
      <c r="U85" s="2"/>
      <c r="V85" s="2"/>
      <c r="W85" s="2"/>
      <c r="X85" s="2"/>
      <c r="Y85" s="2"/>
      <c r="Z85" s="2"/>
    </row>
    <row r="86" spans="1:26" ht="12.75" hidden="1" customHeight="1">
      <c r="A86" s="2"/>
      <c r="B86" s="92"/>
      <c r="C86" s="26"/>
      <c r="D86" s="93"/>
      <c r="E86" s="93"/>
      <c r="F86" s="92"/>
      <c r="G86" s="92"/>
      <c r="H86" s="93"/>
      <c r="I86" s="94"/>
      <c r="J86" s="95"/>
      <c r="K86" s="2"/>
      <c r="L86" s="2"/>
      <c r="M86" s="2"/>
      <c r="N86" s="2"/>
      <c r="O86" s="2"/>
      <c r="P86" s="2"/>
      <c r="Q86" s="2"/>
      <c r="R86" s="2"/>
      <c r="S86" s="2"/>
      <c r="T86" s="2"/>
      <c r="U86" s="2"/>
      <c r="V86" s="2"/>
      <c r="W86" s="2"/>
      <c r="X86" s="2"/>
      <c r="Y86" s="2"/>
      <c r="Z86" s="2"/>
    </row>
    <row r="87" spans="1:26" ht="12.75" customHeight="1">
      <c r="A87" s="2"/>
      <c r="B87" s="92"/>
      <c r="C87" s="26"/>
      <c r="D87" s="93"/>
      <c r="E87" s="93"/>
      <c r="F87" s="92"/>
      <c r="G87" s="92"/>
      <c r="H87" s="93"/>
      <c r="I87" s="94"/>
      <c r="J87" s="95"/>
      <c r="K87" s="2"/>
      <c r="L87" s="2"/>
      <c r="M87" s="2"/>
      <c r="N87" s="2"/>
      <c r="O87" s="2"/>
      <c r="P87" s="2"/>
      <c r="Q87" s="2"/>
      <c r="R87" s="2"/>
      <c r="S87" s="2"/>
      <c r="T87" s="2"/>
      <c r="U87" s="2"/>
      <c r="V87" s="2"/>
      <c r="W87" s="2"/>
      <c r="X87" s="2"/>
      <c r="Y87" s="2"/>
      <c r="Z87" s="2"/>
    </row>
    <row r="88" spans="1:26" ht="12.75" customHeight="1">
      <c r="A88" s="2"/>
      <c r="B88" s="92"/>
      <c r="C88" s="26"/>
      <c r="D88" s="93"/>
      <c r="E88" s="93"/>
      <c r="F88" s="92"/>
      <c r="G88" s="92"/>
      <c r="H88" s="93"/>
      <c r="I88" s="94"/>
      <c r="J88" s="95"/>
      <c r="K88" s="2"/>
      <c r="L88" s="2"/>
      <c r="M88" s="2"/>
      <c r="N88" s="2"/>
      <c r="O88" s="2"/>
      <c r="P88" s="2"/>
      <c r="Q88" s="2"/>
      <c r="R88" s="2"/>
      <c r="S88" s="2"/>
      <c r="T88" s="2"/>
      <c r="U88" s="2"/>
      <c r="V88" s="2"/>
      <c r="W88" s="2"/>
      <c r="X88" s="2"/>
      <c r="Y88" s="2"/>
      <c r="Z88" s="2"/>
    </row>
    <row r="89" spans="1:26" ht="12.75" customHeight="1">
      <c r="A89" s="2"/>
      <c r="B89" s="92"/>
      <c r="C89" s="26"/>
      <c r="D89" s="93"/>
      <c r="E89" s="93"/>
      <c r="F89" s="92"/>
      <c r="G89" s="92"/>
      <c r="H89" s="93"/>
      <c r="I89" s="94"/>
      <c r="J89" s="95"/>
      <c r="K89" s="2"/>
      <c r="L89" s="2"/>
      <c r="M89" s="2"/>
      <c r="N89" s="2"/>
      <c r="O89" s="2"/>
      <c r="P89" s="2"/>
      <c r="Q89" s="2"/>
      <c r="R89" s="2"/>
      <c r="S89" s="2"/>
      <c r="T89" s="2"/>
      <c r="U89" s="2"/>
      <c r="V89" s="2"/>
      <c r="W89" s="2"/>
      <c r="X89" s="2"/>
      <c r="Y89" s="2"/>
      <c r="Z89" s="2"/>
    </row>
    <row r="90" spans="1:26" ht="12.75" customHeight="1">
      <c r="A90" s="2"/>
      <c r="B90" s="92"/>
      <c r="C90" s="26"/>
      <c r="D90" s="93"/>
      <c r="E90" s="93"/>
      <c r="F90" s="92"/>
      <c r="G90" s="92"/>
      <c r="H90" s="93"/>
      <c r="I90" s="94"/>
      <c r="J90" s="95"/>
      <c r="K90" s="2"/>
      <c r="L90" s="2"/>
      <c r="M90" s="2"/>
      <c r="N90" s="2"/>
      <c r="O90" s="2"/>
      <c r="P90" s="2"/>
      <c r="Q90" s="2"/>
      <c r="R90" s="2"/>
      <c r="S90" s="2"/>
      <c r="T90" s="2"/>
      <c r="U90" s="2"/>
      <c r="V90" s="2"/>
      <c r="W90" s="2"/>
      <c r="X90" s="2"/>
      <c r="Y90" s="2"/>
      <c r="Z90" s="2"/>
    </row>
    <row r="91" spans="1:26" ht="12.75" customHeight="1">
      <c r="A91" s="2"/>
      <c r="B91" s="92"/>
      <c r="C91" s="26"/>
      <c r="D91" s="93"/>
      <c r="E91" s="93"/>
      <c r="F91" s="92"/>
      <c r="G91" s="92"/>
      <c r="H91" s="93"/>
      <c r="I91" s="94"/>
      <c r="J91" s="95"/>
      <c r="K91" s="2"/>
      <c r="L91" s="2"/>
      <c r="M91" s="2"/>
      <c r="N91" s="2"/>
      <c r="O91" s="2"/>
      <c r="P91" s="2"/>
      <c r="Q91" s="2"/>
      <c r="R91" s="2"/>
      <c r="S91" s="2"/>
      <c r="T91" s="2"/>
      <c r="U91" s="2"/>
      <c r="V91" s="2"/>
      <c r="W91" s="2"/>
      <c r="X91" s="2"/>
      <c r="Y91" s="2"/>
      <c r="Z91" s="2"/>
    </row>
    <row r="92" spans="1:26" ht="12.75" customHeight="1">
      <c r="A92" s="2"/>
      <c r="B92" s="92"/>
      <c r="C92" s="26"/>
      <c r="D92" s="93"/>
      <c r="E92" s="93"/>
      <c r="F92" s="92"/>
      <c r="G92" s="92"/>
      <c r="H92" s="93"/>
      <c r="I92" s="94"/>
      <c r="J92" s="95"/>
      <c r="K92" s="2"/>
      <c r="L92" s="2"/>
      <c r="M92" s="2"/>
      <c r="N92" s="2"/>
      <c r="O92" s="2"/>
      <c r="P92" s="2"/>
      <c r="Q92" s="2"/>
      <c r="R92" s="2"/>
      <c r="S92" s="2"/>
      <c r="T92" s="2"/>
      <c r="U92" s="2"/>
      <c r="V92" s="2"/>
      <c r="W92" s="2"/>
      <c r="X92" s="2"/>
      <c r="Y92" s="2"/>
      <c r="Z92" s="2"/>
    </row>
    <row r="93" spans="1:26" ht="12.75" customHeight="1">
      <c r="A93" s="2"/>
      <c r="B93" s="92"/>
      <c r="C93" s="26"/>
      <c r="D93" s="93"/>
      <c r="E93" s="93"/>
      <c r="F93" s="92"/>
      <c r="G93" s="92"/>
      <c r="H93" s="93"/>
      <c r="I93" s="94"/>
      <c r="J93" s="95"/>
      <c r="K93" s="2"/>
      <c r="L93" s="2"/>
      <c r="M93" s="2"/>
      <c r="N93" s="2"/>
      <c r="O93" s="2"/>
      <c r="P93" s="2"/>
      <c r="Q93" s="2"/>
      <c r="R93" s="2"/>
      <c r="S93" s="2"/>
      <c r="T93" s="2"/>
      <c r="U93" s="2"/>
      <c r="V93" s="2"/>
      <c r="W93" s="2"/>
      <c r="X93" s="2"/>
      <c r="Y93" s="2"/>
      <c r="Z93" s="2"/>
    </row>
    <row r="94" spans="1:26" ht="12.75" customHeight="1">
      <c r="A94" s="2"/>
      <c r="B94" s="92"/>
      <c r="C94" s="26"/>
      <c r="D94" s="93"/>
      <c r="E94" s="93"/>
      <c r="F94" s="92"/>
      <c r="G94" s="92"/>
      <c r="H94" s="93"/>
      <c r="I94" s="94"/>
      <c r="J94" s="95"/>
      <c r="K94" s="2"/>
      <c r="L94" s="2"/>
      <c r="M94" s="2"/>
      <c r="N94" s="2"/>
      <c r="O94" s="2"/>
      <c r="P94" s="2"/>
      <c r="Q94" s="2"/>
      <c r="R94" s="2"/>
      <c r="S94" s="2"/>
      <c r="T94" s="2"/>
      <c r="U94" s="2"/>
      <c r="V94" s="2"/>
      <c r="W94" s="2"/>
      <c r="X94" s="2"/>
      <c r="Y94" s="2"/>
      <c r="Z94" s="2"/>
    </row>
    <row r="95" spans="1:26" ht="12.75" customHeight="1">
      <c r="A95" s="2"/>
      <c r="B95" s="92"/>
      <c r="C95" s="26"/>
      <c r="D95" s="93"/>
      <c r="E95" s="93"/>
      <c r="F95" s="92"/>
      <c r="G95" s="92"/>
      <c r="H95" s="93"/>
      <c r="I95" s="94"/>
      <c r="J95" s="95"/>
      <c r="K95" s="2"/>
      <c r="L95" s="2"/>
      <c r="M95" s="2"/>
      <c r="N95" s="2"/>
      <c r="O95" s="2"/>
      <c r="P95" s="2"/>
      <c r="Q95" s="2"/>
      <c r="R95" s="2"/>
      <c r="S95" s="2"/>
      <c r="T95" s="2"/>
      <c r="U95" s="2"/>
      <c r="V95" s="2"/>
      <c r="W95" s="2"/>
      <c r="X95" s="2"/>
      <c r="Y95" s="2"/>
      <c r="Z95" s="2"/>
    </row>
    <row r="96" spans="1:26" ht="12.75" customHeight="1">
      <c r="A96" s="2"/>
      <c r="B96" s="92"/>
      <c r="C96" s="26"/>
      <c r="D96" s="93"/>
      <c r="E96" s="93"/>
      <c r="F96" s="92"/>
      <c r="G96" s="92"/>
      <c r="H96" s="93"/>
      <c r="I96" s="94"/>
      <c r="J96" s="95"/>
      <c r="K96" s="2"/>
      <c r="L96" s="2"/>
      <c r="M96" s="2"/>
      <c r="N96" s="2"/>
      <c r="O96" s="2"/>
      <c r="P96" s="2"/>
      <c r="Q96" s="2"/>
      <c r="R96" s="2"/>
      <c r="S96" s="2"/>
      <c r="T96" s="2"/>
      <c r="U96" s="2"/>
      <c r="V96" s="2"/>
      <c r="W96" s="2"/>
      <c r="X96" s="2"/>
      <c r="Y96" s="2"/>
      <c r="Z96" s="2"/>
    </row>
    <row r="97" spans="1:26" ht="12.75" customHeight="1">
      <c r="A97" s="2"/>
      <c r="B97" s="92"/>
      <c r="C97" s="26"/>
      <c r="D97" s="93"/>
      <c r="E97" s="93"/>
      <c r="F97" s="92"/>
      <c r="G97" s="92"/>
      <c r="H97" s="93"/>
      <c r="I97" s="94"/>
      <c r="J97" s="95"/>
      <c r="K97" s="2"/>
      <c r="L97" s="2"/>
      <c r="M97" s="2"/>
      <c r="N97" s="2"/>
      <c r="O97" s="2"/>
      <c r="P97" s="2"/>
      <c r="Q97" s="2"/>
      <c r="R97" s="2"/>
      <c r="S97" s="2"/>
      <c r="T97" s="2"/>
      <c r="U97" s="2"/>
      <c r="V97" s="2"/>
      <c r="W97" s="2"/>
      <c r="X97" s="2"/>
      <c r="Y97" s="2"/>
      <c r="Z97" s="2"/>
    </row>
    <row r="98" spans="1:26" ht="12.75" customHeight="1">
      <c r="A98" s="2"/>
      <c r="B98" s="92"/>
      <c r="C98" s="26"/>
      <c r="D98" s="93"/>
      <c r="E98" s="93"/>
      <c r="F98" s="92"/>
      <c r="G98" s="92"/>
      <c r="H98" s="93"/>
      <c r="I98" s="94"/>
      <c r="J98" s="95"/>
      <c r="K98" s="2"/>
      <c r="L98" s="2"/>
      <c r="M98" s="2"/>
      <c r="N98" s="2"/>
      <c r="O98" s="2"/>
      <c r="P98" s="2"/>
      <c r="Q98" s="2"/>
      <c r="R98" s="2"/>
      <c r="S98" s="2"/>
      <c r="T98" s="2"/>
      <c r="U98" s="2"/>
      <c r="V98" s="2"/>
      <c r="W98" s="2"/>
      <c r="X98" s="2"/>
      <c r="Y98" s="2"/>
      <c r="Z98" s="2"/>
    </row>
    <row r="99" spans="1:26" ht="12.75" customHeight="1">
      <c r="A99" s="2"/>
      <c r="B99" s="92"/>
      <c r="C99" s="26"/>
      <c r="D99" s="93"/>
      <c r="E99" s="93"/>
      <c r="F99" s="92"/>
      <c r="G99" s="92"/>
      <c r="H99" s="93"/>
      <c r="I99" s="94"/>
      <c r="J99" s="95"/>
      <c r="K99" s="2"/>
      <c r="L99" s="2"/>
      <c r="M99" s="2"/>
      <c r="N99" s="2"/>
      <c r="O99" s="2"/>
      <c r="P99" s="2"/>
      <c r="Q99" s="2"/>
      <c r="R99" s="2"/>
      <c r="S99" s="2"/>
      <c r="T99" s="2"/>
      <c r="U99" s="2"/>
      <c r="V99" s="2"/>
      <c r="W99" s="2"/>
      <c r="X99" s="2"/>
      <c r="Y99" s="2"/>
      <c r="Z99" s="2"/>
    </row>
    <row r="100" spans="1:26" ht="12.75" customHeight="1">
      <c r="A100" s="2"/>
      <c r="B100" s="92"/>
      <c r="C100" s="26"/>
      <c r="D100" s="93"/>
      <c r="E100" s="93"/>
      <c r="F100" s="92"/>
      <c r="G100" s="92"/>
      <c r="H100" s="93"/>
      <c r="I100" s="94"/>
      <c r="J100" s="95"/>
      <c r="K100" s="2"/>
      <c r="L100" s="2"/>
      <c r="M100" s="2"/>
      <c r="N100" s="2"/>
      <c r="O100" s="2"/>
      <c r="P100" s="2"/>
      <c r="Q100" s="2"/>
      <c r="R100" s="2"/>
      <c r="S100" s="2"/>
      <c r="T100" s="2"/>
      <c r="U100" s="2"/>
      <c r="V100" s="2"/>
      <c r="W100" s="2"/>
      <c r="X100" s="2"/>
      <c r="Y100" s="2"/>
      <c r="Z100" s="2"/>
    </row>
    <row r="101" spans="1:26" ht="12.75" customHeight="1">
      <c r="A101" s="2"/>
      <c r="B101" s="92"/>
      <c r="C101" s="26"/>
      <c r="D101" s="93"/>
      <c r="E101" s="93"/>
      <c r="F101" s="92"/>
      <c r="G101" s="92"/>
      <c r="H101" s="93"/>
      <c r="I101" s="94"/>
      <c r="J101" s="95"/>
      <c r="K101" s="2"/>
      <c r="L101" s="2"/>
      <c r="M101" s="2"/>
      <c r="N101" s="2"/>
      <c r="O101" s="2"/>
      <c r="P101" s="2"/>
      <c r="Q101" s="2"/>
      <c r="R101" s="2"/>
      <c r="S101" s="2"/>
      <c r="T101" s="2"/>
      <c r="U101" s="2"/>
      <c r="V101" s="2"/>
      <c r="W101" s="2"/>
      <c r="X101" s="2"/>
      <c r="Y101" s="2"/>
      <c r="Z101" s="2"/>
    </row>
    <row r="102" spans="1:26" ht="12.75" customHeight="1">
      <c r="A102" s="2"/>
      <c r="B102" s="92"/>
      <c r="C102" s="26"/>
      <c r="D102" s="93"/>
      <c r="E102" s="93"/>
      <c r="F102" s="92"/>
      <c r="G102" s="92"/>
      <c r="H102" s="93"/>
      <c r="I102" s="94"/>
      <c r="J102" s="95"/>
      <c r="K102" s="2"/>
      <c r="L102" s="2"/>
      <c r="M102" s="2"/>
      <c r="N102" s="2"/>
      <c r="O102" s="2"/>
      <c r="P102" s="2"/>
      <c r="Q102" s="2"/>
      <c r="R102" s="2"/>
      <c r="S102" s="2"/>
      <c r="T102" s="2"/>
      <c r="U102" s="2"/>
      <c r="V102" s="2"/>
      <c r="W102" s="2"/>
      <c r="X102" s="2"/>
      <c r="Y102" s="2"/>
      <c r="Z102" s="2"/>
    </row>
    <row r="103" spans="1:26" ht="12.75" customHeight="1">
      <c r="A103" s="2"/>
      <c r="B103" s="92"/>
      <c r="C103" s="26"/>
      <c r="D103" s="93"/>
      <c r="E103" s="93"/>
      <c r="F103" s="92"/>
      <c r="G103" s="92"/>
      <c r="H103" s="93"/>
      <c r="I103" s="94"/>
      <c r="J103" s="95"/>
      <c r="K103" s="2"/>
      <c r="L103" s="2"/>
      <c r="M103" s="2"/>
      <c r="N103" s="2"/>
      <c r="O103" s="2"/>
      <c r="P103" s="2"/>
      <c r="Q103" s="2"/>
      <c r="R103" s="2"/>
      <c r="S103" s="2"/>
      <c r="T103" s="2"/>
      <c r="U103" s="2"/>
      <c r="V103" s="2"/>
      <c r="W103" s="2"/>
      <c r="X103" s="2"/>
      <c r="Y103" s="2"/>
      <c r="Z103" s="2"/>
    </row>
    <row r="104" spans="1:26" ht="12.75" customHeight="1">
      <c r="A104" s="2"/>
      <c r="B104" s="92"/>
      <c r="C104" s="26"/>
      <c r="D104" s="93"/>
      <c r="E104" s="93"/>
      <c r="F104" s="92"/>
      <c r="G104" s="92"/>
      <c r="H104" s="93"/>
      <c r="I104" s="94"/>
      <c r="J104" s="95"/>
      <c r="K104" s="2"/>
      <c r="L104" s="2"/>
      <c r="M104" s="2"/>
      <c r="N104" s="2"/>
      <c r="O104" s="2"/>
      <c r="P104" s="2"/>
      <c r="Q104" s="2"/>
      <c r="R104" s="2"/>
      <c r="S104" s="2"/>
      <c r="T104" s="2"/>
      <c r="U104" s="2"/>
      <c r="V104" s="2"/>
      <c r="W104" s="2"/>
      <c r="X104" s="2"/>
      <c r="Y104" s="2"/>
      <c r="Z104" s="2"/>
    </row>
    <row r="105" spans="1:26" ht="12.75" customHeight="1">
      <c r="A105" s="2"/>
      <c r="B105" s="92"/>
      <c r="C105" s="26"/>
      <c r="D105" s="93"/>
      <c r="E105" s="93"/>
      <c r="F105" s="92"/>
      <c r="G105" s="92"/>
      <c r="H105" s="93"/>
      <c r="I105" s="94"/>
      <c r="J105" s="95"/>
      <c r="K105" s="2"/>
      <c r="L105" s="2"/>
      <c r="M105" s="2"/>
      <c r="N105" s="2"/>
      <c r="O105" s="2"/>
      <c r="P105" s="2"/>
      <c r="Q105" s="2"/>
      <c r="R105" s="2"/>
      <c r="S105" s="2"/>
      <c r="T105" s="2"/>
      <c r="U105" s="2"/>
      <c r="V105" s="2"/>
      <c r="W105" s="2"/>
      <c r="X105" s="2"/>
      <c r="Y105" s="2"/>
      <c r="Z105" s="2"/>
    </row>
    <row r="106" spans="1:26" ht="12.75" customHeight="1">
      <c r="A106" s="2"/>
      <c r="B106" s="92"/>
      <c r="C106" s="26"/>
      <c r="D106" s="93"/>
      <c r="E106" s="93"/>
      <c r="F106" s="92"/>
      <c r="G106" s="92"/>
      <c r="H106" s="93"/>
      <c r="I106" s="94"/>
      <c r="J106" s="95"/>
      <c r="K106" s="2"/>
      <c r="L106" s="2"/>
      <c r="M106" s="2"/>
      <c r="N106" s="2"/>
      <c r="O106" s="2"/>
      <c r="P106" s="2"/>
      <c r="Q106" s="2"/>
      <c r="R106" s="2"/>
      <c r="S106" s="2"/>
      <c r="T106" s="2"/>
      <c r="U106" s="2"/>
      <c r="V106" s="2"/>
      <c r="W106" s="2"/>
      <c r="X106" s="2"/>
      <c r="Y106" s="2"/>
      <c r="Z106" s="2"/>
    </row>
    <row r="107" spans="1:26" ht="12.75" customHeight="1">
      <c r="A107" s="2"/>
      <c r="B107" s="92"/>
      <c r="C107" s="26"/>
      <c r="D107" s="93"/>
      <c r="E107" s="93"/>
      <c r="F107" s="92"/>
      <c r="G107" s="92"/>
      <c r="H107" s="93"/>
      <c r="I107" s="94"/>
      <c r="J107" s="95"/>
      <c r="K107" s="2"/>
      <c r="L107" s="2"/>
      <c r="M107" s="2"/>
      <c r="N107" s="2"/>
      <c r="O107" s="2"/>
      <c r="P107" s="2"/>
      <c r="Q107" s="2"/>
      <c r="R107" s="2"/>
      <c r="S107" s="2"/>
      <c r="T107" s="2"/>
      <c r="U107" s="2"/>
      <c r="V107" s="2"/>
      <c r="W107" s="2"/>
      <c r="X107" s="2"/>
      <c r="Y107" s="2"/>
      <c r="Z107" s="2"/>
    </row>
    <row r="108" spans="1:26" ht="12.75" customHeight="1">
      <c r="A108" s="2"/>
      <c r="B108" s="92"/>
      <c r="C108" s="26"/>
      <c r="D108" s="93"/>
      <c r="E108" s="93"/>
      <c r="F108" s="92"/>
      <c r="G108" s="92"/>
      <c r="H108" s="93"/>
      <c r="I108" s="94"/>
      <c r="J108" s="95"/>
      <c r="K108" s="2"/>
      <c r="L108" s="2"/>
      <c r="M108" s="2"/>
      <c r="N108" s="2"/>
      <c r="O108" s="2"/>
      <c r="P108" s="2"/>
      <c r="Q108" s="2"/>
      <c r="R108" s="2"/>
      <c r="S108" s="2"/>
      <c r="T108" s="2"/>
      <c r="U108" s="2"/>
      <c r="V108" s="2"/>
      <c r="W108" s="2"/>
      <c r="X108" s="2"/>
      <c r="Y108" s="2"/>
      <c r="Z108" s="2"/>
    </row>
    <row r="109" spans="1:26" ht="12.75" customHeight="1">
      <c r="A109" s="2"/>
      <c r="B109" s="92"/>
      <c r="C109" s="26"/>
      <c r="D109" s="93"/>
      <c r="E109" s="93"/>
      <c r="F109" s="92"/>
      <c r="G109" s="92"/>
      <c r="H109" s="93"/>
      <c r="I109" s="94"/>
      <c r="J109" s="95"/>
      <c r="K109" s="2"/>
      <c r="L109" s="2"/>
      <c r="M109" s="2"/>
      <c r="N109" s="2"/>
      <c r="O109" s="2"/>
      <c r="P109" s="2"/>
      <c r="Q109" s="2"/>
      <c r="R109" s="2"/>
      <c r="S109" s="2"/>
      <c r="T109" s="2"/>
      <c r="U109" s="2"/>
      <c r="V109" s="2"/>
      <c r="W109" s="2"/>
      <c r="X109" s="2"/>
      <c r="Y109" s="2"/>
      <c r="Z109" s="2"/>
    </row>
    <row r="110" spans="1:26" ht="12.75" customHeight="1">
      <c r="A110" s="2"/>
      <c r="B110" s="92"/>
      <c r="C110" s="26"/>
      <c r="D110" s="93"/>
      <c r="E110" s="93"/>
      <c r="F110" s="92"/>
      <c r="G110" s="92"/>
      <c r="H110" s="93"/>
      <c r="I110" s="94"/>
      <c r="J110" s="95"/>
      <c r="K110" s="2"/>
      <c r="L110" s="2"/>
      <c r="M110" s="2"/>
      <c r="N110" s="2"/>
      <c r="O110" s="2"/>
      <c r="P110" s="2"/>
      <c r="Q110" s="2"/>
      <c r="R110" s="2"/>
      <c r="S110" s="2"/>
      <c r="T110" s="2"/>
      <c r="U110" s="2"/>
      <c r="V110" s="2"/>
      <c r="W110" s="2"/>
      <c r="X110" s="2"/>
      <c r="Y110" s="2"/>
      <c r="Z110" s="2"/>
    </row>
    <row r="111" spans="1:26" ht="12.75" customHeight="1">
      <c r="A111" s="2"/>
      <c r="B111" s="92"/>
      <c r="C111" s="26"/>
      <c r="D111" s="93"/>
      <c r="E111" s="93"/>
      <c r="F111" s="92"/>
      <c r="G111" s="92"/>
      <c r="H111" s="93"/>
      <c r="I111" s="94"/>
      <c r="J111" s="95"/>
      <c r="K111" s="2"/>
      <c r="L111" s="2"/>
      <c r="M111" s="2"/>
      <c r="N111" s="2"/>
      <c r="O111" s="2"/>
      <c r="P111" s="2"/>
      <c r="Q111" s="2"/>
      <c r="R111" s="2"/>
      <c r="S111" s="2"/>
      <c r="T111" s="2"/>
      <c r="U111" s="2"/>
      <c r="V111" s="2"/>
      <c r="W111" s="2"/>
      <c r="X111" s="2"/>
      <c r="Y111" s="2"/>
      <c r="Z111" s="2"/>
    </row>
    <row r="112" spans="1:26" ht="12.75" customHeight="1">
      <c r="A112" s="2"/>
      <c r="B112" s="92"/>
      <c r="C112" s="26"/>
      <c r="D112" s="93"/>
      <c r="E112" s="93"/>
      <c r="F112" s="92"/>
      <c r="G112" s="92"/>
      <c r="H112" s="93"/>
      <c r="I112" s="94"/>
      <c r="J112" s="95"/>
      <c r="K112" s="2"/>
      <c r="L112" s="2"/>
      <c r="M112" s="2"/>
      <c r="N112" s="2"/>
      <c r="O112" s="2"/>
      <c r="P112" s="2"/>
      <c r="Q112" s="2"/>
      <c r="R112" s="2"/>
      <c r="S112" s="2"/>
      <c r="T112" s="2"/>
      <c r="U112" s="2"/>
      <c r="V112" s="2"/>
      <c r="W112" s="2"/>
      <c r="X112" s="2"/>
      <c r="Y112" s="2"/>
      <c r="Z112" s="2"/>
    </row>
    <row r="113" spans="1:26" ht="12.75" customHeight="1">
      <c r="A113" s="2"/>
      <c r="B113" s="92"/>
      <c r="C113" s="26"/>
      <c r="D113" s="93"/>
      <c r="E113" s="93"/>
      <c r="F113" s="92"/>
      <c r="G113" s="92"/>
      <c r="H113" s="93"/>
      <c r="I113" s="94"/>
      <c r="J113" s="95"/>
      <c r="K113" s="2"/>
      <c r="L113" s="2"/>
      <c r="M113" s="2"/>
      <c r="N113" s="2"/>
      <c r="O113" s="2"/>
      <c r="P113" s="2"/>
      <c r="Q113" s="2"/>
      <c r="R113" s="2"/>
      <c r="S113" s="2"/>
      <c r="T113" s="2"/>
      <c r="U113" s="2"/>
      <c r="V113" s="2"/>
      <c r="W113" s="2"/>
      <c r="X113" s="2"/>
      <c r="Y113" s="2"/>
      <c r="Z113" s="2"/>
    </row>
    <row r="114" spans="1:26" ht="12.75" customHeight="1">
      <c r="A114" s="2"/>
      <c r="B114" s="92"/>
      <c r="C114" s="26"/>
      <c r="D114" s="93"/>
      <c r="E114" s="93"/>
      <c r="F114" s="92"/>
      <c r="G114" s="92"/>
      <c r="H114" s="93"/>
      <c r="I114" s="94"/>
      <c r="J114" s="95"/>
      <c r="K114" s="2"/>
      <c r="L114" s="2"/>
      <c r="M114" s="2"/>
      <c r="N114" s="2"/>
      <c r="O114" s="2"/>
      <c r="P114" s="2"/>
      <c r="Q114" s="2"/>
      <c r="R114" s="2"/>
      <c r="S114" s="2"/>
      <c r="T114" s="2"/>
      <c r="U114" s="2"/>
      <c r="V114" s="2"/>
      <c r="W114" s="2"/>
      <c r="X114" s="2"/>
      <c r="Y114" s="2"/>
      <c r="Z114" s="2"/>
    </row>
    <row r="115" spans="1:26" ht="12.75" customHeight="1">
      <c r="A115" s="2"/>
      <c r="B115" s="92"/>
      <c r="C115" s="26"/>
      <c r="D115" s="93"/>
      <c r="E115" s="93"/>
      <c r="F115" s="92"/>
      <c r="G115" s="92"/>
      <c r="H115" s="93"/>
      <c r="I115" s="94"/>
      <c r="J115" s="95"/>
      <c r="K115" s="2"/>
      <c r="L115" s="2"/>
      <c r="M115" s="2"/>
      <c r="N115" s="2"/>
      <c r="O115" s="2"/>
      <c r="P115" s="2"/>
      <c r="Q115" s="2"/>
      <c r="R115" s="2"/>
      <c r="S115" s="2"/>
      <c r="T115" s="2"/>
      <c r="U115" s="2"/>
      <c r="V115" s="2"/>
      <c r="W115" s="2"/>
      <c r="X115" s="2"/>
      <c r="Y115" s="2"/>
      <c r="Z115" s="2"/>
    </row>
    <row r="116" spans="1:26" ht="12.75" customHeight="1">
      <c r="A116" s="2"/>
      <c r="B116" s="92"/>
      <c r="C116" s="26"/>
      <c r="D116" s="93"/>
      <c r="E116" s="93"/>
      <c r="F116" s="92"/>
      <c r="G116" s="92"/>
      <c r="H116" s="93"/>
      <c r="I116" s="94"/>
      <c r="J116" s="95"/>
      <c r="K116" s="2"/>
      <c r="L116" s="2"/>
      <c r="M116" s="2"/>
      <c r="N116" s="2"/>
      <c r="O116" s="2"/>
      <c r="P116" s="2"/>
      <c r="Q116" s="2"/>
      <c r="R116" s="2"/>
      <c r="S116" s="2"/>
      <c r="T116" s="2"/>
      <c r="U116" s="2"/>
      <c r="V116" s="2"/>
      <c r="W116" s="2"/>
      <c r="X116" s="2"/>
      <c r="Y116" s="2"/>
      <c r="Z116" s="2"/>
    </row>
    <row r="117" spans="1:26" ht="12.75" customHeight="1">
      <c r="A117" s="2"/>
      <c r="B117" s="92"/>
      <c r="C117" s="26"/>
      <c r="D117" s="93"/>
      <c r="E117" s="93"/>
      <c r="F117" s="92"/>
      <c r="G117" s="92"/>
      <c r="H117" s="93"/>
      <c r="I117" s="94"/>
      <c r="J117" s="95"/>
      <c r="K117" s="2"/>
      <c r="L117" s="2"/>
      <c r="M117" s="2"/>
      <c r="N117" s="2"/>
      <c r="O117" s="2"/>
      <c r="P117" s="2"/>
      <c r="Q117" s="2"/>
      <c r="R117" s="2"/>
      <c r="S117" s="2"/>
      <c r="T117" s="2"/>
      <c r="U117" s="2"/>
      <c r="V117" s="2"/>
      <c r="W117" s="2"/>
      <c r="X117" s="2"/>
      <c r="Y117" s="2"/>
      <c r="Z117" s="2"/>
    </row>
    <row r="118" spans="1:26" ht="12.75" customHeight="1">
      <c r="A118" s="2"/>
      <c r="B118" s="92"/>
      <c r="C118" s="26"/>
      <c r="D118" s="93"/>
      <c r="E118" s="93"/>
      <c r="F118" s="92"/>
      <c r="G118" s="92"/>
      <c r="H118" s="93"/>
      <c r="I118" s="94"/>
      <c r="J118" s="95"/>
      <c r="K118" s="2"/>
      <c r="L118" s="2"/>
      <c r="M118" s="2"/>
      <c r="N118" s="2"/>
      <c r="O118" s="2"/>
      <c r="P118" s="2"/>
      <c r="Q118" s="2"/>
      <c r="R118" s="2"/>
      <c r="S118" s="2"/>
      <c r="T118" s="2"/>
      <c r="U118" s="2"/>
      <c r="V118" s="2"/>
      <c r="W118" s="2"/>
      <c r="X118" s="2"/>
      <c r="Y118" s="2"/>
      <c r="Z118" s="2"/>
    </row>
    <row r="119" spans="1:26" ht="12.75" customHeight="1">
      <c r="A119" s="2"/>
      <c r="B119" s="92"/>
      <c r="C119" s="26"/>
      <c r="D119" s="93"/>
      <c r="E119" s="93"/>
      <c r="F119" s="92"/>
      <c r="G119" s="92"/>
      <c r="H119" s="93"/>
      <c r="I119" s="94"/>
      <c r="J119" s="95"/>
      <c r="K119" s="2"/>
      <c r="L119" s="2"/>
      <c r="M119" s="2"/>
      <c r="N119" s="2"/>
      <c r="O119" s="2"/>
      <c r="P119" s="2"/>
      <c r="Q119" s="2"/>
      <c r="R119" s="2"/>
      <c r="S119" s="2"/>
      <c r="T119" s="2"/>
      <c r="U119" s="2"/>
      <c r="V119" s="2"/>
      <c r="W119" s="2"/>
      <c r="X119" s="2"/>
      <c r="Y119" s="2"/>
      <c r="Z119" s="2"/>
    </row>
    <row r="120" spans="1:26" ht="12.75" customHeight="1">
      <c r="A120" s="2"/>
      <c r="B120" s="92"/>
      <c r="C120" s="26"/>
      <c r="D120" s="93"/>
      <c r="E120" s="93"/>
      <c r="F120" s="92"/>
      <c r="G120" s="92"/>
      <c r="H120" s="93"/>
      <c r="I120" s="94"/>
      <c r="J120" s="95"/>
      <c r="K120" s="2"/>
      <c r="L120" s="2"/>
      <c r="M120" s="2"/>
      <c r="N120" s="2"/>
      <c r="O120" s="2"/>
      <c r="P120" s="2"/>
      <c r="Q120" s="2"/>
      <c r="R120" s="2"/>
      <c r="S120" s="2"/>
      <c r="T120" s="2"/>
      <c r="U120" s="2"/>
      <c r="V120" s="2"/>
      <c r="W120" s="2"/>
      <c r="X120" s="2"/>
      <c r="Y120" s="2"/>
      <c r="Z120" s="2"/>
    </row>
    <row r="121" spans="1:26" ht="12.75" customHeight="1">
      <c r="A121" s="2"/>
      <c r="B121" s="92"/>
      <c r="C121" s="26"/>
      <c r="D121" s="93"/>
      <c r="E121" s="93"/>
      <c r="F121" s="92"/>
      <c r="G121" s="92"/>
      <c r="H121" s="93"/>
      <c r="I121" s="94"/>
      <c r="J121" s="95"/>
      <c r="K121" s="2"/>
      <c r="L121" s="2"/>
      <c r="M121" s="2"/>
      <c r="N121" s="2"/>
      <c r="O121" s="2"/>
      <c r="P121" s="2"/>
      <c r="Q121" s="2"/>
      <c r="R121" s="2"/>
      <c r="S121" s="2"/>
      <c r="T121" s="2"/>
      <c r="U121" s="2"/>
      <c r="V121" s="2"/>
      <c r="W121" s="2"/>
      <c r="X121" s="2"/>
      <c r="Y121" s="2"/>
      <c r="Z121" s="2"/>
    </row>
    <row r="122" spans="1:26" ht="12.75" customHeight="1">
      <c r="A122" s="2"/>
      <c r="B122" s="92"/>
      <c r="C122" s="26"/>
      <c r="D122" s="93"/>
      <c r="E122" s="93"/>
      <c r="F122" s="92"/>
      <c r="G122" s="92"/>
      <c r="H122" s="93"/>
      <c r="I122" s="94"/>
      <c r="J122" s="95"/>
      <c r="K122" s="2"/>
      <c r="L122" s="2"/>
      <c r="M122" s="2"/>
      <c r="N122" s="2"/>
      <c r="O122" s="2"/>
      <c r="P122" s="2"/>
      <c r="Q122" s="2"/>
      <c r="R122" s="2"/>
      <c r="S122" s="2"/>
      <c r="T122" s="2"/>
      <c r="U122" s="2"/>
      <c r="V122" s="2"/>
      <c r="W122" s="2"/>
      <c r="X122" s="2"/>
      <c r="Y122" s="2"/>
      <c r="Z122" s="2"/>
    </row>
    <row r="123" spans="1:26" ht="12.75" customHeight="1">
      <c r="A123" s="2"/>
      <c r="B123" s="92"/>
      <c r="C123" s="26"/>
      <c r="D123" s="93"/>
      <c r="E123" s="93"/>
      <c r="F123" s="92"/>
      <c r="G123" s="92"/>
      <c r="H123" s="93"/>
      <c r="I123" s="94"/>
      <c r="J123" s="95"/>
      <c r="K123" s="2"/>
      <c r="L123" s="2"/>
      <c r="M123" s="2"/>
      <c r="N123" s="2"/>
      <c r="O123" s="2"/>
      <c r="P123" s="2"/>
      <c r="Q123" s="2"/>
      <c r="R123" s="2"/>
      <c r="S123" s="2"/>
      <c r="T123" s="2"/>
      <c r="U123" s="2"/>
      <c r="V123" s="2"/>
      <c r="W123" s="2"/>
      <c r="X123" s="2"/>
      <c r="Y123" s="2"/>
      <c r="Z123" s="2"/>
    </row>
    <row r="124" spans="1:26" ht="12.75" customHeight="1">
      <c r="A124" s="2"/>
      <c r="B124" s="92"/>
      <c r="C124" s="26"/>
      <c r="D124" s="93"/>
      <c r="E124" s="93"/>
      <c r="F124" s="92"/>
      <c r="G124" s="92"/>
      <c r="H124" s="93"/>
      <c r="I124" s="94"/>
      <c r="J124" s="95"/>
      <c r="K124" s="2"/>
      <c r="L124" s="2"/>
      <c r="M124" s="2"/>
      <c r="N124" s="2"/>
      <c r="O124" s="2"/>
      <c r="P124" s="2"/>
      <c r="Q124" s="2"/>
      <c r="R124" s="2"/>
      <c r="S124" s="2"/>
      <c r="T124" s="2"/>
      <c r="U124" s="2"/>
      <c r="V124" s="2"/>
      <c r="W124" s="2"/>
      <c r="X124" s="2"/>
      <c r="Y124" s="2"/>
      <c r="Z124" s="2"/>
    </row>
    <row r="125" spans="1:26" ht="12.75" customHeight="1">
      <c r="A125" s="2"/>
      <c r="B125" s="92"/>
      <c r="C125" s="26"/>
      <c r="D125" s="93"/>
      <c r="E125" s="93"/>
      <c r="F125" s="92"/>
      <c r="G125" s="92"/>
      <c r="H125" s="93"/>
      <c r="I125" s="94"/>
      <c r="J125" s="95"/>
      <c r="K125" s="2"/>
      <c r="L125" s="2"/>
      <c r="M125" s="2"/>
      <c r="N125" s="2"/>
      <c r="O125" s="2"/>
      <c r="P125" s="2"/>
      <c r="Q125" s="2"/>
      <c r="R125" s="2"/>
      <c r="S125" s="2"/>
      <c r="T125" s="2"/>
      <c r="U125" s="2"/>
      <c r="V125" s="2"/>
      <c r="W125" s="2"/>
      <c r="X125" s="2"/>
      <c r="Y125" s="2"/>
      <c r="Z125" s="2"/>
    </row>
    <row r="126" spans="1:26" ht="12.75" customHeight="1">
      <c r="A126" s="2"/>
      <c r="B126" s="92"/>
      <c r="C126" s="26"/>
      <c r="D126" s="93"/>
      <c r="E126" s="93"/>
      <c r="F126" s="92"/>
      <c r="G126" s="92"/>
      <c r="H126" s="93"/>
      <c r="I126" s="94"/>
      <c r="J126" s="95"/>
      <c r="K126" s="2"/>
      <c r="L126" s="2"/>
      <c r="M126" s="2"/>
      <c r="N126" s="2"/>
      <c r="O126" s="2"/>
      <c r="P126" s="2"/>
      <c r="Q126" s="2"/>
      <c r="R126" s="2"/>
      <c r="S126" s="2"/>
      <c r="T126" s="2"/>
      <c r="U126" s="2"/>
      <c r="V126" s="2"/>
      <c r="W126" s="2"/>
      <c r="X126" s="2"/>
      <c r="Y126" s="2"/>
      <c r="Z126" s="2"/>
    </row>
    <row r="127" spans="1:26" ht="12.75" customHeight="1">
      <c r="A127" s="2"/>
      <c r="B127" s="92"/>
      <c r="C127" s="26"/>
      <c r="D127" s="93"/>
      <c r="E127" s="93"/>
      <c r="F127" s="92"/>
      <c r="G127" s="92"/>
      <c r="H127" s="93"/>
      <c r="I127" s="94"/>
      <c r="J127" s="95"/>
      <c r="K127" s="2"/>
      <c r="L127" s="2"/>
      <c r="M127" s="2"/>
      <c r="N127" s="2"/>
      <c r="O127" s="2"/>
      <c r="P127" s="2"/>
      <c r="Q127" s="2"/>
      <c r="R127" s="2"/>
      <c r="S127" s="2"/>
      <c r="T127" s="2"/>
      <c r="U127" s="2"/>
      <c r="V127" s="2"/>
      <c r="W127" s="2"/>
      <c r="X127" s="2"/>
      <c r="Y127" s="2"/>
      <c r="Z127" s="2"/>
    </row>
    <row r="128" spans="1:26" ht="12.75" customHeight="1">
      <c r="A128" s="2"/>
      <c r="B128" s="92"/>
      <c r="C128" s="26"/>
      <c r="D128" s="93"/>
      <c r="E128" s="93"/>
      <c r="F128" s="92"/>
      <c r="G128" s="92"/>
      <c r="H128" s="93"/>
      <c r="I128" s="94"/>
      <c r="J128" s="95"/>
      <c r="K128" s="2"/>
      <c r="L128" s="2"/>
      <c r="M128" s="2"/>
      <c r="N128" s="2"/>
      <c r="O128" s="2"/>
      <c r="P128" s="2"/>
      <c r="Q128" s="2"/>
      <c r="R128" s="2"/>
      <c r="S128" s="2"/>
      <c r="T128" s="2"/>
      <c r="U128" s="2"/>
      <c r="V128" s="2"/>
      <c r="W128" s="2"/>
      <c r="X128" s="2"/>
      <c r="Y128" s="2"/>
      <c r="Z128" s="2"/>
    </row>
    <row r="129" spans="1:26" ht="12.75" customHeight="1">
      <c r="A129" s="2"/>
      <c r="B129" s="92"/>
      <c r="C129" s="26"/>
      <c r="D129" s="93"/>
      <c r="E129" s="93"/>
      <c r="F129" s="92"/>
      <c r="G129" s="92"/>
      <c r="H129" s="93"/>
      <c r="I129" s="94"/>
      <c r="J129" s="95"/>
      <c r="K129" s="2"/>
      <c r="L129" s="2"/>
      <c r="M129" s="2"/>
      <c r="N129" s="2"/>
      <c r="O129" s="2"/>
      <c r="P129" s="2"/>
      <c r="Q129" s="2"/>
      <c r="R129" s="2"/>
      <c r="S129" s="2"/>
      <c r="T129" s="2"/>
      <c r="U129" s="2"/>
      <c r="V129" s="2"/>
      <c r="W129" s="2"/>
      <c r="X129" s="2"/>
      <c r="Y129" s="2"/>
      <c r="Z129" s="2"/>
    </row>
    <row r="130" spans="1:26" ht="12.75" customHeight="1">
      <c r="A130" s="2"/>
      <c r="B130" s="92"/>
      <c r="C130" s="26"/>
      <c r="D130" s="93"/>
      <c r="E130" s="93"/>
      <c r="F130" s="92"/>
      <c r="G130" s="92"/>
      <c r="H130" s="93"/>
      <c r="I130" s="94"/>
      <c r="J130" s="95"/>
      <c r="K130" s="2"/>
      <c r="L130" s="2"/>
      <c r="M130" s="2"/>
      <c r="N130" s="2"/>
      <c r="O130" s="2"/>
      <c r="P130" s="2"/>
      <c r="Q130" s="2"/>
      <c r="R130" s="2"/>
      <c r="S130" s="2"/>
      <c r="T130" s="2"/>
      <c r="U130" s="2"/>
      <c r="V130" s="2"/>
      <c r="W130" s="2"/>
      <c r="X130" s="2"/>
      <c r="Y130" s="2"/>
      <c r="Z130" s="2"/>
    </row>
    <row r="131" spans="1:26" ht="12.75" customHeight="1">
      <c r="A131" s="2"/>
      <c r="B131" s="92"/>
      <c r="C131" s="26"/>
      <c r="D131" s="93"/>
      <c r="E131" s="93"/>
      <c r="F131" s="92"/>
      <c r="G131" s="92"/>
      <c r="H131" s="93"/>
      <c r="I131" s="94"/>
      <c r="J131" s="95"/>
      <c r="K131" s="2"/>
      <c r="L131" s="2"/>
      <c r="M131" s="2"/>
      <c r="N131" s="2"/>
      <c r="O131" s="2"/>
      <c r="P131" s="2"/>
      <c r="Q131" s="2"/>
      <c r="R131" s="2"/>
      <c r="S131" s="2"/>
      <c r="T131" s="2"/>
      <c r="U131" s="2"/>
      <c r="V131" s="2"/>
      <c r="W131" s="2"/>
      <c r="X131" s="2"/>
      <c r="Y131" s="2"/>
      <c r="Z131" s="2"/>
    </row>
    <row r="132" spans="1:26" ht="12.75" customHeight="1">
      <c r="A132" s="2"/>
      <c r="B132" s="92"/>
      <c r="C132" s="26"/>
      <c r="D132" s="93"/>
      <c r="E132" s="93"/>
      <c r="F132" s="92"/>
      <c r="G132" s="92"/>
      <c r="H132" s="93"/>
      <c r="I132" s="94"/>
      <c r="J132" s="95"/>
      <c r="K132" s="2"/>
      <c r="L132" s="2"/>
      <c r="M132" s="2"/>
      <c r="N132" s="2"/>
      <c r="O132" s="2"/>
      <c r="P132" s="2"/>
      <c r="Q132" s="2"/>
      <c r="R132" s="2"/>
      <c r="S132" s="2"/>
      <c r="T132" s="2"/>
      <c r="U132" s="2"/>
      <c r="V132" s="2"/>
      <c r="W132" s="2"/>
      <c r="X132" s="2"/>
      <c r="Y132" s="2"/>
      <c r="Z132" s="2"/>
    </row>
    <row r="133" spans="1:26" ht="12.75" customHeight="1">
      <c r="A133" s="2"/>
      <c r="B133" s="92"/>
      <c r="C133" s="26"/>
      <c r="D133" s="93"/>
      <c r="E133" s="93"/>
      <c r="F133" s="92"/>
      <c r="G133" s="92"/>
      <c r="H133" s="93"/>
      <c r="I133" s="94"/>
      <c r="J133" s="95"/>
      <c r="K133" s="2"/>
      <c r="L133" s="2"/>
      <c r="M133" s="2"/>
      <c r="N133" s="2"/>
      <c r="O133" s="2"/>
      <c r="P133" s="2"/>
      <c r="Q133" s="2"/>
      <c r="R133" s="2"/>
      <c r="S133" s="2"/>
      <c r="T133" s="2"/>
      <c r="U133" s="2"/>
      <c r="V133" s="2"/>
      <c r="W133" s="2"/>
      <c r="X133" s="2"/>
      <c r="Y133" s="2"/>
      <c r="Z133" s="2"/>
    </row>
    <row r="134" spans="1:26" ht="12.75" customHeight="1">
      <c r="A134" s="2"/>
      <c r="B134" s="92"/>
      <c r="C134" s="26"/>
      <c r="D134" s="93"/>
      <c r="E134" s="93"/>
      <c r="F134" s="92"/>
      <c r="G134" s="92"/>
      <c r="H134" s="93"/>
      <c r="I134" s="94"/>
      <c r="J134" s="95"/>
      <c r="K134" s="2"/>
      <c r="L134" s="2"/>
      <c r="M134" s="2"/>
      <c r="N134" s="2"/>
      <c r="O134" s="2"/>
      <c r="P134" s="2"/>
      <c r="Q134" s="2"/>
      <c r="R134" s="2"/>
      <c r="S134" s="2"/>
      <c r="T134" s="2"/>
      <c r="U134" s="2"/>
      <c r="V134" s="2"/>
      <c r="W134" s="2"/>
      <c r="X134" s="2"/>
      <c r="Y134" s="2"/>
      <c r="Z134" s="2"/>
    </row>
    <row r="135" spans="1:26" ht="12.75" customHeight="1">
      <c r="A135" s="2"/>
      <c r="B135" s="92"/>
      <c r="C135" s="26"/>
      <c r="D135" s="93"/>
      <c r="E135" s="93"/>
      <c r="F135" s="92"/>
      <c r="G135" s="92"/>
      <c r="H135" s="93"/>
      <c r="I135" s="94"/>
      <c r="J135" s="95"/>
      <c r="K135" s="2"/>
      <c r="L135" s="2"/>
      <c r="M135" s="2"/>
      <c r="N135" s="2"/>
      <c r="O135" s="2"/>
      <c r="P135" s="2"/>
      <c r="Q135" s="2"/>
      <c r="R135" s="2"/>
      <c r="S135" s="2"/>
      <c r="T135" s="2"/>
      <c r="U135" s="2"/>
      <c r="V135" s="2"/>
      <c r="W135" s="2"/>
      <c r="X135" s="2"/>
      <c r="Y135" s="2"/>
      <c r="Z135" s="2"/>
    </row>
    <row r="136" spans="1:26" ht="12.75" customHeight="1">
      <c r="A136" s="2"/>
      <c r="B136" s="92"/>
      <c r="C136" s="26"/>
      <c r="D136" s="93"/>
      <c r="E136" s="93"/>
      <c r="F136" s="92"/>
      <c r="G136" s="92"/>
      <c r="H136" s="93"/>
      <c r="I136" s="94"/>
      <c r="J136" s="95"/>
      <c r="K136" s="2"/>
      <c r="L136" s="2"/>
      <c r="M136" s="2"/>
      <c r="N136" s="2"/>
      <c r="O136" s="2"/>
      <c r="P136" s="2"/>
      <c r="Q136" s="2"/>
      <c r="R136" s="2"/>
      <c r="S136" s="2"/>
      <c r="T136" s="2"/>
      <c r="U136" s="2"/>
      <c r="V136" s="2"/>
      <c r="W136" s="2"/>
      <c r="X136" s="2"/>
      <c r="Y136" s="2"/>
      <c r="Z136" s="2"/>
    </row>
    <row r="137" spans="1:26" ht="12.75" customHeight="1">
      <c r="A137" s="2"/>
      <c r="B137" s="92"/>
      <c r="C137" s="26"/>
      <c r="D137" s="93"/>
      <c r="E137" s="93"/>
      <c r="F137" s="92"/>
      <c r="G137" s="92"/>
      <c r="H137" s="93"/>
      <c r="I137" s="94"/>
      <c r="J137" s="95"/>
      <c r="K137" s="2"/>
      <c r="L137" s="2"/>
      <c r="M137" s="2"/>
      <c r="N137" s="2"/>
      <c r="O137" s="2"/>
      <c r="P137" s="2"/>
      <c r="Q137" s="2"/>
      <c r="R137" s="2"/>
      <c r="S137" s="2"/>
      <c r="T137" s="2"/>
      <c r="U137" s="2"/>
      <c r="V137" s="2"/>
      <c r="W137" s="2"/>
      <c r="X137" s="2"/>
      <c r="Y137" s="2"/>
      <c r="Z137" s="2"/>
    </row>
    <row r="138" spans="1:26" ht="12.75" customHeight="1">
      <c r="A138" s="2"/>
      <c r="B138" s="92"/>
      <c r="C138" s="26"/>
      <c r="D138" s="93"/>
      <c r="E138" s="93"/>
      <c r="F138" s="92"/>
      <c r="G138" s="92"/>
      <c r="H138" s="93"/>
      <c r="I138" s="94"/>
      <c r="J138" s="95"/>
      <c r="K138" s="2"/>
      <c r="L138" s="2"/>
      <c r="M138" s="2"/>
      <c r="N138" s="2"/>
      <c r="O138" s="2"/>
      <c r="P138" s="2"/>
      <c r="Q138" s="2"/>
      <c r="R138" s="2"/>
      <c r="S138" s="2"/>
      <c r="T138" s="2"/>
      <c r="U138" s="2"/>
      <c r="V138" s="2"/>
      <c r="W138" s="2"/>
      <c r="X138" s="2"/>
      <c r="Y138" s="2"/>
      <c r="Z138" s="2"/>
    </row>
    <row r="139" spans="1:26" ht="12.75" customHeight="1">
      <c r="A139" s="2"/>
      <c r="B139" s="92"/>
      <c r="C139" s="26"/>
      <c r="D139" s="93"/>
      <c r="E139" s="93"/>
      <c r="F139" s="92"/>
      <c r="G139" s="92"/>
      <c r="H139" s="93"/>
      <c r="I139" s="94"/>
      <c r="J139" s="95"/>
      <c r="K139" s="2"/>
      <c r="L139" s="2"/>
      <c r="M139" s="2"/>
      <c r="N139" s="2"/>
      <c r="O139" s="2"/>
      <c r="P139" s="2"/>
      <c r="Q139" s="2"/>
      <c r="R139" s="2"/>
      <c r="S139" s="2"/>
      <c r="T139" s="2"/>
      <c r="U139" s="2"/>
      <c r="V139" s="2"/>
      <c r="W139" s="2"/>
      <c r="X139" s="2"/>
      <c r="Y139" s="2"/>
      <c r="Z139" s="2"/>
    </row>
    <row r="140" spans="1:26" ht="12.75" customHeight="1">
      <c r="A140" s="2"/>
      <c r="B140" s="92"/>
      <c r="C140" s="26"/>
      <c r="D140" s="93"/>
      <c r="E140" s="93"/>
      <c r="F140" s="92"/>
      <c r="G140" s="92"/>
      <c r="H140" s="93"/>
      <c r="I140" s="94"/>
      <c r="J140" s="95"/>
      <c r="K140" s="2"/>
      <c r="L140" s="2"/>
      <c r="M140" s="2"/>
      <c r="N140" s="2"/>
      <c r="O140" s="2"/>
      <c r="P140" s="2"/>
      <c r="Q140" s="2"/>
      <c r="R140" s="2"/>
      <c r="S140" s="2"/>
      <c r="T140" s="2"/>
      <c r="U140" s="2"/>
      <c r="V140" s="2"/>
      <c r="W140" s="2"/>
      <c r="X140" s="2"/>
      <c r="Y140" s="2"/>
      <c r="Z140" s="2"/>
    </row>
    <row r="141" spans="1:26" ht="12.75" customHeight="1">
      <c r="A141" s="2"/>
      <c r="B141" s="92"/>
      <c r="C141" s="26"/>
      <c r="D141" s="93"/>
      <c r="E141" s="93"/>
      <c r="F141" s="92"/>
      <c r="G141" s="92"/>
      <c r="H141" s="93"/>
      <c r="I141" s="94"/>
      <c r="J141" s="95"/>
      <c r="K141" s="2"/>
      <c r="L141" s="2"/>
      <c r="M141" s="2"/>
      <c r="N141" s="2"/>
      <c r="O141" s="2"/>
      <c r="P141" s="2"/>
      <c r="Q141" s="2"/>
      <c r="R141" s="2"/>
      <c r="S141" s="2"/>
      <c r="T141" s="2"/>
      <c r="U141" s="2"/>
      <c r="V141" s="2"/>
      <c r="W141" s="2"/>
      <c r="X141" s="2"/>
      <c r="Y141" s="2"/>
      <c r="Z141" s="2"/>
    </row>
    <row r="142" spans="1:26" ht="12.75" customHeight="1">
      <c r="A142" s="2"/>
      <c r="B142" s="92"/>
      <c r="C142" s="26"/>
      <c r="D142" s="93"/>
      <c r="E142" s="93"/>
      <c r="F142" s="92"/>
      <c r="G142" s="92"/>
      <c r="H142" s="93"/>
      <c r="I142" s="94"/>
      <c r="J142" s="95"/>
      <c r="K142" s="2"/>
      <c r="L142" s="2"/>
      <c r="M142" s="2"/>
      <c r="N142" s="2"/>
      <c r="O142" s="2"/>
      <c r="P142" s="2"/>
      <c r="Q142" s="2"/>
      <c r="R142" s="2"/>
      <c r="S142" s="2"/>
      <c r="T142" s="2"/>
      <c r="U142" s="2"/>
      <c r="V142" s="2"/>
      <c r="W142" s="2"/>
      <c r="X142" s="2"/>
      <c r="Y142" s="2"/>
      <c r="Z142" s="2"/>
    </row>
    <row r="143" spans="1:26" ht="12.75" customHeight="1">
      <c r="A143" s="2"/>
      <c r="B143" s="92"/>
      <c r="C143" s="26"/>
      <c r="D143" s="93"/>
      <c r="E143" s="93"/>
      <c r="F143" s="92"/>
      <c r="G143" s="92"/>
      <c r="H143" s="93"/>
      <c r="I143" s="94"/>
      <c r="J143" s="95"/>
      <c r="K143" s="2"/>
      <c r="L143" s="2"/>
      <c r="M143" s="2"/>
      <c r="N143" s="2"/>
      <c r="O143" s="2"/>
      <c r="P143" s="2"/>
      <c r="Q143" s="2"/>
      <c r="R143" s="2"/>
      <c r="S143" s="2"/>
      <c r="T143" s="2"/>
      <c r="U143" s="2"/>
      <c r="V143" s="2"/>
      <c r="W143" s="2"/>
      <c r="X143" s="2"/>
      <c r="Y143" s="2"/>
      <c r="Z143" s="2"/>
    </row>
    <row r="144" spans="1:26" ht="12.75" customHeight="1">
      <c r="A144" s="2"/>
      <c r="B144" s="92"/>
      <c r="C144" s="26"/>
      <c r="D144" s="93"/>
      <c r="E144" s="93"/>
      <c r="F144" s="92"/>
      <c r="G144" s="92"/>
      <c r="H144" s="93"/>
      <c r="I144" s="94"/>
      <c r="J144" s="95"/>
      <c r="K144" s="2"/>
      <c r="L144" s="2"/>
      <c r="M144" s="2"/>
      <c r="N144" s="2"/>
      <c r="O144" s="2"/>
      <c r="P144" s="2"/>
      <c r="Q144" s="2"/>
      <c r="R144" s="2"/>
      <c r="S144" s="2"/>
      <c r="T144" s="2"/>
      <c r="U144" s="2"/>
      <c r="V144" s="2"/>
      <c r="W144" s="2"/>
      <c r="X144" s="2"/>
      <c r="Y144" s="2"/>
      <c r="Z144" s="2"/>
    </row>
    <row r="145" spans="1:26" ht="12.75" customHeight="1">
      <c r="A145" s="2"/>
      <c r="B145" s="92"/>
      <c r="C145" s="26"/>
      <c r="D145" s="93"/>
      <c r="E145" s="93"/>
      <c r="F145" s="92"/>
      <c r="G145" s="92"/>
      <c r="H145" s="93"/>
      <c r="I145" s="94"/>
      <c r="J145" s="95"/>
      <c r="K145" s="2"/>
      <c r="L145" s="2"/>
      <c r="M145" s="2"/>
      <c r="N145" s="2"/>
      <c r="O145" s="2"/>
      <c r="P145" s="2"/>
      <c r="Q145" s="2"/>
      <c r="R145" s="2"/>
      <c r="S145" s="2"/>
      <c r="T145" s="2"/>
      <c r="U145" s="2"/>
      <c r="V145" s="2"/>
      <c r="W145" s="2"/>
      <c r="X145" s="2"/>
      <c r="Y145" s="2"/>
      <c r="Z145" s="2"/>
    </row>
    <row r="146" spans="1:26" ht="12.75" customHeight="1">
      <c r="A146" s="2"/>
      <c r="B146" s="92"/>
      <c r="C146" s="26"/>
      <c r="D146" s="93"/>
      <c r="E146" s="93"/>
      <c r="F146" s="92"/>
      <c r="G146" s="92"/>
      <c r="H146" s="93"/>
      <c r="I146" s="94"/>
      <c r="J146" s="95"/>
      <c r="K146" s="2"/>
      <c r="L146" s="2"/>
      <c r="M146" s="2"/>
      <c r="N146" s="2"/>
      <c r="O146" s="2"/>
      <c r="P146" s="2"/>
      <c r="Q146" s="2"/>
      <c r="R146" s="2"/>
      <c r="S146" s="2"/>
      <c r="T146" s="2"/>
      <c r="U146" s="2"/>
      <c r="V146" s="2"/>
      <c r="W146" s="2"/>
      <c r="X146" s="2"/>
      <c r="Y146" s="2"/>
      <c r="Z146" s="2"/>
    </row>
    <row r="147" spans="1:26" ht="12.75" customHeight="1">
      <c r="A147" s="2"/>
      <c r="B147" s="92"/>
      <c r="C147" s="26"/>
      <c r="D147" s="93"/>
      <c r="E147" s="93"/>
      <c r="F147" s="92"/>
      <c r="G147" s="92"/>
      <c r="H147" s="93"/>
      <c r="I147" s="94"/>
      <c r="J147" s="95"/>
      <c r="K147" s="2"/>
      <c r="L147" s="2"/>
      <c r="M147" s="2"/>
      <c r="N147" s="2"/>
      <c r="O147" s="2"/>
      <c r="P147" s="2"/>
      <c r="Q147" s="2"/>
      <c r="R147" s="2"/>
      <c r="S147" s="2"/>
      <c r="T147" s="2"/>
      <c r="U147" s="2"/>
      <c r="V147" s="2"/>
      <c r="W147" s="2"/>
      <c r="X147" s="2"/>
      <c r="Y147" s="2"/>
      <c r="Z147" s="2"/>
    </row>
    <row r="148" spans="1:26" ht="12.75" customHeight="1">
      <c r="A148" s="2"/>
      <c r="B148" s="92"/>
      <c r="C148" s="26"/>
      <c r="D148" s="93"/>
      <c r="E148" s="93"/>
      <c r="F148" s="92"/>
      <c r="G148" s="92"/>
      <c r="H148" s="93"/>
      <c r="I148" s="94"/>
      <c r="J148" s="95"/>
      <c r="K148" s="2"/>
      <c r="L148" s="2"/>
      <c r="M148" s="2"/>
      <c r="N148" s="2"/>
      <c r="O148" s="2"/>
      <c r="P148" s="2"/>
      <c r="Q148" s="2"/>
      <c r="R148" s="2"/>
      <c r="S148" s="2"/>
      <c r="T148" s="2"/>
      <c r="U148" s="2"/>
      <c r="V148" s="2"/>
      <c r="W148" s="2"/>
      <c r="X148" s="2"/>
      <c r="Y148" s="2"/>
      <c r="Z148" s="2"/>
    </row>
    <row r="149" spans="1:26" ht="12.75" customHeight="1">
      <c r="A149" s="2"/>
      <c r="B149" s="92"/>
      <c r="C149" s="26"/>
      <c r="D149" s="93"/>
      <c r="E149" s="93"/>
      <c r="F149" s="92"/>
      <c r="G149" s="92"/>
      <c r="H149" s="93"/>
      <c r="I149" s="94"/>
      <c r="J149" s="95"/>
      <c r="K149" s="2"/>
      <c r="L149" s="2"/>
      <c r="M149" s="2"/>
      <c r="N149" s="2"/>
      <c r="O149" s="2"/>
      <c r="P149" s="2"/>
      <c r="Q149" s="2"/>
      <c r="R149" s="2"/>
      <c r="S149" s="2"/>
      <c r="T149" s="2"/>
      <c r="U149" s="2"/>
      <c r="V149" s="2"/>
      <c r="W149" s="2"/>
      <c r="X149" s="2"/>
      <c r="Y149" s="2"/>
      <c r="Z149" s="2"/>
    </row>
    <row r="150" spans="1:26" ht="12.75" customHeight="1">
      <c r="A150" s="2"/>
      <c r="B150" s="92"/>
      <c r="C150" s="26"/>
      <c r="D150" s="93"/>
      <c r="E150" s="93"/>
      <c r="F150" s="92"/>
      <c r="G150" s="92"/>
      <c r="H150" s="93"/>
      <c r="I150" s="94"/>
      <c r="J150" s="95"/>
      <c r="K150" s="2"/>
      <c r="L150" s="2"/>
      <c r="M150" s="2"/>
      <c r="N150" s="2"/>
      <c r="O150" s="2"/>
      <c r="P150" s="2"/>
      <c r="Q150" s="2"/>
      <c r="R150" s="2"/>
      <c r="S150" s="2"/>
      <c r="T150" s="2"/>
      <c r="U150" s="2"/>
      <c r="V150" s="2"/>
      <c r="W150" s="2"/>
      <c r="X150" s="2"/>
      <c r="Y150" s="2"/>
      <c r="Z150" s="2"/>
    </row>
    <row r="151" spans="1:26" ht="12.75" customHeight="1">
      <c r="A151" s="2"/>
      <c r="B151" s="92"/>
      <c r="C151" s="26"/>
      <c r="D151" s="93"/>
      <c r="E151" s="93"/>
      <c r="F151" s="92"/>
      <c r="G151" s="92"/>
      <c r="H151" s="93"/>
      <c r="I151" s="94"/>
      <c r="J151" s="95"/>
      <c r="K151" s="2"/>
      <c r="L151" s="2"/>
      <c r="M151" s="2"/>
      <c r="N151" s="2"/>
      <c r="O151" s="2"/>
      <c r="P151" s="2"/>
      <c r="Q151" s="2"/>
      <c r="R151" s="2"/>
      <c r="S151" s="2"/>
      <c r="T151" s="2"/>
      <c r="U151" s="2"/>
      <c r="V151" s="2"/>
      <c r="W151" s="2"/>
      <c r="X151" s="2"/>
      <c r="Y151" s="2"/>
      <c r="Z151" s="2"/>
    </row>
    <row r="152" spans="1:26" ht="12.75" customHeight="1">
      <c r="A152" s="2"/>
      <c r="B152" s="92"/>
      <c r="C152" s="26"/>
      <c r="D152" s="93"/>
      <c r="E152" s="93"/>
      <c r="F152" s="92"/>
      <c r="G152" s="92"/>
      <c r="H152" s="93"/>
      <c r="I152" s="94"/>
      <c r="J152" s="95"/>
      <c r="K152" s="2"/>
      <c r="L152" s="2"/>
      <c r="M152" s="2"/>
      <c r="N152" s="2"/>
      <c r="O152" s="2"/>
      <c r="P152" s="2"/>
      <c r="Q152" s="2"/>
      <c r="R152" s="2"/>
      <c r="S152" s="2"/>
      <c r="T152" s="2"/>
      <c r="U152" s="2"/>
      <c r="V152" s="2"/>
      <c r="W152" s="2"/>
      <c r="X152" s="2"/>
      <c r="Y152" s="2"/>
      <c r="Z152" s="2"/>
    </row>
    <row r="153" spans="1:26" ht="12.75" customHeight="1">
      <c r="A153" s="2"/>
      <c r="B153" s="92"/>
      <c r="C153" s="26"/>
      <c r="D153" s="93"/>
      <c r="E153" s="93"/>
      <c r="F153" s="92"/>
      <c r="G153" s="92"/>
      <c r="H153" s="93"/>
      <c r="I153" s="94"/>
      <c r="J153" s="95"/>
      <c r="K153" s="2"/>
      <c r="L153" s="2"/>
      <c r="M153" s="2"/>
      <c r="N153" s="2"/>
      <c r="O153" s="2"/>
      <c r="P153" s="2"/>
      <c r="Q153" s="2"/>
      <c r="R153" s="2"/>
      <c r="S153" s="2"/>
      <c r="T153" s="2"/>
      <c r="U153" s="2"/>
      <c r="V153" s="2"/>
      <c r="W153" s="2"/>
      <c r="X153" s="2"/>
      <c r="Y153" s="2"/>
      <c r="Z153" s="2"/>
    </row>
    <row r="154" spans="1:26" ht="12.75" customHeight="1">
      <c r="A154" s="2"/>
      <c r="B154" s="92"/>
      <c r="C154" s="26"/>
      <c r="D154" s="93"/>
      <c r="E154" s="93"/>
      <c r="F154" s="92"/>
      <c r="G154" s="92"/>
      <c r="H154" s="93"/>
      <c r="I154" s="94"/>
      <c r="J154" s="95"/>
      <c r="K154" s="2"/>
      <c r="L154" s="2"/>
      <c r="M154" s="2"/>
      <c r="N154" s="2"/>
      <c r="O154" s="2"/>
      <c r="P154" s="2"/>
      <c r="Q154" s="2"/>
      <c r="R154" s="2"/>
      <c r="S154" s="2"/>
      <c r="T154" s="2"/>
      <c r="U154" s="2"/>
      <c r="V154" s="2"/>
      <c r="W154" s="2"/>
      <c r="X154" s="2"/>
      <c r="Y154" s="2"/>
      <c r="Z154" s="2"/>
    </row>
    <row r="155" spans="1:26" ht="12.75" customHeight="1">
      <c r="A155" s="2"/>
      <c r="B155" s="92"/>
      <c r="C155" s="26"/>
      <c r="D155" s="93"/>
      <c r="E155" s="93"/>
      <c r="F155" s="92"/>
      <c r="G155" s="92"/>
      <c r="H155" s="93"/>
      <c r="I155" s="94"/>
      <c r="J155" s="95"/>
      <c r="K155" s="2"/>
      <c r="L155" s="2"/>
      <c r="M155" s="2"/>
      <c r="N155" s="2"/>
      <c r="O155" s="2"/>
      <c r="P155" s="2"/>
      <c r="Q155" s="2"/>
      <c r="R155" s="2"/>
      <c r="S155" s="2"/>
      <c r="T155" s="2"/>
      <c r="U155" s="2"/>
      <c r="V155" s="2"/>
      <c r="W155" s="2"/>
      <c r="X155" s="2"/>
      <c r="Y155" s="2"/>
      <c r="Z155" s="2"/>
    </row>
    <row r="156" spans="1:26" ht="12.75" customHeight="1">
      <c r="A156" s="2"/>
      <c r="B156" s="92"/>
      <c r="C156" s="26"/>
      <c r="D156" s="93"/>
      <c r="E156" s="93"/>
      <c r="F156" s="92"/>
      <c r="G156" s="92"/>
      <c r="H156" s="93"/>
      <c r="I156" s="94"/>
      <c r="J156" s="95"/>
      <c r="K156" s="2"/>
      <c r="L156" s="2"/>
      <c r="M156" s="2"/>
      <c r="N156" s="2"/>
      <c r="O156" s="2"/>
      <c r="P156" s="2"/>
      <c r="Q156" s="2"/>
      <c r="R156" s="2"/>
      <c r="S156" s="2"/>
      <c r="T156" s="2"/>
      <c r="U156" s="2"/>
      <c r="V156" s="2"/>
      <c r="W156" s="2"/>
      <c r="X156" s="2"/>
      <c r="Y156" s="2"/>
      <c r="Z156" s="2"/>
    </row>
    <row r="157" spans="1:26" ht="12.75" customHeight="1">
      <c r="A157" s="2"/>
      <c r="B157" s="92"/>
      <c r="C157" s="26"/>
      <c r="D157" s="93"/>
      <c r="E157" s="93"/>
      <c r="F157" s="92"/>
      <c r="G157" s="92"/>
      <c r="H157" s="93"/>
      <c r="I157" s="94"/>
      <c r="J157" s="95"/>
      <c r="K157" s="2"/>
      <c r="L157" s="2"/>
      <c r="M157" s="2"/>
      <c r="N157" s="2"/>
      <c r="O157" s="2"/>
      <c r="P157" s="2"/>
      <c r="Q157" s="2"/>
      <c r="R157" s="2"/>
      <c r="S157" s="2"/>
      <c r="T157" s="2"/>
      <c r="U157" s="2"/>
      <c r="V157" s="2"/>
      <c r="W157" s="2"/>
      <c r="X157" s="2"/>
      <c r="Y157" s="2"/>
      <c r="Z157" s="2"/>
    </row>
    <row r="158" spans="1:26" ht="12.75" customHeight="1">
      <c r="A158" s="2"/>
      <c r="B158" s="92"/>
      <c r="C158" s="26"/>
      <c r="D158" s="93"/>
      <c r="E158" s="93"/>
      <c r="F158" s="92"/>
      <c r="G158" s="92"/>
      <c r="H158" s="93"/>
      <c r="I158" s="94"/>
      <c r="J158" s="95"/>
      <c r="K158" s="2"/>
      <c r="L158" s="2"/>
      <c r="M158" s="2"/>
      <c r="N158" s="2"/>
      <c r="O158" s="2"/>
      <c r="P158" s="2"/>
      <c r="Q158" s="2"/>
      <c r="R158" s="2"/>
      <c r="S158" s="2"/>
      <c r="T158" s="2"/>
      <c r="U158" s="2"/>
      <c r="V158" s="2"/>
      <c r="W158" s="2"/>
      <c r="X158" s="2"/>
      <c r="Y158" s="2"/>
      <c r="Z158" s="2"/>
    </row>
    <row r="159" spans="1:26" ht="12.75" customHeight="1">
      <c r="A159" s="2"/>
      <c r="B159" s="92"/>
      <c r="C159" s="26"/>
      <c r="D159" s="93"/>
      <c r="E159" s="93"/>
      <c r="F159" s="92"/>
      <c r="G159" s="92"/>
      <c r="H159" s="93"/>
      <c r="I159" s="94"/>
      <c r="J159" s="95"/>
      <c r="K159" s="2"/>
      <c r="L159" s="2"/>
      <c r="M159" s="2"/>
      <c r="N159" s="2"/>
      <c r="O159" s="2"/>
      <c r="P159" s="2"/>
      <c r="Q159" s="2"/>
      <c r="R159" s="2"/>
      <c r="S159" s="2"/>
      <c r="T159" s="2"/>
      <c r="U159" s="2"/>
      <c r="V159" s="2"/>
      <c r="W159" s="2"/>
      <c r="X159" s="2"/>
      <c r="Y159" s="2"/>
      <c r="Z159" s="2"/>
    </row>
    <row r="160" spans="1:26" ht="12.75" customHeight="1">
      <c r="A160" s="2"/>
      <c r="B160" s="92"/>
      <c r="C160" s="26"/>
      <c r="D160" s="93"/>
      <c r="E160" s="93"/>
      <c r="F160" s="92"/>
      <c r="G160" s="92"/>
      <c r="H160" s="93"/>
      <c r="I160" s="94"/>
      <c r="J160" s="95"/>
      <c r="K160" s="2"/>
      <c r="L160" s="2"/>
      <c r="M160" s="2"/>
      <c r="N160" s="2"/>
      <c r="O160" s="2"/>
      <c r="P160" s="2"/>
      <c r="Q160" s="2"/>
      <c r="R160" s="2"/>
      <c r="S160" s="2"/>
      <c r="T160" s="2"/>
      <c r="U160" s="2"/>
      <c r="V160" s="2"/>
      <c r="W160" s="2"/>
      <c r="X160" s="2"/>
      <c r="Y160" s="2"/>
      <c r="Z160" s="2"/>
    </row>
    <row r="161" spans="1:26" ht="12.75" customHeight="1">
      <c r="A161" s="2"/>
      <c r="B161" s="92"/>
      <c r="C161" s="26"/>
      <c r="D161" s="93"/>
      <c r="E161" s="93"/>
      <c r="F161" s="92"/>
      <c r="G161" s="92"/>
      <c r="H161" s="93"/>
      <c r="I161" s="94"/>
      <c r="J161" s="95"/>
      <c r="K161" s="2"/>
      <c r="L161" s="2"/>
      <c r="M161" s="2"/>
      <c r="N161" s="2"/>
      <c r="O161" s="2"/>
      <c r="P161" s="2"/>
      <c r="Q161" s="2"/>
      <c r="R161" s="2"/>
      <c r="S161" s="2"/>
      <c r="T161" s="2"/>
      <c r="U161" s="2"/>
      <c r="V161" s="2"/>
      <c r="W161" s="2"/>
      <c r="X161" s="2"/>
      <c r="Y161" s="2"/>
      <c r="Z161" s="2"/>
    </row>
    <row r="162" spans="1:26" ht="12.75" customHeight="1">
      <c r="A162" s="2"/>
      <c r="B162" s="92"/>
      <c r="C162" s="26"/>
      <c r="D162" s="93"/>
      <c r="E162" s="93"/>
      <c r="F162" s="92"/>
      <c r="G162" s="92"/>
      <c r="H162" s="93"/>
      <c r="I162" s="94"/>
      <c r="J162" s="95"/>
      <c r="K162" s="2"/>
      <c r="L162" s="2"/>
      <c r="M162" s="2"/>
      <c r="N162" s="2"/>
      <c r="O162" s="2"/>
      <c r="P162" s="2"/>
      <c r="Q162" s="2"/>
      <c r="R162" s="2"/>
      <c r="S162" s="2"/>
      <c r="T162" s="2"/>
      <c r="U162" s="2"/>
      <c r="V162" s="2"/>
      <c r="W162" s="2"/>
      <c r="X162" s="2"/>
      <c r="Y162" s="2"/>
      <c r="Z162" s="2"/>
    </row>
    <row r="163" spans="1:26" ht="12.75" customHeight="1">
      <c r="A163" s="2"/>
      <c r="B163" s="92"/>
      <c r="C163" s="26"/>
      <c r="D163" s="93"/>
      <c r="E163" s="93"/>
      <c r="F163" s="92"/>
      <c r="G163" s="92"/>
      <c r="H163" s="93"/>
      <c r="I163" s="94"/>
      <c r="J163" s="95"/>
      <c r="K163" s="2"/>
      <c r="L163" s="2"/>
      <c r="M163" s="2"/>
      <c r="N163" s="2"/>
      <c r="O163" s="2"/>
      <c r="P163" s="2"/>
      <c r="Q163" s="2"/>
      <c r="R163" s="2"/>
      <c r="S163" s="2"/>
      <c r="T163" s="2"/>
      <c r="U163" s="2"/>
      <c r="V163" s="2"/>
      <c r="W163" s="2"/>
      <c r="X163" s="2"/>
      <c r="Y163" s="2"/>
      <c r="Z163" s="2"/>
    </row>
    <row r="164" spans="1:26" ht="12.75" customHeight="1">
      <c r="A164" s="2"/>
      <c r="B164" s="92"/>
      <c r="C164" s="26"/>
      <c r="D164" s="93"/>
      <c r="E164" s="93"/>
      <c r="F164" s="92"/>
      <c r="G164" s="92"/>
      <c r="H164" s="93"/>
      <c r="I164" s="94"/>
      <c r="J164" s="95"/>
      <c r="K164" s="2"/>
      <c r="L164" s="2"/>
      <c r="M164" s="2"/>
      <c r="N164" s="2"/>
      <c r="O164" s="2"/>
      <c r="P164" s="2"/>
      <c r="Q164" s="2"/>
      <c r="R164" s="2"/>
      <c r="S164" s="2"/>
      <c r="T164" s="2"/>
      <c r="U164" s="2"/>
      <c r="V164" s="2"/>
      <c r="W164" s="2"/>
      <c r="X164" s="2"/>
      <c r="Y164" s="2"/>
      <c r="Z164" s="2"/>
    </row>
    <row r="165" spans="1:26" ht="12.75" customHeight="1">
      <c r="A165" s="2"/>
      <c r="B165" s="92"/>
      <c r="C165" s="26"/>
      <c r="D165" s="93"/>
      <c r="E165" s="93"/>
      <c r="F165" s="92"/>
      <c r="G165" s="92"/>
      <c r="H165" s="93"/>
      <c r="I165" s="94"/>
      <c r="J165" s="95"/>
      <c r="K165" s="2"/>
      <c r="L165" s="2"/>
      <c r="M165" s="2"/>
      <c r="N165" s="2"/>
      <c r="O165" s="2"/>
      <c r="P165" s="2"/>
      <c r="Q165" s="2"/>
      <c r="R165" s="2"/>
      <c r="S165" s="2"/>
      <c r="T165" s="2"/>
      <c r="U165" s="2"/>
      <c r="V165" s="2"/>
      <c r="W165" s="2"/>
      <c r="X165" s="2"/>
      <c r="Y165" s="2"/>
      <c r="Z165" s="2"/>
    </row>
    <row r="166" spans="1:26" ht="12.75" customHeight="1">
      <c r="A166" s="2"/>
      <c r="B166" s="92"/>
      <c r="C166" s="26"/>
      <c r="D166" s="93"/>
      <c r="E166" s="93"/>
      <c r="F166" s="92"/>
      <c r="G166" s="92"/>
      <c r="H166" s="93"/>
      <c r="I166" s="94"/>
      <c r="J166" s="95"/>
      <c r="K166" s="2"/>
      <c r="L166" s="2"/>
      <c r="M166" s="2"/>
      <c r="N166" s="2"/>
      <c r="O166" s="2"/>
      <c r="P166" s="2"/>
      <c r="Q166" s="2"/>
      <c r="R166" s="2"/>
      <c r="S166" s="2"/>
      <c r="T166" s="2"/>
      <c r="U166" s="2"/>
      <c r="V166" s="2"/>
      <c r="W166" s="2"/>
      <c r="X166" s="2"/>
      <c r="Y166" s="2"/>
      <c r="Z166" s="2"/>
    </row>
    <row r="167" spans="1:26" ht="12.75" customHeight="1">
      <c r="A167" s="2"/>
      <c r="B167" s="92"/>
      <c r="C167" s="26"/>
      <c r="D167" s="93"/>
      <c r="E167" s="93"/>
      <c r="F167" s="92"/>
      <c r="G167" s="92"/>
      <c r="H167" s="93"/>
      <c r="I167" s="94"/>
      <c r="J167" s="95"/>
      <c r="K167" s="2"/>
      <c r="L167" s="2"/>
      <c r="M167" s="2"/>
      <c r="N167" s="2"/>
      <c r="O167" s="2"/>
      <c r="P167" s="2"/>
      <c r="Q167" s="2"/>
      <c r="R167" s="2"/>
      <c r="S167" s="2"/>
      <c r="T167" s="2"/>
      <c r="U167" s="2"/>
      <c r="V167" s="2"/>
      <c r="W167" s="2"/>
      <c r="X167" s="2"/>
      <c r="Y167" s="2"/>
      <c r="Z167" s="2"/>
    </row>
    <row r="168" spans="1:26" ht="12.75" customHeight="1">
      <c r="A168" s="2"/>
      <c r="B168" s="92"/>
      <c r="C168" s="26"/>
      <c r="D168" s="93"/>
      <c r="E168" s="93"/>
      <c r="F168" s="92"/>
      <c r="G168" s="92"/>
      <c r="H168" s="93"/>
      <c r="I168" s="94"/>
      <c r="J168" s="95"/>
      <c r="K168" s="2"/>
      <c r="L168" s="2"/>
      <c r="M168" s="2"/>
      <c r="N168" s="2"/>
      <c r="O168" s="2"/>
      <c r="P168" s="2"/>
      <c r="Q168" s="2"/>
      <c r="R168" s="2"/>
      <c r="S168" s="2"/>
      <c r="T168" s="2"/>
      <c r="U168" s="2"/>
      <c r="V168" s="2"/>
      <c r="W168" s="2"/>
      <c r="X168" s="2"/>
      <c r="Y168" s="2"/>
      <c r="Z168" s="2"/>
    </row>
    <row r="169" spans="1:26" ht="12.75" customHeight="1">
      <c r="A169" s="2"/>
      <c r="B169" s="92"/>
      <c r="C169" s="26"/>
      <c r="D169" s="93"/>
      <c r="E169" s="93"/>
      <c r="F169" s="92"/>
      <c r="G169" s="92"/>
      <c r="H169" s="93"/>
      <c r="I169" s="94"/>
      <c r="J169" s="95"/>
      <c r="K169" s="2"/>
      <c r="L169" s="2"/>
      <c r="M169" s="2"/>
      <c r="N169" s="2"/>
      <c r="O169" s="2"/>
      <c r="P169" s="2"/>
      <c r="Q169" s="2"/>
      <c r="R169" s="2"/>
      <c r="S169" s="2"/>
      <c r="T169" s="2"/>
      <c r="U169" s="2"/>
      <c r="V169" s="2"/>
      <c r="W169" s="2"/>
      <c r="X169" s="2"/>
      <c r="Y169" s="2"/>
      <c r="Z169" s="2"/>
    </row>
    <row r="170" spans="1:26" ht="12.75" customHeight="1">
      <c r="A170" s="2"/>
      <c r="B170" s="92"/>
      <c r="C170" s="26"/>
      <c r="D170" s="93"/>
      <c r="E170" s="93"/>
      <c r="F170" s="92"/>
      <c r="G170" s="92"/>
      <c r="H170" s="93"/>
      <c r="I170" s="94"/>
      <c r="J170" s="95"/>
      <c r="K170" s="2"/>
      <c r="L170" s="2"/>
      <c r="M170" s="2"/>
      <c r="N170" s="2"/>
      <c r="O170" s="2"/>
      <c r="P170" s="2"/>
      <c r="Q170" s="2"/>
      <c r="R170" s="2"/>
      <c r="S170" s="2"/>
      <c r="T170" s="2"/>
      <c r="U170" s="2"/>
      <c r="V170" s="2"/>
      <c r="W170" s="2"/>
      <c r="X170" s="2"/>
      <c r="Y170" s="2"/>
      <c r="Z170" s="2"/>
    </row>
    <row r="171" spans="1:26" ht="12.75" customHeight="1">
      <c r="A171" s="2"/>
      <c r="B171" s="92"/>
      <c r="C171" s="26"/>
      <c r="D171" s="93"/>
      <c r="E171" s="93"/>
      <c r="F171" s="92"/>
      <c r="G171" s="92"/>
      <c r="H171" s="93"/>
      <c r="I171" s="94"/>
      <c r="J171" s="95"/>
      <c r="K171" s="2"/>
      <c r="L171" s="2"/>
      <c r="M171" s="2"/>
      <c r="N171" s="2"/>
      <c r="O171" s="2"/>
      <c r="P171" s="2"/>
      <c r="Q171" s="2"/>
      <c r="R171" s="2"/>
      <c r="S171" s="2"/>
      <c r="T171" s="2"/>
      <c r="U171" s="2"/>
      <c r="V171" s="2"/>
      <c r="W171" s="2"/>
      <c r="X171" s="2"/>
      <c r="Y171" s="2"/>
      <c r="Z171" s="2"/>
    </row>
    <row r="172" spans="1:26" ht="12.75" customHeight="1">
      <c r="A172" s="2"/>
      <c r="B172" s="92"/>
      <c r="C172" s="26"/>
      <c r="D172" s="93"/>
      <c r="E172" s="93"/>
      <c r="F172" s="92"/>
      <c r="G172" s="92"/>
      <c r="H172" s="93"/>
      <c r="I172" s="94"/>
      <c r="J172" s="95"/>
      <c r="K172" s="2"/>
      <c r="L172" s="2"/>
      <c r="M172" s="2"/>
      <c r="N172" s="2"/>
      <c r="O172" s="2"/>
      <c r="P172" s="2"/>
      <c r="Q172" s="2"/>
      <c r="R172" s="2"/>
      <c r="S172" s="2"/>
      <c r="T172" s="2"/>
      <c r="U172" s="2"/>
      <c r="V172" s="2"/>
      <c r="W172" s="2"/>
      <c r="X172" s="2"/>
      <c r="Y172" s="2"/>
      <c r="Z172" s="2"/>
    </row>
    <row r="173" spans="1:26" ht="12.75" customHeight="1">
      <c r="A173" s="2"/>
      <c r="B173" s="92"/>
      <c r="C173" s="26"/>
      <c r="D173" s="93"/>
      <c r="E173" s="93"/>
      <c r="F173" s="92"/>
      <c r="G173" s="92"/>
      <c r="H173" s="93"/>
      <c r="I173" s="94"/>
      <c r="J173" s="95"/>
      <c r="K173" s="2"/>
      <c r="L173" s="2"/>
      <c r="M173" s="2"/>
      <c r="N173" s="2"/>
      <c r="O173" s="2"/>
      <c r="P173" s="2"/>
      <c r="Q173" s="2"/>
      <c r="R173" s="2"/>
      <c r="S173" s="2"/>
      <c r="T173" s="2"/>
      <c r="U173" s="2"/>
      <c r="V173" s="2"/>
      <c r="W173" s="2"/>
      <c r="X173" s="2"/>
      <c r="Y173" s="2"/>
      <c r="Z173" s="2"/>
    </row>
    <row r="174" spans="1:26" ht="12.75" customHeight="1">
      <c r="A174" s="2"/>
      <c r="B174" s="92"/>
      <c r="C174" s="26"/>
      <c r="D174" s="93"/>
      <c r="E174" s="93"/>
      <c r="F174" s="92"/>
      <c r="G174" s="92"/>
      <c r="H174" s="93"/>
      <c r="I174" s="94"/>
      <c r="J174" s="95"/>
      <c r="K174" s="2"/>
      <c r="L174" s="2"/>
      <c r="M174" s="2"/>
      <c r="N174" s="2"/>
      <c r="O174" s="2"/>
      <c r="P174" s="2"/>
      <c r="Q174" s="2"/>
      <c r="R174" s="2"/>
      <c r="S174" s="2"/>
      <c r="T174" s="2"/>
      <c r="U174" s="2"/>
      <c r="V174" s="2"/>
      <c r="W174" s="2"/>
      <c r="X174" s="2"/>
      <c r="Y174" s="2"/>
      <c r="Z174" s="2"/>
    </row>
    <row r="175" spans="1:26" ht="12.75" customHeight="1">
      <c r="A175" s="2"/>
      <c r="B175" s="92"/>
      <c r="C175" s="26"/>
      <c r="D175" s="93"/>
      <c r="E175" s="93"/>
      <c r="F175" s="92"/>
      <c r="G175" s="92"/>
      <c r="H175" s="93"/>
      <c r="I175" s="94"/>
      <c r="J175" s="95"/>
      <c r="K175" s="2"/>
      <c r="L175" s="2"/>
      <c r="M175" s="2"/>
      <c r="N175" s="2"/>
      <c r="O175" s="2"/>
      <c r="P175" s="2"/>
      <c r="Q175" s="2"/>
      <c r="R175" s="2"/>
      <c r="S175" s="2"/>
      <c r="T175" s="2"/>
      <c r="U175" s="2"/>
      <c r="V175" s="2"/>
      <c r="W175" s="2"/>
      <c r="X175" s="2"/>
      <c r="Y175" s="2"/>
      <c r="Z175" s="2"/>
    </row>
    <row r="176" spans="1:26" ht="12.75" customHeight="1">
      <c r="A176" s="2"/>
      <c r="B176" s="92"/>
      <c r="C176" s="26"/>
      <c r="D176" s="93"/>
      <c r="E176" s="93"/>
      <c r="F176" s="92"/>
      <c r="G176" s="92"/>
      <c r="H176" s="93"/>
      <c r="I176" s="94"/>
      <c r="J176" s="95"/>
      <c r="K176" s="2"/>
      <c r="L176" s="2"/>
      <c r="M176" s="2"/>
      <c r="N176" s="2"/>
      <c r="O176" s="2"/>
      <c r="P176" s="2"/>
      <c r="Q176" s="2"/>
      <c r="R176" s="2"/>
      <c r="S176" s="2"/>
      <c r="T176" s="2"/>
      <c r="U176" s="2"/>
      <c r="V176" s="2"/>
      <c r="W176" s="2"/>
      <c r="X176" s="2"/>
      <c r="Y176" s="2"/>
      <c r="Z176" s="2"/>
    </row>
    <row r="177" spans="1:26" ht="12.75" customHeight="1">
      <c r="A177" s="2"/>
      <c r="B177" s="92"/>
      <c r="C177" s="26"/>
      <c r="D177" s="93"/>
      <c r="E177" s="93"/>
      <c r="F177" s="92"/>
      <c r="G177" s="92"/>
      <c r="H177" s="93"/>
      <c r="I177" s="94"/>
      <c r="J177" s="95"/>
      <c r="K177" s="2"/>
      <c r="L177" s="2"/>
      <c r="M177" s="2"/>
      <c r="N177" s="2"/>
      <c r="O177" s="2"/>
      <c r="P177" s="2"/>
      <c r="Q177" s="2"/>
      <c r="R177" s="2"/>
      <c r="S177" s="2"/>
      <c r="T177" s="2"/>
      <c r="U177" s="2"/>
      <c r="V177" s="2"/>
      <c r="W177" s="2"/>
      <c r="X177" s="2"/>
      <c r="Y177" s="2"/>
      <c r="Z177" s="2"/>
    </row>
    <row r="178" spans="1:26" ht="12.75" customHeight="1">
      <c r="A178" s="2"/>
      <c r="B178" s="92"/>
      <c r="C178" s="26"/>
      <c r="D178" s="93"/>
      <c r="E178" s="93"/>
      <c r="F178" s="92"/>
      <c r="G178" s="92"/>
      <c r="H178" s="93"/>
      <c r="I178" s="94"/>
      <c r="J178" s="95"/>
      <c r="K178" s="2"/>
      <c r="L178" s="2"/>
      <c r="M178" s="2"/>
      <c r="N178" s="2"/>
      <c r="O178" s="2"/>
      <c r="P178" s="2"/>
      <c r="Q178" s="2"/>
      <c r="R178" s="2"/>
      <c r="S178" s="2"/>
      <c r="T178" s="2"/>
      <c r="U178" s="2"/>
      <c r="V178" s="2"/>
      <c r="W178" s="2"/>
      <c r="X178" s="2"/>
      <c r="Y178" s="2"/>
      <c r="Z178" s="2"/>
    </row>
    <row r="179" spans="1:26" ht="12.75" customHeight="1">
      <c r="A179" s="2"/>
      <c r="B179" s="92"/>
      <c r="C179" s="26"/>
      <c r="D179" s="93"/>
      <c r="E179" s="93"/>
      <c r="F179" s="92"/>
      <c r="G179" s="92"/>
      <c r="H179" s="93"/>
      <c r="I179" s="94"/>
      <c r="J179" s="95"/>
      <c r="K179" s="2"/>
      <c r="L179" s="2"/>
      <c r="M179" s="2"/>
      <c r="N179" s="2"/>
      <c r="O179" s="2"/>
      <c r="P179" s="2"/>
      <c r="Q179" s="2"/>
      <c r="R179" s="2"/>
      <c r="S179" s="2"/>
      <c r="T179" s="2"/>
      <c r="U179" s="2"/>
      <c r="V179" s="2"/>
      <c r="W179" s="2"/>
      <c r="X179" s="2"/>
      <c r="Y179" s="2"/>
      <c r="Z179" s="2"/>
    </row>
    <row r="180" spans="1:26" ht="12.75" customHeight="1">
      <c r="A180" s="2"/>
      <c r="B180" s="92"/>
      <c r="C180" s="26"/>
      <c r="D180" s="93"/>
      <c r="E180" s="93"/>
      <c r="F180" s="92"/>
      <c r="G180" s="92"/>
      <c r="H180" s="93"/>
      <c r="I180" s="94"/>
      <c r="J180" s="95"/>
      <c r="K180" s="2"/>
      <c r="L180" s="2"/>
      <c r="M180" s="2"/>
      <c r="N180" s="2"/>
      <c r="O180" s="2"/>
      <c r="P180" s="2"/>
      <c r="Q180" s="2"/>
      <c r="R180" s="2"/>
      <c r="S180" s="2"/>
      <c r="T180" s="2"/>
      <c r="U180" s="2"/>
      <c r="V180" s="2"/>
      <c r="W180" s="2"/>
      <c r="X180" s="2"/>
      <c r="Y180" s="2"/>
      <c r="Z180" s="2"/>
    </row>
    <row r="181" spans="1:26" ht="12.75" customHeight="1">
      <c r="A181" s="2"/>
      <c r="B181" s="92"/>
      <c r="C181" s="26"/>
      <c r="D181" s="93"/>
      <c r="E181" s="93"/>
      <c r="F181" s="92"/>
      <c r="G181" s="92"/>
      <c r="H181" s="93"/>
      <c r="I181" s="94"/>
      <c r="J181" s="95"/>
      <c r="K181" s="2"/>
      <c r="L181" s="2"/>
      <c r="M181" s="2"/>
      <c r="N181" s="2"/>
      <c r="O181" s="2"/>
      <c r="P181" s="2"/>
      <c r="Q181" s="2"/>
      <c r="R181" s="2"/>
      <c r="S181" s="2"/>
      <c r="T181" s="2"/>
      <c r="U181" s="2"/>
      <c r="V181" s="2"/>
      <c r="W181" s="2"/>
      <c r="X181" s="2"/>
      <c r="Y181" s="2"/>
      <c r="Z181" s="2"/>
    </row>
    <row r="182" spans="1:26" ht="12.75" customHeight="1">
      <c r="A182" s="2"/>
      <c r="B182" s="92"/>
      <c r="C182" s="26"/>
      <c r="D182" s="93"/>
      <c r="E182" s="93"/>
      <c r="F182" s="92"/>
      <c r="G182" s="92"/>
      <c r="H182" s="93"/>
      <c r="I182" s="94"/>
      <c r="J182" s="95"/>
      <c r="K182" s="2"/>
      <c r="L182" s="2"/>
      <c r="M182" s="2"/>
      <c r="N182" s="2"/>
      <c r="O182" s="2"/>
      <c r="P182" s="2"/>
      <c r="Q182" s="2"/>
      <c r="R182" s="2"/>
      <c r="S182" s="2"/>
      <c r="T182" s="2"/>
      <c r="U182" s="2"/>
      <c r="V182" s="2"/>
      <c r="W182" s="2"/>
      <c r="X182" s="2"/>
      <c r="Y182" s="2"/>
      <c r="Z182" s="2"/>
    </row>
    <row r="183" spans="1:26" ht="12.75" customHeight="1">
      <c r="A183" s="2"/>
      <c r="B183" s="92"/>
      <c r="C183" s="26"/>
      <c r="D183" s="93"/>
      <c r="E183" s="93"/>
      <c r="F183" s="92"/>
      <c r="G183" s="92"/>
      <c r="H183" s="93"/>
      <c r="I183" s="94"/>
      <c r="J183" s="95"/>
      <c r="K183" s="2"/>
      <c r="L183" s="2"/>
      <c r="M183" s="2"/>
      <c r="N183" s="2"/>
      <c r="O183" s="2"/>
      <c r="P183" s="2"/>
      <c r="Q183" s="2"/>
      <c r="R183" s="2"/>
      <c r="S183" s="2"/>
      <c r="T183" s="2"/>
      <c r="U183" s="2"/>
      <c r="V183" s="2"/>
      <c r="W183" s="2"/>
      <c r="X183" s="2"/>
      <c r="Y183" s="2"/>
      <c r="Z183" s="2"/>
    </row>
    <row r="184" spans="1:26" ht="12.75" customHeight="1">
      <c r="A184" s="2"/>
      <c r="B184" s="92"/>
      <c r="C184" s="26"/>
      <c r="D184" s="93"/>
      <c r="E184" s="93"/>
      <c r="F184" s="92"/>
      <c r="G184" s="92"/>
      <c r="H184" s="93"/>
      <c r="I184" s="94"/>
      <c r="J184" s="95"/>
      <c r="K184" s="2"/>
      <c r="L184" s="2"/>
      <c r="M184" s="2"/>
      <c r="N184" s="2"/>
      <c r="O184" s="2"/>
      <c r="P184" s="2"/>
      <c r="Q184" s="2"/>
      <c r="R184" s="2"/>
      <c r="S184" s="2"/>
      <c r="T184" s="2"/>
      <c r="U184" s="2"/>
      <c r="V184" s="2"/>
      <c r="W184" s="2"/>
      <c r="X184" s="2"/>
      <c r="Y184" s="2"/>
      <c r="Z184" s="2"/>
    </row>
    <row r="185" spans="1:26" ht="12.75" customHeight="1">
      <c r="A185" s="2"/>
      <c r="B185" s="92"/>
      <c r="C185" s="26"/>
      <c r="D185" s="93"/>
      <c r="E185" s="93"/>
      <c r="F185" s="92"/>
      <c r="G185" s="92"/>
      <c r="H185" s="93"/>
      <c r="I185" s="94"/>
      <c r="J185" s="95"/>
      <c r="K185" s="2"/>
      <c r="L185" s="2"/>
      <c r="M185" s="2"/>
      <c r="N185" s="2"/>
      <c r="O185" s="2"/>
      <c r="P185" s="2"/>
      <c r="Q185" s="2"/>
      <c r="R185" s="2"/>
      <c r="S185" s="2"/>
      <c r="T185" s="2"/>
      <c r="U185" s="2"/>
      <c r="V185" s="2"/>
      <c r="W185" s="2"/>
      <c r="X185" s="2"/>
      <c r="Y185" s="2"/>
      <c r="Z185" s="2"/>
    </row>
    <row r="186" spans="1:26" ht="12.75" customHeight="1">
      <c r="A186" s="2"/>
      <c r="B186" s="92"/>
      <c r="C186" s="26"/>
      <c r="D186" s="93"/>
      <c r="E186" s="93"/>
      <c r="F186" s="92"/>
      <c r="G186" s="92"/>
      <c r="H186" s="93"/>
      <c r="I186" s="94"/>
      <c r="J186" s="95"/>
      <c r="K186" s="2"/>
      <c r="L186" s="2"/>
      <c r="M186" s="2"/>
      <c r="N186" s="2"/>
      <c r="O186" s="2"/>
      <c r="P186" s="2"/>
      <c r="Q186" s="2"/>
      <c r="R186" s="2"/>
      <c r="S186" s="2"/>
      <c r="T186" s="2"/>
      <c r="U186" s="2"/>
      <c r="V186" s="2"/>
      <c r="W186" s="2"/>
      <c r="X186" s="2"/>
      <c r="Y186" s="2"/>
      <c r="Z186" s="2"/>
    </row>
    <row r="187" spans="1:26" ht="12.75" customHeight="1">
      <c r="A187" s="2"/>
      <c r="B187" s="92"/>
      <c r="C187" s="26"/>
      <c r="D187" s="93"/>
      <c r="E187" s="93"/>
      <c r="F187" s="92"/>
      <c r="G187" s="92"/>
      <c r="H187" s="93"/>
      <c r="I187" s="94"/>
      <c r="J187" s="95"/>
      <c r="K187" s="2"/>
      <c r="L187" s="2"/>
      <c r="M187" s="2"/>
      <c r="N187" s="2"/>
      <c r="O187" s="2"/>
      <c r="P187" s="2"/>
      <c r="Q187" s="2"/>
      <c r="R187" s="2"/>
      <c r="S187" s="2"/>
      <c r="T187" s="2"/>
      <c r="U187" s="2"/>
      <c r="V187" s="2"/>
      <c r="W187" s="2"/>
      <c r="X187" s="2"/>
      <c r="Y187" s="2"/>
      <c r="Z187" s="2"/>
    </row>
    <row r="188" spans="1:26" ht="12.75" customHeight="1">
      <c r="A188" s="2"/>
      <c r="B188" s="92"/>
      <c r="C188" s="26"/>
      <c r="D188" s="93"/>
      <c r="E188" s="93"/>
      <c r="F188" s="92"/>
      <c r="G188" s="92"/>
      <c r="H188" s="93"/>
      <c r="I188" s="94"/>
      <c r="J188" s="95"/>
      <c r="K188" s="2"/>
      <c r="L188" s="2"/>
      <c r="M188" s="2"/>
      <c r="N188" s="2"/>
      <c r="O188" s="2"/>
      <c r="P188" s="2"/>
      <c r="Q188" s="2"/>
      <c r="R188" s="2"/>
      <c r="S188" s="2"/>
      <c r="T188" s="2"/>
      <c r="U188" s="2"/>
      <c r="V188" s="2"/>
      <c r="W188" s="2"/>
      <c r="X188" s="2"/>
      <c r="Y188" s="2"/>
      <c r="Z188" s="2"/>
    </row>
    <row r="189" spans="1:26" ht="12.75" customHeight="1">
      <c r="A189" s="2"/>
      <c r="B189" s="92"/>
      <c r="C189" s="26"/>
      <c r="D189" s="93"/>
      <c r="E189" s="93"/>
      <c r="F189" s="92"/>
      <c r="G189" s="92"/>
      <c r="H189" s="93"/>
      <c r="I189" s="94"/>
      <c r="J189" s="95"/>
      <c r="K189" s="2"/>
      <c r="L189" s="2"/>
      <c r="M189" s="2"/>
      <c r="N189" s="2"/>
      <c r="O189" s="2"/>
      <c r="P189" s="2"/>
      <c r="Q189" s="2"/>
      <c r="R189" s="2"/>
      <c r="S189" s="2"/>
      <c r="T189" s="2"/>
      <c r="U189" s="2"/>
      <c r="V189" s="2"/>
      <c r="W189" s="2"/>
      <c r="X189" s="2"/>
      <c r="Y189" s="2"/>
      <c r="Z189" s="2"/>
    </row>
    <row r="190" spans="1:26" ht="12.75" customHeight="1">
      <c r="A190" s="2"/>
      <c r="B190" s="92"/>
      <c r="C190" s="26"/>
      <c r="D190" s="93"/>
      <c r="E190" s="93"/>
      <c r="F190" s="92"/>
      <c r="G190" s="92"/>
      <c r="H190" s="93"/>
      <c r="I190" s="94"/>
      <c r="J190" s="95"/>
      <c r="K190" s="2"/>
      <c r="L190" s="2"/>
      <c r="M190" s="2"/>
      <c r="N190" s="2"/>
      <c r="O190" s="2"/>
      <c r="P190" s="2"/>
      <c r="Q190" s="2"/>
      <c r="R190" s="2"/>
      <c r="S190" s="2"/>
      <c r="T190" s="2"/>
      <c r="U190" s="2"/>
      <c r="V190" s="2"/>
      <c r="W190" s="2"/>
      <c r="X190" s="2"/>
      <c r="Y190" s="2"/>
      <c r="Z190" s="2"/>
    </row>
    <row r="191" spans="1:26" ht="12.75" customHeight="1">
      <c r="A191" s="2"/>
      <c r="B191" s="92"/>
      <c r="C191" s="26"/>
      <c r="D191" s="93"/>
      <c r="E191" s="93"/>
      <c r="F191" s="92"/>
      <c r="G191" s="92"/>
      <c r="H191" s="93"/>
      <c r="I191" s="94"/>
      <c r="J191" s="95"/>
      <c r="K191" s="2"/>
      <c r="L191" s="2"/>
      <c r="M191" s="2"/>
      <c r="N191" s="2"/>
      <c r="O191" s="2"/>
      <c r="P191" s="2"/>
      <c r="Q191" s="2"/>
      <c r="R191" s="2"/>
      <c r="S191" s="2"/>
      <c r="T191" s="2"/>
      <c r="U191" s="2"/>
      <c r="V191" s="2"/>
      <c r="W191" s="2"/>
      <c r="X191" s="2"/>
      <c r="Y191" s="2"/>
      <c r="Z191" s="2"/>
    </row>
    <row r="192" spans="1:26" ht="12.75" customHeight="1">
      <c r="A192" s="2"/>
      <c r="B192" s="92"/>
      <c r="C192" s="26"/>
      <c r="D192" s="93"/>
      <c r="E192" s="93"/>
      <c r="F192" s="92"/>
      <c r="G192" s="92"/>
      <c r="H192" s="93"/>
      <c r="I192" s="94"/>
      <c r="J192" s="95"/>
      <c r="K192" s="2"/>
      <c r="L192" s="2"/>
      <c r="M192" s="2"/>
      <c r="N192" s="2"/>
      <c r="O192" s="2"/>
      <c r="P192" s="2"/>
      <c r="Q192" s="2"/>
      <c r="R192" s="2"/>
      <c r="S192" s="2"/>
      <c r="T192" s="2"/>
      <c r="U192" s="2"/>
      <c r="V192" s="2"/>
      <c r="W192" s="2"/>
      <c r="X192" s="2"/>
      <c r="Y192" s="2"/>
      <c r="Z192" s="2"/>
    </row>
    <row r="193" spans="1:26" ht="12.75" customHeight="1">
      <c r="A193" s="2"/>
      <c r="B193" s="92"/>
      <c r="C193" s="26"/>
      <c r="D193" s="93"/>
      <c r="E193" s="93"/>
      <c r="F193" s="92"/>
      <c r="G193" s="92"/>
      <c r="H193" s="93"/>
      <c r="I193" s="94"/>
      <c r="J193" s="95"/>
      <c r="K193" s="2"/>
      <c r="L193" s="2"/>
      <c r="M193" s="2"/>
      <c r="N193" s="2"/>
      <c r="O193" s="2"/>
      <c r="P193" s="2"/>
      <c r="Q193" s="2"/>
      <c r="R193" s="2"/>
      <c r="S193" s="2"/>
      <c r="T193" s="2"/>
      <c r="U193" s="2"/>
      <c r="V193" s="2"/>
      <c r="W193" s="2"/>
      <c r="X193" s="2"/>
      <c r="Y193" s="2"/>
      <c r="Z193" s="2"/>
    </row>
    <row r="194" spans="1:26" ht="12.75" customHeight="1">
      <c r="A194" s="2"/>
      <c r="B194" s="92"/>
      <c r="C194" s="26"/>
      <c r="D194" s="93"/>
      <c r="E194" s="93"/>
      <c r="F194" s="92"/>
      <c r="G194" s="92"/>
      <c r="H194" s="93"/>
      <c r="I194" s="94"/>
      <c r="J194" s="95"/>
      <c r="K194" s="2"/>
      <c r="L194" s="2"/>
      <c r="M194" s="2"/>
      <c r="N194" s="2"/>
      <c r="O194" s="2"/>
      <c r="P194" s="2"/>
      <c r="Q194" s="2"/>
      <c r="R194" s="2"/>
      <c r="S194" s="2"/>
      <c r="T194" s="2"/>
      <c r="U194" s="2"/>
      <c r="V194" s="2"/>
      <c r="W194" s="2"/>
      <c r="X194" s="2"/>
      <c r="Y194" s="2"/>
      <c r="Z194" s="2"/>
    </row>
    <row r="195" spans="1:26" ht="12.75" customHeight="1">
      <c r="A195" s="2"/>
      <c r="B195" s="92"/>
      <c r="C195" s="26"/>
      <c r="D195" s="93"/>
      <c r="E195" s="93"/>
      <c r="F195" s="92"/>
      <c r="G195" s="92"/>
      <c r="H195" s="93"/>
      <c r="I195" s="94"/>
      <c r="J195" s="95"/>
      <c r="K195" s="2"/>
      <c r="L195" s="2"/>
      <c r="M195" s="2"/>
      <c r="N195" s="2"/>
      <c r="O195" s="2"/>
      <c r="P195" s="2"/>
      <c r="Q195" s="2"/>
      <c r="R195" s="2"/>
      <c r="S195" s="2"/>
      <c r="T195" s="2"/>
      <c r="U195" s="2"/>
      <c r="V195" s="2"/>
      <c r="W195" s="2"/>
      <c r="X195" s="2"/>
      <c r="Y195" s="2"/>
      <c r="Z195" s="2"/>
    </row>
    <row r="196" spans="1:26" ht="12.75" customHeight="1">
      <c r="A196" s="2"/>
      <c r="B196" s="92"/>
      <c r="C196" s="26"/>
      <c r="D196" s="93"/>
      <c r="E196" s="93"/>
      <c r="F196" s="92"/>
      <c r="G196" s="92"/>
      <c r="H196" s="93"/>
      <c r="I196" s="94"/>
      <c r="J196" s="95"/>
      <c r="K196" s="2"/>
      <c r="L196" s="2"/>
      <c r="M196" s="2"/>
      <c r="N196" s="2"/>
      <c r="O196" s="2"/>
      <c r="P196" s="2"/>
      <c r="Q196" s="2"/>
      <c r="R196" s="2"/>
      <c r="S196" s="2"/>
      <c r="T196" s="2"/>
      <c r="U196" s="2"/>
      <c r="V196" s="2"/>
      <c r="W196" s="2"/>
      <c r="X196" s="2"/>
      <c r="Y196" s="2"/>
      <c r="Z196" s="2"/>
    </row>
    <row r="197" spans="1:26" ht="12.75" customHeight="1">
      <c r="A197" s="2"/>
      <c r="B197" s="92"/>
      <c r="C197" s="26"/>
      <c r="D197" s="93"/>
      <c r="E197" s="93"/>
      <c r="F197" s="92"/>
      <c r="G197" s="92"/>
      <c r="H197" s="93"/>
      <c r="I197" s="94"/>
      <c r="J197" s="95"/>
      <c r="K197" s="2"/>
      <c r="L197" s="2"/>
      <c r="M197" s="2"/>
      <c r="N197" s="2"/>
      <c r="O197" s="2"/>
      <c r="P197" s="2"/>
      <c r="Q197" s="2"/>
      <c r="R197" s="2"/>
      <c r="S197" s="2"/>
      <c r="T197" s="2"/>
      <c r="U197" s="2"/>
      <c r="V197" s="2"/>
      <c r="W197" s="2"/>
      <c r="X197" s="2"/>
      <c r="Y197" s="2"/>
      <c r="Z197" s="2"/>
    </row>
    <row r="198" spans="1:26" ht="12.75" customHeight="1">
      <c r="A198" s="2"/>
      <c r="B198" s="92"/>
      <c r="C198" s="26"/>
      <c r="D198" s="93"/>
      <c r="E198" s="93"/>
      <c r="F198" s="92"/>
      <c r="G198" s="92"/>
      <c r="H198" s="93"/>
      <c r="I198" s="94"/>
      <c r="J198" s="95"/>
      <c r="K198" s="2"/>
      <c r="L198" s="2"/>
      <c r="M198" s="2"/>
      <c r="N198" s="2"/>
      <c r="O198" s="2"/>
      <c r="P198" s="2"/>
      <c r="Q198" s="2"/>
      <c r="R198" s="2"/>
      <c r="S198" s="2"/>
      <c r="T198" s="2"/>
      <c r="U198" s="2"/>
      <c r="V198" s="2"/>
      <c r="W198" s="2"/>
      <c r="X198" s="2"/>
      <c r="Y198" s="2"/>
      <c r="Z198" s="2"/>
    </row>
    <row r="199" spans="1:26" ht="12.75" customHeight="1">
      <c r="A199" s="2"/>
      <c r="B199" s="92"/>
      <c r="C199" s="26"/>
      <c r="D199" s="93"/>
      <c r="E199" s="93"/>
      <c r="F199" s="92"/>
      <c r="G199" s="92"/>
      <c r="H199" s="93"/>
      <c r="I199" s="94"/>
      <c r="J199" s="95"/>
      <c r="K199" s="2"/>
      <c r="L199" s="2"/>
      <c r="M199" s="2"/>
      <c r="N199" s="2"/>
      <c r="O199" s="2"/>
      <c r="P199" s="2"/>
      <c r="Q199" s="2"/>
      <c r="R199" s="2"/>
      <c r="S199" s="2"/>
      <c r="T199" s="2"/>
      <c r="U199" s="2"/>
      <c r="V199" s="2"/>
      <c r="W199" s="2"/>
      <c r="X199" s="2"/>
      <c r="Y199" s="2"/>
      <c r="Z199" s="2"/>
    </row>
    <row r="200" spans="1:26" ht="12.75" customHeight="1">
      <c r="A200" s="2"/>
      <c r="B200" s="92"/>
      <c r="C200" s="26"/>
      <c r="D200" s="93"/>
      <c r="E200" s="93"/>
      <c r="F200" s="92"/>
      <c r="G200" s="92"/>
      <c r="H200" s="93"/>
      <c r="I200" s="94"/>
      <c r="J200" s="95"/>
      <c r="K200" s="2"/>
      <c r="L200" s="2"/>
      <c r="M200" s="2"/>
      <c r="N200" s="2"/>
      <c r="O200" s="2"/>
      <c r="P200" s="2"/>
      <c r="Q200" s="2"/>
      <c r="R200" s="2"/>
      <c r="S200" s="2"/>
      <c r="T200" s="2"/>
      <c r="U200" s="2"/>
      <c r="V200" s="2"/>
      <c r="W200" s="2"/>
      <c r="X200" s="2"/>
      <c r="Y200" s="2"/>
      <c r="Z200" s="2"/>
    </row>
    <row r="201" spans="1:26" ht="12.75" customHeight="1">
      <c r="A201" s="2"/>
      <c r="B201" s="92"/>
      <c r="C201" s="26"/>
      <c r="D201" s="93"/>
      <c r="E201" s="93"/>
      <c r="F201" s="92"/>
      <c r="G201" s="92"/>
      <c r="H201" s="93"/>
      <c r="I201" s="94"/>
      <c r="J201" s="95"/>
      <c r="K201" s="2"/>
      <c r="L201" s="2"/>
      <c r="M201" s="2"/>
      <c r="N201" s="2"/>
      <c r="O201" s="2"/>
      <c r="P201" s="2"/>
      <c r="Q201" s="2"/>
      <c r="R201" s="2"/>
      <c r="S201" s="2"/>
      <c r="T201" s="2"/>
      <c r="U201" s="2"/>
      <c r="V201" s="2"/>
      <c r="W201" s="2"/>
      <c r="X201" s="2"/>
      <c r="Y201" s="2"/>
      <c r="Z201" s="2"/>
    </row>
    <row r="202" spans="1:26" ht="12.75" customHeight="1">
      <c r="A202" s="2"/>
      <c r="B202" s="92"/>
      <c r="C202" s="26"/>
      <c r="D202" s="93"/>
      <c r="E202" s="93"/>
      <c r="F202" s="92"/>
      <c r="G202" s="92"/>
      <c r="H202" s="93"/>
      <c r="I202" s="94"/>
      <c r="J202" s="95"/>
      <c r="K202" s="2"/>
      <c r="L202" s="2"/>
      <c r="M202" s="2"/>
      <c r="N202" s="2"/>
      <c r="O202" s="2"/>
      <c r="P202" s="2"/>
      <c r="Q202" s="2"/>
      <c r="R202" s="2"/>
      <c r="S202" s="2"/>
      <c r="T202" s="2"/>
      <c r="U202" s="2"/>
      <c r="V202" s="2"/>
      <c r="W202" s="2"/>
      <c r="X202" s="2"/>
      <c r="Y202" s="2"/>
      <c r="Z202" s="2"/>
    </row>
    <row r="203" spans="1:26" ht="12.75" customHeight="1">
      <c r="A203" s="2"/>
      <c r="B203" s="92"/>
      <c r="C203" s="26"/>
      <c r="D203" s="93"/>
      <c r="E203" s="93"/>
      <c r="F203" s="92"/>
      <c r="G203" s="92"/>
      <c r="H203" s="93"/>
      <c r="I203" s="94"/>
      <c r="J203" s="95"/>
      <c r="K203" s="2"/>
      <c r="L203" s="2"/>
      <c r="M203" s="2"/>
      <c r="N203" s="2"/>
      <c r="O203" s="2"/>
      <c r="P203" s="2"/>
      <c r="Q203" s="2"/>
      <c r="R203" s="2"/>
      <c r="S203" s="2"/>
      <c r="T203" s="2"/>
      <c r="U203" s="2"/>
      <c r="V203" s="2"/>
      <c r="W203" s="2"/>
      <c r="X203" s="2"/>
      <c r="Y203" s="2"/>
      <c r="Z203" s="2"/>
    </row>
    <row r="204" spans="1:26" ht="12.75" customHeight="1">
      <c r="A204" s="2"/>
      <c r="B204" s="92"/>
      <c r="C204" s="26"/>
      <c r="D204" s="93"/>
      <c r="E204" s="93"/>
      <c r="F204" s="92"/>
      <c r="G204" s="92"/>
      <c r="H204" s="93"/>
      <c r="I204" s="94"/>
      <c r="J204" s="95"/>
      <c r="K204" s="2"/>
      <c r="L204" s="2"/>
      <c r="M204" s="2"/>
      <c r="N204" s="2"/>
      <c r="O204" s="2"/>
      <c r="P204" s="2"/>
      <c r="Q204" s="2"/>
      <c r="R204" s="2"/>
      <c r="S204" s="2"/>
      <c r="T204" s="2"/>
      <c r="U204" s="2"/>
      <c r="V204" s="2"/>
      <c r="W204" s="2"/>
      <c r="X204" s="2"/>
      <c r="Y204" s="2"/>
      <c r="Z204" s="2"/>
    </row>
    <row r="205" spans="1:26" ht="12.75" customHeight="1">
      <c r="A205" s="2"/>
      <c r="B205" s="92"/>
      <c r="C205" s="26"/>
      <c r="D205" s="93"/>
      <c r="E205" s="93"/>
      <c r="F205" s="92"/>
      <c r="G205" s="92"/>
      <c r="H205" s="93"/>
      <c r="I205" s="94"/>
      <c r="J205" s="95"/>
      <c r="K205" s="2"/>
      <c r="L205" s="2"/>
      <c r="M205" s="2"/>
      <c r="N205" s="2"/>
      <c r="O205" s="2"/>
      <c r="P205" s="2"/>
      <c r="Q205" s="2"/>
      <c r="R205" s="2"/>
      <c r="S205" s="2"/>
      <c r="T205" s="2"/>
      <c r="U205" s="2"/>
      <c r="V205" s="2"/>
      <c r="W205" s="2"/>
      <c r="X205" s="2"/>
      <c r="Y205" s="2"/>
      <c r="Z205" s="2"/>
    </row>
    <row r="206" spans="1:26" ht="12.75" customHeight="1">
      <c r="A206" s="2"/>
      <c r="B206" s="92"/>
      <c r="C206" s="26"/>
      <c r="D206" s="93"/>
      <c r="E206" s="93"/>
      <c r="F206" s="92"/>
      <c r="G206" s="92"/>
      <c r="H206" s="93"/>
      <c r="I206" s="94"/>
      <c r="J206" s="95"/>
      <c r="K206" s="2"/>
      <c r="L206" s="2"/>
      <c r="M206" s="2"/>
      <c r="N206" s="2"/>
      <c r="O206" s="2"/>
      <c r="P206" s="2"/>
      <c r="Q206" s="2"/>
      <c r="R206" s="2"/>
      <c r="S206" s="2"/>
      <c r="T206" s="2"/>
      <c r="U206" s="2"/>
      <c r="V206" s="2"/>
      <c r="W206" s="2"/>
      <c r="X206" s="2"/>
      <c r="Y206" s="2"/>
      <c r="Z206" s="2"/>
    </row>
    <row r="207" spans="1:26" ht="12.75" customHeight="1">
      <c r="A207" s="2"/>
      <c r="B207" s="92"/>
      <c r="C207" s="26"/>
      <c r="D207" s="93"/>
      <c r="E207" s="93"/>
      <c r="F207" s="92"/>
      <c r="G207" s="92"/>
      <c r="H207" s="93"/>
      <c r="I207" s="94"/>
      <c r="J207" s="95"/>
      <c r="K207" s="2"/>
      <c r="L207" s="2"/>
      <c r="M207" s="2"/>
      <c r="N207" s="2"/>
      <c r="O207" s="2"/>
      <c r="P207" s="2"/>
      <c r="Q207" s="2"/>
      <c r="R207" s="2"/>
      <c r="S207" s="2"/>
      <c r="T207" s="2"/>
      <c r="U207" s="2"/>
      <c r="V207" s="2"/>
      <c r="W207" s="2"/>
      <c r="X207" s="2"/>
      <c r="Y207" s="2"/>
      <c r="Z207" s="2"/>
    </row>
    <row r="208" spans="1:26" ht="12.75" customHeight="1">
      <c r="A208" s="2"/>
      <c r="B208" s="92"/>
      <c r="C208" s="26"/>
      <c r="D208" s="93"/>
      <c r="E208" s="93"/>
      <c r="F208" s="92"/>
      <c r="G208" s="92"/>
      <c r="H208" s="93"/>
      <c r="I208" s="94"/>
      <c r="J208" s="95"/>
      <c r="K208" s="2"/>
      <c r="L208" s="2"/>
      <c r="M208" s="2"/>
      <c r="N208" s="2"/>
      <c r="O208" s="2"/>
      <c r="P208" s="2"/>
      <c r="Q208" s="2"/>
      <c r="R208" s="2"/>
      <c r="S208" s="2"/>
      <c r="T208" s="2"/>
      <c r="U208" s="2"/>
      <c r="V208" s="2"/>
      <c r="W208" s="2"/>
      <c r="X208" s="2"/>
      <c r="Y208" s="2"/>
      <c r="Z208" s="2"/>
    </row>
    <row r="209" spans="1:26" ht="12.75" customHeight="1">
      <c r="A209" s="2"/>
      <c r="B209" s="92"/>
      <c r="C209" s="26"/>
      <c r="D209" s="93"/>
      <c r="E209" s="93"/>
      <c r="F209" s="92"/>
      <c r="G209" s="92"/>
      <c r="H209" s="93"/>
      <c r="I209" s="94"/>
      <c r="J209" s="95"/>
      <c r="K209" s="2"/>
      <c r="L209" s="2"/>
      <c r="M209" s="2"/>
      <c r="N209" s="2"/>
      <c r="O209" s="2"/>
      <c r="P209" s="2"/>
      <c r="Q209" s="2"/>
      <c r="R209" s="2"/>
      <c r="S209" s="2"/>
      <c r="T209" s="2"/>
      <c r="U209" s="2"/>
      <c r="V209" s="2"/>
      <c r="W209" s="2"/>
      <c r="X209" s="2"/>
      <c r="Y209" s="2"/>
      <c r="Z209" s="2"/>
    </row>
    <row r="210" spans="1:26" ht="12.75" customHeight="1">
      <c r="A210" s="2"/>
      <c r="B210" s="92"/>
      <c r="C210" s="26"/>
      <c r="D210" s="93"/>
      <c r="E210" s="93"/>
      <c r="F210" s="92"/>
      <c r="G210" s="92"/>
      <c r="H210" s="93"/>
      <c r="I210" s="94"/>
      <c r="J210" s="95"/>
      <c r="K210" s="2"/>
      <c r="L210" s="2"/>
      <c r="M210" s="2"/>
      <c r="N210" s="2"/>
      <c r="O210" s="2"/>
      <c r="P210" s="2"/>
      <c r="Q210" s="2"/>
      <c r="R210" s="2"/>
      <c r="S210" s="2"/>
      <c r="T210" s="2"/>
      <c r="U210" s="2"/>
      <c r="V210" s="2"/>
      <c r="W210" s="2"/>
      <c r="X210" s="2"/>
      <c r="Y210" s="2"/>
      <c r="Z210" s="2"/>
    </row>
    <row r="211" spans="1:26" ht="12.75" customHeight="1">
      <c r="A211" s="2"/>
      <c r="B211" s="92"/>
      <c r="C211" s="26"/>
      <c r="D211" s="93"/>
      <c r="E211" s="93"/>
      <c r="F211" s="92"/>
      <c r="G211" s="92"/>
      <c r="H211" s="93"/>
      <c r="I211" s="94"/>
      <c r="J211" s="95"/>
      <c r="K211" s="2"/>
      <c r="L211" s="2"/>
      <c r="M211" s="2"/>
      <c r="N211" s="2"/>
      <c r="O211" s="2"/>
      <c r="P211" s="2"/>
      <c r="Q211" s="2"/>
      <c r="R211" s="2"/>
      <c r="S211" s="2"/>
      <c r="T211" s="2"/>
      <c r="U211" s="2"/>
      <c r="V211" s="2"/>
      <c r="W211" s="2"/>
      <c r="X211" s="2"/>
      <c r="Y211" s="2"/>
      <c r="Z211" s="2"/>
    </row>
    <row r="212" spans="1:26" ht="12.75" customHeight="1">
      <c r="A212" s="2"/>
      <c r="B212" s="92"/>
      <c r="C212" s="26"/>
      <c r="D212" s="93"/>
      <c r="E212" s="93"/>
      <c r="F212" s="92"/>
      <c r="G212" s="92"/>
      <c r="H212" s="93"/>
      <c r="I212" s="94"/>
      <c r="J212" s="95"/>
      <c r="K212" s="2"/>
      <c r="L212" s="2"/>
      <c r="M212" s="2"/>
      <c r="N212" s="2"/>
      <c r="O212" s="2"/>
      <c r="P212" s="2"/>
      <c r="Q212" s="2"/>
      <c r="R212" s="2"/>
      <c r="S212" s="2"/>
      <c r="T212" s="2"/>
      <c r="U212" s="2"/>
      <c r="V212" s="2"/>
      <c r="W212" s="2"/>
      <c r="X212" s="2"/>
      <c r="Y212" s="2"/>
      <c r="Z212" s="2"/>
    </row>
    <row r="213" spans="1:26" ht="12.75" customHeight="1">
      <c r="A213" s="2"/>
      <c r="B213" s="92"/>
      <c r="C213" s="26"/>
      <c r="D213" s="93"/>
      <c r="E213" s="93"/>
      <c r="F213" s="92"/>
      <c r="G213" s="92"/>
      <c r="H213" s="93"/>
      <c r="I213" s="94"/>
      <c r="J213" s="95"/>
      <c r="K213" s="2"/>
      <c r="L213" s="2"/>
      <c r="M213" s="2"/>
      <c r="N213" s="2"/>
      <c r="O213" s="2"/>
      <c r="P213" s="2"/>
      <c r="Q213" s="2"/>
      <c r="R213" s="2"/>
      <c r="S213" s="2"/>
      <c r="T213" s="2"/>
      <c r="U213" s="2"/>
      <c r="V213" s="2"/>
      <c r="W213" s="2"/>
      <c r="X213" s="2"/>
      <c r="Y213" s="2"/>
      <c r="Z213" s="2"/>
    </row>
    <row r="214" spans="1:26" ht="12.75" customHeight="1">
      <c r="A214" s="2"/>
      <c r="B214" s="92"/>
      <c r="C214" s="26"/>
      <c r="D214" s="93"/>
      <c r="E214" s="93"/>
      <c r="F214" s="92"/>
      <c r="G214" s="92"/>
      <c r="H214" s="93"/>
      <c r="I214" s="94"/>
      <c r="J214" s="95"/>
      <c r="K214" s="2"/>
      <c r="L214" s="2"/>
      <c r="M214" s="2"/>
      <c r="N214" s="2"/>
      <c r="O214" s="2"/>
      <c r="P214" s="2"/>
      <c r="Q214" s="2"/>
      <c r="R214" s="2"/>
      <c r="S214" s="2"/>
      <c r="T214" s="2"/>
      <c r="U214" s="2"/>
      <c r="V214" s="2"/>
      <c r="W214" s="2"/>
      <c r="X214" s="2"/>
      <c r="Y214" s="2"/>
      <c r="Z214" s="2"/>
    </row>
    <row r="215" spans="1:26" ht="12.75" customHeight="1">
      <c r="A215" s="2"/>
      <c r="B215" s="92"/>
      <c r="C215" s="26"/>
      <c r="D215" s="93"/>
      <c r="E215" s="93"/>
      <c r="F215" s="92"/>
      <c r="G215" s="92"/>
      <c r="H215" s="93"/>
      <c r="I215" s="94"/>
      <c r="J215" s="95"/>
      <c r="K215" s="2"/>
      <c r="L215" s="2"/>
      <c r="M215" s="2"/>
      <c r="N215" s="2"/>
      <c r="O215" s="2"/>
      <c r="P215" s="2"/>
      <c r="Q215" s="2"/>
      <c r="R215" s="2"/>
      <c r="S215" s="2"/>
      <c r="T215" s="2"/>
      <c r="U215" s="2"/>
      <c r="V215" s="2"/>
      <c r="W215" s="2"/>
      <c r="X215" s="2"/>
      <c r="Y215" s="2"/>
      <c r="Z215" s="2"/>
    </row>
    <row r="216" spans="1:26" ht="12.75" customHeight="1">
      <c r="A216" s="2"/>
      <c r="B216" s="92"/>
      <c r="C216" s="26"/>
      <c r="D216" s="93"/>
      <c r="E216" s="93"/>
      <c r="F216" s="92"/>
      <c r="G216" s="92"/>
      <c r="H216" s="93"/>
      <c r="I216" s="94"/>
      <c r="J216" s="95"/>
      <c r="K216" s="2"/>
      <c r="L216" s="2"/>
      <c r="M216" s="2"/>
      <c r="N216" s="2"/>
      <c r="O216" s="2"/>
      <c r="P216" s="2"/>
      <c r="Q216" s="2"/>
      <c r="R216" s="2"/>
      <c r="S216" s="2"/>
      <c r="T216" s="2"/>
      <c r="U216" s="2"/>
      <c r="V216" s="2"/>
      <c r="W216" s="2"/>
      <c r="X216" s="2"/>
      <c r="Y216" s="2"/>
      <c r="Z216" s="2"/>
    </row>
    <row r="217" spans="1:26" ht="12.75" customHeight="1">
      <c r="A217" s="2"/>
      <c r="B217" s="92"/>
      <c r="C217" s="26"/>
      <c r="D217" s="93"/>
      <c r="E217" s="93"/>
      <c r="F217" s="92"/>
      <c r="G217" s="92"/>
      <c r="H217" s="93"/>
      <c r="I217" s="94"/>
      <c r="J217" s="95"/>
      <c r="K217" s="2"/>
      <c r="L217" s="2"/>
      <c r="M217" s="2"/>
      <c r="N217" s="2"/>
      <c r="O217" s="2"/>
      <c r="P217" s="2"/>
      <c r="Q217" s="2"/>
      <c r="R217" s="2"/>
      <c r="S217" s="2"/>
      <c r="T217" s="2"/>
      <c r="U217" s="2"/>
      <c r="V217" s="2"/>
      <c r="W217" s="2"/>
      <c r="X217" s="2"/>
      <c r="Y217" s="2"/>
      <c r="Z217" s="2"/>
    </row>
    <row r="218" spans="1:26" ht="12.75" customHeight="1">
      <c r="A218" s="2"/>
      <c r="B218" s="92"/>
      <c r="C218" s="26"/>
      <c r="D218" s="93"/>
      <c r="E218" s="93"/>
      <c r="F218" s="92"/>
      <c r="G218" s="92"/>
      <c r="H218" s="93"/>
      <c r="I218" s="94"/>
      <c r="J218" s="95"/>
      <c r="K218" s="2"/>
      <c r="L218" s="2"/>
      <c r="M218" s="2"/>
      <c r="N218" s="2"/>
      <c r="O218" s="2"/>
      <c r="P218" s="2"/>
      <c r="Q218" s="2"/>
      <c r="R218" s="2"/>
      <c r="S218" s="2"/>
      <c r="T218" s="2"/>
      <c r="U218" s="2"/>
      <c r="V218" s="2"/>
      <c r="W218" s="2"/>
      <c r="X218" s="2"/>
      <c r="Y218" s="2"/>
      <c r="Z218" s="2"/>
    </row>
    <row r="219" spans="1:26" ht="12.75" customHeight="1">
      <c r="A219" s="2"/>
      <c r="B219" s="92"/>
      <c r="C219" s="26"/>
      <c r="D219" s="93"/>
      <c r="E219" s="93"/>
      <c r="F219" s="92"/>
      <c r="G219" s="92"/>
      <c r="H219" s="93"/>
      <c r="I219" s="94"/>
      <c r="J219" s="95"/>
      <c r="K219" s="2"/>
      <c r="L219" s="2"/>
      <c r="M219" s="2"/>
      <c r="N219" s="2"/>
      <c r="O219" s="2"/>
      <c r="P219" s="2"/>
      <c r="Q219" s="2"/>
      <c r="R219" s="2"/>
      <c r="S219" s="2"/>
      <c r="T219" s="2"/>
      <c r="U219" s="2"/>
      <c r="V219" s="2"/>
      <c r="W219" s="2"/>
      <c r="X219" s="2"/>
      <c r="Y219" s="2"/>
      <c r="Z219" s="2"/>
    </row>
    <row r="220" spans="1:26" ht="12.75" customHeight="1">
      <c r="A220" s="2"/>
      <c r="B220" s="92"/>
      <c r="C220" s="26"/>
      <c r="D220" s="93"/>
      <c r="E220" s="93"/>
      <c r="F220" s="92"/>
      <c r="G220" s="92"/>
      <c r="H220" s="93"/>
      <c r="I220" s="94"/>
      <c r="J220" s="95"/>
      <c r="K220" s="2"/>
      <c r="L220" s="2"/>
      <c r="M220" s="2"/>
      <c r="N220" s="2"/>
      <c r="O220" s="2"/>
      <c r="P220" s="2"/>
      <c r="Q220" s="2"/>
      <c r="R220" s="2"/>
      <c r="S220" s="2"/>
      <c r="T220" s="2"/>
      <c r="U220" s="2"/>
      <c r="V220" s="2"/>
      <c r="W220" s="2"/>
      <c r="X220" s="2"/>
      <c r="Y220" s="2"/>
      <c r="Z220" s="2"/>
    </row>
    <row r="221" spans="1:26" ht="12.75" customHeight="1">
      <c r="A221" s="2"/>
      <c r="B221" s="92"/>
      <c r="C221" s="26"/>
      <c r="D221" s="93"/>
      <c r="E221" s="93"/>
      <c r="F221" s="92"/>
      <c r="G221" s="92"/>
      <c r="H221" s="93"/>
      <c r="I221" s="94"/>
      <c r="J221" s="95"/>
      <c r="K221" s="2"/>
      <c r="L221" s="2"/>
      <c r="M221" s="2"/>
      <c r="N221" s="2"/>
      <c r="O221" s="2"/>
      <c r="P221" s="2"/>
      <c r="Q221" s="2"/>
      <c r="R221" s="2"/>
      <c r="S221" s="2"/>
      <c r="T221" s="2"/>
      <c r="U221" s="2"/>
      <c r="V221" s="2"/>
      <c r="W221" s="2"/>
      <c r="X221" s="2"/>
      <c r="Y221" s="2"/>
      <c r="Z221" s="2"/>
    </row>
    <row r="222" spans="1:26" ht="12.75" customHeight="1">
      <c r="A222" s="2"/>
      <c r="B222" s="92"/>
      <c r="C222" s="26"/>
      <c r="D222" s="93"/>
      <c r="E222" s="93"/>
      <c r="F222" s="92"/>
      <c r="G222" s="92"/>
      <c r="H222" s="93"/>
      <c r="I222" s="94"/>
      <c r="J222" s="95"/>
      <c r="K222" s="2"/>
      <c r="L222" s="2"/>
      <c r="M222" s="2"/>
      <c r="N222" s="2"/>
      <c r="O222" s="2"/>
      <c r="P222" s="2"/>
      <c r="Q222" s="2"/>
      <c r="R222" s="2"/>
      <c r="S222" s="2"/>
      <c r="T222" s="2"/>
      <c r="U222" s="2"/>
      <c r="V222" s="2"/>
      <c r="W222" s="2"/>
      <c r="X222" s="2"/>
      <c r="Y222" s="2"/>
      <c r="Z222" s="2"/>
    </row>
    <row r="223" spans="1:26" ht="12.75" customHeight="1">
      <c r="A223" s="2"/>
      <c r="B223" s="92"/>
      <c r="C223" s="26"/>
      <c r="D223" s="93"/>
      <c r="E223" s="93"/>
      <c r="F223" s="92"/>
      <c r="G223" s="92"/>
      <c r="H223" s="93"/>
      <c r="I223" s="94"/>
      <c r="J223" s="95"/>
      <c r="K223" s="2"/>
      <c r="L223" s="2"/>
      <c r="M223" s="2"/>
      <c r="N223" s="2"/>
      <c r="O223" s="2"/>
      <c r="P223" s="2"/>
      <c r="Q223" s="2"/>
      <c r="R223" s="2"/>
      <c r="S223" s="2"/>
      <c r="T223" s="2"/>
      <c r="U223" s="2"/>
      <c r="V223" s="2"/>
      <c r="W223" s="2"/>
      <c r="X223" s="2"/>
      <c r="Y223" s="2"/>
      <c r="Z223" s="2"/>
    </row>
    <row r="224" spans="1:26" ht="12.75" customHeight="1">
      <c r="A224" s="2"/>
      <c r="B224" s="92"/>
      <c r="C224" s="26"/>
      <c r="D224" s="93"/>
      <c r="E224" s="93"/>
      <c r="F224" s="92"/>
      <c r="G224" s="92"/>
      <c r="H224" s="93"/>
      <c r="I224" s="94"/>
      <c r="J224" s="95"/>
      <c r="K224" s="2"/>
      <c r="L224" s="2"/>
      <c r="M224" s="2"/>
      <c r="N224" s="2"/>
      <c r="O224" s="2"/>
      <c r="P224" s="2"/>
      <c r="Q224" s="2"/>
      <c r="R224" s="2"/>
      <c r="S224" s="2"/>
      <c r="T224" s="2"/>
      <c r="U224" s="2"/>
      <c r="V224" s="2"/>
      <c r="W224" s="2"/>
      <c r="X224" s="2"/>
      <c r="Y224" s="2"/>
      <c r="Z224" s="2"/>
    </row>
    <row r="225" spans="1:26" ht="12.75" customHeight="1">
      <c r="A225" s="2"/>
      <c r="B225" s="92"/>
      <c r="C225" s="26"/>
      <c r="D225" s="93"/>
      <c r="E225" s="93"/>
      <c r="F225" s="92"/>
      <c r="G225" s="92"/>
      <c r="H225" s="93"/>
      <c r="I225" s="94"/>
      <c r="J225" s="95"/>
      <c r="K225" s="2"/>
      <c r="L225" s="2"/>
      <c r="M225" s="2"/>
      <c r="N225" s="2"/>
      <c r="O225" s="2"/>
      <c r="P225" s="2"/>
      <c r="Q225" s="2"/>
      <c r="R225" s="2"/>
      <c r="S225" s="2"/>
      <c r="T225" s="2"/>
      <c r="U225" s="2"/>
      <c r="V225" s="2"/>
      <c r="W225" s="2"/>
      <c r="X225" s="2"/>
      <c r="Y225" s="2"/>
      <c r="Z225" s="2"/>
    </row>
    <row r="226" spans="1:26" ht="12.75" customHeight="1">
      <c r="A226" s="2"/>
      <c r="B226" s="92"/>
      <c r="C226" s="26"/>
      <c r="D226" s="93"/>
      <c r="E226" s="93"/>
      <c r="F226" s="92"/>
      <c r="G226" s="92"/>
      <c r="H226" s="93"/>
      <c r="I226" s="94"/>
      <c r="J226" s="95"/>
      <c r="K226" s="2"/>
      <c r="L226" s="2"/>
      <c r="M226" s="2"/>
      <c r="N226" s="2"/>
      <c r="O226" s="2"/>
      <c r="P226" s="2"/>
      <c r="Q226" s="2"/>
      <c r="R226" s="2"/>
      <c r="S226" s="2"/>
      <c r="T226" s="2"/>
      <c r="U226" s="2"/>
      <c r="V226" s="2"/>
      <c r="W226" s="2"/>
      <c r="X226" s="2"/>
      <c r="Y226" s="2"/>
      <c r="Z226" s="2"/>
    </row>
    <row r="227" spans="1:26" ht="12.75" customHeight="1">
      <c r="A227" s="2"/>
      <c r="B227" s="92"/>
      <c r="C227" s="26"/>
      <c r="D227" s="93"/>
      <c r="E227" s="93"/>
      <c r="F227" s="92"/>
      <c r="G227" s="92"/>
      <c r="H227" s="93"/>
      <c r="I227" s="94"/>
      <c r="J227" s="95"/>
      <c r="K227" s="2"/>
      <c r="L227" s="2"/>
      <c r="M227" s="2"/>
      <c r="N227" s="2"/>
      <c r="O227" s="2"/>
      <c r="P227" s="2"/>
      <c r="Q227" s="2"/>
      <c r="R227" s="2"/>
      <c r="S227" s="2"/>
      <c r="T227" s="2"/>
      <c r="U227" s="2"/>
      <c r="V227" s="2"/>
      <c r="W227" s="2"/>
      <c r="X227" s="2"/>
      <c r="Y227" s="2"/>
      <c r="Z227" s="2"/>
    </row>
    <row r="228" spans="1:26" ht="12.75" customHeight="1">
      <c r="A228" s="2"/>
      <c r="B228" s="92"/>
      <c r="C228" s="26"/>
      <c r="D228" s="93"/>
      <c r="E228" s="93"/>
      <c r="F228" s="92"/>
      <c r="G228" s="92"/>
      <c r="H228" s="93"/>
      <c r="I228" s="94"/>
      <c r="J228" s="95"/>
      <c r="K228" s="2"/>
      <c r="L228" s="2"/>
      <c r="M228" s="2"/>
      <c r="N228" s="2"/>
      <c r="O228" s="2"/>
      <c r="P228" s="2"/>
      <c r="Q228" s="2"/>
      <c r="R228" s="2"/>
      <c r="S228" s="2"/>
      <c r="T228" s="2"/>
      <c r="U228" s="2"/>
      <c r="V228" s="2"/>
      <c r="W228" s="2"/>
      <c r="X228" s="2"/>
      <c r="Y228" s="2"/>
      <c r="Z228" s="2"/>
    </row>
    <row r="229" spans="1:26" ht="12.75" customHeight="1">
      <c r="A229" s="2"/>
      <c r="B229" s="92"/>
      <c r="C229" s="26"/>
      <c r="D229" s="93"/>
      <c r="E229" s="93"/>
      <c r="F229" s="92"/>
      <c r="G229" s="92"/>
      <c r="H229" s="93"/>
      <c r="I229" s="94"/>
      <c r="J229" s="95"/>
      <c r="K229" s="2"/>
      <c r="L229" s="2"/>
      <c r="M229" s="2"/>
      <c r="N229" s="2"/>
      <c r="O229" s="2"/>
      <c r="P229" s="2"/>
      <c r="Q229" s="2"/>
      <c r="R229" s="2"/>
      <c r="S229" s="2"/>
      <c r="T229" s="2"/>
      <c r="U229" s="2"/>
      <c r="V229" s="2"/>
      <c r="W229" s="2"/>
      <c r="X229" s="2"/>
      <c r="Y229" s="2"/>
      <c r="Z229" s="2"/>
    </row>
    <row r="230" spans="1:26" ht="12.75" customHeight="1">
      <c r="A230" s="2"/>
      <c r="B230" s="92"/>
      <c r="C230" s="26"/>
      <c r="D230" s="93"/>
      <c r="E230" s="93"/>
      <c r="F230" s="92"/>
      <c r="G230" s="92"/>
      <c r="H230" s="93"/>
      <c r="I230" s="94"/>
      <c r="J230" s="95"/>
      <c r="K230" s="2"/>
      <c r="L230" s="2"/>
      <c r="M230" s="2"/>
      <c r="N230" s="2"/>
      <c r="O230" s="2"/>
      <c r="P230" s="2"/>
      <c r="Q230" s="2"/>
      <c r="R230" s="2"/>
      <c r="S230" s="2"/>
      <c r="T230" s="2"/>
      <c r="U230" s="2"/>
      <c r="V230" s="2"/>
      <c r="W230" s="2"/>
      <c r="X230" s="2"/>
      <c r="Y230" s="2"/>
      <c r="Z230" s="2"/>
    </row>
    <row r="231" spans="1:26" ht="12.75" customHeight="1">
      <c r="A231" s="2"/>
      <c r="B231" s="92"/>
      <c r="C231" s="26"/>
      <c r="D231" s="93"/>
      <c r="E231" s="93"/>
      <c r="F231" s="92"/>
      <c r="G231" s="92"/>
      <c r="H231" s="93"/>
      <c r="I231" s="94"/>
      <c r="J231" s="95"/>
      <c r="K231" s="2"/>
      <c r="L231" s="2"/>
      <c r="M231" s="2"/>
      <c r="N231" s="2"/>
      <c r="O231" s="2"/>
      <c r="P231" s="2"/>
      <c r="Q231" s="2"/>
      <c r="R231" s="2"/>
      <c r="S231" s="2"/>
      <c r="T231" s="2"/>
      <c r="U231" s="2"/>
      <c r="V231" s="2"/>
      <c r="W231" s="2"/>
      <c r="X231" s="2"/>
      <c r="Y231" s="2"/>
      <c r="Z231" s="2"/>
    </row>
    <row r="232" spans="1:26" ht="12.75" customHeight="1">
      <c r="A232" s="2"/>
      <c r="B232" s="92"/>
      <c r="C232" s="26"/>
      <c r="D232" s="93"/>
      <c r="E232" s="93"/>
      <c r="F232" s="92"/>
      <c r="G232" s="92"/>
      <c r="H232" s="93"/>
      <c r="I232" s="94"/>
      <c r="J232" s="95"/>
      <c r="K232" s="2"/>
      <c r="L232" s="2"/>
      <c r="M232" s="2"/>
      <c r="N232" s="2"/>
      <c r="O232" s="2"/>
      <c r="P232" s="2"/>
      <c r="Q232" s="2"/>
      <c r="R232" s="2"/>
      <c r="S232" s="2"/>
      <c r="T232" s="2"/>
      <c r="U232" s="2"/>
      <c r="V232" s="2"/>
      <c r="W232" s="2"/>
      <c r="X232" s="2"/>
      <c r="Y232" s="2"/>
      <c r="Z232" s="2"/>
    </row>
    <row r="233" spans="1:26" ht="12.75" customHeight="1">
      <c r="A233" s="2"/>
      <c r="B233" s="92"/>
      <c r="C233" s="26"/>
      <c r="D233" s="93"/>
      <c r="E233" s="93"/>
      <c r="F233" s="92"/>
      <c r="G233" s="92"/>
      <c r="H233" s="93"/>
      <c r="I233" s="94"/>
      <c r="J233" s="95"/>
      <c r="K233" s="2"/>
      <c r="L233" s="2"/>
      <c r="M233" s="2"/>
      <c r="N233" s="2"/>
      <c r="O233" s="2"/>
      <c r="P233" s="2"/>
      <c r="Q233" s="2"/>
      <c r="R233" s="2"/>
      <c r="S233" s="2"/>
      <c r="T233" s="2"/>
      <c r="U233" s="2"/>
      <c r="V233" s="2"/>
      <c r="W233" s="2"/>
      <c r="X233" s="2"/>
      <c r="Y233" s="2"/>
      <c r="Z233" s="2"/>
    </row>
    <row r="234" spans="1:26" ht="12.75" customHeight="1">
      <c r="A234" s="2"/>
      <c r="B234" s="92"/>
      <c r="C234" s="26"/>
      <c r="D234" s="93"/>
      <c r="E234" s="93"/>
      <c r="F234" s="92"/>
      <c r="G234" s="92"/>
      <c r="H234" s="93"/>
      <c r="I234" s="94"/>
      <c r="J234" s="95"/>
      <c r="K234" s="2"/>
      <c r="L234" s="2"/>
      <c r="M234" s="2"/>
      <c r="N234" s="2"/>
      <c r="O234" s="2"/>
      <c r="P234" s="2"/>
      <c r="Q234" s="2"/>
      <c r="R234" s="2"/>
      <c r="S234" s="2"/>
      <c r="T234" s="2"/>
      <c r="U234" s="2"/>
      <c r="V234" s="2"/>
      <c r="W234" s="2"/>
      <c r="X234" s="2"/>
      <c r="Y234" s="2"/>
      <c r="Z234" s="2"/>
    </row>
    <row r="235" spans="1:26" ht="12.75" customHeight="1">
      <c r="A235" s="2"/>
      <c r="B235" s="92"/>
      <c r="C235" s="26"/>
      <c r="D235" s="93"/>
      <c r="E235" s="93"/>
      <c r="F235" s="92"/>
      <c r="G235" s="92"/>
      <c r="H235" s="93"/>
      <c r="I235" s="94"/>
      <c r="J235" s="95"/>
      <c r="K235" s="2"/>
      <c r="L235" s="2"/>
      <c r="M235" s="2"/>
      <c r="N235" s="2"/>
      <c r="O235" s="2"/>
      <c r="P235" s="2"/>
      <c r="Q235" s="2"/>
      <c r="R235" s="2"/>
      <c r="S235" s="2"/>
      <c r="T235" s="2"/>
      <c r="U235" s="2"/>
      <c r="V235" s="2"/>
      <c r="W235" s="2"/>
      <c r="X235" s="2"/>
      <c r="Y235" s="2"/>
      <c r="Z235" s="2"/>
    </row>
    <row r="236" spans="1:26" ht="12.75" customHeight="1">
      <c r="A236" s="2"/>
      <c r="B236" s="92"/>
      <c r="C236" s="26"/>
      <c r="D236" s="93"/>
      <c r="E236" s="93"/>
      <c r="F236" s="92"/>
      <c r="G236" s="92"/>
      <c r="H236" s="93"/>
      <c r="I236" s="94"/>
      <c r="J236" s="95"/>
      <c r="K236" s="2"/>
      <c r="L236" s="2"/>
      <c r="M236" s="2"/>
      <c r="N236" s="2"/>
      <c r="O236" s="2"/>
      <c r="P236" s="2"/>
      <c r="Q236" s="2"/>
      <c r="R236" s="2"/>
      <c r="S236" s="2"/>
      <c r="T236" s="2"/>
      <c r="U236" s="2"/>
      <c r="V236" s="2"/>
      <c r="W236" s="2"/>
      <c r="X236" s="2"/>
      <c r="Y236" s="2"/>
      <c r="Z236" s="2"/>
    </row>
    <row r="237" spans="1:26" ht="12.75" customHeight="1">
      <c r="A237" s="2"/>
      <c r="B237" s="92"/>
      <c r="C237" s="26"/>
      <c r="D237" s="93"/>
      <c r="E237" s="93"/>
      <c r="F237" s="92"/>
      <c r="G237" s="92"/>
      <c r="H237" s="93"/>
      <c r="I237" s="94"/>
      <c r="J237" s="95"/>
      <c r="K237" s="2"/>
      <c r="L237" s="2"/>
      <c r="M237" s="2"/>
      <c r="N237" s="2"/>
      <c r="O237" s="2"/>
      <c r="P237" s="2"/>
      <c r="Q237" s="2"/>
      <c r="R237" s="2"/>
      <c r="S237" s="2"/>
      <c r="T237" s="2"/>
      <c r="U237" s="2"/>
      <c r="V237" s="2"/>
      <c r="W237" s="2"/>
      <c r="X237" s="2"/>
      <c r="Y237" s="2"/>
      <c r="Z237" s="2"/>
    </row>
    <row r="238" spans="1:26" ht="12.75" customHeight="1">
      <c r="A238" s="2"/>
      <c r="B238" s="92"/>
      <c r="C238" s="26"/>
      <c r="D238" s="93"/>
      <c r="E238" s="93"/>
      <c r="F238" s="92"/>
      <c r="G238" s="92"/>
      <c r="H238" s="93"/>
      <c r="I238" s="94"/>
      <c r="J238" s="95"/>
      <c r="K238" s="2"/>
      <c r="L238" s="2"/>
      <c r="M238" s="2"/>
      <c r="N238" s="2"/>
      <c r="O238" s="2"/>
      <c r="P238" s="2"/>
      <c r="Q238" s="2"/>
      <c r="R238" s="2"/>
      <c r="S238" s="2"/>
      <c r="T238" s="2"/>
      <c r="U238" s="2"/>
      <c r="V238" s="2"/>
      <c r="W238" s="2"/>
      <c r="X238" s="2"/>
      <c r="Y238" s="2"/>
      <c r="Z238" s="2"/>
    </row>
    <row r="239" spans="1:26" ht="12.75" customHeight="1">
      <c r="A239" s="2"/>
      <c r="B239" s="92"/>
      <c r="C239" s="26"/>
      <c r="D239" s="93"/>
      <c r="E239" s="93"/>
      <c r="F239" s="92"/>
      <c r="G239" s="92"/>
      <c r="H239" s="93"/>
      <c r="I239" s="94"/>
      <c r="J239" s="95"/>
      <c r="K239" s="2"/>
      <c r="L239" s="2"/>
      <c r="M239" s="2"/>
      <c r="N239" s="2"/>
      <c r="O239" s="2"/>
      <c r="P239" s="2"/>
      <c r="Q239" s="2"/>
      <c r="R239" s="2"/>
      <c r="S239" s="2"/>
      <c r="T239" s="2"/>
      <c r="U239" s="2"/>
      <c r="V239" s="2"/>
      <c r="W239" s="2"/>
      <c r="X239" s="2"/>
      <c r="Y239" s="2"/>
      <c r="Z239" s="2"/>
    </row>
    <row r="240" spans="1:26" ht="12.75" customHeight="1">
      <c r="A240" s="2"/>
      <c r="B240" s="92"/>
      <c r="C240" s="26"/>
      <c r="D240" s="93"/>
      <c r="E240" s="93"/>
      <c r="F240" s="92"/>
      <c r="G240" s="92"/>
      <c r="H240" s="93"/>
      <c r="I240" s="94"/>
      <c r="J240" s="95"/>
      <c r="K240" s="2"/>
      <c r="L240" s="2"/>
      <c r="M240" s="2"/>
      <c r="N240" s="2"/>
      <c r="O240" s="2"/>
      <c r="P240" s="2"/>
      <c r="Q240" s="2"/>
      <c r="R240" s="2"/>
      <c r="S240" s="2"/>
      <c r="T240" s="2"/>
      <c r="U240" s="2"/>
      <c r="V240" s="2"/>
      <c r="W240" s="2"/>
      <c r="X240" s="2"/>
      <c r="Y240" s="2"/>
      <c r="Z240" s="2"/>
    </row>
    <row r="241" spans="1:26" ht="12.75" customHeight="1">
      <c r="A241" s="2"/>
      <c r="B241" s="92"/>
      <c r="C241" s="26"/>
      <c r="D241" s="93"/>
      <c r="E241" s="93"/>
      <c r="F241" s="92"/>
      <c r="G241" s="92"/>
      <c r="H241" s="93"/>
      <c r="I241" s="94"/>
      <c r="J241" s="95"/>
      <c r="K241" s="2"/>
      <c r="L241" s="2"/>
      <c r="M241" s="2"/>
      <c r="N241" s="2"/>
      <c r="O241" s="2"/>
      <c r="P241" s="2"/>
      <c r="Q241" s="2"/>
      <c r="R241" s="2"/>
      <c r="S241" s="2"/>
      <c r="T241" s="2"/>
      <c r="U241" s="2"/>
      <c r="V241" s="2"/>
      <c r="W241" s="2"/>
      <c r="X241" s="2"/>
      <c r="Y241" s="2"/>
      <c r="Z241" s="2"/>
    </row>
    <row r="242" spans="1:26" ht="12.75" customHeight="1">
      <c r="A242" s="2"/>
      <c r="B242" s="92"/>
      <c r="C242" s="26"/>
      <c r="D242" s="93"/>
      <c r="E242" s="93"/>
      <c r="F242" s="92"/>
      <c r="G242" s="92"/>
      <c r="H242" s="93"/>
      <c r="I242" s="94"/>
      <c r="J242" s="95"/>
      <c r="K242" s="2"/>
      <c r="L242" s="2"/>
      <c r="M242" s="2"/>
      <c r="N242" s="2"/>
      <c r="O242" s="2"/>
      <c r="P242" s="2"/>
      <c r="Q242" s="2"/>
      <c r="R242" s="2"/>
      <c r="S242" s="2"/>
      <c r="T242" s="2"/>
      <c r="U242" s="2"/>
      <c r="V242" s="2"/>
      <c r="W242" s="2"/>
      <c r="X242" s="2"/>
      <c r="Y242" s="2"/>
      <c r="Z242" s="2"/>
    </row>
    <row r="243" spans="1:26" ht="12.75" customHeight="1">
      <c r="A243" s="2"/>
      <c r="B243" s="92"/>
      <c r="C243" s="26"/>
      <c r="D243" s="93"/>
      <c r="E243" s="93"/>
      <c r="F243" s="92"/>
      <c r="G243" s="92"/>
      <c r="H243" s="93"/>
      <c r="I243" s="94"/>
      <c r="J243" s="95"/>
      <c r="K243" s="2"/>
      <c r="L243" s="2"/>
      <c r="M243" s="2"/>
      <c r="N243" s="2"/>
      <c r="O243" s="2"/>
      <c r="P243" s="2"/>
      <c r="Q243" s="2"/>
      <c r="R243" s="2"/>
      <c r="S243" s="2"/>
      <c r="T243" s="2"/>
      <c r="U243" s="2"/>
      <c r="V243" s="2"/>
      <c r="W243" s="2"/>
      <c r="X243" s="2"/>
      <c r="Y243" s="2"/>
      <c r="Z243" s="2"/>
    </row>
    <row r="244" spans="1:26" ht="12.75" customHeight="1">
      <c r="A244" s="2"/>
      <c r="B244" s="92"/>
      <c r="C244" s="26"/>
      <c r="D244" s="93"/>
      <c r="E244" s="93"/>
      <c r="F244" s="92"/>
      <c r="G244" s="92"/>
      <c r="H244" s="93"/>
      <c r="I244" s="94"/>
      <c r="J244" s="95"/>
      <c r="K244" s="2"/>
      <c r="L244" s="2"/>
      <c r="M244" s="2"/>
      <c r="N244" s="2"/>
      <c r="O244" s="2"/>
      <c r="P244" s="2"/>
      <c r="Q244" s="2"/>
      <c r="R244" s="2"/>
      <c r="S244" s="2"/>
      <c r="T244" s="2"/>
      <c r="U244" s="2"/>
      <c r="V244" s="2"/>
      <c r="W244" s="2"/>
      <c r="X244" s="2"/>
      <c r="Y244" s="2"/>
      <c r="Z244" s="2"/>
    </row>
    <row r="245" spans="1:26" ht="12.75" customHeight="1">
      <c r="A245" s="2"/>
      <c r="B245" s="92"/>
      <c r="C245" s="26"/>
      <c r="D245" s="93"/>
      <c r="E245" s="93"/>
      <c r="F245" s="92"/>
      <c r="G245" s="92"/>
      <c r="H245" s="93"/>
      <c r="I245" s="94"/>
      <c r="J245" s="95"/>
      <c r="K245" s="2"/>
      <c r="L245" s="2"/>
      <c r="M245" s="2"/>
      <c r="N245" s="2"/>
      <c r="O245" s="2"/>
      <c r="P245" s="2"/>
      <c r="Q245" s="2"/>
      <c r="R245" s="2"/>
      <c r="S245" s="2"/>
      <c r="T245" s="2"/>
      <c r="U245" s="2"/>
      <c r="V245" s="2"/>
      <c r="W245" s="2"/>
      <c r="X245" s="2"/>
      <c r="Y245" s="2"/>
      <c r="Z245" s="2"/>
    </row>
    <row r="246" spans="1:26" ht="12.75" customHeight="1">
      <c r="A246" s="2"/>
      <c r="B246" s="92"/>
      <c r="C246" s="26"/>
      <c r="D246" s="93"/>
      <c r="E246" s="93"/>
      <c r="F246" s="92"/>
      <c r="G246" s="92"/>
      <c r="H246" s="93"/>
      <c r="I246" s="94"/>
      <c r="J246" s="95"/>
      <c r="K246" s="2"/>
      <c r="L246" s="2"/>
      <c r="M246" s="2"/>
      <c r="N246" s="2"/>
      <c r="O246" s="2"/>
      <c r="P246" s="2"/>
      <c r="Q246" s="2"/>
      <c r="R246" s="2"/>
      <c r="S246" s="2"/>
      <c r="T246" s="2"/>
      <c r="U246" s="2"/>
      <c r="V246" s="2"/>
      <c r="W246" s="2"/>
      <c r="X246" s="2"/>
      <c r="Y246" s="2"/>
      <c r="Z246" s="2"/>
    </row>
    <row r="247" spans="1:26" ht="12.75" customHeight="1">
      <c r="A247" s="2"/>
      <c r="B247" s="92"/>
      <c r="C247" s="26"/>
      <c r="D247" s="93"/>
      <c r="E247" s="93"/>
      <c r="F247" s="92"/>
      <c r="G247" s="92"/>
      <c r="H247" s="93"/>
      <c r="I247" s="94"/>
      <c r="J247" s="95"/>
      <c r="K247" s="2"/>
      <c r="L247" s="2"/>
      <c r="M247" s="2"/>
      <c r="N247" s="2"/>
      <c r="O247" s="2"/>
      <c r="P247" s="2"/>
      <c r="Q247" s="2"/>
      <c r="R247" s="2"/>
      <c r="S247" s="2"/>
      <c r="T247" s="2"/>
      <c r="U247" s="2"/>
      <c r="V247" s="2"/>
      <c r="W247" s="2"/>
      <c r="X247" s="2"/>
      <c r="Y247" s="2"/>
      <c r="Z247" s="2"/>
    </row>
    <row r="248" spans="1:26" ht="12.75" customHeight="1">
      <c r="A248" s="2"/>
      <c r="B248" s="92"/>
      <c r="C248" s="26"/>
      <c r="D248" s="93"/>
      <c r="E248" s="93"/>
      <c r="F248" s="92"/>
      <c r="G248" s="92"/>
      <c r="H248" s="93"/>
      <c r="I248" s="94"/>
      <c r="J248" s="95"/>
      <c r="K248" s="2"/>
      <c r="L248" s="2"/>
      <c r="M248" s="2"/>
      <c r="N248" s="2"/>
      <c r="O248" s="2"/>
      <c r="P248" s="2"/>
      <c r="Q248" s="2"/>
      <c r="R248" s="2"/>
      <c r="S248" s="2"/>
      <c r="T248" s="2"/>
      <c r="U248" s="2"/>
      <c r="V248" s="2"/>
      <c r="W248" s="2"/>
      <c r="X248" s="2"/>
      <c r="Y248" s="2"/>
      <c r="Z248" s="2"/>
    </row>
    <row r="249" spans="1:26" ht="12.75" customHeight="1">
      <c r="A249" s="2"/>
      <c r="B249" s="92"/>
      <c r="C249" s="26"/>
      <c r="D249" s="93"/>
      <c r="E249" s="93"/>
      <c r="F249" s="92"/>
      <c r="G249" s="92"/>
      <c r="H249" s="93"/>
      <c r="I249" s="94"/>
      <c r="J249" s="95"/>
      <c r="K249" s="2"/>
      <c r="L249" s="2"/>
      <c r="M249" s="2"/>
      <c r="N249" s="2"/>
      <c r="O249" s="2"/>
      <c r="P249" s="2"/>
      <c r="Q249" s="2"/>
      <c r="R249" s="2"/>
      <c r="S249" s="2"/>
      <c r="T249" s="2"/>
      <c r="U249" s="2"/>
      <c r="V249" s="2"/>
      <c r="W249" s="2"/>
      <c r="X249" s="2"/>
      <c r="Y249" s="2"/>
      <c r="Z249" s="2"/>
    </row>
    <row r="250" spans="1:26" ht="12.75" customHeight="1">
      <c r="A250" s="2"/>
      <c r="B250" s="92"/>
      <c r="C250" s="26"/>
      <c r="D250" s="93"/>
      <c r="E250" s="93"/>
      <c r="F250" s="92"/>
      <c r="G250" s="92"/>
      <c r="H250" s="93"/>
      <c r="I250" s="94"/>
      <c r="J250" s="95"/>
      <c r="K250" s="2"/>
      <c r="L250" s="2"/>
      <c r="M250" s="2"/>
      <c r="N250" s="2"/>
      <c r="O250" s="2"/>
      <c r="P250" s="2"/>
      <c r="Q250" s="2"/>
      <c r="R250" s="2"/>
      <c r="S250" s="2"/>
      <c r="T250" s="2"/>
      <c r="U250" s="2"/>
      <c r="V250" s="2"/>
      <c r="W250" s="2"/>
      <c r="X250" s="2"/>
      <c r="Y250" s="2"/>
      <c r="Z250" s="2"/>
    </row>
    <row r="251" spans="1:26" ht="12.75" customHeight="1">
      <c r="A251" s="2"/>
      <c r="B251" s="92"/>
      <c r="C251" s="26"/>
      <c r="D251" s="93"/>
      <c r="E251" s="93"/>
      <c r="F251" s="92"/>
      <c r="G251" s="92"/>
      <c r="H251" s="93"/>
      <c r="I251" s="94"/>
      <c r="J251" s="95"/>
      <c r="K251" s="2"/>
      <c r="L251" s="2"/>
      <c r="M251" s="2"/>
      <c r="N251" s="2"/>
      <c r="O251" s="2"/>
      <c r="P251" s="2"/>
      <c r="Q251" s="2"/>
      <c r="R251" s="2"/>
      <c r="S251" s="2"/>
      <c r="T251" s="2"/>
      <c r="U251" s="2"/>
      <c r="V251" s="2"/>
      <c r="W251" s="2"/>
      <c r="X251" s="2"/>
      <c r="Y251" s="2"/>
      <c r="Z251" s="2"/>
    </row>
    <row r="252" spans="1:26" ht="12.75" customHeight="1">
      <c r="A252" s="2"/>
      <c r="B252" s="92"/>
      <c r="C252" s="26"/>
      <c r="D252" s="93"/>
      <c r="E252" s="93"/>
      <c r="F252" s="92"/>
      <c r="G252" s="92"/>
      <c r="H252" s="93"/>
      <c r="I252" s="94"/>
      <c r="J252" s="95"/>
      <c r="K252" s="2"/>
      <c r="L252" s="2"/>
      <c r="M252" s="2"/>
      <c r="N252" s="2"/>
      <c r="O252" s="2"/>
      <c r="P252" s="2"/>
      <c r="Q252" s="2"/>
      <c r="R252" s="2"/>
      <c r="S252" s="2"/>
      <c r="T252" s="2"/>
      <c r="U252" s="2"/>
      <c r="V252" s="2"/>
      <c r="W252" s="2"/>
      <c r="X252" s="2"/>
      <c r="Y252" s="2"/>
      <c r="Z252" s="2"/>
    </row>
    <row r="253" spans="1:26" ht="12.75" customHeight="1">
      <c r="A253" s="2"/>
      <c r="B253" s="92"/>
      <c r="C253" s="26"/>
      <c r="D253" s="93"/>
      <c r="E253" s="93"/>
      <c r="F253" s="92"/>
      <c r="G253" s="92"/>
      <c r="H253" s="93"/>
      <c r="I253" s="94"/>
      <c r="J253" s="95"/>
      <c r="K253" s="2"/>
      <c r="L253" s="2"/>
      <c r="M253" s="2"/>
      <c r="N253" s="2"/>
      <c r="O253" s="2"/>
      <c r="P253" s="2"/>
      <c r="Q253" s="2"/>
      <c r="R253" s="2"/>
      <c r="S253" s="2"/>
      <c r="T253" s="2"/>
      <c r="U253" s="2"/>
      <c r="V253" s="2"/>
      <c r="W253" s="2"/>
      <c r="X253" s="2"/>
      <c r="Y253" s="2"/>
      <c r="Z253" s="2"/>
    </row>
    <row r="254" spans="1:26" ht="12.75" customHeight="1">
      <c r="A254" s="2"/>
      <c r="B254" s="92"/>
      <c r="C254" s="26"/>
      <c r="D254" s="93"/>
      <c r="E254" s="93"/>
      <c r="F254" s="92"/>
      <c r="G254" s="92"/>
      <c r="H254" s="93"/>
      <c r="I254" s="94"/>
      <c r="J254" s="95"/>
      <c r="K254" s="2"/>
      <c r="L254" s="2"/>
      <c r="M254" s="2"/>
      <c r="N254" s="2"/>
      <c r="O254" s="2"/>
      <c r="P254" s="2"/>
      <c r="Q254" s="2"/>
      <c r="R254" s="2"/>
      <c r="S254" s="2"/>
      <c r="T254" s="2"/>
      <c r="U254" s="2"/>
      <c r="V254" s="2"/>
      <c r="W254" s="2"/>
      <c r="X254" s="2"/>
      <c r="Y254" s="2"/>
      <c r="Z254" s="2"/>
    </row>
    <row r="255" spans="1:26" ht="12.75" customHeight="1">
      <c r="A255" s="2"/>
      <c r="B255" s="92"/>
      <c r="C255" s="26"/>
      <c r="D255" s="93"/>
      <c r="E255" s="93"/>
      <c r="F255" s="92"/>
      <c r="G255" s="92"/>
      <c r="H255" s="93"/>
      <c r="I255" s="94"/>
      <c r="J255" s="95"/>
      <c r="K255" s="2"/>
      <c r="L255" s="2"/>
      <c r="M255" s="2"/>
      <c r="N255" s="2"/>
      <c r="O255" s="2"/>
      <c r="P255" s="2"/>
      <c r="Q255" s="2"/>
      <c r="R255" s="2"/>
      <c r="S255" s="2"/>
      <c r="T255" s="2"/>
      <c r="U255" s="2"/>
      <c r="V255" s="2"/>
      <c r="W255" s="2"/>
      <c r="X255" s="2"/>
      <c r="Y255" s="2"/>
      <c r="Z255" s="2"/>
    </row>
    <row r="256" spans="1:26" ht="12.75" customHeight="1">
      <c r="A256" s="2"/>
      <c r="B256" s="92"/>
      <c r="C256" s="26"/>
      <c r="D256" s="93"/>
      <c r="E256" s="93"/>
      <c r="F256" s="92"/>
      <c r="G256" s="92"/>
      <c r="H256" s="93"/>
      <c r="I256" s="94"/>
      <c r="J256" s="95"/>
      <c r="K256" s="2"/>
      <c r="L256" s="2"/>
      <c r="M256" s="2"/>
      <c r="N256" s="2"/>
      <c r="O256" s="2"/>
      <c r="P256" s="2"/>
      <c r="Q256" s="2"/>
      <c r="R256" s="2"/>
      <c r="S256" s="2"/>
      <c r="T256" s="2"/>
      <c r="U256" s="2"/>
      <c r="V256" s="2"/>
      <c r="W256" s="2"/>
      <c r="X256" s="2"/>
      <c r="Y256" s="2"/>
      <c r="Z256" s="2"/>
    </row>
    <row r="257" spans="1:26" ht="12.75" customHeight="1">
      <c r="A257" s="2"/>
      <c r="B257" s="92"/>
      <c r="C257" s="26"/>
      <c r="D257" s="93"/>
      <c r="E257" s="93"/>
      <c r="F257" s="92"/>
      <c r="G257" s="92"/>
      <c r="H257" s="93"/>
      <c r="I257" s="94"/>
      <c r="J257" s="95"/>
      <c r="K257" s="2"/>
      <c r="L257" s="2"/>
      <c r="M257" s="2"/>
      <c r="N257" s="2"/>
      <c r="O257" s="2"/>
      <c r="P257" s="2"/>
      <c r="Q257" s="2"/>
      <c r="R257" s="2"/>
      <c r="S257" s="2"/>
      <c r="T257" s="2"/>
      <c r="U257" s="2"/>
      <c r="V257" s="2"/>
      <c r="W257" s="2"/>
      <c r="X257" s="2"/>
      <c r="Y257" s="2"/>
      <c r="Z257" s="2"/>
    </row>
    <row r="258" spans="1:26" ht="12.75" customHeight="1">
      <c r="A258" s="2"/>
      <c r="B258" s="92"/>
      <c r="C258" s="26"/>
      <c r="D258" s="93"/>
      <c r="E258" s="93"/>
      <c r="F258" s="92"/>
      <c r="G258" s="92"/>
      <c r="H258" s="93"/>
      <c r="I258" s="94"/>
      <c r="J258" s="95"/>
      <c r="K258" s="2"/>
      <c r="L258" s="2"/>
      <c r="M258" s="2"/>
      <c r="N258" s="2"/>
      <c r="O258" s="2"/>
      <c r="P258" s="2"/>
      <c r="Q258" s="2"/>
      <c r="R258" s="2"/>
      <c r="S258" s="2"/>
      <c r="T258" s="2"/>
      <c r="U258" s="2"/>
      <c r="V258" s="2"/>
      <c r="W258" s="2"/>
      <c r="X258" s="2"/>
      <c r="Y258" s="2"/>
      <c r="Z258" s="2"/>
    </row>
    <row r="259" spans="1:26" ht="12.75" customHeight="1">
      <c r="A259" s="2"/>
      <c r="B259" s="92"/>
      <c r="C259" s="26"/>
      <c r="D259" s="93"/>
      <c r="E259" s="93"/>
      <c r="F259" s="92"/>
      <c r="G259" s="92"/>
      <c r="H259" s="93"/>
      <c r="I259" s="94"/>
      <c r="J259" s="95"/>
      <c r="K259" s="2"/>
      <c r="L259" s="2"/>
      <c r="M259" s="2"/>
      <c r="N259" s="2"/>
      <c r="O259" s="2"/>
      <c r="P259" s="2"/>
      <c r="Q259" s="2"/>
      <c r="R259" s="2"/>
      <c r="S259" s="2"/>
      <c r="T259" s="2"/>
      <c r="U259" s="2"/>
      <c r="V259" s="2"/>
      <c r="W259" s="2"/>
      <c r="X259" s="2"/>
      <c r="Y259" s="2"/>
      <c r="Z259" s="2"/>
    </row>
    <row r="260" spans="1:26" ht="12.75" customHeight="1">
      <c r="A260" s="2"/>
      <c r="B260" s="92"/>
      <c r="C260" s="26"/>
      <c r="D260" s="93"/>
      <c r="E260" s="93"/>
      <c r="F260" s="92"/>
      <c r="G260" s="92"/>
      <c r="H260" s="93"/>
      <c r="I260" s="94"/>
      <c r="J260" s="95"/>
      <c r="K260" s="2"/>
      <c r="L260" s="2"/>
      <c r="M260" s="2"/>
      <c r="N260" s="2"/>
      <c r="O260" s="2"/>
      <c r="P260" s="2"/>
      <c r="Q260" s="2"/>
      <c r="R260" s="2"/>
      <c r="S260" s="2"/>
      <c r="T260" s="2"/>
      <c r="U260" s="2"/>
      <c r="V260" s="2"/>
      <c r="W260" s="2"/>
      <c r="X260" s="2"/>
      <c r="Y260" s="2"/>
      <c r="Z260" s="2"/>
    </row>
    <row r="261" spans="1:26" ht="12.75" customHeight="1">
      <c r="A261" s="2"/>
      <c r="B261" s="92"/>
      <c r="C261" s="26"/>
      <c r="D261" s="93"/>
      <c r="E261" s="93"/>
      <c r="F261" s="92"/>
      <c r="G261" s="92"/>
      <c r="H261" s="93"/>
      <c r="I261" s="94"/>
      <c r="J261" s="95"/>
      <c r="K261" s="2"/>
      <c r="L261" s="2"/>
      <c r="M261" s="2"/>
      <c r="N261" s="2"/>
      <c r="O261" s="2"/>
      <c r="P261" s="2"/>
      <c r="Q261" s="2"/>
      <c r="R261" s="2"/>
      <c r="S261" s="2"/>
      <c r="T261" s="2"/>
      <c r="U261" s="2"/>
      <c r="V261" s="2"/>
      <c r="W261" s="2"/>
      <c r="X261" s="2"/>
      <c r="Y261" s="2"/>
      <c r="Z261" s="2"/>
    </row>
    <row r="262" spans="1:26" ht="12.75" customHeight="1">
      <c r="A262" s="2"/>
      <c r="B262" s="92"/>
      <c r="C262" s="26"/>
      <c r="D262" s="93"/>
      <c r="E262" s="93"/>
      <c r="F262" s="92"/>
      <c r="G262" s="92"/>
      <c r="H262" s="93"/>
      <c r="I262" s="94"/>
      <c r="J262" s="95"/>
      <c r="K262" s="2"/>
      <c r="L262" s="2"/>
      <c r="M262" s="2"/>
      <c r="N262" s="2"/>
      <c r="O262" s="2"/>
      <c r="P262" s="2"/>
      <c r="Q262" s="2"/>
      <c r="R262" s="2"/>
      <c r="S262" s="2"/>
      <c r="T262" s="2"/>
      <c r="U262" s="2"/>
      <c r="V262" s="2"/>
      <c r="W262" s="2"/>
      <c r="X262" s="2"/>
      <c r="Y262" s="2"/>
      <c r="Z262" s="2"/>
    </row>
    <row r="263" spans="1:26" ht="12.75" customHeight="1">
      <c r="A263" s="2"/>
      <c r="B263" s="92"/>
      <c r="C263" s="26"/>
      <c r="D263" s="93"/>
      <c r="E263" s="93"/>
      <c r="F263" s="92"/>
      <c r="G263" s="92"/>
      <c r="H263" s="93"/>
      <c r="I263" s="94"/>
      <c r="J263" s="95"/>
      <c r="K263" s="2"/>
      <c r="L263" s="2"/>
      <c r="M263" s="2"/>
      <c r="N263" s="2"/>
      <c r="O263" s="2"/>
      <c r="P263" s="2"/>
      <c r="Q263" s="2"/>
      <c r="R263" s="2"/>
      <c r="S263" s="2"/>
      <c r="T263" s="2"/>
      <c r="U263" s="2"/>
      <c r="V263" s="2"/>
      <c r="W263" s="2"/>
      <c r="X263" s="2"/>
      <c r="Y263" s="2"/>
      <c r="Z263" s="2"/>
    </row>
    <row r="264" spans="1:26" ht="12.75" customHeight="1">
      <c r="A264" s="2"/>
      <c r="B264" s="92"/>
      <c r="C264" s="26"/>
      <c r="D264" s="93"/>
      <c r="E264" s="93"/>
      <c r="F264" s="92"/>
      <c r="G264" s="92"/>
      <c r="H264" s="93"/>
      <c r="I264" s="94"/>
      <c r="J264" s="95"/>
      <c r="K264" s="2"/>
      <c r="L264" s="2"/>
      <c r="M264" s="2"/>
      <c r="N264" s="2"/>
      <c r="O264" s="2"/>
      <c r="P264" s="2"/>
      <c r="Q264" s="2"/>
      <c r="R264" s="2"/>
      <c r="S264" s="2"/>
      <c r="T264" s="2"/>
      <c r="U264" s="2"/>
      <c r="V264" s="2"/>
      <c r="W264" s="2"/>
      <c r="X264" s="2"/>
      <c r="Y264" s="2"/>
      <c r="Z264" s="2"/>
    </row>
    <row r="265" spans="1:26" ht="12.75" customHeight="1">
      <c r="A265" s="2"/>
      <c r="B265" s="92"/>
      <c r="C265" s="26"/>
      <c r="D265" s="93"/>
      <c r="E265" s="93"/>
      <c r="F265" s="92"/>
      <c r="G265" s="92"/>
      <c r="H265" s="93"/>
      <c r="I265" s="94"/>
      <c r="J265" s="95"/>
      <c r="K265" s="2"/>
      <c r="L265" s="2"/>
      <c r="M265" s="2"/>
      <c r="N265" s="2"/>
      <c r="O265" s="2"/>
      <c r="P265" s="2"/>
      <c r="Q265" s="2"/>
      <c r="R265" s="2"/>
      <c r="S265" s="2"/>
      <c r="T265" s="2"/>
      <c r="U265" s="2"/>
      <c r="V265" s="2"/>
      <c r="W265" s="2"/>
      <c r="X265" s="2"/>
      <c r="Y265" s="2"/>
      <c r="Z265" s="2"/>
    </row>
    <row r="266" spans="1:26" ht="12.75" customHeight="1">
      <c r="A266" s="2"/>
      <c r="B266" s="92"/>
      <c r="C266" s="26"/>
      <c r="D266" s="93"/>
      <c r="E266" s="93"/>
      <c r="F266" s="92"/>
      <c r="G266" s="92"/>
      <c r="H266" s="93"/>
      <c r="I266" s="94"/>
      <c r="J266" s="95"/>
      <c r="K266" s="2"/>
      <c r="L266" s="2"/>
      <c r="M266" s="2"/>
      <c r="N266" s="2"/>
      <c r="O266" s="2"/>
      <c r="P266" s="2"/>
      <c r="Q266" s="2"/>
      <c r="R266" s="2"/>
      <c r="S266" s="2"/>
      <c r="T266" s="2"/>
      <c r="U266" s="2"/>
      <c r="V266" s="2"/>
      <c r="W266" s="2"/>
      <c r="X266" s="2"/>
      <c r="Y266" s="2"/>
      <c r="Z266" s="2"/>
    </row>
    <row r="267" spans="1:26" ht="12.75" customHeight="1">
      <c r="A267" s="2"/>
      <c r="B267" s="92"/>
      <c r="C267" s="26"/>
      <c r="D267" s="93"/>
      <c r="E267" s="93"/>
      <c r="F267" s="92"/>
      <c r="G267" s="92"/>
      <c r="H267" s="93"/>
      <c r="I267" s="94"/>
      <c r="J267" s="95"/>
      <c r="K267" s="2"/>
      <c r="L267" s="2"/>
      <c r="M267" s="2"/>
      <c r="N267" s="2"/>
      <c r="O267" s="2"/>
      <c r="P267" s="2"/>
      <c r="Q267" s="2"/>
      <c r="R267" s="2"/>
      <c r="S267" s="2"/>
      <c r="T267" s="2"/>
      <c r="U267" s="2"/>
      <c r="V267" s="2"/>
      <c r="W267" s="2"/>
      <c r="X267" s="2"/>
      <c r="Y267" s="2"/>
      <c r="Z267" s="2"/>
    </row>
    <row r="268" spans="1:26" ht="12.75" customHeight="1">
      <c r="A268" s="2"/>
      <c r="B268" s="92"/>
      <c r="C268" s="26"/>
      <c r="D268" s="93"/>
      <c r="E268" s="93"/>
      <c r="F268" s="92"/>
      <c r="G268" s="92"/>
      <c r="H268" s="93"/>
      <c r="I268" s="94"/>
      <c r="J268" s="95"/>
      <c r="K268" s="2"/>
      <c r="L268" s="2"/>
      <c r="M268" s="2"/>
      <c r="N268" s="2"/>
      <c r="O268" s="2"/>
      <c r="P268" s="2"/>
      <c r="Q268" s="2"/>
      <c r="R268" s="2"/>
      <c r="S268" s="2"/>
      <c r="T268" s="2"/>
      <c r="U268" s="2"/>
      <c r="V268" s="2"/>
      <c r="W268" s="2"/>
      <c r="X268" s="2"/>
      <c r="Y268" s="2"/>
      <c r="Z268" s="2"/>
    </row>
    <row r="269" spans="1:26" ht="12.75" customHeight="1">
      <c r="A269" s="2"/>
      <c r="B269" s="92"/>
      <c r="C269" s="26"/>
      <c r="D269" s="93"/>
      <c r="E269" s="93"/>
      <c r="F269" s="92"/>
      <c r="G269" s="92"/>
      <c r="H269" s="93"/>
      <c r="I269" s="94"/>
      <c r="J269" s="95"/>
      <c r="K269" s="2"/>
      <c r="L269" s="2"/>
      <c r="M269" s="2"/>
      <c r="N269" s="2"/>
      <c r="O269" s="2"/>
      <c r="P269" s="2"/>
      <c r="Q269" s="2"/>
      <c r="R269" s="2"/>
      <c r="S269" s="2"/>
      <c r="T269" s="2"/>
      <c r="U269" s="2"/>
      <c r="V269" s="2"/>
      <c r="W269" s="2"/>
      <c r="X269" s="2"/>
      <c r="Y269" s="2"/>
      <c r="Z269" s="2"/>
    </row>
    <row r="270" spans="1:26" ht="12.75" customHeight="1">
      <c r="A270" s="2"/>
      <c r="B270" s="92"/>
      <c r="C270" s="26"/>
      <c r="D270" s="93"/>
      <c r="E270" s="93"/>
      <c r="F270" s="92"/>
      <c r="G270" s="92"/>
      <c r="H270" s="93"/>
      <c r="I270" s="94"/>
      <c r="J270" s="95"/>
      <c r="K270" s="2"/>
      <c r="L270" s="2"/>
      <c r="M270" s="2"/>
      <c r="N270" s="2"/>
      <c r="O270" s="2"/>
      <c r="P270" s="2"/>
      <c r="Q270" s="2"/>
      <c r="R270" s="2"/>
      <c r="S270" s="2"/>
      <c r="T270" s="2"/>
      <c r="U270" s="2"/>
      <c r="V270" s="2"/>
      <c r="W270" s="2"/>
      <c r="X270" s="2"/>
      <c r="Y270" s="2"/>
      <c r="Z270" s="2"/>
    </row>
    <row r="271" spans="1:26" ht="12.75" customHeight="1">
      <c r="A271" s="2"/>
      <c r="B271" s="92"/>
      <c r="C271" s="26"/>
      <c r="D271" s="93"/>
      <c r="E271" s="93"/>
      <c r="F271" s="92"/>
      <c r="G271" s="92"/>
      <c r="H271" s="93"/>
      <c r="I271" s="94"/>
      <c r="J271" s="95"/>
      <c r="K271" s="2"/>
      <c r="L271" s="2"/>
      <c r="M271" s="2"/>
      <c r="N271" s="2"/>
      <c r="O271" s="2"/>
      <c r="P271" s="2"/>
      <c r="Q271" s="2"/>
      <c r="R271" s="2"/>
      <c r="S271" s="2"/>
      <c r="T271" s="2"/>
      <c r="U271" s="2"/>
      <c r="V271" s="2"/>
      <c r="W271" s="2"/>
      <c r="X271" s="2"/>
      <c r="Y271" s="2"/>
      <c r="Z271" s="2"/>
    </row>
    <row r="272" spans="1:26" ht="12.75" customHeight="1">
      <c r="A272" s="2"/>
      <c r="B272" s="92"/>
      <c r="C272" s="26"/>
      <c r="D272" s="93"/>
      <c r="E272" s="93"/>
      <c r="F272" s="92"/>
      <c r="G272" s="92"/>
      <c r="H272" s="93"/>
      <c r="I272" s="94"/>
      <c r="J272" s="95"/>
      <c r="K272" s="2"/>
      <c r="L272" s="2"/>
      <c r="M272" s="2"/>
      <c r="N272" s="2"/>
      <c r="O272" s="2"/>
      <c r="P272" s="2"/>
      <c r="Q272" s="2"/>
      <c r="R272" s="2"/>
      <c r="S272" s="2"/>
      <c r="T272" s="2"/>
      <c r="U272" s="2"/>
      <c r="V272" s="2"/>
      <c r="W272" s="2"/>
      <c r="X272" s="2"/>
      <c r="Y272" s="2"/>
      <c r="Z272" s="2"/>
    </row>
    <row r="273" spans="1:26" ht="12.75" customHeight="1">
      <c r="A273" s="2"/>
      <c r="B273" s="92"/>
      <c r="C273" s="26"/>
      <c r="D273" s="93"/>
      <c r="E273" s="93"/>
      <c r="F273" s="92"/>
      <c r="G273" s="92"/>
      <c r="H273" s="93"/>
      <c r="I273" s="94"/>
      <c r="J273" s="95"/>
      <c r="K273" s="2"/>
      <c r="L273" s="2"/>
      <c r="M273" s="2"/>
      <c r="N273" s="2"/>
      <c r="O273" s="2"/>
      <c r="P273" s="2"/>
      <c r="Q273" s="2"/>
      <c r="R273" s="2"/>
      <c r="S273" s="2"/>
      <c r="T273" s="2"/>
      <c r="U273" s="2"/>
      <c r="V273" s="2"/>
      <c r="W273" s="2"/>
      <c r="X273" s="2"/>
      <c r="Y273" s="2"/>
      <c r="Z273" s="2"/>
    </row>
    <row r="274" spans="1:26" ht="12.75" customHeight="1">
      <c r="A274" s="2"/>
      <c r="B274" s="92"/>
      <c r="C274" s="26"/>
      <c r="D274" s="93"/>
      <c r="E274" s="93"/>
      <c r="F274" s="92"/>
      <c r="G274" s="92"/>
      <c r="H274" s="93"/>
      <c r="I274" s="94"/>
      <c r="J274" s="95"/>
      <c r="K274" s="2"/>
      <c r="L274" s="2"/>
      <c r="M274" s="2"/>
      <c r="N274" s="2"/>
      <c r="O274" s="2"/>
      <c r="P274" s="2"/>
      <c r="Q274" s="2"/>
      <c r="R274" s="2"/>
      <c r="S274" s="2"/>
      <c r="T274" s="2"/>
      <c r="U274" s="2"/>
      <c r="V274" s="2"/>
      <c r="W274" s="2"/>
      <c r="X274" s="2"/>
      <c r="Y274" s="2"/>
      <c r="Z274" s="2"/>
    </row>
    <row r="275" spans="1:26" ht="12.75" customHeight="1">
      <c r="A275" s="2"/>
      <c r="B275" s="92"/>
      <c r="C275" s="26"/>
      <c r="D275" s="93"/>
      <c r="E275" s="93"/>
      <c r="F275" s="92"/>
      <c r="G275" s="92"/>
      <c r="H275" s="93"/>
      <c r="I275" s="94"/>
      <c r="J275" s="95"/>
      <c r="K275" s="2"/>
      <c r="L275" s="2"/>
      <c r="M275" s="2"/>
      <c r="N275" s="2"/>
      <c r="O275" s="2"/>
      <c r="P275" s="2"/>
      <c r="Q275" s="2"/>
      <c r="R275" s="2"/>
      <c r="S275" s="2"/>
      <c r="T275" s="2"/>
      <c r="U275" s="2"/>
      <c r="V275" s="2"/>
      <c r="W275" s="2"/>
      <c r="X275" s="2"/>
      <c r="Y275" s="2"/>
      <c r="Z275" s="2"/>
    </row>
    <row r="276" spans="1:26" ht="12.75" customHeight="1">
      <c r="A276" s="2"/>
      <c r="B276" s="92"/>
      <c r="C276" s="26"/>
      <c r="D276" s="93"/>
      <c r="E276" s="93"/>
      <c r="F276" s="92"/>
      <c r="G276" s="92"/>
      <c r="H276" s="93"/>
      <c r="I276" s="94"/>
      <c r="J276" s="95"/>
      <c r="K276" s="2"/>
      <c r="L276" s="2"/>
      <c r="M276" s="2"/>
      <c r="N276" s="2"/>
      <c r="O276" s="2"/>
      <c r="P276" s="2"/>
      <c r="Q276" s="2"/>
      <c r="R276" s="2"/>
      <c r="S276" s="2"/>
      <c r="T276" s="2"/>
      <c r="U276" s="2"/>
      <c r="V276" s="2"/>
      <c r="W276" s="2"/>
      <c r="X276" s="2"/>
      <c r="Y276" s="2"/>
      <c r="Z276" s="2"/>
    </row>
    <row r="277" spans="1:26" ht="12.75" customHeight="1">
      <c r="A277" s="2"/>
      <c r="B277" s="92"/>
      <c r="C277" s="26"/>
      <c r="D277" s="93"/>
      <c r="E277" s="93"/>
      <c r="F277" s="92"/>
      <c r="G277" s="92"/>
      <c r="H277" s="93"/>
      <c r="I277" s="94"/>
      <c r="J277" s="95"/>
      <c r="K277" s="2"/>
      <c r="L277" s="2"/>
      <c r="M277" s="2"/>
      <c r="N277" s="2"/>
      <c r="O277" s="2"/>
      <c r="P277" s="2"/>
      <c r="Q277" s="2"/>
      <c r="R277" s="2"/>
      <c r="S277" s="2"/>
      <c r="T277" s="2"/>
      <c r="U277" s="2"/>
      <c r="V277" s="2"/>
      <c r="W277" s="2"/>
      <c r="X277" s="2"/>
      <c r="Y277" s="2"/>
      <c r="Z277" s="2"/>
    </row>
    <row r="278" spans="1:26" ht="12.75" customHeight="1">
      <c r="A278" s="2"/>
      <c r="B278" s="92"/>
      <c r="C278" s="26"/>
      <c r="D278" s="93"/>
      <c r="E278" s="93"/>
      <c r="F278" s="92"/>
      <c r="G278" s="92"/>
      <c r="H278" s="93"/>
      <c r="I278" s="94"/>
      <c r="J278" s="95"/>
      <c r="K278" s="2"/>
      <c r="L278" s="2"/>
      <c r="M278" s="2"/>
      <c r="N278" s="2"/>
      <c r="O278" s="2"/>
      <c r="P278" s="2"/>
      <c r="Q278" s="2"/>
      <c r="R278" s="2"/>
      <c r="S278" s="2"/>
      <c r="T278" s="2"/>
      <c r="U278" s="2"/>
      <c r="V278" s="2"/>
      <c r="W278" s="2"/>
      <c r="X278" s="2"/>
      <c r="Y278" s="2"/>
      <c r="Z278" s="2"/>
    </row>
    <row r="279" spans="1:26" ht="12.75" customHeight="1">
      <c r="A279" s="2"/>
      <c r="B279" s="92"/>
      <c r="C279" s="26"/>
      <c r="D279" s="93"/>
      <c r="E279" s="93"/>
      <c r="F279" s="92"/>
      <c r="G279" s="92"/>
      <c r="H279" s="93"/>
      <c r="I279" s="94"/>
      <c r="J279" s="95"/>
      <c r="K279" s="2"/>
      <c r="L279" s="2"/>
      <c r="M279" s="2"/>
      <c r="N279" s="2"/>
      <c r="O279" s="2"/>
      <c r="P279" s="2"/>
      <c r="Q279" s="2"/>
      <c r="R279" s="2"/>
      <c r="S279" s="2"/>
      <c r="T279" s="2"/>
      <c r="U279" s="2"/>
      <c r="V279" s="2"/>
      <c r="W279" s="2"/>
      <c r="X279" s="2"/>
      <c r="Y279" s="2"/>
      <c r="Z279" s="2"/>
    </row>
    <row r="280" spans="1:26" ht="12.75" customHeight="1">
      <c r="A280" s="2"/>
      <c r="B280" s="92"/>
      <c r="C280" s="26"/>
      <c r="D280" s="93"/>
      <c r="E280" s="93"/>
      <c r="F280" s="92"/>
      <c r="G280" s="92"/>
      <c r="H280" s="93"/>
      <c r="I280" s="94"/>
      <c r="J280" s="95"/>
      <c r="K280" s="2"/>
      <c r="L280" s="2"/>
      <c r="M280" s="2"/>
      <c r="N280" s="2"/>
      <c r="O280" s="2"/>
      <c r="P280" s="2"/>
      <c r="Q280" s="2"/>
      <c r="R280" s="2"/>
      <c r="S280" s="2"/>
      <c r="T280" s="2"/>
      <c r="U280" s="2"/>
      <c r="V280" s="2"/>
      <c r="W280" s="2"/>
      <c r="X280" s="2"/>
      <c r="Y280" s="2"/>
      <c r="Z280" s="2"/>
    </row>
    <row r="281" spans="1:26" ht="12.75" customHeight="1">
      <c r="A281" s="2"/>
      <c r="B281" s="92"/>
      <c r="C281" s="26"/>
      <c r="D281" s="93"/>
      <c r="E281" s="93"/>
      <c r="F281" s="92"/>
      <c r="G281" s="92"/>
      <c r="H281" s="93"/>
      <c r="I281" s="94"/>
      <c r="J281" s="95"/>
      <c r="K281" s="2"/>
      <c r="L281" s="2"/>
      <c r="M281" s="2"/>
      <c r="N281" s="2"/>
      <c r="O281" s="2"/>
      <c r="P281" s="2"/>
      <c r="Q281" s="2"/>
      <c r="R281" s="2"/>
      <c r="S281" s="2"/>
      <c r="T281" s="2"/>
      <c r="U281" s="2"/>
      <c r="V281" s="2"/>
      <c r="W281" s="2"/>
      <c r="X281" s="2"/>
      <c r="Y281" s="2"/>
      <c r="Z281" s="2"/>
    </row>
    <row r="282" spans="1:26" ht="12.75" customHeight="1">
      <c r="A282" s="2"/>
      <c r="B282" s="92"/>
      <c r="C282" s="26"/>
      <c r="D282" s="93"/>
      <c r="E282" s="93"/>
      <c r="F282" s="92"/>
      <c r="G282" s="92"/>
      <c r="H282" s="93"/>
      <c r="I282" s="94"/>
      <c r="J282" s="95"/>
      <c r="K282" s="2"/>
      <c r="L282" s="2"/>
      <c r="M282" s="2"/>
      <c r="N282" s="2"/>
      <c r="O282" s="2"/>
      <c r="P282" s="2"/>
      <c r="Q282" s="2"/>
      <c r="R282" s="2"/>
      <c r="S282" s="2"/>
      <c r="T282" s="2"/>
      <c r="U282" s="2"/>
      <c r="V282" s="2"/>
      <c r="W282" s="2"/>
      <c r="X282" s="2"/>
      <c r="Y282" s="2"/>
      <c r="Z282" s="2"/>
    </row>
    <row r="283" spans="1:26" ht="12.75" customHeight="1">
      <c r="A283" s="2"/>
      <c r="B283" s="92"/>
      <c r="C283" s="26"/>
      <c r="D283" s="93"/>
      <c r="E283" s="93"/>
      <c r="F283" s="92"/>
      <c r="G283" s="92"/>
      <c r="H283" s="93"/>
      <c r="I283" s="94"/>
      <c r="J283" s="95"/>
      <c r="K283" s="2"/>
      <c r="L283" s="2"/>
      <c r="M283" s="2"/>
      <c r="N283" s="2"/>
      <c r="O283" s="2"/>
      <c r="P283" s="2"/>
      <c r="Q283" s="2"/>
      <c r="R283" s="2"/>
      <c r="S283" s="2"/>
      <c r="T283" s="2"/>
      <c r="U283" s="2"/>
      <c r="V283" s="2"/>
      <c r="W283" s="2"/>
      <c r="X283" s="2"/>
      <c r="Y283" s="2"/>
      <c r="Z283" s="2"/>
    </row>
    <row r="284" spans="1:26" ht="12.75" customHeight="1">
      <c r="A284" s="2"/>
      <c r="B284" s="92"/>
      <c r="C284" s="26"/>
      <c r="D284" s="93"/>
      <c r="E284" s="93"/>
      <c r="F284" s="92"/>
      <c r="G284" s="92"/>
      <c r="H284" s="93"/>
      <c r="I284" s="94"/>
      <c r="J284" s="95"/>
      <c r="K284" s="2"/>
      <c r="L284" s="2"/>
      <c r="M284" s="2"/>
      <c r="N284" s="2"/>
      <c r="O284" s="2"/>
      <c r="P284" s="2"/>
      <c r="Q284" s="2"/>
      <c r="R284" s="2"/>
      <c r="S284" s="2"/>
      <c r="T284" s="2"/>
      <c r="U284" s="2"/>
      <c r="V284" s="2"/>
      <c r="W284" s="2"/>
      <c r="X284" s="2"/>
      <c r="Y284" s="2"/>
      <c r="Z284" s="2"/>
    </row>
    <row r="285" spans="1:26" ht="12.75" customHeight="1">
      <c r="A285" s="2"/>
      <c r="B285" s="92"/>
      <c r="C285" s="26"/>
      <c r="D285" s="93"/>
      <c r="E285" s="93"/>
      <c r="F285" s="92"/>
      <c r="G285" s="92"/>
      <c r="H285" s="93"/>
      <c r="I285" s="94"/>
      <c r="J285" s="95"/>
      <c r="K285" s="2"/>
      <c r="L285" s="2"/>
      <c r="M285" s="2"/>
      <c r="N285" s="2"/>
      <c r="O285" s="2"/>
      <c r="P285" s="2"/>
      <c r="Q285" s="2"/>
      <c r="R285" s="2"/>
      <c r="S285" s="2"/>
      <c r="T285" s="2"/>
      <c r="U285" s="2"/>
      <c r="V285" s="2"/>
      <c r="W285" s="2"/>
      <c r="X285" s="2"/>
      <c r="Y285" s="2"/>
      <c r="Z285" s="2"/>
    </row>
    <row r="286" spans="1:26" ht="12.75" customHeight="1">
      <c r="A286" s="2"/>
      <c r="B286" s="92"/>
      <c r="C286" s="26"/>
      <c r="D286" s="93"/>
      <c r="E286" s="93"/>
      <c r="F286" s="92"/>
      <c r="G286" s="92"/>
      <c r="H286" s="93"/>
      <c r="I286" s="94"/>
      <c r="J286" s="95"/>
      <c r="K286" s="2"/>
      <c r="L286" s="2"/>
      <c r="M286" s="2"/>
      <c r="N286" s="2"/>
      <c r="O286" s="2"/>
      <c r="P286" s="2"/>
      <c r="Q286" s="2"/>
      <c r="R286" s="2"/>
      <c r="S286" s="2"/>
      <c r="T286" s="2"/>
      <c r="U286" s="2"/>
      <c r="V286" s="2"/>
      <c r="W286" s="2"/>
      <c r="X286" s="2"/>
      <c r="Y286" s="2"/>
      <c r="Z286" s="2"/>
    </row>
    <row r="287" spans="1:26" ht="12.75" customHeight="1">
      <c r="A287" s="2"/>
      <c r="B287" s="92"/>
      <c r="C287" s="26"/>
      <c r="D287" s="93"/>
      <c r="E287" s="93"/>
      <c r="F287" s="92"/>
      <c r="G287" s="92"/>
      <c r="H287" s="93"/>
      <c r="I287" s="94"/>
      <c r="J287" s="95"/>
      <c r="K287" s="2"/>
      <c r="L287" s="2"/>
      <c r="M287" s="2"/>
      <c r="N287" s="2"/>
      <c r="O287" s="2"/>
      <c r="P287" s="2"/>
      <c r="Q287" s="2"/>
      <c r="R287" s="2"/>
      <c r="S287" s="2"/>
      <c r="T287" s="2"/>
      <c r="U287" s="2"/>
      <c r="V287" s="2"/>
      <c r="W287" s="2"/>
      <c r="X287" s="2"/>
      <c r="Y287" s="2"/>
      <c r="Z287" s="2"/>
    </row>
    <row r="288" spans="1:26" ht="12.75" customHeight="1">
      <c r="A288" s="2"/>
      <c r="B288" s="92"/>
      <c r="C288" s="26"/>
      <c r="D288" s="93"/>
      <c r="E288" s="93"/>
      <c r="F288" s="92"/>
      <c r="G288" s="92"/>
      <c r="H288" s="93"/>
      <c r="I288" s="94"/>
      <c r="J288" s="95"/>
      <c r="K288" s="2"/>
      <c r="L288" s="2"/>
      <c r="M288" s="2"/>
      <c r="N288" s="2"/>
      <c r="O288" s="2"/>
      <c r="P288" s="2"/>
      <c r="Q288" s="2"/>
      <c r="R288" s="2"/>
      <c r="S288" s="2"/>
      <c r="T288" s="2"/>
      <c r="U288" s="2"/>
      <c r="V288" s="2"/>
      <c r="W288" s="2"/>
      <c r="X288" s="2"/>
      <c r="Y288" s="2"/>
      <c r="Z288" s="2"/>
    </row>
    <row r="289" spans="1:26" ht="12.75" customHeight="1">
      <c r="A289" s="2"/>
      <c r="B289" s="92"/>
      <c r="C289" s="26"/>
      <c r="D289" s="93"/>
      <c r="E289" s="93"/>
      <c r="F289" s="92"/>
      <c r="G289" s="92"/>
      <c r="H289" s="93"/>
      <c r="I289" s="94"/>
      <c r="J289" s="95"/>
      <c r="K289" s="2"/>
      <c r="L289" s="2"/>
      <c r="M289" s="2"/>
      <c r="N289" s="2"/>
      <c r="O289" s="2"/>
      <c r="P289" s="2"/>
      <c r="Q289" s="2"/>
      <c r="R289" s="2"/>
      <c r="S289" s="2"/>
      <c r="T289" s="2"/>
      <c r="U289" s="2"/>
      <c r="V289" s="2"/>
      <c r="W289" s="2"/>
      <c r="X289" s="2"/>
      <c r="Y289" s="2"/>
      <c r="Z289" s="2"/>
    </row>
    <row r="290" spans="1:26" ht="12.75" customHeight="1">
      <c r="A290" s="2"/>
      <c r="B290" s="92"/>
      <c r="C290" s="26"/>
      <c r="D290" s="93"/>
      <c r="E290" s="93"/>
      <c r="F290" s="92"/>
      <c r="G290" s="92"/>
      <c r="H290" s="93"/>
      <c r="I290" s="94"/>
      <c r="J290" s="95"/>
      <c r="K290" s="2"/>
      <c r="L290" s="2"/>
      <c r="M290" s="2"/>
      <c r="N290" s="2"/>
      <c r="O290" s="2"/>
      <c r="P290" s="2"/>
      <c r="Q290" s="2"/>
      <c r="R290" s="2"/>
      <c r="S290" s="2"/>
      <c r="T290" s="2"/>
      <c r="U290" s="2"/>
      <c r="V290" s="2"/>
      <c r="W290" s="2"/>
      <c r="X290" s="2"/>
      <c r="Y290" s="2"/>
      <c r="Z290" s="2"/>
    </row>
    <row r="291" spans="1:26" ht="12.75" customHeight="1">
      <c r="A291" s="2"/>
      <c r="B291" s="92"/>
      <c r="C291" s="26"/>
      <c r="D291" s="93"/>
      <c r="E291" s="93"/>
      <c r="F291" s="92"/>
      <c r="G291" s="92"/>
      <c r="H291" s="93"/>
      <c r="I291" s="94"/>
      <c r="J291" s="95"/>
      <c r="K291" s="2"/>
      <c r="L291" s="2"/>
      <c r="M291" s="2"/>
      <c r="N291" s="2"/>
      <c r="O291" s="2"/>
      <c r="P291" s="2"/>
      <c r="Q291" s="2"/>
      <c r="R291" s="2"/>
      <c r="S291" s="2"/>
      <c r="T291" s="2"/>
      <c r="U291" s="2"/>
      <c r="V291" s="2"/>
      <c r="W291" s="2"/>
      <c r="X291" s="2"/>
      <c r="Y291" s="2"/>
      <c r="Z291" s="2"/>
    </row>
    <row r="292" spans="1:26" ht="12.75" customHeight="1">
      <c r="A292" s="2"/>
      <c r="B292" s="92"/>
      <c r="C292" s="26"/>
      <c r="D292" s="93"/>
      <c r="E292" s="93"/>
      <c r="F292" s="92"/>
      <c r="G292" s="92"/>
      <c r="H292" s="93"/>
      <c r="I292" s="94"/>
      <c r="J292" s="95"/>
      <c r="K292" s="2"/>
      <c r="L292" s="2"/>
      <c r="M292" s="2"/>
      <c r="N292" s="2"/>
      <c r="O292" s="2"/>
      <c r="P292" s="2"/>
      <c r="Q292" s="2"/>
      <c r="R292" s="2"/>
      <c r="S292" s="2"/>
      <c r="T292" s="2"/>
      <c r="U292" s="2"/>
      <c r="V292" s="2"/>
      <c r="W292" s="2"/>
      <c r="X292" s="2"/>
      <c r="Y292" s="2"/>
      <c r="Z292" s="2"/>
    </row>
    <row r="293" spans="1:26" ht="12.75" customHeight="1">
      <c r="A293" s="2"/>
      <c r="B293" s="92"/>
      <c r="C293" s="26"/>
      <c r="D293" s="93"/>
      <c r="E293" s="93"/>
      <c r="F293" s="92"/>
      <c r="G293" s="92"/>
      <c r="H293" s="93"/>
      <c r="I293" s="94"/>
      <c r="J293" s="95"/>
      <c r="K293" s="2"/>
      <c r="L293" s="2"/>
      <c r="M293" s="2"/>
      <c r="N293" s="2"/>
      <c r="O293" s="2"/>
      <c r="P293" s="2"/>
      <c r="Q293" s="2"/>
      <c r="R293" s="2"/>
      <c r="S293" s="2"/>
      <c r="T293" s="2"/>
      <c r="U293" s="2"/>
      <c r="V293" s="2"/>
      <c r="W293" s="2"/>
      <c r="X293" s="2"/>
      <c r="Y293" s="2"/>
      <c r="Z293" s="2"/>
    </row>
    <row r="294" spans="1:26" ht="12.75" customHeight="1">
      <c r="A294" s="2"/>
      <c r="B294" s="92"/>
      <c r="C294" s="26"/>
      <c r="D294" s="93"/>
      <c r="E294" s="93"/>
      <c r="F294" s="92"/>
      <c r="G294" s="92"/>
      <c r="H294" s="93"/>
      <c r="I294" s="94"/>
      <c r="J294" s="95"/>
      <c r="K294" s="2"/>
      <c r="L294" s="2"/>
      <c r="M294" s="2"/>
      <c r="N294" s="2"/>
      <c r="O294" s="2"/>
      <c r="P294" s="2"/>
      <c r="Q294" s="2"/>
      <c r="R294" s="2"/>
      <c r="S294" s="2"/>
      <c r="T294" s="2"/>
      <c r="U294" s="2"/>
      <c r="V294" s="2"/>
      <c r="W294" s="2"/>
      <c r="X294" s="2"/>
      <c r="Y294" s="2"/>
      <c r="Z294" s="2"/>
    </row>
    <row r="295" spans="1:26" ht="12.75" customHeight="1">
      <c r="A295" s="2"/>
      <c r="B295" s="92"/>
      <c r="C295" s="26"/>
      <c r="D295" s="93"/>
      <c r="E295" s="93"/>
      <c r="F295" s="92"/>
      <c r="G295" s="92"/>
      <c r="H295" s="93"/>
      <c r="I295" s="94"/>
      <c r="J295" s="95"/>
      <c r="K295" s="2"/>
      <c r="L295" s="2"/>
      <c r="M295" s="2"/>
      <c r="N295" s="2"/>
      <c r="O295" s="2"/>
      <c r="P295" s="2"/>
      <c r="Q295" s="2"/>
      <c r="R295" s="2"/>
      <c r="S295" s="2"/>
      <c r="T295" s="2"/>
      <c r="U295" s="2"/>
      <c r="V295" s="2"/>
      <c r="W295" s="2"/>
      <c r="X295" s="2"/>
      <c r="Y295" s="2"/>
      <c r="Z295" s="2"/>
    </row>
    <row r="296" spans="1:26" ht="12.75" customHeight="1">
      <c r="A296" s="2"/>
      <c r="B296" s="92"/>
      <c r="C296" s="26"/>
      <c r="D296" s="93"/>
      <c r="E296" s="93"/>
      <c r="F296" s="92"/>
      <c r="G296" s="92"/>
      <c r="H296" s="93"/>
      <c r="I296" s="94"/>
      <c r="J296" s="95"/>
      <c r="K296" s="2"/>
      <c r="L296" s="2"/>
      <c r="M296" s="2"/>
      <c r="N296" s="2"/>
      <c r="O296" s="2"/>
      <c r="P296" s="2"/>
      <c r="Q296" s="2"/>
      <c r="R296" s="2"/>
      <c r="S296" s="2"/>
      <c r="T296" s="2"/>
      <c r="U296" s="2"/>
      <c r="V296" s="2"/>
      <c r="W296" s="2"/>
      <c r="X296" s="2"/>
      <c r="Y296" s="2"/>
      <c r="Z296" s="2"/>
    </row>
    <row r="297" spans="1:26" ht="12.75" customHeight="1">
      <c r="A297" s="2"/>
      <c r="B297" s="92"/>
      <c r="C297" s="26"/>
      <c r="D297" s="93"/>
      <c r="E297" s="93"/>
      <c r="F297" s="92"/>
      <c r="G297" s="92"/>
      <c r="H297" s="93"/>
      <c r="I297" s="94"/>
      <c r="J297" s="95"/>
      <c r="K297" s="2"/>
      <c r="L297" s="2"/>
      <c r="M297" s="2"/>
      <c r="N297" s="2"/>
      <c r="O297" s="2"/>
      <c r="P297" s="2"/>
      <c r="Q297" s="2"/>
      <c r="R297" s="2"/>
      <c r="S297" s="2"/>
      <c r="T297" s="2"/>
      <c r="U297" s="2"/>
      <c r="V297" s="2"/>
      <c r="W297" s="2"/>
      <c r="X297" s="2"/>
      <c r="Y297" s="2"/>
      <c r="Z297" s="2"/>
    </row>
    <row r="298" spans="1:26" ht="12.75" customHeight="1">
      <c r="A298" s="2"/>
      <c r="B298" s="92"/>
      <c r="C298" s="26"/>
      <c r="D298" s="93"/>
      <c r="E298" s="93"/>
      <c r="F298" s="92"/>
      <c r="G298" s="92"/>
      <c r="H298" s="93"/>
      <c r="I298" s="94"/>
      <c r="J298" s="95"/>
      <c r="K298" s="2"/>
      <c r="L298" s="2"/>
      <c r="M298" s="2"/>
      <c r="N298" s="2"/>
      <c r="O298" s="2"/>
      <c r="P298" s="2"/>
      <c r="Q298" s="2"/>
      <c r="R298" s="2"/>
      <c r="S298" s="2"/>
      <c r="T298" s="2"/>
      <c r="U298" s="2"/>
      <c r="V298" s="2"/>
      <c r="W298" s="2"/>
      <c r="X298" s="2"/>
      <c r="Y298" s="2"/>
      <c r="Z298" s="2"/>
    </row>
    <row r="299" spans="1:26" ht="12.75" customHeight="1">
      <c r="A299" s="2"/>
      <c r="B299" s="92"/>
      <c r="C299" s="26"/>
      <c r="D299" s="93"/>
      <c r="E299" s="93"/>
      <c r="F299" s="92"/>
      <c r="G299" s="92"/>
      <c r="H299" s="93"/>
      <c r="I299" s="94"/>
      <c r="J299" s="95"/>
      <c r="K299" s="2"/>
      <c r="L299" s="2"/>
      <c r="M299" s="2"/>
      <c r="N299" s="2"/>
      <c r="O299" s="2"/>
      <c r="P299" s="2"/>
      <c r="Q299" s="2"/>
      <c r="R299" s="2"/>
      <c r="S299" s="2"/>
      <c r="T299" s="2"/>
      <c r="U299" s="2"/>
      <c r="V299" s="2"/>
      <c r="W299" s="2"/>
      <c r="X299" s="2"/>
      <c r="Y299" s="2"/>
      <c r="Z299" s="2"/>
    </row>
    <row r="300" spans="1:26" ht="12.75" customHeight="1">
      <c r="A300" s="2"/>
      <c r="B300" s="92"/>
      <c r="C300" s="26"/>
      <c r="D300" s="93"/>
      <c r="E300" s="93"/>
      <c r="F300" s="92"/>
      <c r="G300" s="92"/>
      <c r="H300" s="93"/>
      <c r="I300" s="94"/>
      <c r="J300" s="95"/>
      <c r="K300" s="2"/>
      <c r="L300" s="2"/>
      <c r="M300" s="2"/>
      <c r="N300" s="2"/>
      <c r="O300" s="2"/>
      <c r="P300" s="2"/>
      <c r="Q300" s="2"/>
      <c r="R300" s="2"/>
      <c r="S300" s="2"/>
      <c r="T300" s="2"/>
      <c r="U300" s="2"/>
      <c r="V300" s="2"/>
      <c r="W300" s="2"/>
      <c r="X300" s="2"/>
      <c r="Y300" s="2"/>
      <c r="Z300" s="2"/>
    </row>
    <row r="301" spans="1:26" ht="12.75" customHeight="1">
      <c r="A301" s="2"/>
      <c r="B301" s="92"/>
      <c r="C301" s="26"/>
      <c r="D301" s="93"/>
      <c r="E301" s="93"/>
      <c r="F301" s="92"/>
      <c r="G301" s="92"/>
      <c r="H301" s="93"/>
      <c r="I301" s="94"/>
      <c r="J301" s="95"/>
      <c r="K301" s="2"/>
      <c r="L301" s="2"/>
      <c r="M301" s="2"/>
      <c r="N301" s="2"/>
      <c r="O301" s="2"/>
      <c r="P301" s="2"/>
      <c r="Q301" s="2"/>
      <c r="R301" s="2"/>
      <c r="S301" s="2"/>
      <c r="T301" s="2"/>
      <c r="U301" s="2"/>
      <c r="V301" s="2"/>
      <c r="W301" s="2"/>
      <c r="X301" s="2"/>
      <c r="Y301" s="2"/>
      <c r="Z301" s="2"/>
    </row>
    <row r="302" spans="1:26" ht="12.75" customHeight="1">
      <c r="A302" s="2"/>
      <c r="B302" s="92"/>
      <c r="C302" s="26"/>
      <c r="D302" s="93"/>
      <c r="E302" s="93"/>
      <c r="F302" s="92"/>
      <c r="G302" s="92"/>
      <c r="H302" s="93"/>
      <c r="I302" s="94"/>
      <c r="J302" s="95"/>
      <c r="K302" s="2"/>
      <c r="L302" s="2"/>
      <c r="M302" s="2"/>
      <c r="N302" s="2"/>
      <c r="O302" s="2"/>
      <c r="P302" s="2"/>
      <c r="Q302" s="2"/>
      <c r="R302" s="2"/>
      <c r="S302" s="2"/>
      <c r="T302" s="2"/>
      <c r="U302" s="2"/>
      <c r="V302" s="2"/>
      <c r="W302" s="2"/>
      <c r="X302" s="2"/>
      <c r="Y302" s="2"/>
      <c r="Z302" s="2"/>
    </row>
    <row r="303" spans="1:26" ht="12.75" customHeight="1">
      <c r="A303" s="2"/>
      <c r="B303" s="92"/>
      <c r="C303" s="26"/>
      <c r="D303" s="93"/>
      <c r="E303" s="93"/>
      <c r="F303" s="92"/>
      <c r="G303" s="92"/>
      <c r="H303" s="93"/>
      <c r="I303" s="94"/>
      <c r="J303" s="95"/>
      <c r="K303" s="2"/>
      <c r="L303" s="2"/>
      <c r="M303" s="2"/>
      <c r="N303" s="2"/>
      <c r="O303" s="2"/>
      <c r="P303" s="2"/>
      <c r="Q303" s="2"/>
      <c r="R303" s="2"/>
      <c r="S303" s="2"/>
      <c r="T303" s="2"/>
      <c r="U303" s="2"/>
      <c r="V303" s="2"/>
      <c r="W303" s="2"/>
      <c r="X303" s="2"/>
      <c r="Y303" s="2"/>
      <c r="Z303" s="2"/>
    </row>
    <row r="304" spans="1:26" ht="12.75" customHeight="1">
      <c r="A304" s="2"/>
      <c r="B304" s="92"/>
      <c r="C304" s="26"/>
      <c r="D304" s="93"/>
      <c r="E304" s="93"/>
      <c r="F304" s="92"/>
      <c r="G304" s="92"/>
      <c r="H304" s="93"/>
      <c r="I304" s="94"/>
      <c r="J304" s="95"/>
      <c r="K304" s="2"/>
      <c r="L304" s="2"/>
      <c r="M304" s="2"/>
      <c r="N304" s="2"/>
      <c r="O304" s="2"/>
      <c r="P304" s="2"/>
      <c r="Q304" s="2"/>
      <c r="R304" s="2"/>
      <c r="S304" s="2"/>
      <c r="T304" s="2"/>
      <c r="U304" s="2"/>
      <c r="V304" s="2"/>
      <c r="W304" s="2"/>
      <c r="X304" s="2"/>
      <c r="Y304" s="2"/>
      <c r="Z304" s="2"/>
    </row>
    <row r="305" spans="1:26" ht="12.75" customHeight="1">
      <c r="A305" s="2"/>
      <c r="B305" s="92"/>
      <c r="C305" s="26"/>
      <c r="D305" s="93"/>
      <c r="E305" s="93"/>
      <c r="F305" s="92"/>
      <c r="G305" s="92"/>
      <c r="H305" s="93"/>
      <c r="I305" s="94"/>
      <c r="J305" s="95"/>
      <c r="K305" s="2"/>
      <c r="L305" s="2"/>
      <c r="M305" s="2"/>
      <c r="N305" s="2"/>
      <c r="O305" s="2"/>
      <c r="P305" s="2"/>
      <c r="Q305" s="2"/>
      <c r="R305" s="2"/>
      <c r="S305" s="2"/>
      <c r="T305" s="2"/>
      <c r="U305" s="2"/>
      <c r="V305" s="2"/>
      <c r="W305" s="2"/>
      <c r="X305" s="2"/>
      <c r="Y305" s="2"/>
      <c r="Z305" s="2"/>
    </row>
    <row r="306" spans="1:26" ht="12.75" customHeight="1">
      <c r="A306" s="2"/>
      <c r="B306" s="92"/>
      <c r="C306" s="26"/>
      <c r="D306" s="93"/>
      <c r="E306" s="93"/>
      <c r="F306" s="92"/>
      <c r="G306" s="92"/>
      <c r="H306" s="93"/>
      <c r="I306" s="94"/>
      <c r="J306" s="95"/>
      <c r="K306" s="2"/>
      <c r="L306" s="2"/>
      <c r="M306" s="2"/>
      <c r="N306" s="2"/>
      <c r="O306" s="2"/>
      <c r="P306" s="2"/>
      <c r="Q306" s="2"/>
      <c r="R306" s="2"/>
      <c r="S306" s="2"/>
      <c r="T306" s="2"/>
      <c r="U306" s="2"/>
      <c r="V306" s="2"/>
      <c r="W306" s="2"/>
      <c r="X306" s="2"/>
      <c r="Y306" s="2"/>
      <c r="Z306" s="2"/>
    </row>
    <row r="307" spans="1:26" ht="12.75" customHeight="1">
      <c r="A307" s="2"/>
      <c r="B307" s="92"/>
      <c r="C307" s="26"/>
      <c r="D307" s="93"/>
      <c r="E307" s="93"/>
      <c r="F307" s="92"/>
      <c r="G307" s="92"/>
      <c r="H307" s="93"/>
      <c r="I307" s="94"/>
      <c r="J307" s="95"/>
      <c r="K307" s="2"/>
      <c r="L307" s="2"/>
      <c r="M307" s="2"/>
      <c r="N307" s="2"/>
      <c r="O307" s="2"/>
      <c r="P307" s="2"/>
      <c r="Q307" s="2"/>
      <c r="R307" s="2"/>
      <c r="S307" s="2"/>
      <c r="T307" s="2"/>
      <c r="U307" s="2"/>
      <c r="V307" s="2"/>
      <c r="W307" s="2"/>
      <c r="X307" s="2"/>
      <c r="Y307" s="2"/>
      <c r="Z307" s="2"/>
    </row>
    <row r="308" spans="1:26" ht="12.75" customHeight="1">
      <c r="A308" s="2"/>
      <c r="B308" s="92"/>
      <c r="C308" s="26"/>
      <c r="D308" s="93"/>
      <c r="E308" s="93"/>
      <c r="F308" s="92"/>
      <c r="G308" s="92"/>
      <c r="H308" s="93"/>
      <c r="I308" s="94"/>
      <c r="J308" s="95"/>
      <c r="K308" s="2"/>
      <c r="L308" s="2"/>
      <c r="M308" s="2"/>
      <c r="N308" s="2"/>
      <c r="O308" s="2"/>
      <c r="P308" s="2"/>
      <c r="Q308" s="2"/>
      <c r="R308" s="2"/>
      <c r="S308" s="2"/>
      <c r="T308" s="2"/>
      <c r="U308" s="2"/>
      <c r="V308" s="2"/>
      <c r="W308" s="2"/>
      <c r="X308" s="2"/>
      <c r="Y308" s="2"/>
      <c r="Z308" s="2"/>
    </row>
    <row r="309" spans="1:26" ht="12.75" customHeight="1">
      <c r="A309" s="2"/>
      <c r="B309" s="92"/>
      <c r="C309" s="26"/>
      <c r="D309" s="93"/>
      <c r="E309" s="93"/>
      <c r="F309" s="92"/>
      <c r="G309" s="92"/>
      <c r="H309" s="93"/>
      <c r="I309" s="94"/>
      <c r="J309" s="95"/>
      <c r="K309" s="2"/>
      <c r="L309" s="2"/>
      <c r="M309" s="2"/>
      <c r="N309" s="2"/>
      <c r="O309" s="2"/>
      <c r="P309" s="2"/>
      <c r="Q309" s="2"/>
      <c r="R309" s="2"/>
      <c r="S309" s="2"/>
      <c r="T309" s="2"/>
      <c r="U309" s="2"/>
      <c r="V309" s="2"/>
      <c r="W309" s="2"/>
      <c r="X309" s="2"/>
      <c r="Y309" s="2"/>
      <c r="Z309" s="2"/>
    </row>
    <row r="310" spans="1:26" ht="12.75" customHeight="1">
      <c r="A310" s="2"/>
      <c r="B310" s="92"/>
      <c r="C310" s="26"/>
      <c r="D310" s="93"/>
      <c r="E310" s="93"/>
      <c r="F310" s="92"/>
      <c r="G310" s="92"/>
      <c r="H310" s="93"/>
      <c r="I310" s="94"/>
      <c r="J310" s="95"/>
      <c r="K310" s="2"/>
      <c r="L310" s="2"/>
      <c r="M310" s="2"/>
      <c r="N310" s="2"/>
      <c r="O310" s="2"/>
      <c r="P310" s="2"/>
      <c r="Q310" s="2"/>
      <c r="R310" s="2"/>
      <c r="S310" s="2"/>
      <c r="T310" s="2"/>
      <c r="U310" s="2"/>
      <c r="V310" s="2"/>
      <c r="W310" s="2"/>
      <c r="X310" s="2"/>
      <c r="Y310" s="2"/>
      <c r="Z310" s="2"/>
    </row>
    <row r="311" spans="1:26" ht="12.75" customHeight="1">
      <c r="A311" s="2"/>
      <c r="B311" s="92"/>
      <c r="C311" s="26"/>
      <c r="D311" s="93"/>
      <c r="E311" s="93"/>
      <c r="F311" s="92"/>
      <c r="G311" s="92"/>
      <c r="H311" s="93"/>
      <c r="I311" s="94"/>
      <c r="J311" s="95"/>
      <c r="K311" s="2"/>
      <c r="L311" s="2"/>
      <c r="M311" s="2"/>
      <c r="N311" s="2"/>
      <c r="O311" s="2"/>
      <c r="P311" s="2"/>
      <c r="Q311" s="2"/>
      <c r="R311" s="2"/>
      <c r="S311" s="2"/>
      <c r="T311" s="2"/>
      <c r="U311" s="2"/>
      <c r="V311" s="2"/>
      <c r="W311" s="2"/>
      <c r="X311" s="2"/>
      <c r="Y311" s="2"/>
      <c r="Z311" s="2"/>
    </row>
    <row r="312" spans="1:26" ht="12.75" customHeight="1">
      <c r="A312" s="2"/>
      <c r="B312" s="92"/>
      <c r="C312" s="26"/>
      <c r="D312" s="93"/>
      <c r="E312" s="93"/>
      <c r="F312" s="92"/>
      <c r="G312" s="92"/>
      <c r="H312" s="93"/>
      <c r="I312" s="94"/>
      <c r="J312" s="95"/>
      <c r="K312" s="2"/>
      <c r="L312" s="2"/>
      <c r="M312" s="2"/>
      <c r="N312" s="2"/>
      <c r="O312" s="2"/>
      <c r="P312" s="2"/>
      <c r="Q312" s="2"/>
      <c r="R312" s="2"/>
      <c r="S312" s="2"/>
      <c r="T312" s="2"/>
      <c r="U312" s="2"/>
      <c r="V312" s="2"/>
      <c r="W312" s="2"/>
      <c r="X312" s="2"/>
      <c r="Y312" s="2"/>
      <c r="Z312" s="2"/>
    </row>
    <row r="313" spans="1:26" ht="12.75" customHeight="1">
      <c r="A313" s="2"/>
      <c r="B313" s="92"/>
      <c r="C313" s="26"/>
      <c r="D313" s="93"/>
      <c r="E313" s="93"/>
      <c r="F313" s="92"/>
      <c r="G313" s="92"/>
      <c r="H313" s="93"/>
      <c r="I313" s="94"/>
      <c r="J313" s="95"/>
      <c r="K313" s="2"/>
      <c r="L313" s="2"/>
      <c r="M313" s="2"/>
      <c r="N313" s="2"/>
      <c r="O313" s="2"/>
      <c r="P313" s="2"/>
      <c r="Q313" s="2"/>
      <c r="R313" s="2"/>
      <c r="S313" s="2"/>
      <c r="T313" s="2"/>
      <c r="U313" s="2"/>
      <c r="V313" s="2"/>
      <c r="W313" s="2"/>
      <c r="X313" s="2"/>
      <c r="Y313" s="2"/>
      <c r="Z313" s="2"/>
    </row>
    <row r="314" spans="1:26" ht="12.75" customHeight="1">
      <c r="A314" s="2"/>
      <c r="B314" s="92"/>
      <c r="C314" s="26"/>
      <c r="D314" s="93"/>
      <c r="E314" s="93"/>
      <c r="F314" s="92"/>
      <c r="G314" s="92"/>
      <c r="H314" s="93"/>
      <c r="I314" s="94"/>
      <c r="J314" s="95"/>
      <c r="K314" s="2"/>
      <c r="L314" s="2"/>
      <c r="M314" s="2"/>
      <c r="N314" s="2"/>
      <c r="O314" s="2"/>
      <c r="P314" s="2"/>
      <c r="Q314" s="2"/>
      <c r="R314" s="2"/>
      <c r="S314" s="2"/>
      <c r="T314" s="2"/>
      <c r="U314" s="2"/>
      <c r="V314" s="2"/>
      <c r="W314" s="2"/>
      <c r="X314" s="2"/>
      <c r="Y314" s="2"/>
      <c r="Z314" s="2"/>
    </row>
    <row r="315" spans="1:26" ht="12.75" customHeight="1">
      <c r="A315" s="2"/>
      <c r="B315" s="92"/>
      <c r="C315" s="26"/>
      <c r="D315" s="93"/>
      <c r="E315" s="93"/>
      <c r="F315" s="92"/>
      <c r="G315" s="92"/>
      <c r="H315" s="93"/>
      <c r="I315" s="94"/>
      <c r="J315" s="95"/>
      <c r="K315" s="2"/>
      <c r="L315" s="2"/>
      <c r="M315" s="2"/>
      <c r="N315" s="2"/>
      <c r="O315" s="2"/>
      <c r="P315" s="2"/>
      <c r="Q315" s="2"/>
      <c r="R315" s="2"/>
      <c r="S315" s="2"/>
      <c r="T315" s="2"/>
      <c r="U315" s="2"/>
      <c r="V315" s="2"/>
      <c r="W315" s="2"/>
      <c r="X315" s="2"/>
      <c r="Y315" s="2"/>
      <c r="Z315" s="2"/>
    </row>
    <row r="316" spans="1:26" ht="12.75" customHeight="1">
      <c r="A316" s="2"/>
      <c r="B316" s="92"/>
      <c r="C316" s="26"/>
      <c r="D316" s="93"/>
      <c r="E316" s="93"/>
      <c r="F316" s="92"/>
      <c r="G316" s="92"/>
      <c r="H316" s="93"/>
      <c r="I316" s="94"/>
      <c r="J316" s="95"/>
      <c r="K316" s="2"/>
      <c r="L316" s="2"/>
      <c r="M316" s="2"/>
      <c r="N316" s="2"/>
      <c r="O316" s="2"/>
      <c r="P316" s="2"/>
      <c r="Q316" s="2"/>
      <c r="R316" s="2"/>
      <c r="S316" s="2"/>
      <c r="T316" s="2"/>
      <c r="U316" s="2"/>
      <c r="V316" s="2"/>
      <c r="W316" s="2"/>
      <c r="X316" s="2"/>
      <c r="Y316" s="2"/>
      <c r="Z316" s="2"/>
    </row>
    <row r="317" spans="1:26" ht="12.75" customHeight="1">
      <c r="A317" s="2"/>
      <c r="B317" s="92"/>
      <c r="C317" s="26"/>
      <c r="D317" s="93"/>
      <c r="E317" s="93"/>
      <c r="F317" s="92"/>
      <c r="G317" s="92"/>
      <c r="H317" s="93"/>
      <c r="I317" s="94"/>
      <c r="J317" s="95"/>
      <c r="K317" s="2"/>
      <c r="L317" s="2"/>
      <c r="M317" s="2"/>
      <c r="N317" s="2"/>
      <c r="O317" s="2"/>
      <c r="P317" s="2"/>
      <c r="Q317" s="2"/>
      <c r="R317" s="2"/>
      <c r="S317" s="2"/>
      <c r="T317" s="2"/>
      <c r="U317" s="2"/>
      <c r="V317" s="2"/>
      <c r="W317" s="2"/>
      <c r="X317" s="2"/>
      <c r="Y317" s="2"/>
      <c r="Z317" s="2"/>
    </row>
    <row r="318" spans="1:26" ht="12.75" customHeight="1">
      <c r="A318" s="2"/>
      <c r="B318" s="92"/>
      <c r="C318" s="26"/>
      <c r="D318" s="93"/>
      <c r="E318" s="93"/>
      <c r="F318" s="92"/>
      <c r="G318" s="92"/>
      <c r="H318" s="93"/>
      <c r="I318" s="94"/>
      <c r="J318" s="95"/>
      <c r="K318" s="2"/>
      <c r="L318" s="2"/>
      <c r="M318" s="2"/>
      <c r="N318" s="2"/>
      <c r="O318" s="2"/>
      <c r="P318" s="2"/>
      <c r="Q318" s="2"/>
      <c r="R318" s="2"/>
      <c r="S318" s="2"/>
      <c r="T318" s="2"/>
      <c r="U318" s="2"/>
      <c r="V318" s="2"/>
      <c r="W318" s="2"/>
      <c r="X318" s="2"/>
      <c r="Y318" s="2"/>
      <c r="Z318" s="2"/>
    </row>
    <row r="319" spans="1:26" ht="12.75" customHeight="1">
      <c r="A319" s="2"/>
      <c r="B319" s="92"/>
      <c r="C319" s="26"/>
      <c r="D319" s="93"/>
      <c r="E319" s="93"/>
      <c r="F319" s="92"/>
      <c r="G319" s="92"/>
      <c r="H319" s="93"/>
      <c r="I319" s="94"/>
      <c r="J319" s="95"/>
      <c r="K319" s="2"/>
      <c r="L319" s="2"/>
      <c r="M319" s="2"/>
      <c r="N319" s="2"/>
      <c r="O319" s="2"/>
      <c r="P319" s="2"/>
      <c r="Q319" s="2"/>
      <c r="R319" s="2"/>
      <c r="S319" s="2"/>
      <c r="T319" s="2"/>
      <c r="U319" s="2"/>
      <c r="V319" s="2"/>
      <c r="W319" s="2"/>
      <c r="X319" s="2"/>
      <c r="Y319" s="2"/>
      <c r="Z319" s="2"/>
    </row>
    <row r="320" spans="1:26" ht="12.75" customHeight="1">
      <c r="A320" s="2"/>
      <c r="B320" s="92"/>
      <c r="C320" s="26"/>
      <c r="D320" s="93"/>
      <c r="E320" s="93"/>
      <c r="F320" s="92"/>
      <c r="G320" s="92"/>
      <c r="H320" s="93"/>
      <c r="I320" s="94"/>
      <c r="J320" s="95"/>
      <c r="K320" s="2"/>
      <c r="L320" s="2"/>
      <c r="M320" s="2"/>
      <c r="N320" s="2"/>
      <c r="O320" s="2"/>
      <c r="P320" s="2"/>
      <c r="Q320" s="2"/>
      <c r="R320" s="2"/>
      <c r="S320" s="2"/>
      <c r="T320" s="2"/>
      <c r="U320" s="2"/>
      <c r="V320" s="2"/>
      <c r="W320" s="2"/>
      <c r="X320" s="2"/>
      <c r="Y320" s="2"/>
      <c r="Z320" s="2"/>
    </row>
    <row r="321" spans="1:26" ht="12.75" customHeight="1">
      <c r="A321" s="2"/>
      <c r="B321" s="92"/>
      <c r="C321" s="26"/>
      <c r="D321" s="93"/>
      <c r="E321" s="93"/>
      <c r="F321" s="92"/>
      <c r="G321" s="92"/>
      <c r="H321" s="93"/>
      <c r="I321" s="94"/>
      <c r="J321" s="95"/>
      <c r="K321" s="2"/>
      <c r="L321" s="2"/>
      <c r="M321" s="2"/>
      <c r="N321" s="2"/>
      <c r="O321" s="2"/>
      <c r="P321" s="2"/>
      <c r="Q321" s="2"/>
      <c r="R321" s="2"/>
      <c r="S321" s="2"/>
      <c r="T321" s="2"/>
      <c r="U321" s="2"/>
      <c r="V321" s="2"/>
      <c r="W321" s="2"/>
      <c r="X321" s="2"/>
      <c r="Y321" s="2"/>
      <c r="Z321" s="2"/>
    </row>
    <row r="322" spans="1:26" ht="12.75" customHeight="1">
      <c r="A322" s="2"/>
      <c r="B322" s="92"/>
      <c r="C322" s="26"/>
      <c r="D322" s="93"/>
      <c r="E322" s="93"/>
      <c r="F322" s="92"/>
      <c r="G322" s="92"/>
      <c r="H322" s="93"/>
      <c r="I322" s="94"/>
      <c r="J322" s="95"/>
      <c r="K322" s="2"/>
      <c r="L322" s="2"/>
      <c r="M322" s="2"/>
      <c r="N322" s="2"/>
      <c r="O322" s="2"/>
      <c r="P322" s="2"/>
      <c r="Q322" s="2"/>
      <c r="R322" s="2"/>
      <c r="S322" s="2"/>
      <c r="T322" s="2"/>
      <c r="U322" s="2"/>
      <c r="V322" s="2"/>
      <c r="W322" s="2"/>
      <c r="X322" s="2"/>
      <c r="Y322" s="2"/>
      <c r="Z322" s="2"/>
    </row>
    <row r="323" spans="1:26" ht="12.75" customHeight="1">
      <c r="A323" s="2"/>
      <c r="B323" s="92"/>
      <c r="C323" s="26"/>
      <c r="D323" s="93"/>
      <c r="E323" s="93"/>
      <c r="F323" s="92"/>
      <c r="G323" s="92"/>
      <c r="H323" s="93"/>
      <c r="I323" s="94"/>
      <c r="J323" s="95"/>
      <c r="K323" s="2"/>
      <c r="L323" s="2"/>
      <c r="M323" s="2"/>
      <c r="N323" s="2"/>
      <c r="O323" s="2"/>
      <c r="P323" s="2"/>
      <c r="Q323" s="2"/>
      <c r="R323" s="2"/>
      <c r="S323" s="2"/>
      <c r="T323" s="2"/>
      <c r="U323" s="2"/>
      <c r="V323" s="2"/>
      <c r="W323" s="2"/>
      <c r="X323" s="2"/>
      <c r="Y323" s="2"/>
      <c r="Z323" s="2"/>
    </row>
    <row r="324" spans="1:26" ht="12.75" customHeight="1">
      <c r="A324" s="2"/>
      <c r="B324" s="92"/>
      <c r="C324" s="26"/>
      <c r="D324" s="93"/>
      <c r="E324" s="93"/>
      <c r="F324" s="92"/>
      <c r="G324" s="92"/>
      <c r="H324" s="93"/>
      <c r="I324" s="94"/>
      <c r="J324" s="95"/>
      <c r="K324" s="2"/>
      <c r="L324" s="2"/>
      <c r="M324" s="2"/>
      <c r="N324" s="2"/>
      <c r="O324" s="2"/>
      <c r="P324" s="2"/>
      <c r="Q324" s="2"/>
      <c r="R324" s="2"/>
      <c r="S324" s="2"/>
      <c r="T324" s="2"/>
      <c r="U324" s="2"/>
      <c r="V324" s="2"/>
      <c r="W324" s="2"/>
      <c r="X324" s="2"/>
      <c r="Y324" s="2"/>
      <c r="Z324" s="2"/>
    </row>
    <row r="325" spans="1:26" ht="12.75" customHeight="1">
      <c r="A325" s="2"/>
      <c r="B325" s="92"/>
      <c r="C325" s="26"/>
      <c r="D325" s="93"/>
      <c r="E325" s="93"/>
      <c r="F325" s="92"/>
      <c r="G325" s="92"/>
      <c r="H325" s="93"/>
      <c r="I325" s="94"/>
      <c r="J325" s="95"/>
      <c r="K325" s="2"/>
      <c r="L325" s="2"/>
      <c r="M325" s="2"/>
      <c r="N325" s="2"/>
      <c r="O325" s="2"/>
      <c r="P325" s="2"/>
      <c r="Q325" s="2"/>
      <c r="R325" s="2"/>
      <c r="S325" s="2"/>
      <c r="T325" s="2"/>
      <c r="U325" s="2"/>
      <c r="V325" s="2"/>
      <c r="W325" s="2"/>
      <c r="X325" s="2"/>
      <c r="Y325" s="2"/>
      <c r="Z325" s="2"/>
    </row>
    <row r="326" spans="1:26" ht="12.75" customHeight="1">
      <c r="A326" s="2"/>
      <c r="B326" s="92"/>
      <c r="C326" s="26"/>
      <c r="D326" s="93"/>
      <c r="E326" s="93"/>
      <c r="F326" s="92"/>
      <c r="G326" s="92"/>
      <c r="H326" s="93"/>
      <c r="I326" s="94"/>
      <c r="J326" s="95"/>
      <c r="K326" s="2"/>
      <c r="L326" s="2"/>
      <c r="M326" s="2"/>
      <c r="N326" s="2"/>
      <c r="O326" s="2"/>
      <c r="P326" s="2"/>
      <c r="Q326" s="2"/>
      <c r="R326" s="2"/>
      <c r="S326" s="2"/>
      <c r="T326" s="2"/>
      <c r="U326" s="2"/>
      <c r="V326" s="2"/>
      <c r="W326" s="2"/>
      <c r="X326" s="2"/>
      <c r="Y326" s="2"/>
      <c r="Z326" s="2"/>
    </row>
    <row r="327" spans="1:26" ht="12.75" customHeight="1">
      <c r="A327" s="2"/>
      <c r="B327" s="92"/>
      <c r="C327" s="26"/>
      <c r="D327" s="93"/>
      <c r="E327" s="93"/>
      <c r="F327" s="92"/>
      <c r="G327" s="92"/>
      <c r="H327" s="93"/>
      <c r="I327" s="94"/>
      <c r="J327" s="95"/>
      <c r="K327" s="2"/>
      <c r="L327" s="2"/>
      <c r="M327" s="2"/>
      <c r="N327" s="2"/>
      <c r="O327" s="2"/>
      <c r="P327" s="2"/>
      <c r="Q327" s="2"/>
      <c r="R327" s="2"/>
      <c r="S327" s="2"/>
      <c r="T327" s="2"/>
      <c r="U327" s="2"/>
      <c r="V327" s="2"/>
      <c r="W327" s="2"/>
      <c r="X327" s="2"/>
      <c r="Y327" s="2"/>
      <c r="Z327" s="2"/>
    </row>
    <row r="328" spans="1:26" ht="12.75" customHeight="1">
      <c r="A328" s="2"/>
      <c r="B328" s="92"/>
      <c r="C328" s="26"/>
      <c r="D328" s="93"/>
      <c r="E328" s="93"/>
      <c r="F328" s="92"/>
      <c r="G328" s="92"/>
      <c r="H328" s="93"/>
      <c r="I328" s="94"/>
      <c r="J328" s="95"/>
      <c r="K328" s="2"/>
      <c r="L328" s="2"/>
      <c r="M328" s="2"/>
      <c r="N328" s="2"/>
      <c r="O328" s="2"/>
      <c r="P328" s="2"/>
      <c r="Q328" s="2"/>
      <c r="R328" s="2"/>
      <c r="S328" s="2"/>
      <c r="T328" s="2"/>
      <c r="U328" s="2"/>
      <c r="V328" s="2"/>
      <c r="W328" s="2"/>
      <c r="X328" s="2"/>
      <c r="Y328" s="2"/>
      <c r="Z328" s="2"/>
    </row>
    <row r="329" spans="1:26" ht="12.75" customHeight="1">
      <c r="A329" s="2"/>
      <c r="B329" s="92"/>
      <c r="C329" s="26"/>
      <c r="D329" s="93"/>
      <c r="E329" s="93"/>
      <c r="F329" s="92"/>
      <c r="G329" s="92"/>
      <c r="H329" s="93"/>
      <c r="I329" s="94"/>
      <c r="J329" s="95"/>
      <c r="K329" s="2"/>
      <c r="L329" s="2"/>
      <c r="M329" s="2"/>
      <c r="N329" s="2"/>
      <c r="O329" s="2"/>
      <c r="P329" s="2"/>
      <c r="Q329" s="2"/>
      <c r="R329" s="2"/>
      <c r="S329" s="2"/>
      <c r="T329" s="2"/>
      <c r="U329" s="2"/>
      <c r="V329" s="2"/>
      <c r="W329" s="2"/>
      <c r="X329" s="2"/>
      <c r="Y329" s="2"/>
      <c r="Z329" s="2"/>
    </row>
    <row r="330" spans="1:26" ht="12.75" customHeight="1">
      <c r="A330" s="2"/>
      <c r="B330" s="92"/>
      <c r="C330" s="26"/>
      <c r="D330" s="93"/>
      <c r="E330" s="93"/>
      <c r="F330" s="92"/>
      <c r="G330" s="92"/>
      <c r="H330" s="93"/>
      <c r="I330" s="94"/>
      <c r="J330" s="95"/>
      <c r="K330" s="2"/>
      <c r="L330" s="2"/>
      <c r="M330" s="2"/>
      <c r="N330" s="2"/>
      <c r="O330" s="2"/>
      <c r="P330" s="2"/>
      <c r="Q330" s="2"/>
      <c r="R330" s="2"/>
      <c r="S330" s="2"/>
      <c r="T330" s="2"/>
      <c r="U330" s="2"/>
      <c r="V330" s="2"/>
      <c r="W330" s="2"/>
      <c r="X330" s="2"/>
      <c r="Y330" s="2"/>
      <c r="Z330" s="2"/>
    </row>
    <row r="331" spans="1:26" ht="12.75" customHeight="1">
      <c r="A331" s="2"/>
      <c r="B331" s="92"/>
      <c r="C331" s="26"/>
      <c r="D331" s="93"/>
      <c r="E331" s="93"/>
      <c r="F331" s="92"/>
      <c r="G331" s="92"/>
      <c r="H331" s="93"/>
      <c r="I331" s="94"/>
      <c r="J331" s="95"/>
      <c r="K331" s="2"/>
      <c r="L331" s="2"/>
      <c r="M331" s="2"/>
      <c r="N331" s="2"/>
      <c r="O331" s="2"/>
      <c r="P331" s="2"/>
      <c r="Q331" s="2"/>
      <c r="R331" s="2"/>
      <c r="S331" s="2"/>
      <c r="T331" s="2"/>
      <c r="U331" s="2"/>
      <c r="V331" s="2"/>
      <c r="W331" s="2"/>
      <c r="X331" s="2"/>
      <c r="Y331" s="2"/>
      <c r="Z331" s="2"/>
    </row>
    <row r="332" spans="1:26" ht="12.75" customHeight="1">
      <c r="A332" s="2"/>
      <c r="B332" s="92"/>
      <c r="C332" s="26"/>
      <c r="D332" s="93"/>
      <c r="E332" s="93"/>
      <c r="F332" s="92"/>
      <c r="G332" s="92"/>
      <c r="H332" s="93"/>
      <c r="I332" s="94"/>
      <c r="J332" s="95"/>
      <c r="K332" s="2"/>
      <c r="L332" s="2"/>
      <c r="M332" s="2"/>
      <c r="N332" s="2"/>
      <c r="O332" s="2"/>
      <c r="P332" s="2"/>
      <c r="Q332" s="2"/>
      <c r="R332" s="2"/>
      <c r="S332" s="2"/>
      <c r="T332" s="2"/>
      <c r="U332" s="2"/>
      <c r="V332" s="2"/>
      <c r="W332" s="2"/>
      <c r="X332" s="2"/>
      <c r="Y332" s="2"/>
      <c r="Z332" s="2"/>
    </row>
    <row r="333" spans="1:26" ht="12.75" customHeight="1">
      <c r="A333" s="2"/>
      <c r="B333" s="92"/>
      <c r="C333" s="26"/>
      <c r="D333" s="93"/>
      <c r="E333" s="93"/>
      <c r="F333" s="92"/>
      <c r="G333" s="92"/>
      <c r="H333" s="93"/>
      <c r="I333" s="94"/>
      <c r="J333" s="95"/>
      <c r="K333" s="2"/>
      <c r="L333" s="2"/>
      <c r="M333" s="2"/>
      <c r="N333" s="2"/>
      <c r="O333" s="2"/>
      <c r="P333" s="2"/>
      <c r="Q333" s="2"/>
      <c r="R333" s="2"/>
      <c r="S333" s="2"/>
      <c r="T333" s="2"/>
      <c r="U333" s="2"/>
      <c r="V333" s="2"/>
      <c r="W333" s="2"/>
      <c r="X333" s="2"/>
      <c r="Y333" s="2"/>
      <c r="Z333" s="2"/>
    </row>
    <row r="334" spans="1:26" ht="12.75" customHeight="1">
      <c r="A334" s="2"/>
      <c r="B334" s="92"/>
      <c r="C334" s="26"/>
      <c r="D334" s="93"/>
      <c r="E334" s="93"/>
      <c r="F334" s="92"/>
      <c r="G334" s="92"/>
      <c r="H334" s="93"/>
      <c r="I334" s="94"/>
      <c r="J334" s="95"/>
      <c r="K334" s="2"/>
      <c r="L334" s="2"/>
      <c r="M334" s="2"/>
      <c r="N334" s="2"/>
      <c r="O334" s="2"/>
      <c r="P334" s="2"/>
      <c r="Q334" s="2"/>
      <c r="R334" s="2"/>
      <c r="S334" s="2"/>
      <c r="T334" s="2"/>
      <c r="U334" s="2"/>
      <c r="V334" s="2"/>
      <c r="W334" s="2"/>
      <c r="X334" s="2"/>
      <c r="Y334" s="2"/>
      <c r="Z334" s="2"/>
    </row>
    <row r="335" spans="1:26" ht="12.75" customHeight="1">
      <c r="A335" s="2"/>
      <c r="B335" s="92"/>
      <c r="C335" s="26"/>
      <c r="D335" s="93"/>
      <c r="E335" s="93"/>
      <c r="F335" s="92"/>
      <c r="G335" s="92"/>
      <c r="H335" s="93"/>
      <c r="I335" s="94"/>
      <c r="J335" s="95"/>
      <c r="K335" s="2"/>
      <c r="L335" s="2"/>
      <c r="M335" s="2"/>
      <c r="N335" s="2"/>
      <c r="O335" s="2"/>
      <c r="P335" s="2"/>
      <c r="Q335" s="2"/>
      <c r="R335" s="2"/>
      <c r="S335" s="2"/>
      <c r="T335" s="2"/>
      <c r="U335" s="2"/>
      <c r="V335" s="2"/>
      <c r="W335" s="2"/>
      <c r="X335" s="2"/>
      <c r="Y335" s="2"/>
      <c r="Z335" s="2"/>
    </row>
    <row r="336" spans="1:26" ht="12.75" customHeight="1">
      <c r="A336" s="2"/>
      <c r="B336" s="92"/>
      <c r="C336" s="26"/>
      <c r="D336" s="93"/>
      <c r="E336" s="93"/>
      <c r="F336" s="92"/>
      <c r="G336" s="92"/>
      <c r="H336" s="93"/>
      <c r="I336" s="94"/>
      <c r="J336" s="95"/>
      <c r="K336" s="2"/>
      <c r="L336" s="2"/>
      <c r="M336" s="2"/>
      <c r="N336" s="2"/>
      <c r="O336" s="2"/>
      <c r="P336" s="2"/>
      <c r="Q336" s="2"/>
      <c r="R336" s="2"/>
      <c r="S336" s="2"/>
      <c r="T336" s="2"/>
      <c r="U336" s="2"/>
      <c r="V336" s="2"/>
      <c r="W336" s="2"/>
      <c r="X336" s="2"/>
      <c r="Y336" s="2"/>
      <c r="Z336" s="2"/>
    </row>
    <row r="337" spans="1:26" ht="12.75" customHeight="1">
      <c r="A337" s="2"/>
      <c r="B337" s="92"/>
      <c r="C337" s="26"/>
      <c r="D337" s="93"/>
      <c r="E337" s="93"/>
      <c r="F337" s="92"/>
      <c r="G337" s="92"/>
      <c r="H337" s="93"/>
      <c r="I337" s="94"/>
      <c r="J337" s="95"/>
      <c r="K337" s="2"/>
      <c r="L337" s="2"/>
      <c r="M337" s="2"/>
      <c r="N337" s="2"/>
      <c r="O337" s="2"/>
      <c r="P337" s="2"/>
      <c r="Q337" s="2"/>
      <c r="R337" s="2"/>
      <c r="S337" s="2"/>
      <c r="T337" s="2"/>
      <c r="U337" s="2"/>
      <c r="V337" s="2"/>
      <c r="W337" s="2"/>
      <c r="X337" s="2"/>
      <c r="Y337" s="2"/>
      <c r="Z337" s="2"/>
    </row>
    <row r="338" spans="1:26" ht="12.75" customHeight="1">
      <c r="A338" s="2"/>
      <c r="B338" s="92"/>
      <c r="C338" s="26"/>
      <c r="D338" s="93"/>
      <c r="E338" s="93"/>
      <c r="F338" s="92"/>
      <c r="G338" s="92"/>
      <c r="H338" s="93"/>
      <c r="I338" s="94"/>
      <c r="J338" s="95"/>
      <c r="K338" s="2"/>
      <c r="L338" s="2"/>
      <c r="M338" s="2"/>
      <c r="N338" s="2"/>
      <c r="O338" s="2"/>
      <c r="P338" s="2"/>
      <c r="Q338" s="2"/>
      <c r="R338" s="2"/>
      <c r="S338" s="2"/>
      <c r="T338" s="2"/>
      <c r="U338" s="2"/>
      <c r="V338" s="2"/>
      <c r="W338" s="2"/>
      <c r="X338" s="2"/>
      <c r="Y338" s="2"/>
      <c r="Z338" s="2"/>
    </row>
    <row r="339" spans="1:26" ht="12.75" customHeight="1">
      <c r="A339" s="2"/>
      <c r="B339" s="92"/>
      <c r="C339" s="26"/>
      <c r="D339" s="93"/>
      <c r="E339" s="93"/>
      <c r="F339" s="92"/>
      <c r="G339" s="92"/>
      <c r="H339" s="93"/>
      <c r="I339" s="94"/>
      <c r="J339" s="95"/>
      <c r="K339" s="2"/>
      <c r="L339" s="2"/>
      <c r="M339" s="2"/>
      <c r="N339" s="2"/>
      <c r="O339" s="2"/>
      <c r="P339" s="2"/>
      <c r="Q339" s="2"/>
      <c r="R339" s="2"/>
      <c r="S339" s="2"/>
      <c r="T339" s="2"/>
      <c r="U339" s="2"/>
      <c r="V339" s="2"/>
      <c r="W339" s="2"/>
      <c r="X339" s="2"/>
      <c r="Y339" s="2"/>
      <c r="Z339" s="2"/>
    </row>
    <row r="340" spans="1:26" ht="12.75" customHeight="1">
      <c r="A340" s="2"/>
      <c r="B340" s="92"/>
      <c r="C340" s="26"/>
      <c r="D340" s="93"/>
      <c r="E340" s="93"/>
      <c r="F340" s="92"/>
      <c r="G340" s="92"/>
      <c r="H340" s="93"/>
      <c r="I340" s="94"/>
      <c r="J340" s="95"/>
      <c r="K340" s="2"/>
      <c r="L340" s="2"/>
      <c r="M340" s="2"/>
      <c r="N340" s="2"/>
      <c r="O340" s="2"/>
      <c r="P340" s="2"/>
      <c r="Q340" s="2"/>
      <c r="R340" s="2"/>
      <c r="S340" s="2"/>
      <c r="T340" s="2"/>
      <c r="U340" s="2"/>
      <c r="V340" s="2"/>
      <c r="W340" s="2"/>
      <c r="X340" s="2"/>
      <c r="Y340" s="2"/>
      <c r="Z340" s="2"/>
    </row>
    <row r="341" spans="1:26" ht="12.75" customHeight="1">
      <c r="A341" s="2"/>
      <c r="B341" s="92"/>
      <c r="C341" s="26"/>
      <c r="D341" s="93"/>
      <c r="E341" s="93"/>
      <c r="F341" s="92"/>
      <c r="G341" s="92"/>
      <c r="H341" s="93"/>
      <c r="I341" s="94"/>
      <c r="J341" s="95"/>
      <c r="K341" s="2"/>
      <c r="L341" s="2"/>
      <c r="M341" s="2"/>
      <c r="N341" s="2"/>
      <c r="O341" s="2"/>
      <c r="P341" s="2"/>
      <c r="Q341" s="2"/>
      <c r="R341" s="2"/>
      <c r="S341" s="2"/>
      <c r="T341" s="2"/>
      <c r="U341" s="2"/>
      <c r="V341" s="2"/>
      <c r="W341" s="2"/>
      <c r="X341" s="2"/>
      <c r="Y341" s="2"/>
      <c r="Z341" s="2"/>
    </row>
    <row r="342" spans="1:26" ht="12.75" customHeight="1">
      <c r="A342" s="2"/>
      <c r="B342" s="92"/>
      <c r="C342" s="26"/>
      <c r="D342" s="93"/>
      <c r="E342" s="93"/>
      <c r="F342" s="92"/>
      <c r="G342" s="92"/>
      <c r="H342" s="93"/>
      <c r="I342" s="94"/>
      <c r="J342" s="95"/>
      <c r="K342" s="2"/>
      <c r="L342" s="2"/>
      <c r="M342" s="2"/>
      <c r="N342" s="2"/>
      <c r="O342" s="2"/>
      <c r="P342" s="2"/>
      <c r="Q342" s="2"/>
      <c r="R342" s="2"/>
      <c r="S342" s="2"/>
      <c r="T342" s="2"/>
      <c r="U342" s="2"/>
      <c r="V342" s="2"/>
      <c r="W342" s="2"/>
      <c r="X342" s="2"/>
      <c r="Y342" s="2"/>
      <c r="Z342" s="2"/>
    </row>
    <row r="343" spans="1:26" ht="12.75" customHeight="1">
      <c r="A343" s="2"/>
      <c r="B343" s="92"/>
      <c r="C343" s="26"/>
      <c r="D343" s="93"/>
      <c r="E343" s="93"/>
      <c r="F343" s="92"/>
      <c r="G343" s="92"/>
      <c r="H343" s="93"/>
      <c r="I343" s="94"/>
      <c r="J343" s="95"/>
      <c r="K343" s="2"/>
      <c r="L343" s="2"/>
      <c r="M343" s="2"/>
      <c r="N343" s="2"/>
      <c r="O343" s="2"/>
      <c r="P343" s="2"/>
      <c r="Q343" s="2"/>
      <c r="R343" s="2"/>
      <c r="S343" s="2"/>
      <c r="T343" s="2"/>
      <c r="U343" s="2"/>
      <c r="V343" s="2"/>
      <c r="W343" s="2"/>
      <c r="X343" s="2"/>
      <c r="Y343" s="2"/>
      <c r="Z343" s="2"/>
    </row>
    <row r="344" spans="1:26" ht="12.75" customHeight="1">
      <c r="A344" s="2"/>
      <c r="B344" s="92"/>
      <c r="C344" s="26"/>
      <c r="D344" s="93"/>
      <c r="E344" s="93"/>
      <c r="F344" s="92"/>
      <c r="G344" s="92"/>
      <c r="H344" s="93"/>
      <c r="I344" s="94"/>
      <c r="J344" s="95"/>
      <c r="K344" s="2"/>
      <c r="L344" s="2"/>
      <c r="M344" s="2"/>
      <c r="N344" s="2"/>
      <c r="O344" s="2"/>
      <c r="P344" s="2"/>
      <c r="Q344" s="2"/>
      <c r="R344" s="2"/>
      <c r="S344" s="2"/>
      <c r="T344" s="2"/>
      <c r="U344" s="2"/>
      <c r="V344" s="2"/>
      <c r="W344" s="2"/>
      <c r="X344" s="2"/>
      <c r="Y344" s="2"/>
      <c r="Z344" s="2"/>
    </row>
    <row r="345" spans="1:26" ht="12.75" customHeight="1">
      <c r="A345" s="2"/>
      <c r="B345" s="92"/>
      <c r="C345" s="26"/>
      <c r="D345" s="93"/>
      <c r="E345" s="93"/>
      <c r="F345" s="92"/>
      <c r="G345" s="92"/>
      <c r="H345" s="93"/>
      <c r="I345" s="94"/>
      <c r="J345" s="95"/>
      <c r="K345" s="2"/>
      <c r="L345" s="2"/>
      <c r="M345" s="2"/>
      <c r="N345" s="2"/>
      <c r="O345" s="2"/>
      <c r="P345" s="2"/>
      <c r="Q345" s="2"/>
      <c r="R345" s="2"/>
      <c r="S345" s="2"/>
      <c r="T345" s="2"/>
      <c r="U345" s="2"/>
      <c r="V345" s="2"/>
      <c r="W345" s="2"/>
      <c r="X345" s="2"/>
      <c r="Y345" s="2"/>
      <c r="Z345" s="2"/>
    </row>
    <row r="346" spans="1:26" ht="12.75" customHeight="1">
      <c r="A346" s="2"/>
      <c r="B346" s="92"/>
      <c r="C346" s="26"/>
      <c r="D346" s="93"/>
      <c r="E346" s="93"/>
      <c r="F346" s="92"/>
      <c r="G346" s="92"/>
      <c r="H346" s="93"/>
      <c r="I346" s="94"/>
      <c r="J346" s="95"/>
      <c r="K346" s="2"/>
      <c r="L346" s="2"/>
      <c r="M346" s="2"/>
      <c r="N346" s="2"/>
      <c r="O346" s="2"/>
      <c r="P346" s="2"/>
      <c r="Q346" s="2"/>
      <c r="R346" s="2"/>
      <c r="S346" s="2"/>
      <c r="T346" s="2"/>
      <c r="U346" s="2"/>
      <c r="V346" s="2"/>
      <c r="W346" s="2"/>
      <c r="X346" s="2"/>
      <c r="Y346" s="2"/>
      <c r="Z346" s="2"/>
    </row>
    <row r="347" spans="1:26" ht="12.75" customHeight="1">
      <c r="A347" s="2"/>
      <c r="B347" s="92"/>
      <c r="C347" s="26"/>
      <c r="D347" s="93"/>
      <c r="E347" s="93"/>
      <c r="F347" s="92"/>
      <c r="G347" s="92"/>
      <c r="H347" s="93"/>
      <c r="I347" s="94"/>
      <c r="J347" s="95"/>
      <c r="K347" s="2"/>
      <c r="L347" s="2"/>
      <c r="M347" s="2"/>
      <c r="N347" s="2"/>
      <c r="O347" s="2"/>
      <c r="P347" s="2"/>
      <c r="Q347" s="2"/>
      <c r="R347" s="2"/>
      <c r="S347" s="2"/>
      <c r="T347" s="2"/>
      <c r="U347" s="2"/>
      <c r="V347" s="2"/>
      <c r="W347" s="2"/>
      <c r="X347" s="2"/>
      <c r="Y347" s="2"/>
      <c r="Z347" s="2"/>
    </row>
    <row r="348" spans="1:26" ht="12.75" customHeight="1">
      <c r="A348" s="2"/>
      <c r="B348" s="92"/>
      <c r="C348" s="26"/>
      <c r="D348" s="93"/>
      <c r="E348" s="93"/>
      <c r="F348" s="92"/>
      <c r="G348" s="92"/>
      <c r="H348" s="93"/>
      <c r="I348" s="94"/>
      <c r="J348" s="95"/>
      <c r="K348" s="2"/>
      <c r="L348" s="2"/>
      <c r="M348" s="2"/>
      <c r="N348" s="2"/>
      <c r="O348" s="2"/>
      <c r="P348" s="2"/>
      <c r="Q348" s="2"/>
      <c r="R348" s="2"/>
      <c r="S348" s="2"/>
      <c r="T348" s="2"/>
      <c r="U348" s="2"/>
      <c r="V348" s="2"/>
      <c r="W348" s="2"/>
      <c r="X348" s="2"/>
      <c r="Y348" s="2"/>
      <c r="Z348" s="2"/>
    </row>
    <row r="349" spans="1:26" ht="12.75" customHeight="1">
      <c r="A349" s="2"/>
      <c r="B349" s="92"/>
      <c r="C349" s="26"/>
      <c r="D349" s="93"/>
      <c r="E349" s="93"/>
      <c r="F349" s="92"/>
      <c r="G349" s="92"/>
      <c r="H349" s="93"/>
      <c r="I349" s="94"/>
      <c r="J349" s="95"/>
      <c r="K349" s="2"/>
      <c r="L349" s="2"/>
      <c r="M349" s="2"/>
      <c r="N349" s="2"/>
      <c r="O349" s="2"/>
      <c r="P349" s="2"/>
      <c r="Q349" s="2"/>
      <c r="R349" s="2"/>
      <c r="S349" s="2"/>
      <c r="T349" s="2"/>
      <c r="U349" s="2"/>
      <c r="V349" s="2"/>
      <c r="W349" s="2"/>
      <c r="X349" s="2"/>
      <c r="Y349" s="2"/>
      <c r="Z349" s="2"/>
    </row>
    <row r="350" spans="1:26" ht="12.75" customHeight="1">
      <c r="A350" s="2"/>
      <c r="B350" s="92"/>
      <c r="C350" s="26"/>
      <c r="D350" s="93"/>
      <c r="E350" s="93"/>
      <c r="F350" s="92"/>
      <c r="G350" s="92"/>
      <c r="H350" s="93"/>
      <c r="I350" s="94"/>
      <c r="J350" s="95"/>
      <c r="K350" s="2"/>
      <c r="L350" s="2"/>
      <c r="M350" s="2"/>
      <c r="N350" s="2"/>
      <c r="O350" s="2"/>
      <c r="P350" s="2"/>
      <c r="Q350" s="2"/>
      <c r="R350" s="2"/>
      <c r="S350" s="2"/>
      <c r="T350" s="2"/>
      <c r="U350" s="2"/>
      <c r="V350" s="2"/>
      <c r="W350" s="2"/>
      <c r="X350" s="2"/>
      <c r="Y350" s="2"/>
      <c r="Z350" s="2"/>
    </row>
    <row r="351" spans="1:26" ht="12.75" customHeight="1">
      <c r="A351" s="2"/>
      <c r="B351" s="92"/>
      <c r="C351" s="26"/>
      <c r="D351" s="93"/>
      <c r="E351" s="93"/>
      <c r="F351" s="92"/>
      <c r="G351" s="92"/>
      <c r="H351" s="93"/>
      <c r="I351" s="94"/>
      <c r="J351" s="95"/>
      <c r="K351" s="2"/>
      <c r="L351" s="2"/>
      <c r="M351" s="2"/>
      <c r="N351" s="2"/>
      <c r="O351" s="2"/>
      <c r="P351" s="2"/>
      <c r="Q351" s="2"/>
      <c r="R351" s="2"/>
      <c r="S351" s="2"/>
      <c r="T351" s="2"/>
      <c r="U351" s="2"/>
      <c r="V351" s="2"/>
      <c r="W351" s="2"/>
      <c r="X351" s="2"/>
      <c r="Y351" s="2"/>
      <c r="Z351" s="2"/>
    </row>
    <row r="352" spans="1:26" ht="12.75" customHeight="1">
      <c r="A352" s="2"/>
      <c r="B352" s="92"/>
      <c r="C352" s="26"/>
      <c r="D352" s="93"/>
      <c r="E352" s="93"/>
      <c r="F352" s="92"/>
      <c r="G352" s="92"/>
      <c r="H352" s="93"/>
      <c r="I352" s="94"/>
      <c r="J352" s="95"/>
      <c r="K352" s="2"/>
      <c r="L352" s="2"/>
      <c r="M352" s="2"/>
      <c r="N352" s="2"/>
      <c r="O352" s="2"/>
      <c r="P352" s="2"/>
      <c r="Q352" s="2"/>
      <c r="R352" s="2"/>
      <c r="S352" s="2"/>
      <c r="T352" s="2"/>
      <c r="U352" s="2"/>
      <c r="V352" s="2"/>
      <c r="W352" s="2"/>
      <c r="X352" s="2"/>
      <c r="Y352" s="2"/>
      <c r="Z352" s="2"/>
    </row>
    <row r="353" spans="1:26" ht="12.75" customHeight="1">
      <c r="A353" s="2"/>
      <c r="B353" s="92"/>
      <c r="C353" s="26"/>
      <c r="D353" s="93"/>
      <c r="E353" s="93"/>
      <c r="F353" s="92"/>
      <c r="G353" s="92"/>
      <c r="H353" s="93"/>
      <c r="I353" s="94"/>
      <c r="J353" s="95"/>
      <c r="K353" s="2"/>
      <c r="L353" s="2"/>
      <c r="M353" s="2"/>
      <c r="N353" s="2"/>
      <c r="O353" s="2"/>
      <c r="P353" s="2"/>
      <c r="Q353" s="2"/>
      <c r="R353" s="2"/>
      <c r="S353" s="2"/>
      <c r="T353" s="2"/>
      <c r="U353" s="2"/>
      <c r="V353" s="2"/>
      <c r="W353" s="2"/>
      <c r="X353" s="2"/>
      <c r="Y353" s="2"/>
      <c r="Z353" s="2"/>
    </row>
    <row r="354" spans="1:26" ht="12.75" customHeight="1">
      <c r="A354" s="2"/>
      <c r="B354" s="92"/>
      <c r="C354" s="26"/>
      <c r="D354" s="93"/>
      <c r="E354" s="93"/>
      <c r="F354" s="92"/>
      <c r="G354" s="92"/>
      <c r="H354" s="93"/>
      <c r="I354" s="94"/>
      <c r="J354" s="95"/>
      <c r="K354" s="2"/>
      <c r="L354" s="2"/>
      <c r="M354" s="2"/>
      <c r="N354" s="2"/>
      <c r="O354" s="2"/>
      <c r="P354" s="2"/>
      <c r="Q354" s="2"/>
      <c r="R354" s="2"/>
      <c r="S354" s="2"/>
      <c r="T354" s="2"/>
      <c r="U354" s="2"/>
      <c r="V354" s="2"/>
      <c r="W354" s="2"/>
      <c r="X354" s="2"/>
      <c r="Y354" s="2"/>
      <c r="Z354" s="2"/>
    </row>
    <row r="355" spans="1:26" ht="12.75" customHeight="1">
      <c r="A355" s="2"/>
      <c r="B355" s="92"/>
      <c r="C355" s="26"/>
      <c r="D355" s="93"/>
      <c r="E355" s="93"/>
      <c r="F355" s="92"/>
      <c r="G355" s="92"/>
      <c r="H355" s="93"/>
      <c r="I355" s="94"/>
      <c r="J355" s="95"/>
      <c r="K355" s="2"/>
      <c r="L355" s="2"/>
      <c r="M355" s="2"/>
      <c r="N355" s="2"/>
      <c r="O355" s="2"/>
      <c r="P355" s="2"/>
      <c r="Q355" s="2"/>
      <c r="R355" s="2"/>
      <c r="S355" s="2"/>
      <c r="T355" s="2"/>
      <c r="U355" s="2"/>
      <c r="V355" s="2"/>
      <c r="W355" s="2"/>
      <c r="X355" s="2"/>
      <c r="Y355" s="2"/>
      <c r="Z355" s="2"/>
    </row>
    <row r="356" spans="1:26" ht="12.75" customHeight="1">
      <c r="A356" s="2"/>
      <c r="B356" s="92"/>
      <c r="C356" s="26"/>
      <c r="D356" s="93"/>
      <c r="E356" s="93"/>
      <c r="F356" s="92"/>
      <c r="G356" s="92"/>
      <c r="H356" s="93"/>
      <c r="I356" s="94"/>
      <c r="J356" s="95"/>
      <c r="K356" s="2"/>
      <c r="L356" s="2"/>
      <c r="M356" s="2"/>
      <c r="N356" s="2"/>
      <c r="O356" s="2"/>
      <c r="P356" s="2"/>
      <c r="Q356" s="2"/>
      <c r="R356" s="2"/>
      <c r="S356" s="2"/>
      <c r="T356" s="2"/>
      <c r="U356" s="2"/>
      <c r="V356" s="2"/>
      <c r="W356" s="2"/>
      <c r="X356" s="2"/>
      <c r="Y356" s="2"/>
      <c r="Z356" s="2"/>
    </row>
    <row r="357" spans="1:26" ht="12.75" customHeight="1">
      <c r="A357" s="2"/>
      <c r="B357" s="92"/>
      <c r="C357" s="26"/>
      <c r="D357" s="93"/>
      <c r="E357" s="93"/>
      <c r="F357" s="92"/>
      <c r="G357" s="92"/>
      <c r="H357" s="93"/>
      <c r="I357" s="94"/>
      <c r="J357" s="95"/>
      <c r="K357" s="2"/>
      <c r="L357" s="2"/>
      <c r="M357" s="2"/>
      <c r="N357" s="2"/>
      <c r="O357" s="2"/>
      <c r="P357" s="2"/>
      <c r="Q357" s="2"/>
      <c r="R357" s="2"/>
      <c r="S357" s="2"/>
      <c r="T357" s="2"/>
      <c r="U357" s="2"/>
      <c r="V357" s="2"/>
      <c r="W357" s="2"/>
      <c r="X357" s="2"/>
      <c r="Y357" s="2"/>
      <c r="Z357" s="2"/>
    </row>
    <row r="358" spans="1:26" ht="12.75" customHeight="1">
      <c r="A358" s="2"/>
      <c r="B358" s="92"/>
      <c r="C358" s="26"/>
      <c r="D358" s="93"/>
      <c r="E358" s="93"/>
      <c r="F358" s="92"/>
      <c r="G358" s="92"/>
      <c r="H358" s="93"/>
      <c r="I358" s="94"/>
      <c r="J358" s="95"/>
      <c r="K358" s="2"/>
      <c r="L358" s="2"/>
      <c r="M358" s="2"/>
      <c r="N358" s="2"/>
      <c r="O358" s="2"/>
      <c r="P358" s="2"/>
      <c r="Q358" s="2"/>
      <c r="R358" s="2"/>
      <c r="S358" s="2"/>
      <c r="T358" s="2"/>
      <c r="U358" s="2"/>
      <c r="V358" s="2"/>
      <c r="W358" s="2"/>
      <c r="X358" s="2"/>
      <c r="Y358" s="2"/>
      <c r="Z358" s="2"/>
    </row>
    <row r="359" spans="1:26" ht="12.75" customHeight="1">
      <c r="A359" s="2"/>
      <c r="B359" s="92"/>
      <c r="C359" s="26"/>
      <c r="D359" s="93"/>
      <c r="E359" s="93"/>
      <c r="F359" s="92"/>
      <c r="G359" s="92"/>
      <c r="H359" s="93"/>
      <c r="I359" s="94"/>
      <c r="J359" s="95"/>
      <c r="K359" s="2"/>
      <c r="L359" s="2"/>
      <c r="M359" s="2"/>
      <c r="N359" s="2"/>
      <c r="O359" s="2"/>
      <c r="P359" s="2"/>
      <c r="Q359" s="2"/>
      <c r="R359" s="2"/>
      <c r="S359" s="2"/>
      <c r="T359" s="2"/>
      <c r="U359" s="2"/>
      <c r="V359" s="2"/>
      <c r="W359" s="2"/>
      <c r="X359" s="2"/>
      <c r="Y359" s="2"/>
      <c r="Z359" s="2"/>
    </row>
    <row r="360" spans="1:26" ht="12.75" customHeight="1">
      <c r="A360" s="2"/>
      <c r="B360" s="92"/>
      <c r="C360" s="26"/>
      <c r="D360" s="93"/>
      <c r="E360" s="93"/>
      <c r="F360" s="92"/>
      <c r="G360" s="92"/>
      <c r="H360" s="93"/>
      <c r="I360" s="94"/>
      <c r="J360" s="95"/>
      <c r="K360" s="2"/>
      <c r="L360" s="2"/>
      <c r="M360" s="2"/>
      <c r="N360" s="2"/>
      <c r="O360" s="2"/>
      <c r="P360" s="2"/>
      <c r="Q360" s="2"/>
      <c r="R360" s="2"/>
      <c r="S360" s="2"/>
      <c r="T360" s="2"/>
      <c r="U360" s="2"/>
      <c r="V360" s="2"/>
      <c r="W360" s="2"/>
      <c r="X360" s="2"/>
      <c r="Y360" s="2"/>
      <c r="Z360" s="2"/>
    </row>
    <row r="361" spans="1:26" ht="12.75" customHeight="1">
      <c r="A361" s="2"/>
      <c r="B361" s="92"/>
      <c r="C361" s="26"/>
      <c r="D361" s="93"/>
      <c r="E361" s="93"/>
      <c r="F361" s="92"/>
      <c r="G361" s="92"/>
      <c r="H361" s="93"/>
      <c r="I361" s="94"/>
      <c r="J361" s="95"/>
      <c r="K361" s="2"/>
      <c r="L361" s="2"/>
      <c r="M361" s="2"/>
      <c r="N361" s="2"/>
      <c r="O361" s="2"/>
      <c r="P361" s="2"/>
      <c r="Q361" s="2"/>
      <c r="R361" s="2"/>
      <c r="S361" s="2"/>
      <c r="T361" s="2"/>
      <c r="U361" s="2"/>
      <c r="V361" s="2"/>
      <c r="W361" s="2"/>
      <c r="X361" s="2"/>
      <c r="Y361" s="2"/>
      <c r="Z361" s="2"/>
    </row>
    <row r="362" spans="1:26" ht="12.75" customHeight="1">
      <c r="A362" s="2"/>
      <c r="B362" s="92"/>
      <c r="C362" s="26"/>
      <c r="D362" s="93"/>
      <c r="E362" s="93"/>
      <c r="F362" s="92"/>
      <c r="G362" s="92"/>
      <c r="H362" s="93"/>
      <c r="I362" s="94"/>
      <c r="J362" s="95"/>
      <c r="K362" s="2"/>
      <c r="L362" s="2"/>
      <c r="M362" s="2"/>
      <c r="N362" s="2"/>
      <c r="O362" s="2"/>
      <c r="P362" s="2"/>
      <c r="Q362" s="2"/>
      <c r="R362" s="2"/>
      <c r="S362" s="2"/>
      <c r="T362" s="2"/>
      <c r="U362" s="2"/>
      <c r="V362" s="2"/>
      <c r="W362" s="2"/>
      <c r="X362" s="2"/>
      <c r="Y362" s="2"/>
      <c r="Z362" s="2"/>
    </row>
    <row r="363" spans="1:26" ht="12.75" customHeight="1">
      <c r="A363" s="2"/>
      <c r="B363" s="92"/>
      <c r="C363" s="26"/>
      <c r="D363" s="93"/>
      <c r="E363" s="93"/>
      <c r="F363" s="92"/>
      <c r="G363" s="92"/>
      <c r="H363" s="93"/>
      <c r="I363" s="94"/>
      <c r="J363" s="95"/>
      <c r="K363" s="2"/>
      <c r="L363" s="2"/>
      <c r="M363" s="2"/>
      <c r="N363" s="2"/>
      <c r="O363" s="2"/>
      <c r="P363" s="2"/>
      <c r="Q363" s="2"/>
      <c r="R363" s="2"/>
      <c r="S363" s="2"/>
      <c r="T363" s="2"/>
      <c r="U363" s="2"/>
      <c r="V363" s="2"/>
      <c r="W363" s="2"/>
      <c r="X363" s="2"/>
      <c r="Y363" s="2"/>
      <c r="Z363" s="2"/>
    </row>
    <row r="364" spans="1:26" ht="12.75" customHeight="1">
      <c r="A364" s="2"/>
      <c r="B364" s="92"/>
      <c r="C364" s="26"/>
      <c r="D364" s="93"/>
      <c r="E364" s="93"/>
      <c r="F364" s="92"/>
      <c r="G364" s="92"/>
      <c r="H364" s="93"/>
      <c r="I364" s="94"/>
      <c r="J364" s="95"/>
      <c r="K364" s="2"/>
      <c r="L364" s="2"/>
      <c r="M364" s="2"/>
      <c r="N364" s="2"/>
      <c r="O364" s="2"/>
      <c r="P364" s="2"/>
      <c r="Q364" s="2"/>
      <c r="R364" s="2"/>
      <c r="S364" s="2"/>
      <c r="T364" s="2"/>
      <c r="U364" s="2"/>
      <c r="V364" s="2"/>
      <c r="W364" s="2"/>
      <c r="X364" s="2"/>
      <c r="Y364" s="2"/>
      <c r="Z364" s="2"/>
    </row>
    <row r="365" spans="1:26" ht="12.75" customHeight="1">
      <c r="A365" s="2"/>
      <c r="B365" s="92"/>
      <c r="C365" s="26"/>
      <c r="D365" s="93"/>
      <c r="E365" s="93"/>
      <c r="F365" s="92"/>
      <c r="G365" s="92"/>
      <c r="H365" s="93"/>
      <c r="I365" s="94"/>
      <c r="J365" s="95"/>
      <c r="K365" s="2"/>
      <c r="L365" s="2"/>
      <c r="M365" s="2"/>
      <c r="N365" s="2"/>
      <c r="O365" s="2"/>
      <c r="P365" s="2"/>
      <c r="Q365" s="2"/>
      <c r="R365" s="2"/>
      <c r="S365" s="2"/>
      <c r="T365" s="2"/>
      <c r="U365" s="2"/>
      <c r="V365" s="2"/>
      <c r="W365" s="2"/>
      <c r="X365" s="2"/>
      <c r="Y365" s="2"/>
      <c r="Z365" s="2"/>
    </row>
    <row r="366" spans="1:26" ht="12.75" customHeight="1">
      <c r="A366" s="2"/>
      <c r="B366" s="92"/>
      <c r="C366" s="26"/>
      <c r="D366" s="93"/>
      <c r="E366" s="93"/>
      <c r="F366" s="92"/>
      <c r="G366" s="92"/>
      <c r="H366" s="93"/>
      <c r="I366" s="94"/>
      <c r="J366" s="95"/>
      <c r="K366" s="2"/>
      <c r="L366" s="2"/>
      <c r="M366" s="2"/>
      <c r="N366" s="2"/>
      <c r="O366" s="2"/>
      <c r="P366" s="2"/>
      <c r="Q366" s="2"/>
      <c r="R366" s="2"/>
      <c r="S366" s="2"/>
      <c r="T366" s="2"/>
      <c r="U366" s="2"/>
      <c r="V366" s="2"/>
      <c r="W366" s="2"/>
      <c r="X366" s="2"/>
      <c r="Y366" s="2"/>
      <c r="Z366" s="2"/>
    </row>
    <row r="367" spans="1:26" ht="12.75" customHeight="1">
      <c r="A367" s="2"/>
      <c r="B367" s="92"/>
      <c r="C367" s="26"/>
      <c r="D367" s="93"/>
      <c r="E367" s="93"/>
      <c r="F367" s="92"/>
      <c r="G367" s="92"/>
      <c r="H367" s="93"/>
      <c r="I367" s="94"/>
      <c r="J367" s="95"/>
      <c r="K367" s="2"/>
      <c r="L367" s="2"/>
      <c r="M367" s="2"/>
      <c r="N367" s="2"/>
      <c r="O367" s="2"/>
      <c r="P367" s="2"/>
      <c r="Q367" s="2"/>
      <c r="R367" s="2"/>
      <c r="S367" s="2"/>
      <c r="T367" s="2"/>
      <c r="U367" s="2"/>
      <c r="V367" s="2"/>
      <c r="W367" s="2"/>
      <c r="X367" s="2"/>
      <c r="Y367" s="2"/>
      <c r="Z367" s="2"/>
    </row>
    <row r="368" spans="1:26" ht="12.75" customHeight="1">
      <c r="A368" s="2"/>
      <c r="B368" s="92"/>
      <c r="C368" s="26"/>
      <c r="D368" s="93"/>
      <c r="E368" s="93"/>
      <c r="F368" s="92"/>
      <c r="G368" s="92"/>
      <c r="H368" s="93"/>
      <c r="I368" s="94"/>
      <c r="J368" s="95"/>
      <c r="K368" s="2"/>
      <c r="L368" s="2"/>
      <c r="M368" s="2"/>
      <c r="N368" s="2"/>
      <c r="O368" s="2"/>
      <c r="P368" s="2"/>
      <c r="Q368" s="2"/>
      <c r="R368" s="2"/>
      <c r="S368" s="2"/>
      <c r="T368" s="2"/>
      <c r="U368" s="2"/>
      <c r="V368" s="2"/>
      <c r="W368" s="2"/>
      <c r="X368" s="2"/>
      <c r="Y368" s="2"/>
      <c r="Z368" s="2"/>
    </row>
    <row r="369" spans="1:26" ht="12.75" customHeight="1">
      <c r="A369" s="2"/>
      <c r="B369" s="92"/>
      <c r="C369" s="26"/>
      <c r="D369" s="93"/>
      <c r="E369" s="93"/>
      <c r="F369" s="92"/>
      <c r="G369" s="92"/>
      <c r="H369" s="93"/>
      <c r="I369" s="94"/>
      <c r="J369" s="95"/>
      <c r="K369" s="2"/>
      <c r="L369" s="2"/>
      <c r="M369" s="2"/>
      <c r="N369" s="2"/>
      <c r="O369" s="2"/>
      <c r="P369" s="2"/>
      <c r="Q369" s="2"/>
      <c r="R369" s="2"/>
      <c r="S369" s="2"/>
      <c r="T369" s="2"/>
      <c r="U369" s="2"/>
      <c r="V369" s="2"/>
      <c r="W369" s="2"/>
      <c r="X369" s="2"/>
      <c r="Y369" s="2"/>
      <c r="Z369" s="2"/>
    </row>
    <row r="370" spans="1:26" ht="12.75" customHeight="1">
      <c r="A370" s="2"/>
      <c r="B370" s="92"/>
      <c r="C370" s="26"/>
      <c r="D370" s="93"/>
      <c r="E370" s="93"/>
      <c r="F370" s="92"/>
      <c r="G370" s="92"/>
      <c r="H370" s="93"/>
      <c r="I370" s="94"/>
      <c r="J370" s="95"/>
      <c r="K370" s="2"/>
      <c r="L370" s="2"/>
      <c r="M370" s="2"/>
      <c r="N370" s="2"/>
      <c r="O370" s="2"/>
      <c r="P370" s="2"/>
      <c r="Q370" s="2"/>
      <c r="R370" s="2"/>
      <c r="S370" s="2"/>
      <c r="T370" s="2"/>
      <c r="U370" s="2"/>
      <c r="V370" s="2"/>
      <c r="W370" s="2"/>
      <c r="X370" s="2"/>
      <c r="Y370" s="2"/>
      <c r="Z370" s="2"/>
    </row>
    <row r="371" spans="1:26" ht="12.75" customHeight="1">
      <c r="A371" s="2"/>
      <c r="B371" s="92"/>
      <c r="C371" s="26"/>
      <c r="D371" s="93"/>
      <c r="E371" s="93"/>
      <c r="F371" s="92"/>
      <c r="G371" s="92"/>
      <c r="H371" s="93"/>
      <c r="I371" s="94"/>
      <c r="J371" s="95"/>
      <c r="K371" s="2"/>
      <c r="L371" s="2"/>
      <c r="M371" s="2"/>
      <c r="N371" s="2"/>
      <c r="O371" s="2"/>
      <c r="P371" s="2"/>
      <c r="Q371" s="2"/>
      <c r="R371" s="2"/>
      <c r="S371" s="2"/>
      <c r="T371" s="2"/>
      <c r="U371" s="2"/>
      <c r="V371" s="2"/>
      <c r="W371" s="2"/>
      <c r="X371" s="2"/>
      <c r="Y371" s="2"/>
      <c r="Z371" s="2"/>
    </row>
    <row r="372" spans="1:26" ht="12.75" customHeight="1">
      <c r="A372" s="2"/>
      <c r="B372" s="92"/>
      <c r="C372" s="26"/>
      <c r="D372" s="93"/>
      <c r="E372" s="93"/>
      <c r="F372" s="92"/>
      <c r="G372" s="92"/>
      <c r="H372" s="93"/>
      <c r="I372" s="94"/>
      <c r="J372" s="95"/>
      <c r="K372" s="2"/>
      <c r="L372" s="2"/>
      <c r="M372" s="2"/>
      <c r="N372" s="2"/>
      <c r="O372" s="2"/>
      <c r="P372" s="2"/>
      <c r="Q372" s="2"/>
      <c r="R372" s="2"/>
      <c r="S372" s="2"/>
      <c r="T372" s="2"/>
      <c r="U372" s="2"/>
      <c r="V372" s="2"/>
      <c r="W372" s="2"/>
      <c r="X372" s="2"/>
      <c r="Y372" s="2"/>
      <c r="Z372" s="2"/>
    </row>
    <row r="373" spans="1:26" ht="12.75" customHeight="1">
      <c r="A373" s="2"/>
      <c r="B373" s="92"/>
      <c r="C373" s="26"/>
      <c r="D373" s="93"/>
      <c r="E373" s="93"/>
      <c r="F373" s="92"/>
      <c r="G373" s="92"/>
      <c r="H373" s="93"/>
      <c r="I373" s="94"/>
      <c r="J373" s="95"/>
      <c r="K373" s="2"/>
      <c r="L373" s="2"/>
      <c r="M373" s="2"/>
      <c r="N373" s="2"/>
      <c r="O373" s="2"/>
      <c r="P373" s="2"/>
      <c r="Q373" s="2"/>
      <c r="R373" s="2"/>
      <c r="S373" s="2"/>
      <c r="T373" s="2"/>
      <c r="U373" s="2"/>
      <c r="V373" s="2"/>
      <c r="W373" s="2"/>
      <c r="X373" s="2"/>
      <c r="Y373" s="2"/>
      <c r="Z373" s="2"/>
    </row>
    <row r="374" spans="1:26" ht="12.75" customHeight="1">
      <c r="A374" s="2"/>
      <c r="B374" s="92"/>
      <c r="C374" s="26"/>
      <c r="D374" s="93"/>
      <c r="E374" s="93"/>
      <c r="F374" s="92"/>
      <c r="G374" s="92"/>
      <c r="H374" s="93"/>
      <c r="I374" s="94"/>
      <c r="J374" s="95"/>
      <c r="K374" s="2"/>
      <c r="L374" s="2"/>
      <c r="M374" s="2"/>
      <c r="N374" s="2"/>
      <c r="O374" s="2"/>
      <c r="P374" s="2"/>
      <c r="Q374" s="2"/>
      <c r="R374" s="2"/>
      <c r="S374" s="2"/>
      <c r="T374" s="2"/>
      <c r="U374" s="2"/>
      <c r="V374" s="2"/>
      <c r="W374" s="2"/>
      <c r="X374" s="2"/>
      <c r="Y374" s="2"/>
      <c r="Z374" s="2"/>
    </row>
    <row r="375" spans="1:26" ht="12.75" customHeight="1">
      <c r="A375" s="2"/>
      <c r="B375" s="92"/>
      <c r="C375" s="26"/>
      <c r="D375" s="93"/>
      <c r="E375" s="93"/>
      <c r="F375" s="92"/>
      <c r="G375" s="92"/>
      <c r="H375" s="93"/>
      <c r="I375" s="94"/>
      <c r="J375" s="95"/>
      <c r="K375" s="2"/>
      <c r="L375" s="2"/>
      <c r="M375" s="2"/>
      <c r="N375" s="2"/>
      <c r="O375" s="2"/>
      <c r="P375" s="2"/>
      <c r="Q375" s="2"/>
      <c r="R375" s="2"/>
      <c r="S375" s="2"/>
      <c r="T375" s="2"/>
      <c r="U375" s="2"/>
      <c r="V375" s="2"/>
      <c r="W375" s="2"/>
      <c r="X375" s="2"/>
      <c r="Y375" s="2"/>
      <c r="Z375" s="2"/>
    </row>
    <row r="376" spans="1:26" ht="12.75" customHeight="1">
      <c r="A376" s="2"/>
      <c r="B376" s="92"/>
      <c r="C376" s="26"/>
      <c r="D376" s="93"/>
      <c r="E376" s="93"/>
      <c r="F376" s="92"/>
      <c r="G376" s="92"/>
      <c r="H376" s="93"/>
      <c r="I376" s="94"/>
      <c r="J376" s="95"/>
      <c r="K376" s="2"/>
      <c r="L376" s="2"/>
      <c r="M376" s="2"/>
      <c r="N376" s="2"/>
      <c r="O376" s="2"/>
      <c r="P376" s="2"/>
      <c r="Q376" s="2"/>
      <c r="R376" s="2"/>
      <c r="S376" s="2"/>
      <c r="T376" s="2"/>
      <c r="U376" s="2"/>
      <c r="V376" s="2"/>
      <c r="W376" s="2"/>
      <c r="X376" s="2"/>
      <c r="Y376" s="2"/>
      <c r="Z376" s="2"/>
    </row>
    <row r="377" spans="1:26" ht="12.75" customHeight="1">
      <c r="A377" s="2"/>
      <c r="B377" s="92"/>
      <c r="C377" s="26"/>
      <c r="D377" s="93"/>
      <c r="E377" s="93"/>
      <c r="F377" s="92"/>
      <c r="G377" s="92"/>
      <c r="H377" s="93"/>
      <c r="I377" s="94"/>
      <c r="J377" s="95"/>
      <c r="K377" s="2"/>
      <c r="L377" s="2"/>
      <c r="M377" s="2"/>
      <c r="N377" s="2"/>
      <c r="O377" s="2"/>
      <c r="P377" s="2"/>
      <c r="Q377" s="2"/>
      <c r="R377" s="2"/>
      <c r="S377" s="2"/>
      <c r="T377" s="2"/>
      <c r="U377" s="2"/>
      <c r="V377" s="2"/>
      <c r="W377" s="2"/>
      <c r="X377" s="2"/>
      <c r="Y377" s="2"/>
      <c r="Z377" s="2"/>
    </row>
    <row r="378" spans="1:26" ht="12.75" customHeight="1">
      <c r="A378" s="2"/>
      <c r="B378" s="92"/>
      <c r="C378" s="26"/>
      <c r="D378" s="93"/>
      <c r="E378" s="93"/>
      <c r="F378" s="92"/>
      <c r="G378" s="92"/>
      <c r="H378" s="93"/>
      <c r="I378" s="94"/>
      <c r="J378" s="95"/>
      <c r="K378" s="2"/>
      <c r="L378" s="2"/>
      <c r="M378" s="2"/>
      <c r="N378" s="2"/>
      <c r="O378" s="2"/>
      <c r="P378" s="2"/>
      <c r="Q378" s="2"/>
      <c r="R378" s="2"/>
      <c r="S378" s="2"/>
      <c r="T378" s="2"/>
      <c r="U378" s="2"/>
      <c r="V378" s="2"/>
      <c r="W378" s="2"/>
      <c r="X378" s="2"/>
      <c r="Y378" s="2"/>
      <c r="Z378" s="2"/>
    </row>
    <row r="379" spans="1:26" ht="12.75" customHeight="1">
      <c r="A379" s="2"/>
      <c r="B379" s="92"/>
      <c r="C379" s="26"/>
      <c r="D379" s="93"/>
      <c r="E379" s="93"/>
      <c r="F379" s="92"/>
      <c r="G379" s="92"/>
      <c r="H379" s="93"/>
      <c r="I379" s="94"/>
      <c r="J379" s="95"/>
      <c r="K379" s="2"/>
      <c r="L379" s="2"/>
      <c r="M379" s="2"/>
      <c r="N379" s="2"/>
      <c r="O379" s="2"/>
      <c r="P379" s="2"/>
      <c r="Q379" s="2"/>
      <c r="R379" s="2"/>
      <c r="S379" s="2"/>
      <c r="T379" s="2"/>
      <c r="U379" s="2"/>
      <c r="V379" s="2"/>
      <c r="W379" s="2"/>
      <c r="X379" s="2"/>
      <c r="Y379" s="2"/>
      <c r="Z379" s="2"/>
    </row>
    <row r="380" spans="1:26" ht="12.75" customHeight="1">
      <c r="A380" s="2"/>
      <c r="B380" s="92"/>
      <c r="C380" s="26"/>
      <c r="D380" s="93"/>
      <c r="E380" s="93"/>
      <c r="F380" s="92"/>
      <c r="G380" s="92"/>
      <c r="H380" s="93"/>
      <c r="I380" s="94"/>
      <c r="J380" s="95"/>
      <c r="K380" s="2"/>
      <c r="L380" s="2"/>
      <c r="M380" s="2"/>
      <c r="N380" s="2"/>
      <c r="O380" s="2"/>
      <c r="P380" s="2"/>
      <c r="Q380" s="2"/>
      <c r="R380" s="2"/>
      <c r="S380" s="2"/>
      <c r="T380" s="2"/>
      <c r="U380" s="2"/>
      <c r="V380" s="2"/>
      <c r="W380" s="2"/>
      <c r="X380" s="2"/>
      <c r="Y380" s="2"/>
      <c r="Z380" s="2"/>
    </row>
    <row r="381" spans="1:26" ht="12.75" customHeight="1">
      <c r="A381" s="2"/>
      <c r="B381" s="92"/>
      <c r="C381" s="26"/>
      <c r="D381" s="93"/>
      <c r="E381" s="93"/>
      <c r="F381" s="92"/>
      <c r="G381" s="92"/>
      <c r="H381" s="93"/>
      <c r="I381" s="94"/>
      <c r="J381" s="95"/>
      <c r="K381" s="2"/>
      <c r="L381" s="2"/>
      <c r="M381" s="2"/>
      <c r="N381" s="2"/>
      <c r="O381" s="2"/>
      <c r="P381" s="2"/>
      <c r="Q381" s="2"/>
      <c r="R381" s="2"/>
      <c r="S381" s="2"/>
      <c r="T381" s="2"/>
      <c r="U381" s="2"/>
      <c r="V381" s="2"/>
      <c r="W381" s="2"/>
      <c r="X381" s="2"/>
      <c r="Y381" s="2"/>
      <c r="Z381" s="2"/>
    </row>
    <row r="382" spans="1:26" ht="12.75" customHeight="1">
      <c r="A382" s="2"/>
      <c r="B382" s="92"/>
      <c r="C382" s="26"/>
      <c r="D382" s="93"/>
      <c r="E382" s="93"/>
      <c r="F382" s="92"/>
      <c r="G382" s="92"/>
      <c r="H382" s="93"/>
      <c r="I382" s="94"/>
      <c r="J382" s="95"/>
      <c r="K382" s="2"/>
      <c r="L382" s="2"/>
      <c r="M382" s="2"/>
      <c r="N382" s="2"/>
      <c r="O382" s="2"/>
      <c r="P382" s="2"/>
      <c r="Q382" s="2"/>
      <c r="R382" s="2"/>
      <c r="S382" s="2"/>
      <c r="T382" s="2"/>
      <c r="U382" s="2"/>
      <c r="V382" s="2"/>
      <c r="W382" s="2"/>
      <c r="X382" s="2"/>
      <c r="Y382" s="2"/>
      <c r="Z382" s="2"/>
    </row>
    <row r="383" spans="1:26" ht="12.75" customHeight="1">
      <c r="A383" s="2"/>
      <c r="B383" s="92"/>
      <c r="C383" s="26"/>
      <c r="D383" s="93"/>
      <c r="E383" s="93"/>
      <c r="F383" s="92"/>
      <c r="G383" s="92"/>
      <c r="H383" s="93"/>
      <c r="I383" s="94"/>
      <c r="J383" s="95"/>
      <c r="K383" s="2"/>
      <c r="L383" s="2"/>
      <c r="M383" s="2"/>
      <c r="N383" s="2"/>
      <c r="O383" s="2"/>
      <c r="P383" s="2"/>
      <c r="Q383" s="2"/>
      <c r="R383" s="2"/>
      <c r="S383" s="2"/>
      <c r="T383" s="2"/>
      <c r="U383" s="2"/>
      <c r="V383" s="2"/>
      <c r="W383" s="2"/>
      <c r="X383" s="2"/>
      <c r="Y383" s="2"/>
      <c r="Z383" s="2"/>
    </row>
    <row r="384" spans="1:26" ht="12.75" customHeight="1">
      <c r="A384" s="2"/>
      <c r="B384" s="92"/>
      <c r="C384" s="26"/>
      <c r="D384" s="93"/>
      <c r="E384" s="93"/>
      <c r="F384" s="92"/>
      <c r="G384" s="92"/>
      <c r="H384" s="93"/>
      <c r="I384" s="94"/>
      <c r="J384" s="95"/>
      <c r="K384" s="2"/>
      <c r="L384" s="2"/>
      <c r="M384" s="2"/>
      <c r="N384" s="2"/>
      <c r="O384" s="2"/>
      <c r="P384" s="2"/>
      <c r="Q384" s="2"/>
      <c r="R384" s="2"/>
      <c r="S384" s="2"/>
      <c r="T384" s="2"/>
      <c r="U384" s="2"/>
      <c r="V384" s="2"/>
      <c r="W384" s="2"/>
      <c r="X384" s="2"/>
      <c r="Y384" s="2"/>
      <c r="Z384" s="2"/>
    </row>
    <row r="385" spans="1:26" ht="12.75" customHeight="1">
      <c r="A385" s="2"/>
      <c r="B385" s="92"/>
      <c r="C385" s="26"/>
      <c r="D385" s="93"/>
      <c r="E385" s="93"/>
      <c r="F385" s="92"/>
      <c r="G385" s="92"/>
      <c r="H385" s="93"/>
      <c r="I385" s="94"/>
      <c r="J385" s="95"/>
      <c r="K385" s="2"/>
      <c r="L385" s="2"/>
      <c r="M385" s="2"/>
      <c r="N385" s="2"/>
      <c r="O385" s="2"/>
      <c r="P385" s="2"/>
      <c r="Q385" s="2"/>
      <c r="R385" s="2"/>
      <c r="S385" s="2"/>
      <c r="T385" s="2"/>
      <c r="U385" s="2"/>
      <c r="V385" s="2"/>
      <c r="W385" s="2"/>
      <c r="X385" s="2"/>
      <c r="Y385" s="2"/>
      <c r="Z385" s="2"/>
    </row>
    <row r="386" spans="1:26" ht="12.75" customHeight="1">
      <c r="A386" s="2"/>
      <c r="B386" s="92"/>
      <c r="C386" s="26"/>
      <c r="D386" s="93"/>
      <c r="E386" s="93"/>
      <c r="F386" s="92"/>
      <c r="G386" s="92"/>
      <c r="H386" s="93"/>
      <c r="I386" s="94"/>
      <c r="J386" s="95"/>
      <c r="K386" s="2"/>
      <c r="L386" s="2"/>
      <c r="M386" s="2"/>
      <c r="N386" s="2"/>
      <c r="O386" s="2"/>
      <c r="P386" s="2"/>
      <c r="Q386" s="2"/>
      <c r="R386" s="2"/>
      <c r="S386" s="2"/>
      <c r="T386" s="2"/>
      <c r="U386" s="2"/>
      <c r="V386" s="2"/>
      <c r="W386" s="2"/>
      <c r="X386" s="2"/>
      <c r="Y386" s="2"/>
      <c r="Z386" s="2"/>
    </row>
    <row r="387" spans="1:26" ht="12.75" customHeight="1">
      <c r="A387" s="2"/>
      <c r="B387" s="92"/>
      <c r="C387" s="26"/>
      <c r="D387" s="93"/>
      <c r="E387" s="93"/>
      <c r="F387" s="92"/>
      <c r="G387" s="92"/>
      <c r="H387" s="93"/>
      <c r="I387" s="94"/>
      <c r="J387" s="95"/>
      <c r="K387" s="2"/>
      <c r="L387" s="2"/>
      <c r="M387" s="2"/>
      <c r="N387" s="2"/>
      <c r="O387" s="2"/>
      <c r="P387" s="2"/>
      <c r="Q387" s="2"/>
      <c r="R387" s="2"/>
      <c r="S387" s="2"/>
      <c r="T387" s="2"/>
      <c r="U387" s="2"/>
      <c r="V387" s="2"/>
      <c r="W387" s="2"/>
      <c r="X387" s="2"/>
      <c r="Y387" s="2"/>
      <c r="Z387" s="2"/>
    </row>
    <row r="388" spans="1:26" ht="12.75" customHeight="1">
      <c r="A388" s="2"/>
      <c r="B388" s="92"/>
      <c r="C388" s="26"/>
      <c r="D388" s="93"/>
      <c r="E388" s="93"/>
      <c r="F388" s="92"/>
      <c r="G388" s="92"/>
      <c r="H388" s="93"/>
      <c r="I388" s="94"/>
      <c r="J388" s="95"/>
      <c r="K388" s="2"/>
      <c r="L388" s="2"/>
      <c r="M388" s="2"/>
      <c r="N388" s="2"/>
      <c r="O388" s="2"/>
      <c r="P388" s="2"/>
      <c r="Q388" s="2"/>
      <c r="R388" s="2"/>
      <c r="S388" s="2"/>
      <c r="T388" s="2"/>
      <c r="U388" s="2"/>
      <c r="V388" s="2"/>
      <c r="W388" s="2"/>
      <c r="X388" s="2"/>
      <c r="Y388" s="2"/>
      <c r="Z388" s="2"/>
    </row>
    <row r="389" spans="1:26" ht="12.75" customHeight="1">
      <c r="A389" s="2"/>
      <c r="B389" s="92"/>
      <c r="C389" s="26"/>
      <c r="D389" s="93"/>
      <c r="E389" s="93"/>
      <c r="F389" s="92"/>
      <c r="G389" s="92"/>
      <c r="H389" s="93"/>
      <c r="I389" s="94"/>
      <c r="J389" s="95"/>
      <c r="K389" s="2"/>
      <c r="L389" s="2"/>
      <c r="M389" s="2"/>
      <c r="N389" s="2"/>
      <c r="O389" s="2"/>
      <c r="P389" s="2"/>
      <c r="Q389" s="2"/>
      <c r="R389" s="2"/>
      <c r="S389" s="2"/>
      <c r="T389" s="2"/>
      <c r="U389" s="2"/>
      <c r="V389" s="2"/>
      <c r="W389" s="2"/>
      <c r="X389" s="2"/>
      <c r="Y389" s="2"/>
      <c r="Z389" s="2"/>
    </row>
    <row r="390" spans="1:26" ht="12.75" customHeight="1">
      <c r="A390" s="2"/>
      <c r="B390" s="92"/>
      <c r="C390" s="26"/>
      <c r="D390" s="93"/>
      <c r="E390" s="93"/>
      <c r="F390" s="92"/>
      <c r="G390" s="92"/>
      <c r="H390" s="93"/>
      <c r="I390" s="94"/>
      <c r="J390" s="95"/>
      <c r="K390" s="2"/>
      <c r="L390" s="2"/>
      <c r="M390" s="2"/>
      <c r="N390" s="2"/>
      <c r="O390" s="2"/>
      <c r="P390" s="2"/>
      <c r="Q390" s="2"/>
      <c r="R390" s="2"/>
      <c r="S390" s="2"/>
      <c r="T390" s="2"/>
      <c r="U390" s="2"/>
      <c r="V390" s="2"/>
      <c r="W390" s="2"/>
      <c r="X390" s="2"/>
      <c r="Y390" s="2"/>
      <c r="Z390" s="2"/>
    </row>
    <row r="391" spans="1:26" ht="12.75" customHeight="1">
      <c r="A391" s="2"/>
      <c r="B391" s="92"/>
      <c r="C391" s="26"/>
      <c r="D391" s="93"/>
      <c r="E391" s="93"/>
      <c r="F391" s="92"/>
      <c r="G391" s="92"/>
      <c r="H391" s="93"/>
      <c r="I391" s="94"/>
      <c r="J391" s="95"/>
      <c r="K391" s="2"/>
      <c r="L391" s="2"/>
      <c r="M391" s="2"/>
      <c r="N391" s="2"/>
      <c r="O391" s="2"/>
      <c r="P391" s="2"/>
      <c r="Q391" s="2"/>
      <c r="R391" s="2"/>
      <c r="S391" s="2"/>
      <c r="T391" s="2"/>
      <c r="U391" s="2"/>
      <c r="V391" s="2"/>
      <c r="W391" s="2"/>
      <c r="X391" s="2"/>
      <c r="Y391" s="2"/>
      <c r="Z391" s="2"/>
    </row>
    <row r="392" spans="1:26" ht="12.75" customHeight="1">
      <c r="A392" s="2"/>
      <c r="B392" s="92"/>
      <c r="C392" s="26"/>
      <c r="D392" s="93"/>
      <c r="E392" s="93"/>
      <c r="F392" s="92"/>
      <c r="G392" s="92"/>
      <c r="H392" s="93"/>
      <c r="I392" s="94"/>
      <c r="J392" s="95"/>
      <c r="K392" s="2"/>
      <c r="L392" s="2"/>
      <c r="M392" s="2"/>
      <c r="N392" s="2"/>
      <c r="O392" s="2"/>
      <c r="P392" s="2"/>
      <c r="Q392" s="2"/>
      <c r="R392" s="2"/>
      <c r="S392" s="2"/>
      <c r="T392" s="2"/>
      <c r="U392" s="2"/>
      <c r="V392" s="2"/>
      <c r="W392" s="2"/>
      <c r="X392" s="2"/>
      <c r="Y392" s="2"/>
      <c r="Z392" s="2"/>
    </row>
    <row r="393" spans="1:26" ht="12.75" customHeight="1">
      <c r="A393" s="2"/>
      <c r="B393" s="92"/>
      <c r="C393" s="26"/>
      <c r="D393" s="93"/>
      <c r="E393" s="93"/>
      <c r="F393" s="92"/>
      <c r="G393" s="92"/>
      <c r="H393" s="93"/>
      <c r="I393" s="94"/>
      <c r="J393" s="95"/>
      <c r="K393" s="2"/>
      <c r="L393" s="2"/>
      <c r="M393" s="2"/>
      <c r="N393" s="2"/>
      <c r="O393" s="2"/>
      <c r="P393" s="2"/>
      <c r="Q393" s="2"/>
      <c r="R393" s="2"/>
      <c r="S393" s="2"/>
      <c r="T393" s="2"/>
      <c r="U393" s="2"/>
      <c r="V393" s="2"/>
      <c r="W393" s="2"/>
      <c r="X393" s="2"/>
      <c r="Y393" s="2"/>
      <c r="Z393" s="2"/>
    </row>
    <row r="394" spans="1:26" ht="12.75" customHeight="1">
      <c r="A394" s="2"/>
      <c r="B394" s="92"/>
      <c r="C394" s="26"/>
      <c r="D394" s="93"/>
      <c r="E394" s="93"/>
      <c r="F394" s="92"/>
      <c r="G394" s="92"/>
      <c r="H394" s="93"/>
      <c r="I394" s="94"/>
      <c r="J394" s="95"/>
      <c r="K394" s="2"/>
      <c r="L394" s="2"/>
      <c r="M394" s="2"/>
      <c r="N394" s="2"/>
      <c r="O394" s="2"/>
      <c r="P394" s="2"/>
      <c r="Q394" s="2"/>
      <c r="R394" s="2"/>
      <c r="S394" s="2"/>
      <c r="T394" s="2"/>
      <c r="U394" s="2"/>
      <c r="V394" s="2"/>
      <c r="W394" s="2"/>
      <c r="X394" s="2"/>
      <c r="Y394" s="2"/>
      <c r="Z394" s="2"/>
    </row>
    <row r="395" spans="1:26" ht="12.75" customHeight="1">
      <c r="A395" s="2"/>
      <c r="B395" s="92"/>
      <c r="C395" s="26"/>
      <c r="D395" s="93"/>
      <c r="E395" s="93"/>
      <c r="F395" s="92"/>
      <c r="G395" s="92"/>
      <c r="H395" s="93"/>
      <c r="I395" s="94"/>
      <c r="J395" s="95"/>
      <c r="K395" s="2"/>
      <c r="L395" s="2"/>
      <c r="M395" s="2"/>
      <c r="N395" s="2"/>
      <c r="O395" s="2"/>
      <c r="P395" s="2"/>
      <c r="Q395" s="2"/>
      <c r="R395" s="2"/>
      <c r="S395" s="2"/>
      <c r="T395" s="2"/>
      <c r="U395" s="2"/>
      <c r="V395" s="2"/>
      <c r="W395" s="2"/>
      <c r="X395" s="2"/>
      <c r="Y395" s="2"/>
      <c r="Z395" s="2"/>
    </row>
    <row r="396" spans="1:26" ht="12.75" customHeight="1">
      <c r="A396" s="2"/>
      <c r="B396" s="92"/>
      <c r="C396" s="26"/>
      <c r="D396" s="93"/>
      <c r="E396" s="93"/>
      <c r="F396" s="92"/>
      <c r="G396" s="92"/>
      <c r="H396" s="93"/>
      <c r="I396" s="94"/>
      <c r="J396" s="95"/>
      <c r="K396" s="2"/>
      <c r="L396" s="2"/>
      <c r="M396" s="2"/>
      <c r="N396" s="2"/>
      <c r="O396" s="2"/>
      <c r="P396" s="2"/>
      <c r="Q396" s="2"/>
      <c r="R396" s="2"/>
      <c r="S396" s="2"/>
      <c r="T396" s="2"/>
      <c r="U396" s="2"/>
      <c r="V396" s="2"/>
      <c r="W396" s="2"/>
      <c r="X396" s="2"/>
      <c r="Y396" s="2"/>
      <c r="Z396" s="2"/>
    </row>
    <row r="397" spans="1:26" ht="12.75" customHeight="1">
      <c r="A397" s="2"/>
      <c r="B397" s="92"/>
      <c r="C397" s="26"/>
      <c r="D397" s="93"/>
      <c r="E397" s="93"/>
      <c r="F397" s="92"/>
      <c r="G397" s="92"/>
      <c r="H397" s="93"/>
      <c r="I397" s="94"/>
      <c r="J397" s="95"/>
      <c r="K397" s="2"/>
      <c r="L397" s="2"/>
      <c r="M397" s="2"/>
      <c r="N397" s="2"/>
      <c r="O397" s="2"/>
      <c r="P397" s="2"/>
      <c r="Q397" s="2"/>
      <c r="R397" s="2"/>
      <c r="S397" s="2"/>
      <c r="T397" s="2"/>
      <c r="U397" s="2"/>
      <c r="V397" s="2"/>
      <c r="W397" s="2"/>
      <c r="X397" s="2"/>
      <c r="Y397" s="2"/>
      <c r="Z397" s="2"/>
    </row>
    <row r="398" spans="1:26" ht="12.75" customHeight="1">
      <c r="A398" s="2"/>
      <c r="B398" s="92"/>
      <c r="C398" s="26"/>
      <c r="D398" s="93"/>
      <c r="E398" s="93"/>
      <c r="F398" s="92"/>
      <c r="G398" s="92"/>
      <c r="H398" s="93"/>
      <c r="I398" s="94"/>
      <c r="J398" s="95"/>
      <c r="K398" s="2"/>
      <c r="L398" s="2"/>
      <c r="M398" s="2"/>
      <c r="N398" s="2"/>
      <c r="O398" s="2"/>
      <c r="P398" s="2"/>
      <c r="Q398" s="2"/>
      <c r="R398" s="2"/>
      <c r="S398" s="2"/>
      <c r="T398" s="2"/>
      <c r="U398" s="2"/>
      <c r="V398" s="2"/>
      <c r="W398" s="2"/>
      <c r="X398" s="2"/>
      <c r="Y398" s="2"/>
      <c r="Z398" s="2"/>
    </row>
    <row r="399" spans="1:26" ht="12.75" customHeight="1">
      <c r="A399" s="2"/>
      <c r="B399" s="92"/>
      <c r="C399" s="26"/>
      <c r="D399" s="93"/>
      <c r="E399" s="93"/>
      <c r="F399" s="92"/>
      <c r="G399" s="92"/>
      <c r="H399" s="93"/>
      <c r="I399" s="94"/>
      <c r="J399" s="95"/>
      <c r="K399" s="2"/>
      <c r="L399" s="2"/>
      <c r="M399" s="2"/>
      <c r="N399" s="2"/>
      <c r="O399" s="2"/>
      <c r="P399" s="2"/>
      <c r="Q399" s="2"/>
      <c r="R399" s="2"/>
      <c r="S399" s="2"/>
      <c r="T399" s="2"/>
      <c r="U399" s="2"/>
      <c r="V399" s="2"/>
      <c r="W399" s="2"/>
      <c r="X399" s="2"/>
      <c r="Y399" s="2"/>
      <c r="Z399" s="2"/>
    </row>
    <row r="400" spans="1:26" ht="12.75" customHeight="1">
      <c r="A400" s="2"/>
      <c r="B400" s="92"/>
      <c r="C400" s="26"/>
      <c r="D400" s="93"/>
      <c r="E400" s="93"/>
      <c r="F400" s="92"/>
      <c r="G400" s="92"/>
      <c r="H400" s="93"/>
      <c r="I400" s="94"/>
      <c r="J400" s="95"/>
      <c r="K400" s="2"/>
      <c r="L400" s="2"/>
      <c r="M400" s="2"/>
      <c r="N400" s="2"/>
      <c r="O400" s="2"/>
      <c r="P400" s="2"/>
      <c r="Q400" s="2"/>
      <c r="R400" s="2"/>
      <c r="S400" s="2"/>
      <c r="T400" s="2"/>
      <c r="U400" s="2"/>
      <c r="V400" s="2"/>
      <c r="W400" s="2"/>
      <c r="X400" s="2"/>
      <c r="Y400" s="2"/>
      <c r="Z400" s="2"/>
    </row>
    <row r="401" spans="1:26" ht="12.75" customHeight="1">
      <c r="A401" s="2"/>
      <c r="B401" s="92"/>
      <c r="C401" s="26"/>
      <c r="D401" s="93"/>
      <c r="E401" s="93"/>
      <c r="F401" s="92"/>
      <c r="G401" s="92"/>
      <c r="H401" s="93"/>
      <c r="I401" s="94"/>
      <c r="J401" s="95"/>
      <c r="K401" s="2"/>
      <c r="L401" s="2"/>
      <c r="M401" s="2"/>
      <c r="N401" s="2"/>
      <c r="O401" s="2"/>
      <c r="P401" s="2"/>
      <c r="Q401" s="2"/>
      <c r="R401" s="2"/>
      <c r="S401" s="2"/>
      <c r="T401" s="2"/>
      <c r="U401" s="2"/>
      <c r="V401" s="2"/>
      <c r="W401" s="2"/>
      <c r="X401" s="2"/>
      <c r="Y401" s="2"/>
      <c r="Z401" s="2"/>
    </row>
    <row r="402" spans="1:26" ht="12.75" customHeight="1">
      <c r="A402" s="2"/>
      <c r="B402" s="92"/>
      <c r="C402" s="26"/>
      <c r="D402" s="93"/>
      <c r="E402" s="93"/>
      <c r="F402" s="92"/>
      <c r="G402" s="92"/>
      <c r="H402" s="93"/>
      <c r="I402" s="94"/>
      <c r="J402" s="95"/>
      <c r="K402" s="2"/>
      <c r="L402" s="2"/>
      <c r="M402" s="2"/>
      <c r="N402" s="2"/>
      <c r="O402" s="2"/>
      <c r="P402" s="2"/>
      <c r="Q402" s="2"/>
      <c r="R402" s="2"/>
      <c r="S402" s="2"/>
      <c r="T402" s="2"/>
      <c r="U402" s="2"/>
      <c r="V402" s="2"/>
      <c r="W402" s="2"/>
      <c r="X402" s="2"/>
      <c r="Y402" s="2"/>
      <c r="Z402" s="2"/>
    </row>
    <row r="403" spans="1:26" ht="12.75" customHeight="1">
      <c r="A403" s="2"/>
      <c r="B403" s="92"/>
      <c r="C403" s="26"/>
      <c r="D403" s="93"/>
      <c r="E403" s="93"/>
      <c r="F403" s="92"/>
      <c r="G403" s="92"/>
      <c r="H403" s="93"/>
      <c r="I403" s="94"/>
      <c r="J403" s="95"/>
      <c r="K403" s="2"/>
      <c r="L403" s="2"/>
      <c r="M403" s="2"/>
      <c r="N403" s="2"/>
      <c r="O403" s="2"/>
      <c r="P403" s="2"/>
      <c r="Q403" s="2"/>
      <c r="R403" s="2"/>
      <c r="S403" s="2"/>
      <c r="T403" s="2"/>
      <c r="U403" s="2"/>
      <c r="V403" s="2"/>
      <c r="W403" s="2"/>
      <c r="X403" s="2"/>
      <c r="Y403" s="2"/>
      <c r="Z403" s="2"/>
    </row>
    <row r="404" spans="1:26" ht="12.75" customHeight="1">
      <c r="A404" s="2"/>
      <c r="B404" s="92"/>
      <c r="C404" s="26"/>
      <c r="D404" s="93"/>
      <c r="E404" s="93"/>
      <c r="F404" s="92"/>
      <c r="G404" s="92"/>
      <c r="H404" s="93"/>
      <c r="I404" s="94"/>
      <c r="J404" s="95"/>
      <c r="K404" s="2"/>
      <c r="L404" s="2"/>
      <c r="M404" s="2"/>
      <c r="N404" s="2"/>
      <c r="O404" s="2"/>
      <c r="P404" s="2"/>
      <c r="Q404" s="2"/>
      <c r="R404" s="2"/>
      <c r="S404" s="2"/>
      <c r="T404" s="2"/>
      <c r="U404" s="2"/>
      <c r="V404" s="2"/>
      <c r="W404" s="2"/>
      <c r="X404" s="2"/>
      <c r="Y404" s="2"/>
      <c r="Z404" s="2"/>
    </row>
    <row r="405" spans="1:26" ht="12.75" customHeight="1">
      <c r="A405" s="2"/>
      <c r="B405" s="92"/>
      <c r="C405" s="26"/>
      <c r="D405" s="93"/>
      <c r="E405" s="93"/>
      <c r="F405" s="92"/>
      <c r="G405" s="92"/>
      <c r="H405" s="93"/>
      <c r="I405" s="94"/>
      <c r="J405" s="95"/>
      <c r="K405" s="2"/>
      <c r="L405" s="2"/>
      <c r="M405" s="2"/>
      <c r="N405" s="2"/>
      <c r="O405" s="2"/>
      <c r="P405" s="2"/>
      <c r="Q405" s="2"/>
      <c r="R405" s="2"/>
      <c r="S405" s="2"/>
      <c r="T405" s="2"/>
      <c r="U405" s="2"/>
      <c r="V405" s="2"/>
      <c r="W405" s="2"/>
      <c r="X405" s="2"/>
      <c r="Y405" s="2"/>
      <c r="Z405" s="2"/>
    </row>
    <row r="406" spans="1:26" ht="12.75" customHeight="1">
      <c r="A406" s="2"/>
      <c r="B406" s="92"/>
      <c r="C406" s="26"/>
      <c r="D406" s="93"/>
      <c r="E406" s="93"/>
      <c r="F406" s="92"/>
      <c r="G406" s="92"/>
      <c r="H406" s="93"/>
      <c r="I406" s="94"/>
      <c r="J406" s="95"/>
      <c r="K406" s="2"/>
      <c r="L406" s="2"/>
      <c r="M406" s="2"/>
      <c r="N406" s="2"/>
      <c r="O406" s="2"/>
      <c r="P406" s="2"/>
      <c r="Q406" s="2"/>
      <c r="R406" s="2"/>
      <c r="S406" s="2"/>
      <c r="T406" s="2"/>
      <c r="U406" s="2"/>
      <c r="V406" s="2"/>
      <c r="W406" s="2"/>
      <c r="X406" s="2"/>
      <c r="Y406" s="2"/>
      <c r="Z406" s="2"/>
    </row>
    <row r="407" spans="1:26" ht="12.75" customHeight="1">
      <c r="A407" s="2"/>
      <c r="B407" s="92"/>
      <c r="C407" s="26"/>
      <c r="D407" s="93"/>
      <c r="E407" s="93"/>
      <c r="F407" s="92"/>
      <c r="G407" s="92"/>
      <c r="H407" s="93"/>
      <c r="I407" s="94"/>
      <c r="J407" s="95"/>
      <c r="K407" s="2"/>
      <c r="L407" s="2"/>
      <c r="M407" s="2"/>
      <c r="N407" s="2"/>
      <c r="O407" s="2"/>
      <c r="P407" s="2"/>
      <c r="Q407" s="2"/>
      <c r="R407" s="2"/>
      <c r="S407" s="2"/>
      <c r="T407" s="2"/>
      <c r="U407" s="2"/>
      <c r="V407" s="2"/>
      <c r="W407" s="2"/>
      <c r="X407" s="2"/>
      <c r="Y407" s="2"/>
      <c r="Z407" s="2"/>
    </row>
    <row r="408" spans="1:26" ht="12.75" customHeight="1">
      <c r="A408" s="2"/>
      <c r="B408" s="92"/>
      <c r="C408" s="26"/>
      <c r="D408" s="93"/>
      <c r="E408" s="93"/>
      <c r="F408" s="92"/>
      <c r="G408" s="92"/>
      <c r="H408" s="93"/>
      <c r="I408" s="94"/>
      <c r="J408" s="95"/>
      <c r="K408" s="2"/>
      <c r="L408" s="2"/>
      <c r="M408" s="2"/>
      <c r="N408" s="2"/>
      <c r="O408" s="2"/>
      <c r="P408" s="2"/>
      <c r="Q408" s="2"/>
      <c r="R408" s="2"/>
      <c r="S408" s="2"/>
      <c r="T408" s="2"/>
      <c r="U408" s="2"/>
      <c r="V408" s="2"/>
      <c r="W408" s="2"/>
      <c r="X408" s="2"/>
      <c r="Y408" s="2"/>
      <c r="Z408" s="2"/>
    </row>
    <row r="409" spans="1:26" ht="12.75" customHeight="1">
      <c r="A409" s="2"/>
      <c r="B409" s="92"/>
      <c r="C409" s="26"/>
      <c r="D409" s="93"/>
      <c r="E409" s="93"/>
      <c r="F409" s="92"/>
      <c r="G409" s="92"/>
      <c r="H409" s="93"/>
      <c r="I409" s="94"/>
      <c r="J409" s="95"/>
      <c r="K409" s="2"/>
      <c r="L409" s="2"/>
      <c r="M409" s="2"/>
      <c r="N409" s="2"/>
      <c r="O409" s="2"/>
      <c r="P409" s="2"/>
      <c r="Q409" s="2"/>
      <c r="R409" s="2"/>
      <c r="S409" s="2"/>
      <c r="T409" s="2"/>
      <c r="U409" s="2"/>
      <c r="V409" s="2"/>
      <c r="W409" s="2"/>
      <c r="X409" s="2"/>
      <c r="Y409" s="2"/>
      <c r="Z409" s="2"/>
    </row>
    <row r="410" spans="1:26" ht="12.75" customHeight="1">
      <c r="A410" s="2"/>
      <c r="B410" s="92"/>
      <c r="C410" s="26"/>
      <c r="D410" s="93"/>
      <c r="E410" s="93"/>
      <c r="F410" s="92"/>
      <c r="G410" s="92"/>
      <c r="H410" s="93"/>
      <c r="I410" s="94"/>
      <c r="J410" s="95"/>
      <c r="K410" s="2"/>
      <c r="L410" s="2"/>
      <c r="M410" s="2"/>
      <c r="N410" s="2"/>
      <c r="O410" s="2"/>
      <c r="P410" s="2"/>
      <c r="Q410" s="2"/>
      <c r="R410" s="2"/>
      <c r="S410" s="2"/>
      <c r="T410" s="2"/>
      <c r="U410" s="2"/>
      <c r="V410" s="2"/>
      <c r="W410" s="2"/>
      <c r="X410" s="2"/>
      <c r="Y410" s="2"/>
      <c r="Z410" s="2"/>
    </row>
    <row r="411" spans="1:26" ht="12.75" customHeight="1">
      <c r="A411" s="2"/>
      <c r="B411" s="92"/>
      <c r="C411" s="26"/>
      <c r="D411" s="93"/>
      <c r="E411" s="93"/>
      <c r="F411" s="92"/>
      <c r="G411" s="92"/>
      <c r="H411" s="93"/>
      <c r="I411" s="94"/>
      <c r="J411" s="95"/>
      <c r="K411" s="2"/>
      <c r="L411" s="2"/>
      <c r="M411" s="2"/>
      <c r="N411" s="2"/>
      <c r="O411" s="2"/>
      <c r="P411" s="2"/>
      <c r="Q411" s="2"/>
      <c r="R411" s="2"/>
      <c r="S411" s="2"/>
      <c r="T411" s="2"/>
      <c r="U411" s="2"/>
      <c r="V411" s="2"/>
      <c r="W411" s="2"/>
      <c r="X411" s="2"/>
      <c r="Y411" s="2"/>
      <c r="Z411" s="2"/>
    </row>
    <row r="412" spans="1:26" ht="12.75" customHeight="1">
      <c r="A412" s="2"/>
      <c r="B412" s="92"/>
      <c r="C412" s="26"/>
      <c r="D412" s="93"/>
      <c r="E412" s="93"/>
      <c r="F412" s="92"/>
      <c r="G412" s="92"/>
      <c r="H412" s="93"/>
      <c r="I412" s="94"/>
      <c r="J412" s="95"/>
      <c r="K412" s="2"/>
      <c r="L412" s="2"/>
      <c r="M412" s="2"/>
      <c r="N412" s="2"/>
      <c r="O412" s="2"/>
      <c r="P412" s="2"/>
      <c r="Q412" s="2"/>
      <c r="R412" s="2"/>
      <c r="S412" s="2"/>
      <c r="T412" s="2"/>
      <c r="U412" s="2"/>
      <c r="V412" s="2"/>
      <c r="W412" s="2"/>
      <c r="X412" s="2"/>
      <c r="Y412" s="2"/>
      <c r="Z412" s="2"/>
    </row>
    <row r="413" spans="1:26" ht="12.75" customHeight="1">
      <c r="A413" s="2"/>
      <c r="B413" s="92"/>
      <c r="C413" s="26"/>
      <c r="D413" s="93"/>
      <c r="E413" s="93"/>
      <c r="F413" s="92"/>
      <c r="G413" s="92"/>
      <c r="H413" s="93"/>
      <c r="I413" s="94"/>
      <c r="J413" s="95"/>
      <c r="K413" s="2"/>
      <c r="L413" s="2"/>
      <c r="M413" s="2"/>
      <c r="N413" s="2"/>
      <c r="O413" s="2"/>
      <c r="P413" s="2"/>
      <c r="Q413" s="2"/>
      <c r="R413" s="2"/>
      <c r="S413" s="2"/>
      <c r="T413" s="2"/>
      <c r="U413" s="2"/>
      <c r="V413" s="2"/>
      <c r="W413" s="2"/>
      <c r="X413" s="2"/>
      <c r="Y413" s="2"/>
      <c r="Z413" s="2"/>
    </row>
    <row r="414" spans="1:26" ht="12.75" customHeight="1">
      <c r="A414" s="2"/>
      <c r="B414" s="92"/>
      <c r="C414" s="26"/>
      <c r="D414" s="93"/>
      <c r="E414" s="93"/>
      <c r="F414" s="92"/>
      <c r="G414" s="92"/>
      <c r="H414" s="93"/>
      <c r="I414" s="94"/>
      <c r="J414" s="95"/>
      <c r="K414" s="2"/>
      <c r="L414" s="2"/>
      <c r="M414" s="2"/>
      <c r="N414" s="2"/>
      <c r="O414" s="2"/>
      <c r="P414" s="2"/>
      <c r="Q414" s="2"/>
      <c r="R414" s="2"/>
      <c r="S414" s="2"/>
      <c r="T414" s="2"/>
      <c r="U414" s="2"/>
      <c r="V414" s="2"/>
      <c r="W414" s="2"/>
      <c r="X414" s="2"/>
      <c r="Y414" s="2"/>
      <c r="Z414" s="2"/>
    </row>
    <row r="415" spans="1:26" ht="12.75" customHeight="1">
      <c r="A415" s="2"/>
      <c r="B415" s="92"/>
      <c r="C415" s="26"/>
      <c r="D415" s="93"/>
      <c r="E415" s="93"/>
      <c r="F415" s="92"/>
      <c r="G415" s="92"/>
      <c r="H415" s="93"/>
      <c r="I415" s="94"/>
      <c r="J415" s="95"/>
      <c r="K415" s="2"/>
      <c r="L415" s="2"/>
      <c r="M415" s="2"/>
      <c r="N415" s="2"/>
      <c r="O415" s="2"/>
      <c r="P415" s="2"/>
      <c r="Q415" s="2"/>
      <c r="R415" s="2"/>
      <c r="S415" s="2"/>
      <c r="T415" s="2"/>
      <c r="U415" s="2"/>
      <c r="V415" s="2"/>
      <c r="W415" s="2"/>
      <c r="X415" s="2"/>
      <c r="Y415" s="2"/>
      <c r="Z415" s="2"/>
    </row>
    <row r="416" spans="1:26" ht="12.75" customHeight="1">
      <c r="A416" s="2"/>
      <c r="B416" s="92"/>
      <c r="C416" s="26"/>
      <c r="D416" s="93"/>
      <c r="E416" s="93"/>
      <c r="F416" s="92"/>
      <c r="G416" s="92"/>
      <c r="H416" s="93"/>
      <c r="I416" s="94"/>
      <c r="J416" s="95"/>
      <c r="K416" s="2"/>
      <c r="L416" s="2"/>
      <c r="M416" s="2"/>
      <c r="N416" s="2"/>
      <c r="O416" s="2"/>
      <c r="P416" s="2"/>
      <c r="Q416" s="2"/>
      <c r="R416" s="2"/>
      <c r="S416" s="2"/>
      <c r="T416" s="2"/>
      <c r="U416" s="2"/>
      <c r="V416" s="2"/>
      <c r="W416" s="2"/>
      <c r="X416" s="2"/>
      <c r="Y416" s="2"/>
      <c r="Z416" s="2"/>
    </row>
    <row r="417" spans="1:26" ht="12.75" customHeight="1">
      <c r="A417" s="2"/>
      <c r="B417" s="92"/>
      <c r="C417" s="26"/>
      <c r="D417" s="93"/>
      <c r="E417" s="93"/>
      <c r="F417" s="92"/>
      <c r="G417" s="92"/>
      <c r="H417" s="93"/>
      <c r="I417" s="94"/>
      <c r="J417" s="95"/>
      <c r="K417" s="2"/>
      <c r="L417" s="2"/>
      <c r="M417" s="2"/>
      <c r="N417" s="2"/>
      <c r="O417" s="2"/>
      <c r="P417" s="2"/>
      <c r="Q417" s="2"/>
      <c r="R417" s="2"/>
      <c r="S417" s="2"/>
      <c r="T417" s="2"/>
      <c r="U417" s="2"/>
      <c r="V417" s="2"/>
      <c r="W417" s="2"/>
      <c r="X417" s="2"/>
      <c r="Y417" s="2"/>
      <c r="Z417" s="2"/>
    </row>
    <row r="418" spans="1:26" ht="12.75" customHeight="1">
      <c r="A418" s="2"/>
      <c r="B418" s="92"/>
      <c r="C418" s="26"/>
      <c r="D418" s="93"/>
      <c r="E418" s="93"/>
      <c r="F418" s="92"/>
      <c r="G418" s="92"/>
      <c r="H418" s="93"/>
      <c r="I418" s="94"/>
      <c r="J418" s="95"/>
      <c r="K418" s="2"/>
      <c r="L418" s="2"/>
      <c r="M418" s="2"/>
      <c r="N418" s="2"/>
      <c r="O418" s="2"/>
      <c r="P418" s="2"/>
      <c r="Q418" s="2"/>
      <c r="R418" s="2"/>
      <c r="S418" s="2"/>
      <c r="T418" s="2"/>
      <c r="U418" s="2"/>
      <c r="V418" s="2"/>
      <c r="W418" s="2"/>
      <c r="X418" s="2"/>
      <c r="Y418" s="2"/>
      <c r="Z418" s="2"/>
    </row>
    <row r="419" spans="1:26" ht="12.75" customHeight="1">
      <c r="A419" s="2"/>
      <c r="B419" s="92"/>
      <c r="C419" s="26"/>
      <c r="D419" s="93"/>
      <c r="E419" s="93"/>
      <c r="F419" s="92"/>
      <c r="G419" s="92"/>
      <c r="H419" s="93"/>
      <c r="I419" s="94"/>
      <c r="J419" s="95"/>
      <c r="K419" s="2"/>
      <c r="L419" s="2"/>
      <c r="M419" s="2"/>
      <c r="N419" s="2"/>
      <c r="O419" s="2"/>
      <c r="P419" s="2"/>
      <c r="Q419" s="2"/>
      <c r="R419" s="2"/>
      <c r="S419" s="2"/>
      <c r="T419" s="2"/>
      <c r="U419" s="2"/>
      <c r="V419" s="2"/>
      <c r="W419" s="2"/>
      <c r="X419" s="2"/>
      <c r="Y419" s="2"/>
      <c r="Z419" s="2"/>
    </row>
    <row r="420" spans="1:26" ht="12.75" customHeight="1">
      <c r="A420" s="2"/>
      <c r="B420" s="92"/>
      <c r="C420" s="26"/>
      <c r="D420" s="93"/>
      <c r="E420" s="93"/>
      <c r="F420" s="92"/>
      <c r="G420" s="92"/>
      <c r="H420" s="93"/>
      <c r="I420" s="94"/>
      <c r="J420" s="95"/>
      <c r="K420" s="2"/>
      <c r="L420" s="2"/>
      <c r="M420" s="2"/>
      <c r="N420" s="2"/>
      <c r="O420" s="2"/>
      <c r="P420" s="2"/>
      <c r="Q420" s="2"/>
      <c r="R420" s="2"/>
      <c r="S420" s="2"/>
      <c r="T420" s="2"/>
      <c r="U420" s="2"/>
      <c r="V420" s="2"/>
      <c r="W420" s="2"/>
      <c r="X420" s="2"/>
      <c r="Y420" s="2"/>
      <c r="Z420" s="2"/>
    </row>
    <row r="421" spans="1:26" ht="12.75" customHeight="1">
      <c r="A421" s="2"/>
      <c r="B421" s="92"/>
      <c r="C421" s="26"/>
      <c r="D421" s="93"/>
      <c r="E421" s="93"/>
      <c r="F421" s="92"/>
      <c r="G421" s="92"/>
      <c r="H421" s="93"/>
      <c r="I421" s="94"/>
      <c r="J421" s="95"/>
      <c r="K421" s="2"/>
      <c r="L421" s="2"/>
      <c r="M421" s="2"/>
      <c r="N421" s="2"/>
      <c r="O421" s="2"/>
      <c r="P421" s="2"/>
      <c r="Q421" s="2"/>
      <c r="R421" s="2"/>
      <c r="S421" s="2"/>
      <c r="T421" s="2"/>
      <c r="U421" s="2"/>
      <c r="V421" s="2"/>
      <c r="W421" s="2"/>
      <c r="X421" s="2"/>
      <c r="Y421" s="2"/>
      <c r="Z421" s="2"/>
    </row>
    <row r="422" spans="1:26" ht="12.75" customHeight="1">
      <c r="A422" s="2"/>
      <c r="B422" s="92"/>
      <c r="C422" s="26"/>
      <c r="D422" s="93"/>
      <c r="E422" s="93"/>
      <c r="F422" s="92"/>
      <c r="G422" s="92"/>
      <c r="H422" s="93"/>
      <c r="I422" s="94"/>
      <c r="J422" s="95"/>
      <c r="K422" s="2"/>
      <c r="L422" s="2"/>
      <c r="M422" s="2"/>
      <c r="N422" s="2"/>
      <c r="O422" s="2"/>
      <c r="P422" s="2"/>
      <c r="Q422" s="2"/>
      <c r="R422" s="2"/>
      <c r="S422" s="2"/>
      <c r="T422" s="2"/>
      <c r="U422" s="2"/>
      <c r="V422" s="2"/>
      <c r="W422" s="2"/>
      <c r="X422" s="2"/>
      <c r="Y422" s="2"/>
      <c r="Z422" s="2"/>
    </row>
    <row r="423" spans="1:26" ht="12.75" customHeight="1">
      <c r="A423" s="2"/>
      <c r="B423" s="92"/>
      <c r="C423" s="26"/>
      <c r="D423" s="93"/>
      <c r="E423" s="93"/>
      <c r="F423" s="92"/>
      <c r="G423" s="92"/>
      <c r="H423" s="93"/>
      <c r="I423" s="94"/>
      <c r="J423" s="95"/>
      <c r="K423" s="2"/>
      <c r="L423" s="2"/>
      <c r="M423" s="2"/>
      <c r="N423" s="2"/>
      <c r="O423" s="2"/>
      <c r="P423" s="2"/>
      <c r="Q423" s="2"/>
      <c r="R423" s="2"/>
      <c r="S423" s="2"/>
      <c r="T423" s="2"/>
      <c r="U423" s="2"/>
      <c r="V423" s="2"/>
      <c r="W423" s="2"/>
      <c r="X423" s="2"/>
      <c r="Y423" s="2"/>
      <c r="Z423" s="2"/>
    </row>
    <row r="424" spans="1:26" ht="12.75" customHeight="1">
      <c r="A424" s="2"/>
      <c r="B424" s="92"/>
      <c r="C424" s="26"/>
      <c r="D424" s="93"/>
      <c r="E424" s="93"/>
      <c r="F424" s="92"/>
      <c r="G424" s="92"/>
      <c r="H424" s="93"/>
      <c r="I424" s="94"/>
      <c r="J424" s="95"/>
      <c r="K424" s="2"/>
      <c r="L424" s="2"/>
      <c r="M424" s="2"/>
      <c r="N424" s="2"/>
      <c r="O424" s="2"/>
      <c r="P424" s="2"/>
      <c r="Q424" s="2"/>
      <c r="R424" s="2"/>
      <c r="S424" s="2"/>
      <c r="T424" s="2"/>
      <c r="U424" s="2"/>
      <c r="V424" s="2"/>
      <c r="W424" s="2"/>
      <c r="X424" s="2"/>
      <c r="Y424" s="2"/>
      <c r="Z424" s="2"/>
    </row>
    <row r="425" spans="1:26" ht="12.75" customHeight="1">
      <c r="A425" s="2"/>
      <c r="B425" s="92"/>
      <c r="C425" s="26"/>
      <c r="D425" s="93"/>
      <c r="E425" s="93"/>
      <c r="F425" s="92"/>
      <c r="G425" s="92"/>
      <c r="H425" s="93"/>
      <c r="I425" s="94"/>
      <c r="J425" s="95"/>
      <c r="K425" s="2"/>
      <c r="L425" s="2"/>
      <c r="M425" s="2"/>
      <c r="N425" s="2"/>
      <c r="O425" s="2"/>
      <c r="P425" s="2"/>
      <c r="Q425" s="2"/>
      <c r="R425" s="2"/>
      <c r="S425" s="2"/>
      <c r="T425" s="2"/>
      <c r="U425" s="2"/>
      <c r="V425" s="2"/>
      <c r="W425" s="2"/>
      <c r="X425" s="2"/>
      <c r="Y425" s="2"/>
      <c r="Z425" s="2"/>
    </row>
    <row r="426" spans="1:26" ht="12.75" customHeight="1">
      <c r="A426" s="2"/>
      <c r="B426" s="92"/>
      <c r="C426" s="26"/>
      <c r="D426" s="93"/>
      <c r="E426" s="93"/>
      <c r="F426" s="92"/>
      <c r="G426" s="92"/>
      <c r="H426" s="93"/>
      <c r="I426" s="94"/>
      <c r="J426" s="95"/>
      <c r="K426" s="2"/>
      <c r="L426" s="2"/>
      <c r="M426" s="2"/>
      <c r="N426" s="2"/>
      <c r="O426" s="2"/>
      <c r="P426" s="2"/>
      <c r="Q426" s="2"/>
      <c r="R426" s="2"/>
      <c r="S426" s="2"/>
      <c r="T426" s="2"/>
      <c r="U426" s="2"/>
      <c r="V426" s="2"/>
      <c r="W426" s="2"/>
      <c r="X426" s="2"/>
      <c r="Y426" s="2"/>
      <c r="Z426" s="2"/>
    </row>
    <row r="427" spans="1:26" ht="12.75" customHeight="1">
      <c r="A427" s="2"/>
      <c r="B427" s="92"/>
      <c r="C427" s="26"/>
      <c r="D427" s="93"/>
      <c r="E427" s="93"/>
      <c r="F427" s="92"/>
      <c r="G427" s="92"/>
      <c r="H427" s="93"/>
      <c r="I427" s="94"/>
      <c r="J427" s="95"/>
      <c r="K427" s="2"/>
      <c r="L427" s="2"/>
      <c r="M427" s="2"/>
      <c r="N427" s="2"/>
      <c r="O427" s="2"/>
      <c r="P427" s="2"/>
      <c r="Q427" s="2"/>
      <c r="R427" s="2"/>
      <c r="S427" s="2"/>
      <c r="T427" s="2"/>
      <c r="U427" s="2"/>
      <c r="V427" s="2"/>
      <c r="W427" s="2"/>
      <c r="X427" s="2"/>
      <c r="Y427" s="2"/>
      <c r="Z427" s="2"/>
    </row>
    <row r="428" spans="1:26" ht="12.75" customHeight="1">
      <c r="A428" s="2"/>
      <c r="B428" s="92"/>
      <c r="C428" s="26"/>
      <c r="D428" s="93"/>
      <c r="E428" s="93"/>
      <c r="F428" s="92"/>
      <c r="G428" s="92"/>
      <c r="H428" s="93"/>
      <c r="I428" s="94"/>
      <c r="J428" s="95"/>
      <c r="K428" s="2"/>
      <c r="L428" s="2"/>
      <c r="M428" s="2"/>
      <c r="N428" s="2"/>
      <c r="O428" s="2"/>
      <c r="P428" s="2"/>
      <c r="Q428" s="2"/>
      <c r="R428" s="2"/>
      <c r="S428" s="2"/>
      <c r="T428" s="2"/>
      <c r="U428" s="2"/>
      <c r="V428" s="2"/>
      <c r="W428" s="2"/>
      <c r="X428" s="2"/>
      <c r="Y428" s="2"/>
      <c r="Z428" s="2"/>
    </row>
    <row r="429" spans="1:26" ht="12.75" customHeight="1">
      <c r="A429" s="2"/>
      <c r="B429" s="92"/>
      <c r="C429" s="26"/>
      <c r="D429" s="93"/>
      <c r="E429" s="93"/>
      <c r="F429" s="92"/>
      <c r="G429" s="92"/>
      <c r="H429" s="93"/>
      <c r="I429" s="94"/>
      <c r="J429" s="95"/>
      <c r="K429" s="2"/>
      <c r="L429" s="2"/>
      <c r="M429" s="2"/>
      <c r="N429" s="2"/>
      <c r="O429" s="2"/>
      <c r="P429" s="2"/>
      <c r="Q429" s="2"/>
      <c r="R429" s="2"/>
      <c r="S429" s="2"/>
      <c r="T429" s="2"/>
      <c r="U429" s="2"/>
      <c r="V429" s="2"/>
      <c r="W429" s="2"/>
      <c r="X429" s="2"/>
      <c r="Y429" s="2"/>
      <c r="Z429" s="2"/>
    </row>
    <row r="430" spans="1:26" ht="12.75" customHeight="1">
      <c r="A430" s="2"/>
      <c r="B430" s="92"/>
      <c r="C430" s="26"/>
      <c r="D430" s="93"/>
      <c r="E430" s="93"/>
      <c r="F430" s="92"/>
      <c r="G430" s="92"/>
      <c r="H430" s="93"/>
      <c r="I430" s="94"/>
      <c r="J430" s="95"/>
      <c r="K430" s="2"/>
      <c r="L430" s="2"/>
      <c r="M430" s="2"/>
      <c r="N430" s="2"/>
      <c r="O430" s="2"/>
      <c r="P430" s="2"/>
      <c r="Q430" s="2"/>
      <c r="R430" s="2"/>
      <c r="S430" s="2"/>
      <c r="T430" s="2"/>
      <c r="U430" s="2"/>
      <c r="V430" s="2"/>
      <c r="W430" s="2"/>
      <c r="X430" s="2"/>
      <c r="Y430" s="2"/>
      <c r="Z430" s="2"/>
    </row>
    <row r="431" spans="1:26" ht="12.75" customHeight="1">
      <c r="A431" s="2"/>
      <c r="B431" s="92"/>
      <c r="C431" s="26"/>
      <c r="D431" s="93"/>
      <c r="E431" s="93"/>
      <c r="F431" s="92"/>
      <c r="G431" s="92"/>
      <c r="H431" s="93"/>
      <c r="I431" s="94"/>
      <c r="J431" s="95"/>
      <c r="K431" s="2"/>
      <c r="L431" s="2"/>
      <c r="M431" s="2"/>
      <c r="N431" s="2"/>
      <c r="O431" s="2"/>
      <c r="P431" s="2"/>
      <c r="Q431" s="2"/>
      <c r="R431" s="2"/>
      <c r="S431" s="2"/>
      <c r="T431" s="2"/>
      <c r="U431" s="2"/>
      <c r="V431" s="2"/>
      <c r="W431" s="2"/>
      <c r="X431" s="2"/>
      <c r="Y431" s="2"/>
      <c r="Z431" s="2"/>
    </row>
    <row r="432" spans="1:26" ht="12.75" customHeight="1">
      <c r="A432" s="2"/>
      <c r="B432" s="92"/>
      <c r="C432" s="26"/>
      <c r="D432" s="93"/>
      <c r="E432" s="93"/>
      <c r="F432" s="92"/>
      <c r="G432" s="92"/>
      <c r="H432" s="93"/>
      <c r="I432" s="94"/>
      <c r="J432" s="95"/>
      <c r="K432" s="2"/>
      <c r="L432" s="2"/>
      <c r="M432" s="2"/>
      <c r="N432" s="2"/>
      <c r="O432" s="2"/>
      <c r="P432" s="2"/>
      <c r="Q432" s="2"/>
      <c r="R432" s="2"/>
      <c r="S432" s="2"/>
      <c r="T432" s="2"/>
      <c r="U432" s="2"/>
      <c r="V432" s="2"/>
      <c r="W432" s="2"/>
      <c r="X432" s="2"/>
      <c r="Y432" s="2"/>
      <c r="Z432" s="2"/>
    </row>
    <row r="433" spans="1:26" ht="12.75" customHeight="1">
      <c r="A433" s="2"/>
      <c r="B433" s="92"/>
      <c r="C433" s="26"/>
      <c r="D433" s="93"/>
      <c r="E433" s="93"/>
      <c r="F433" s="92"/>
      <c r="G433" s="92"/>
      <c r="H433" s="93"/>
      <c r="I433" s="94"/>
      <c r="J433" s="95"/>
      <c r="K433" s="2"/>
      <c r="L433" s="2"/>
      <c r="M433" s="2"/>
      <c r="N433" s="2"/>
      <c r="O433" s="2"/>
      <c r="P433" s="2"/>
      <c r="Q433" s="2"/>
      <c r="R433" s="2"/>
      <c r="S433" s="2"/>
      <c r="T433" s="2"/>
      <c r="U433" s="2"/>
      <c r="V433" s="2"/>
      <c r="W433" s="2"/>
      <c r="X433" s="2"/>
      <c r="Y433" s="2"/>
      <c r="Z433" s="2"/>
    </row>
    <row r="434" spans="1:26" ht="12.75" customHeight="1">
      <c r="A434" s="2"/>
      <c r="B434" s="92"/>
      <c r="C434" s="26"/>
      <c r="D434" s="93"/>
      <c r="E434" s="93"/>
      <c r="F434" s="92"/>
      <c r="G434" s="92"/>
      <c r="H434" s="93"/>
      <c r="I434" s="94"/>
      <c r="J434" s="95"/>
      <c r="K434" s="2"/>
      <c r="L434" s="2"/>
      <c r="M434" s="2"/>
      <c r="N434" s="2"/>
      <c r="O434" s="2"/>
      <c r="P434" s="2"/>
      <c r="Q434" s="2"/>
      <c r="R434" s="2"/>
      <c r="S434" s="2"/>
      <c r="T434" s="2"/>
      <c r="U434" s="2"/>
      <c r="V434" s="2"/>
      <c r="W434" s="2"/>
      <c r="X434" s="2"/>
      <c r="Y434" s="2"/>
      <c r="Z434" s="2"/>
    </row>
    <row r="435" spans="1:26" ht="12.75" customHeight="1">
      <c r="A435" s="2"/>
      <c r="B435" s="92"/>
      <c r="C435" s="26"/>
      <c r="D435" s="93"/>
      <c r="E435" s="93"/>
      <c r="F435" s="92"/>
      <c r="G435" s="92"/>
      <c r="H435" s="93"/>
      <c r="I435" s="94"/>
      <c r="J435" s="95"/>
      <c r="K435" s="2"/>
      <c r="L435" s="2"/>
      <c r="M435" s="2"/>
      <c r="N435" s="2"/>
      <c r="O435" s="2"/>
      <c r="P435" s="2"/>
      <c r="Q435" s="2"/>
      <c r="R435" s="2"/>
      <c r="S435" s="2"/>
      <c r="T435" s="2"/>
      <c r="U435" s="2"/>
      <c r="V435" s="2"/>
      <c r="W435" s="2"/>
      <c r="X435" s="2"/>
      <c r="Y435" s="2"/>
      <c r="Z435" s="2"/>
    </row>
    <row r="436" spans="1:26" ht="12.75" customHeight="1">
      <c r="A436" s="2"/>
      <c r="B436" s="92"/>
      <c r="C436" s="26"/>
      <c r="D436" s="93"/>
      <c r="E436" s="93"/>
      <c r="F436" s="92"/>
      <c r="G436" s="92"/>
      <c r="H436" s="93"/>
      <c r="I436" s="94"/>
      <c r="J436" s="95"/>
      <c r="K436" s="2"/>
      <c r="L436" s="2"/>
      <c r="M436" s="2"/>
      <c r="N436" s="2"/>
      <c r="O436" s="2"/>
      <c r="P436" s="2"/>
      <c r="Q436" s="2"/>
      <c r="R436" s="2"/>
      <c r="S436" s="2"/>
      <c r="T436" s="2"/>
      <c r="U436" s="2"/>
      <c r="V436" s="2"/>
      <c r="W436" s="2"/>
      <c r="X436" s="2"/>
      <c r="Y436" s="2"/>
      <c r="Z436" s="2"/>
    </row>
    <row r="437" spans="1:26" ht="12.75" customHeight="1">
      <c r="A437" s="2"/>
      <c r="B437" s="92"/>
      <c r="C437" s="26"/>
      <c r="D437" s="93"/>
      <c r="E437" s="93"/>
      <c r="F437" s="92"/>
      <c r="G437" s="92"/>
      <c r="H437" s="93"/>
      <c r="I437" s="94"/>
      <c r="J437" s="95"/>
      <c r="K437" s="2"/>
      <c r="L437" s="2"/>
      <c r="M437" s="2"/>
      <c r="N437" s="2"/>
      <c r="O437" s="2"/>
      <c r="P437" s="2"/>
      <c r="Q437" s="2"/>
      <c r="R437" s="2"/>
      <c r="S437" s="2"/>
      <c r="T437" s="2"/>
      <c r="U437" s="2"/>
      <c r="V437" s="2"/>
      <c r="W437" s="2"/>
      <c r="X437" s="2"/>
      <c r="Y437" s="2"/>
      <c r="Z437" s="2"/>
    </row>
    <row r="438" spans="1:26" ht="12.75" customHeight="1">
      <c r="A438" s="2"/>
      <c r="B438" s="92"/>
      <c r="C438" s="26"/>
      <c r="D438" s="93"/>
      <c r="E438" s="93"/>
      <c r="F438" s="92"/>
      <c r="G438" s="92"/>
      <c r="H438" s="93"/>
      <c r="I438" s="94"/>
      <c r="J438" s="95"/>
      <c r="K438" s="2"/>
      <c r="L438" s="2"/>
      <c r="M438" s="2"/>
      <c r="N438" s="2"/>
      <c r="O438" s="2"/>
      <c r="P438" s="2"/>
      <c r="Q438" s="2"/>
      <c r="R438" s="2"/>
      <c r="S438" s="2"/>
      <c r="T438" s="2"/>
      <c r="U438" s="2"/>
      <c r="V438" s="2"/>
      <c r="W438" s="2"/>
      <c r="X438" s="2"/>
      <c r="Y438" s="2"/>
      <c r="Z438" s="2"/>
    </row>
    <row r="439" spans="1:26" ht="12.75" customHeight="1">
      <c r="A439" s="2"/>
      <c r="B439" s="92"/>
      <c r="C439" s="26"/>
      <c r="D439" s="93"/>
      <c r="E439" s="93"/>
      <c r="F439" s="92"/>
      <c r="G439" s="92"/>
      <c r="H439" s="93"/>
      <c r="I439" s="94"/>
      <c r="J439" s="95"/>
      <c r="K439" s="2"/>
      <c r="L439" s="2"/>
      <c r="M439" s="2"/>
      <c r="N439" s="2"/>
      <c r="O439" s="2"/>
      <c r="P439" s="2"/>
      <c r="Q439" s="2"/>
      <c r="R439" s="2"/>
      <c r="S439" s="2"/>
      <c r="T439" s="2"/>
      <c r="U439" s="2"/>
      <c r="V439" s="2"/>
      <c r="W439" s="2"/>
      <c r="X439" s="2"/>
      <c r="Y439" s="2"/>
      <c r="Z439" s="2"/>
    </row>
    <row r="440" spans="1:26" ht="12.75" customHeight="1">
      <c r="A440" s="2"/>
      <c r="B440" s="92"/>
      <c r="C440" s="26"/>
      <c r="D440" s="93"/>
      <c r="E440" s="93"/>
      <c r="F440" s="92"/>
      <c r="G440" s="92"/>
      <c r="H440" s="93"/>
      <c r="I440" s="94"/>
      <c r="J440" s="95"/>
      <c r="K440" s="2"/>
      <c r="L440" s="2"/>
      <c r="M440" s="2"/>
      <c r="N440" s="2"/>
      <c r="O440" s="2"/>
      <c r="P440" s="2"/>
      <c r="Q440" s="2"/>
      <c r="R440" s="2"/>
      <c r="S440" s="2"/>
      <c r="T440" s="2"/>
      <c r="U440" s="2"/>
      <c r="V440" s="2"/>
      <c r="W440" s="2"/>
      <c r="X440" s="2"/>
      <c r="Y440" s="2"/>
      <c r="Z440" s="2"/>
    </row>
    <row r="441" spans="1:26" ht="12.75" customHeight="1">
      <c r="A441" s="2"/>
      <c r="B441" s="92"/>
      <c r="C441" s="26"/>
      <c r="D441" s="93"/>
      <c r="E441" s="93"/>
      <c r="F441" s="92"/>
      <c r="G441" s="92"/>
      <c r="H441" s="93"/>
      <c r="I441" s="94"/>
      <c r="J441" s="95"/>
      <c r="K441" s="2"/>
      <c r="L441" s="2"/>
      <c r="M441" s="2"/>
      <c r="N441" s="2"/>
      <c r="O441" s="2"/>
      <c r="P441" s="2"/>
      <c r="Q441" s="2"/>
      <c r="R441" s="2"/>
      <c r="S441" s="2"/>
      <c r="T441" s="2"/>
      <c r="U441" s="2"/>
      <c r="V441" s="2"/>
      <c r="W441" s="2"/>
      <c r="X441" s="2"/>
      <c r="Y441" s="2"/>
      <c r="Z441" s="2"/>
    </row>
    <row r="442" spans="1:26" ht="12.75" customHeight="1">
      <c r="A442" s="2"/>
      <c r="B442" s="92"/>
      <c r="C442" s="26"/>
      <c r="D442" s="93"/>
      <c r="E442" s="93"/>
      <c r="F442" s="92"/>
      <c r="G442" s="92"/>
      <c r="H442" s="93"/>
      <c r="I442" s="94"/>
      <c r="J442" s="95"/>
      <c r="K442" s="2"/>
      <c r="L442" s="2"/>
      <c r="M442" s="2"/>
      <c r="N442" s="2"/>
      <c r="O442" s="2"/>
      <c r="P442" s="2"/>
      <c r="Q442" s="2"/>
      <c r="R442" s="2"/>
      <c r="S442" s="2"/>
      <c r="T442" s="2"/>
      <c r="U442" s="2"/>
      <c r="V442" s="2"/>
      <c r="W442" s="2"/>
      <c r="X442" s="2"/>
      <c r="Y442" s="2"/>
      <c r="Z442" s="2"/>
    </row>
    <row r="443" spans="1:26" ht="12.75" customHeight="1">
      <c r="A443" s="2"/>
      <c r="B443" s="92"/>
      <c r="C443" s="26"/>
      <c r="D443" s="93"/>
      <c r="E443" s="93"/>
      <c r="F443" s="92"/>
      <c r="G443" s="92"/>
      <c r="H443" s="93"/>
      <c r="I443" s="94"/>
      <c r="J443" s="95"/>
      <c r="K443" s="2"/>
      <c r="L443" s="2"/>
      <c r="M443" s="2"/>
      <c r="N443" s="2"/>
      <c r="O443" s="2"/>
      <c r="P443" s="2"/>
      <c r="Q443" s="2"/>
      <c r="R443" s="2"/>
      <c r="S443" s="2"/>
      <c r="T443" s="2"/>
      <c r="U443" s="2"/>
      <c r="V443" s="2"/>
      <c r="W443" s="2"/>
      <c r="X443" s="2"/>
      <c r="Y443" s="2"/>
      <c r="Z443" s="2"/>
    </row>
    <row r="444" spans="1:26" ht="12.75" customHeight="1">
      <c r="A444" s="2"/>
      <c r="B444" s="92"/>
      <c r="C444" s="26"/>
      <c r="D444" s="93"/>
      <c r="E444" s="93"/>
      <c r="F444" s="92"/>
      <c r="G444" s="92"/>
      <c r="H444" s="93"/>
      <c r="I444" s="94"/>
      <c r="J444" s="95"/>
      <c r="K444" s="2"/>
      <c r="L444" s="2"/>
      <c r="M444" s="2"/>
      <c r="N444" s="2"/>
      <c r="O444" s="2"/>
      <c r="P444" s="2"/>
      <c r="Q444" s="2"/>
      <c r="R444" s="2"/>
      <c r="S444" s="2"/>
      <c r="T444" s="2"/>
      <c r="U444" s="2"/>
      <c r="V444" s="2"/>
      <c r="W444" s="2"/>
      <c r="X444" s="2"/>
      <c r="Y444" s="2"/>
      <c r="Z444" s="2"/>
    </row>
    <row r="445" spans="1:26" ht="12.75" customHeight="1">
      <c r="A445" s="2"/>
      <c r="B445" s="92"/>
      <c r="C445" s="26"/>
      <c r="D445" s="93"/>
      <c r="E445" s="93"/>
      <c r="F445" s="92"/>
      <c r="G445" s="92"/>
      <c r="H445" s="93"/>
      <c r="I445" s="94"/>
      <c r="J445" s="95"/>
      <c r="K445" s="2"/>
      <c r="L445" s="2"/>
      <c r="M445" s="2"/>
      <c r="N445" s="2"/>
      <c r="O445" s="2"/>
      <c r="P445" s="2"/>
      <c r="Q445" s="2"/>
      <c r="R445" s="2"/>
      <c r="S445" s="2"/>
      <c r="T445" s="2"/>
      <c r="U445" s="2"/>
      <c r="V445" s="2"/>
      <c r="W445" s="2"/>
      <c r="X445" s="2"/>
      <c r="Y445" s="2"/>
      <c r="Z445" s="2"/>
    </row>
    <row r="446" spans="1:26" ht="12.75" customHeight="1">
      <c r="A446" s="2"/>
      <c r="B446" s="92"/>
      <c r="C446" s="26"/>
      <c r="D446" s="93"/>
      <c r="E446" s="93"/>
      <c r="F446" s="92"/>
      <c r="G446" s="92"/>
      <c r="H446" s="93"/>
      <c r="I446" s="94"/>
      <c r="J446" s="95"/>
      <c r="K446" s="2"/>
      <c r="L446" s="2"/>
      <c r="M446" s="2"/>
      <c r="N446" s="2"/>
      <c r="O446" s="2"/>
      <c r="P446" s="2"/>
      <c r="Q446" s="2"/>
      <c r="R446" s="2"/>
      <c r="S446" s="2"/>
      <c r="T446" s="2"/>
      <c r="U446" s="2"/>
      <c r="V446" s="2"/>
      <c r="W446" s="2"/>
      <c r="X446" s="2"/>
      <c r="Y446" s="2"/>
      <c r="Z446" s="2"/>
    </row>
    <row r="447" spans="1:26" ht="12.75" customHeight="1">
      <c r="A447" s="2"/>
      <c r="B447" s="92"/>
      <c r="C447" s="26"/>
      <c r="D447" s="93"/>
      <c r="E447" s="93"/>
      <c r="F447" s="92"/>
      <c r="G447" s="92"/>
      <c r="H447" s="93"/>
      <c r="I447" s="94"/>
      <c r="J447" s="95"/>
      <c r="K447" s="2"/>
      <c r="L447" s="2"/>
      <c r="M447" s="2"/>
      <c r="N447" s="2"/>
      <c r="O447" s="2"/>
      <c r="P447" s="2"/>
      <c r="Q447" s="2"/>
      <c r="R447" s="2"/>
      <c r="S447" s="2"/>
      <c r="T447" s="2"/>
      <c r="U447" s="2"/>
      <c r="V447" s="2"/>
      <c r="W447" s="2"/>
      <c r="X447" s="2"/>
      <c r="Y447" s="2"/>
      <c r="Z447" s="2"/>
    </row>
    <row r="448" spans="1:26" ht="12.75" customHeight="1">
      <c r="A448" s="2"/>
      <c r="B448" s="92"/>
      <c r="C448" s="26"/>
      <c r="D448" s="93"/>
      <c r="E448" s="93"/>
      <c r="F448" s="92"/>
      <c r="G448" s="92"/>
      <c r="H448" s="93"/>
      <c r="I448" s="94"/>
      <c r="J448" s="95"/>
      <c r="K448" s="2"/>
      <c r="L448" s="2"/>
      <c r="M448" s="2"/>
      <c r="N448" s="2"/>
      <c r="O448" s="2"/>
      <c r="P448" s="2"/>
      <c r="Q448" s="2"/>
      <c r="R448" s="2"/>
      <c r="S448" s="2"/>
      <c r="T448" s="2"/>
      <c r="U448" s="2"/>
      <c r="V448" s="2"/>
      <c r="W448" s="2"/>
      <c r="X448" s="2"/>
      <c r="Y448" s="2"/>
      <c r="Z448" s="2"/>
    </row>
    <row r="449" spans="1:26" ht="12.75" customHeight="1">
      <c r="A449" s="2"/>
      <c r="B449" s="92"/>
      <c r="C449" s="26"/>
      <c r="D449" s="93"/>
      <c r="E449" s="93"/>
      <c r="F449" s="92"/>
      <c r="G449" s="92"/>
      <c r="H449" s="93"/>
      <c r="I449" s="94"/>
      <c r="J449" s="95"/>
      <c r="K449" s="2"/>
      <c r="L449" s="2"/>
      <c r="M449" s="2"/>
      <c r="N449" s="2"/>
      <c r="O449" s="2"/>
      <c r="P449" s="2"/>
      <c r="Q449" s="2"/>
      <c r="R449" s="2"/>
      <c r="S449" s="2"/>
      <c r="T449" s="2"/>
      <c r="U449" s="2"/>
      <c r="V449" s="2"/>
      <c r="W449" s="2"/>
      <c r="X449" s="2"/>
      <c r="Y449" s="2"/>
      <c r="Z449" s="2"/>
    </row>
    <row r="450" spans="1:26" ht="12.75" customHeight="1">
      <c r="A450" s="2"/>
      <c r="B450" s="92"/>
      <c r="C450" s="26"/>
      <c r="D450" s="93"/>
      <c r="E450" s="93"/>
      <c r="F450" s="92"/>
      <c r="G450" s="92"/>
      <c r="H450" s="93"/>
      <c r="I450" s="94"/>
      <c r="J450" s="95"/>
      <c r="K450" s="2"/>
      <c r="L450" s="2"/>
      <c r="M450" s="2"/>
      <c r="N450" s="2"/>
      <c r="O450" s="2"/>
      <c r="P450" s="2"/>
      <c r="Q450" s="2"/>
      <c r="R450" s="2"/>
      <c r="S450" s="2"/>
      <c r="T450" s="2"/>
      <c r="U450" s="2"/>
      <c r="V450" s="2"/>
      <c r="W450" s="2"/>
      <c r="X450" s="2"/>
      <c r="Y450" s="2"/>
      <c r="Z450" s="2"/>
    </row>
    <row r="451" spans="1:26" ht="12.75" customHeight="1">
      <c r="A451" s="2"/>
      <c r="B451" s="92"/>
      <c r="C451" s="26"/>
      <c r="D451" s="93"/>
      <c r="E451" s="93"/>
      <c r="F451" s="92"/>
      <c r="G451" s="92"/>
      <c r="H451" s="93"/>
      <c r="I451" s="94"/>
      <c r="J451" s="95"/>
      <c r="K451" s="2"/>
      <c r="L451" s="2"/>
      <c r="M451" s="2"/>
      <c r="N451" s="2"/>
      <c r="O451" s="2"/>
      <c r="P451" s="2"/>
      <c r="Q451" s="2"/>
      <c r="R451" s="2"/>
      <c r="S451" s="2"/>
      <c r="T451" s="2"/>
      <c r="U451" s="2"/>
      <c r="V451" s="2"/>
      <c r="W451" s="2"/>
      <c r="X451" s="2"/>
      <c r="Y451" s="2"/>
      <c r="Z451" s="2"/>
    </row>
    <row r="452" spans="1:26" ht="12.75" customHeight="1">
      <c r="A452" s="2"/>
      <c r="B452" s="92"/>
      <c r="C452" s="26"/>
      <c r="D452" s="93"/>
      <c r="E452" s="93"/>
      <c r="F452" s="92"/>
      <c r="G452" s="92"/>
      <c r="H452" s="93"/>
      <c r="I452" s="94"/>
      <c r="J452" s="95"/>
      <c r="K452" s="2"/>
      <c r="L452" s="2"/>
      <c r="M452" s="2"/>
      <c r="N452" s="2"/>
      <c r="O452" s="2"/>
      <c r="P452" s="2"/>
      <c r="Q452" s="2"/>
      <c r="R452" s="2"/>
      <c r="S452" s="2"/>
      <c r="T452" s="2"/>
      <c r="U452" s="2"/>
      <c r="V452" s="2"/>
      <c r="W452" s="2"/>
      <c r="X452" s="2"/>
      <c r="Y452" s="2"/>
      <c r="Z452" s="2"/>
    </row>
    <row r="453" spans="1:26" ht="12.75" customHeight="1">
      <c r="A453" s="2"/>
      <c r="B453" s="92"/>
      <c r="C453" s="26"/>
      <c r="D453" s="93"/>
      <c r="E453" s="93"/>
      <c r="F453" s="92"/>
      <c r="G453" s="92"/>
      <c r="H453" s="93"/>
      <c r="I453" s="94"/>
      <c r="J453" s="95"/>
      <c r="K453" s="2"/>
      <c r="L453" s="2"/>
      <c r="M453" s="2"/>
      <c r="N453" s="2"/>
      <c r="O453" s="2"/>
      <c r="P453" s="2"/>
      <c r="Q453" s="2"/>
      <c r="R453" s="2"/>
      <c r="S453" s="2"/>
      <c r="T453" s="2"/>
      <c r="U453" s="2"/>
      <c r="V453" s="2"/>
      <c r="W453" s="2"/>
      <c r="X453" s="2"/>
      <c r="Y453" s="2"/>
      <c r="Z453" s="2"/>
    </row>
    <row r="454" spans="1:26" ht="12.75" customHeight="1">
      <c r="A454" s="2"/>
      <c r="B454" s="92"/>
      <c r="C454" s="26"/>
      <c r="D454" s="93"/>
      <c r="E454" s="93"/>
      <c r="F454" s="92"/>
      <c r="G454" s="92"/>
      <c r="H454" s="93"/>
      <c r="I454" s="94"/>
      <c r="J454" s="95"/>
      <c r="K454" s="2"/>
      <c r="L454" s="2"/>
      <c r="M454" s="2"/>
      <c r="N454" s="2"/>
      <c r="O454" s="2"/>
      <c r="P454" s="2"/>
      <c r="Q454" s="2"/>
      <c r="R454" s="2"/>
      <c r="S454" s="2"/>
      <c r="T454" s="2"/>
      <c r="U454" s="2"/>
      <c r="V454" s="2"/>
      <c r="W454" s="2"/>
      <c r="X454" s="2"/>
      <c r="Y454" s="2"/>
      <c r="Z454" s="2"/>
    </row>
    <row r="455" spans="1:26" ht="12.75" customHeight="1">
      <c r="A455" s="2"/>
      <c r="B455" s="92"/>
      <c r="C455" s="26"/>
      <c r="D455" s="93"/>
      <c r="E455" s="93"/>
      <c r="F455" s="92"/>
      <c r="G455" s="92"/>
      <c r="H455" s="93"/>
      <c r="I455" s="94"/>
      <c r="J455" s="95"/>
      <c r="K455" s="2"/>
      <c r="L455" s="2"/>
      <c r="M455" s="2"/>
      <c r="N455" s="2"/>
      <c r="O455" s="2"/>
      <c r="P455" s="2"/>
      <c r="Q455" s="2"/>
      <c r="R455" s="2"/>
      <c r="S455" s="2"/>
      <c r="T455" s="2"/>
      <c r="U455" s="2"/>
      <c r="V455" s="2"/>
      <c r="W455" s="2"/>
      <c r="X455" s="2"/>
      <c r="Y455" s="2"/>
      <c r="Z455" s="2"/>
    </row>
    <row r="456" spans="1:26" ht="12.75" customHeight="1">
      <c r="A456" s="2"/>
      <c r="B456" s="92"/>
      <c r="C456" s="26"/>
      <c r="D456" s="93"/>
      <c r="E456" s="93"/>
      <c r="F456" s="92"/>
      <c r="G456" s="92"/>
      <c r="H456" s="93"/>
      <c r="I456" s="94"/>
      <c r="J456" s="95"/>
      <c r="K456" s="2"/>
      <c r="L456" s="2"/>
      <c r="M456" s="2"/>
      <c r="N456" s="2"/>
      <c r="O456" s="2"/>
      <c r="P456" s="2"/>
      <c r="Q456" s="2"/>
      <c r="R456" s="2"/>
      <c r="S456" s="2"/>
      <c r="T456" s="2"/>
      <c r="U456" s="2"/>
      <c r="V456" s="2"/>
      <c r="W456" s="2"/>
      <c r="X456" s="2"/>
      <c r="Y456" s="2"/>
      <c r="Z456" s="2"/>
    </row>
    <row r="457" spans="1:26" ht="12.75" customHeight="1">
      <c r="A457" s="2"/>
      <c r="B457" s="92"/>
      <c r="C457" s="26"/>
      <c r="D457" s="93"/>
      <c r="E457" s="93"/>
      <c r="F457" s="92"/>
      <c r="G457" s="92"/>
      <c r="H457" s="93"/>
      <c r="I457" s="94"/>
      <c r="J457" s="95"/>
      <c r="K457" s="2"/>
      <c r="L457" s="2"/>
      <c r="M457" s="2"/>
      <c r="N457" s="2"/>
      <c r="O457" s="2"/>
      <c r="P457" s="2"/>
      <c r="Q457" s="2"/>
      <c r="R457" s="2"/>
      <c r="S457" s="2"/>
      <c r="T457" s="2"/>
      <c r="U457" s="2"/>
      <c r="V457" s="2"/>
      <c r="W457" s="2"/>
      <c r="X457" s="2"/>
      <c r="Y457" s="2"/>
      <c r="Z457" s="2"/>
    </row>
    <row r="458" spans="1:26" ht="12.75" customHeight="1">
      <c r="A458" s="2"/>
      <c r="B458" s="92"/>
      <c r="C458" s="26"/>
      <c r="D458" s="93"/>
      <c r="E458" s="93"/>
      <c r="F458" s="92"/>
      <c r="G458" s="92"/>
      <c r="H458" s="93"/>
      <c r="I458" s="94"/>
      <c r="J458" s="95"/>
      <c r="K458" s="2"/>
      <c r="L458" s="2"/>
      <c r="M458" s="2"/>
      <c r="N458" s="2"/>
      <c r="O458" s="2"/>
      <c r="P458" s="2"/>
      <c r="Q458" s="2"/>
      <c r="R458" s="2"/>
      <c r="S458" s="2"/>
      <c r="T458" s="2"/>
      <c r="U458" s="2"/>
      <c r="V458" s="2"/>
      <c r="W458" s="2"/>
      <c r="X458" s="2"/>
      <c r="Y458" s="2"/>
      <c r="Z458" s="2"/>
    </row>
    <row r="459" spans="1:26" ht="12.75" customHeight="1">
      <c r="A459" s="2"/>
      <c r="B459" s="92"/>
      <c r="C459" s="26"/>
      <c r="D459" s="93"/>
      <c r="E459" s="93"/>
      <c r="F459" s="92"/>
      <c r="G459" s="92"/>
      <c r="H459" s="93"/>
      <c r="I459" s="94"/>
      <c r="J459" s="95"/>
      <c r="K459" s="2"/>
      <c r="L459" s="2"/>
      <c r="M459" s="2"/>
      <c r="N459" s="2"/>
      <c r="O459" s="2"/>
      <c r="P459" s="2"/>
      <c r="Q459" s="2"/>
      <c r="R459" s="2"/>
      <c r="S459" s="2"/>
      <c r="T459" s="2"/>
      <c r="U459" s="2"/>
      <c r="V459" s="2"/>
      <c r="W459" s="2"/>
      <c r="X459" s="2"/>
      <c r="Y459" s="2"/>
      <c r="Z459" s="2"/>
    </row>
    <row r="460" spans="1:26" ht="12.75" customHeight="1">
      <c r="A460" s="2"/>
      <c r="B460" s="92"/>
      <c r="C460" s="26"/>
      <c r="D460" s="93"/>
      <c r="E460" s="93"/>
      <c r="F460" s="92"/>
      <c r="G460" s="92"/>
      <c r="H460" s="93"/>
      <c r="I460" s="94"/>
      <c r="J460" s="95"/>
      <c r="K460" s="2"/>
      <c r="L460" s="2"/>
      <c r="M460" s="2"/>
      <c r="N460" s="2"/>
      <c r="O460" s="2"/>
      <c r="P460" s="2"/>
      <c r="Q460" s="2"/>
      <c r="R460" s="2"/>
      <c r="S460" s="2"/>
      <c r="T460" s="2"/>
      <c r="U460" s="2"/>
      <c r="V460" s="2"/>
      <c r="W460" s="2"/>
      <c r="X460" s="2"/>
      <c r="Y460" s="2"/>
      <c r="Z460" s="2"/>
    </row>
    <row r="461" spans="1:26" ht="12.75" customHeight="1">
      <c r="A461" s="2"/>
      <c r="B461" s="92"/>
      <c r="C461" s="26"/>
      <c r="D461" s="93"/>
      <c r="E461" s="93"/>
      <c r="F461" s="92"/>
      <c r="G461" s="92"/>
      <c r="H461" s="93"/>
      <c r="I461" s="94"/>
      <c r="J461" s="95"/>
      <c r="K461" s="2"/>
      <c r="L461" s="2"/>
      <c r="M461" s="2"/>
      <c r="N461" s="2"/>
      <c r="O461" s="2"/>
      <c r="P461" s="2"/>
      <c r="Q461" s="2"/>
      <c r="R461" s="2"/>
      <c r="S461" s="2"/>
      <c r="T461" s="2"/>
      <c r="U461" s="2"/>
      <c r="V461" s="2"/>
      <c r="W461" s="2"/>
      <c r="X461" s="2"/>
      <c r="Y461" s="2"/>
      <c r="Z461" s="2"/>
    </row>
    <row r="462" spans="1:26" ht="12.75" customHeight="1">
      <c r="A462" s="2"/>
      <c r="B462" s="92"/>
      <c r="C462" s="26"/>
      <c r="D462" s="93"/>
      <c r="E462" s="93"/>
      <c r="F462" s="92"/>
      <c r="G462" s="92"/>
      <c r="H462" s="93"/>
      <c r="I462" s="94"/>
      <c r="J462" s="95"/>
      <c r="K462" s="2"/>
      <c r="L462" s="2"/>
      <c r="M462" s="2"/>
      <c r="N462" s="2"/>
      <c r="O462" s="2"/>
      <c r="P462" s="2"/>
      <c r="Q462" s="2"/>
      <c r="R462" s="2"/>
      <c r="S462" s="2"/>
      <c r="T462" s="2"/>
      <c r="U462" s="2"/>
      <c r="V462" s="2"/>
      <c r="W462" s="2"/>
      <c r="X462" s="2"/>
      <c r="Y462" s="2"/>
      <c r="Z462" s="2"/>
    </row>
    <row r="463" spans="1:26" ht="12.75" customHeight="1">
      <c r="A463" s="2"/>
      <c r="B463" s="92"/>
      <c r="C463" s="26"/>
      <c r="D463" s="93"/>
      <c r="E463" s="93"/>
      <c r="F463" s="92"/>
      <c r="G463" s="92"/>
      <c r="H463" s="93"/>
      <c r="I463" s="94"/>
      <c r="J463" s="95"/>
      <c r="K463" s="2"/>
      <c r="L463" s="2"/>
      <c r="M463" s="2"/>
      <c r="N463" s="2"/>
      <c r="O463" s="2"/>
      <c r="P463" s="2"/>
      <c r="Q463" s="2"/>
      <c r="R463" s="2"/>
      <c r="S463" s="2"/>
      <c r="T463" s="2"/>
      <c r="U463" s="2"/>
      <c r="V463" s="2"/>
      <c r="W463" s="2"/>
      <c r="X463" s="2"/>
      <c r="Y463" s="2"/>
      <c r="Z463" s="2"/>
    </row>
    <row r="464" spans="1:26" ht="12.75" customHeight="1">
      <c r="A464" s="2"/>
      <c r="B464" s="92"/>
      <c r="C464" s="26"/>
      <c r="D464" s="93"/>
      <c r="E464" s="93"/>
      <c r="F464" s="92"/>
      <c r="G464" s="92"/>
      <c r="H464" s="93"/>
      <c r="I464" s="94"/>
      <c r="J464" s="95"/>
      <c r="K464" s="2"/>
      <c r="L464" s="2"/>
      <c r="M464" s="2"/>
      <c r="N464" s="2"/>
      <c r="O464" s="2"/>
      <c r="P464" s="2"/>
      <c r="Q464" s="2"/>
      <c r="R464" s="2"/>
      <c r="S464" s="2"/>
      <c r="T464" s="2"/>
      <c r="U464" s="2"/>
      <c r="V464" s="2"/>
      <c r="W464" s="2"/>
      <c r="X464" s="2"/>
      <c r="Y464" s="2"/>
      <c r="Z464" s="2"/>
    </row>
    <row r="465" spans="1:26" ht="12.75" customHeight="1">
      <c r="A465" s="2"/>
      <c r="B465" s="92"/>
      <c r="C465" s="26"/>
      <c r="D465" s="93"/>
      <c r="E465" s="93"/>
      <c r="F465" s="92"/>
      <c r="G465" s="92"/>
      <c r="H465" s="93"/>
      <c r="I465" s="94"/>
      <c r="J465" s="95"/>
      <c r="K465" s="2"/>
      <c r="L465" s="2"/>
      <c r="M465" s="2"/>
      <c r="N465" s="2"/>
      <c r="O465" s="2"/>
      <c r="P465" s="2"/>
      <c r="Q465" s="2"/>
      <c r="R465" s="2"/>
      <c r="S465" s="2"/>
      <c r="T465" s="2"/>
      <c r="U465" s="2"/>
      <c r="V465" s="2"/>
      <c r="W465" s="2"/>
      <c r="X465" s="2"/>
      <c r="Y465" s="2"/>
      <c r="Z465" s="2"/>
    </row>
    <row r="466" spans="1:26" ht="12.75" customHeight="1">
      <c r="A466" s="2"/>
      <c r="B466" s="92"/>
      <c r="C466" s="26"/>
      <c r="D466" s="93"/>
      <c r="E466" s="93"/>
      <c r="F466" s="92"/>
      <c r="G466" s="92"/>
      <c r="H466" s="93"/>
      <c r="I466" s="94"/>
      <c r="J466" s="95"/>
      <c r="K466" s="2"/>
      <c r="L466" s="2"/>
      <c r="M466" s="2"/>
      <c r="N466" s="2"/>
      <c r="O466" s="2"/>
      <c r="P466" s="2"/>
      <c r="Q466" s="2"/>
      <c r="R466" s="2"/>
      <c r="S466" s="2"/>
      <c r="T466" s="2"/>
      <c r="U466" s="2"/>
      <c r="V466" s="2"/>
      <c r="W466" s="2"/>
      <c r="X466" s="2"/>
      <c r="Y466" s="2"/>
      <c r="Z466" s="2"/>
    </row>
    <row r="467" spans="1:26" ht="12.75" customHeight="1">
      <c r="A467" s="2"/>
      <c r="B467" s="92"/>
      <c r="C467" s="26"/>
      <c r="D467" s="93"/>
      <c r="E467" s="93"/>
      <c r="F467" s="92"/>
      <c r="G467" s="92"/>
      <c r="H467" s="93"/>
      <c r="I467" s="94"/>
      <c r="J467" s="95"/>
      <c r="K467" s="2"/>
      <c r="L467" s="2"/>
      <c r="M467" s="2"/>
      <c r="N467" s="2"/>
      <c r="O467" s="2"/>
      <c r="P467" s="2"/>
      <c r="Q467" s="2"/>
      <c r="R467" s="2"/>
      <c r="S467" s="2"/>
      <c r="T467" s="2"/>
      <c r="U467" s="2"/>
      <c r="V467" s="2"/>
      <c r="W467" s="2"/>
      <c r="X467" s="2"/>
      <c r="Y467" s="2"/>
      <c r="Z467" s="2"/>
    </row>
    <row r="468" spans="1:26" ht="12.75" customHeight="1">
      <c r="A468" s="2"/>
      <c r="B468" s="92"/>
      <c r="C468" s="26"/>
      <c r="D468" s="93"/>
      <c r="E468" s="93"/>
      <c r="F468" s="92"/>
      <c r="G468" s="92"/>
      <c r="H468" s="93"/>
      <c r="I468" s="94"/>
      <c r="J468" s="95"/>
      <c r="K468" s="2"/>
      <c r="L468" s="2"/>
      <c r="M468" s="2"/>
      <c r="N468" s="2"/>
      <c r="O468" s="2"/>
      <c r="P468" s="2"/>
      <c r="Q468" s="2"/>
      <c r="R468" s="2"/>
      <c r="S468" s="2"/>
      <c r="T468" s="2"/>
      <c r="U468" s="2"/>
      <c r="V468" s="2"/>
      <c r="W468" s="2"/>
      <c r="X468" s="2"/>
      <c r="Y468" s="2"/>
      <c r="Z468" s="2"/>
    </row>
    <row r="469" spans="1:26" ht="12.75" customHeight="1">
      <c r="A469" s="2"/>
      <c r="B469" s="92"/>
      <c r="C469" s="26"/>
      <c r="D469" s="93"/>
      <c r="E469" s="93"/>
      <c r="F469" s="92"/>
      <c r="G469" s="92"/>
      <c r="H469" s="93"/>
      <c r="I469" s="94"/>
      <c r="J469" s="95"/>
      <c r="K469" s="2"/>
      <c r="L469" s="2"/>
      <c r="M469" s="2"/>
      <c r="N469" s="2"/>
      <c r="O469" s="2"/>
      <c r="P469" s="2"/>
      <c r="Q469" s="2"/>
      <c r="R469" s="2"/>
      <c r="S469" s="2"/>
      <c r="T469" s="2"/>
      <c r="U469" s="2"/>
      <c r="V469" s="2"/>
      <c r="W469" s="2"/>
      <c r="X469" s="2"/>
      <c r="Y469" s="2"/>
      <c r="Z469" s="2"/>
    </row>
    <row r="470" spans="1:26" ht="12.75" customHeight="1">
      <c r="A470" s="2"/>
      <c r="B470" s="92"/>
      <c r="C470" s="26"/>
      <c r="D470" s="93"/>
      <c r="E470" s="93"/>
      <c r="F470" s="92"/>
      <c r="G470" s="92"/>
      <c r="H470" s="93"/>
      <c r="I470" s="94"/>
      <c r="J470" s="95"/>
      <c r="K470" s="2"/>
      <c r="L470" s="2"/>
      <c r="M470" s="2"/>
      <c r="N470" s="2"/>
      <c r="O470" s="2"/>
      <c r="P470" s="2"/>
      <c r="Q470" s="2"/>
      <c r="R470" s="2"/>
      <c r="S470" s="2"/>
      <c r="T470" s="2"/>
      <c r="U470" s="2"/>
      <c r="V470" s="2"/>
      <c r="W470" s="2"/>
      <c r="X470" s="2"/>
      <c r="Y470" s="2"/>
      <c r="Z470" s="2"/>
    </row>
    <row r="471" spans="1:26" ht="12.75" customHeight="1">
      <c r="A471" s="2"/>
      <c r="B471" s="92"/>
      <c r="C471" s="26"/>
      <c r="D471" s="93"/>
      <c r="E471" s="93"/>
      <c r="F471" s="92"/>
      <c r="G471" s="92"/>
      <c r="H471" s="93"/>
      <c r="I471" s="94"/>
      <c r="J471" s="95"/>
      <c r="K471" s="2"/>
      <c r="L471" s="2"/>
      <c r="M471" s="2"/>
      <c r="N471" s="2"/>
      <c r="O471" s="2"/>
      <c r="P471" s="2"/>
      <c r="Q471" s="2"/>
      <c r="R471" s="2"/>
      <c r="S471" s="2"/>
      <c r="T471" s="2"/>
      <c r="U471" s="2"/>
      <c r="V471" s="2"/>
      <c r="W471" s="2"/>
      <c r="X471" s="2"/>
      <c r="Y471" s="2"/>
      <c r="Z471" s="2"/>
    </row>
    <row r="472" spans="1:26" ht="12.75" customHeight="1">
      <c r="A472" s="2"/>
      <c r="B472" s="92"/>
      <c r="C472" s="26"/>
      <c r="D472" s="93"/>
      <c r="E472" s="93"/>
      <c r="F472" s="92"/>
      <c r="G472" s="92"/>
      <c r="H472" s="93"/>
      <c r="I472" s="94"/>
      <c r="J472" s="95"/>
      <c r="K472" s="2"/>
      <c r="L472" s="2"/>
      <c r="M472" s="2"/>
      <c r="N472" s="2"/>
      <c r="O472" s="2"/>
      <c r="P472" s="2"/>
      <c r="Q472" s="2"/>
      <c r="R472" s="2"/>
      <c r="S472" s="2"/>
      <c r="T472" s="2"/>
      <c r="U472" s="2"/>
      <c r="V472" s="2"/>
      <c r="W472" s="2"/>
      <c r="X472" s="2"/>
      <c r="Y472" s="2"/>
      <c r="Z472" s="2"/>
    </row>
    <row r="473" spans="1:26" ht="12.75" customHeight="1">
      <c r="A473" s="2"/>
      <c r="B473" s="92"/>
      <c r="C473" s="26"/>
      <c r="D473" s="93"/>
      <c r="E473" s="93"/>
      <c r="F473" s="92"/>
      <c r="G473" s="92"/>
      <c r="H473" s="93"/>
      <c r="I473" s="94"/>
      <c r="J473" s="95"/>
      <c r="K473" s="2"/>
      <c r="L473" s="2"/>
      <c r="M473" s="2"/>
      <c r="N473" s="2"/>
      <c r="O473" s="2"/>
      <c r="P473" s="2"/>
      <c r="Q473" s="2"/>
      <c r="R473" s="2"/>
      <c r="S473" s="2"/>
      <c r="T473" s="2"/>
      <c r="U473" s="2"/>
      <c r="V473" s="2"/>
      <c r="W473" s="2"/>
      <c r="X473" s="2"/>
      <c r="Y473" s="2"/>
      <c r="Z473" s="2"/>
    </row>
    <row r="474" spans="1:26" ht="12.75" customHeight="1">
      <c r="A474" s="2"/>
      <c r="B474" s="92"/>
      <c r="C474" s="26"/>
      <c r="D474" s="93"/>
      <c r="E474" s="93"/>
      <c r="F474" s="92"/>
      <c r="G474" s="92"/>
      <c r="H474" s="93"/>
      <c r="I474" s="94"/>
      <c r="J474" s="95"/>
      <c r="K474" s="2"/>
      <c r="L474" s="2"/>
      <c r="M474" s="2"/>
      <c r="N474" s="2"/>
      <c r="O474" s="2"/>
      <c r="P474" s="2"/>
      <c r="Q474" s="2"/>
      <c r="R474" s="2"/>
      <c r="S474" s="2"/>
      <c r="T474" s="2"/>
      <c r="U474" s="2"/>
      <c r="V474" s="2"/>
      <c r="W474" s="2"/>
      <c r="X474" s="2"/>
      <c r="Y474" s="2"/>
      <c r="Z474" s="2"/>
    </row>
    <row r="475" spans="1:26" ht="12.75" customHeight="1">
      <c r="A475" s="2"/>
      <c r="B475" s="92"/>
      <c r="C475" s="26"/>
      <c r="D475" s="93"/>
      <c r="E475" s="93"/>
      <c r="F475" s="92"/>
      <c r="G475" s="92"/>
      <c r="H475" s="93"/>
      <c r="I475" s="94"/>
      <c r="J475" s="95"/>
      <c r="K475" s="2"/>
      <c r="L475" s="2"/>
      <c r="M475" s="2"/>
      <c r="N475" s="2"/>
      <c r="O475" s="2"/>
      <c r="P475" s="2"/>
      <c r="Q475" s="2"/>
      <c r="R475" s="2"/>
      <c r="S475" s="2"/>
      <c r="T475" s="2"/>
      <c r="U475" s="2"/>
      <c r="V475" s="2"/>
      <c r="W475" s="2"/>
      <c r="X475" s="2"/>
      <c r="Y475" s="2"/>
      <c r="Z475" s="2"/>
    </row>
    <row r="476" spans="1:26" ht="12.75" customHeight="1">
      <c r="A476" s="2"/>
      <c r="B476" s="92"/>
      <c r="C476" s="26"/>
      <c r="D476" s="93"/>
      <c r="E476" s="93"/>
      <c r="F476" s="92"/>
      <c r="G476" s="92"/>
      <c r="H476" s="93"/>
      <c r="I476" s="94"/>
      <c r="J476" s="95"/>
      <c r="K476" s="2"/>
      <c r="L476" s="2"/>
      <c r="M476" s="2"/>
      <c r="N476" s="2"/>
      <c r="O476" s="2"/>
      <c r="P476" s="2"/>
      <c r="Q476" s="2"/>
      <c r="R476" s="2"/>
      <c r="S476" s="2"/>
      <c r="T476" s="2"/>
      <c r="U476" s="2"/>
      <c r="V476" s="2"/>
      <c r="W476" s="2"/>
      <c r="X476" s="2"/>
      <c r="Y476" s="2"/>
      <c r="Z476" s="2"/>
    </row>
    <row r="477" spans="1:26" ht="12.75" customHeight="1">
      <c r="A477" s="2"/>
      <c r="B477" s="92"/>
      <c r="C477" s="26"/>
      <c r="D477" s="93"/>
      <c r="E477" s="93"/>
      <c r="F477" s="92"/>
      <c r="G477" s="92"/>
      <c r="H477" s="93"/>
      <c r="I477" s="94"/>
      <c r="J477" s="95"/>
      <c r="K477" s="2"/>
      <c r="L477" s="2"/>
      <c r="M477" s="2"/>
      <c r="N477" s="2"/>
      <c r="O477" s="2"/>
      <c r="P477" s="2"/>
      <c r="Q477" s="2"/>
      <c r="R477" s="2"/>
      <c r="S477" s="2"/>
      <c r="T477" s="2"/>
      <c r="U477" s="2"/>
      <c r="V477" s="2"/>
      <c r="W477" s="2"/>
      <c r="X477" s="2"/>
      <c r="Y477" s="2"/>
      <c r="Z477" s="2"/>
    </row>
    <row r="478" spans="1:26" ht="12.75" customHeight="1">
      <c r="A478" s="2"/>
      <c r="B478" s="92"/>
      <c r="C478" s="26"/>
      <c r="D478" s="93"/>
      <c r="E478" s="93"/>
      <c r="F478" s="92"/>
      <c r="G478" s="92"/>
      <c r="H478" s="93"/>
      <c r="I478" s="94"/>
      <c r="J478" s="95"/>
      <c r="K478" s="2"/>
      <c r="L478" s="2"/>
      <c r="M478" s="2"/>
      <c r="N478" s="2"/>
      <c r="O478" s="2"/>
      <c r="P478" s="2"/>
      <c r="Q478" s="2"/>
      <c r="R478" s="2"/>
      <c r="S478" s="2"/>
      <c r="T478" s="2"/>
      <c r="U478" s="2"/>
      <c r="V478" s="2"/>
      <c r="W478" s="2"/>
      <c r="X478" s="2"/>
      <c r="Y478" s="2"/>
      <c r="Z478" s="2"/>
    </row>
    <row r="479" spans="1:26" ht="12.75" customHeight="1">
      <c r="A479" s="2"/>
      <c r="B479" s="92"/>
      <c r="C479" s="26"/>
      <c r="D479" s="93"/>
      <c r="E479" s="93"/>
      <c r="F479" s="92"/>
      <c r="G479" s="92"/>
      <c r="H479" s="93"/>
      <c r="I479" s="94"/>
      <c r="J479" s="95"/>
      <c r="K479" s="2"/>
      <c r="L479" s="2"/>
      <c r="M479" s="2"/>
      <c r="N479" s="2"/>
      <c r="O479" s="2"/>
      <c r="P479" s="2"/>
      <c r="Q479" s="2"/>
      <c r="R479" s="2"/>
      <c r="S479" s="2"/>
      <c r="T479" s="2"/>
      <c r="U479" s="2"/>
      <c r="V479" s="2"/>
      <c r="W479" s="2"/>
      <c r="X479" s="2"/>
      <c r="Y479" s="2"/>
      <c r="Z479" s="2"/>
    </row>
    <row r="480" spans="1:26" ht="12.75" customHeight="1">
      <c r="A480" s="2"/>
      <c r="B480" s="92"/>
      <c r="C480" s="26"/>
      <c r="D480" s="93"/>
      <c r="E480" s="93"/>
      <c r="F480" s="92"/>
      <c r="G480" s="92"/>
      <c r="H480" s="93"/>
      <c r="I480" s="94"/>
      <c r="J480" s="95"/>
      <c r="K480" s="2"/>
      <c r="L480" s="2"/>
      <c r="M480" s="2"/>
      <c r="N480" s="2"/>
      <c r="O480" s="2"/>
      <c r="P480" s="2"/>
      <c r="Q480" s="2"/>
      <c r="R480" s="2"/>
      <c r="S480" s="2"/>
      <c r="T480" s="2"/>
      <c r="U480" s="2"/>
      <c r="V480" s="2"/>
      <c r="W480" s="2"/>
      <c r="X480" s="2"/>
      <c r="Y480" s="2"/>
      <c r="Z480" s="2"/>
    </row>
    <row r="481" spans="1:26" ht="12.75" customHeight="1">
      <c r="A481" s="2"/>
      <c r="B481" s="92"/>
      <c r="C481" s="26"/>
      <c r="D481" s="93"/>
      <c r="E481" s="93"/>
      <c r="F481" s="92"/>
      <c r="G481" s="92"/>
      <c r="H481" s="93"/>
      <c r="I481" s="94"/>
      <c r="J481" s="95"/>
      <c r="K481" s="2"/>
      <c r="L481" s="2"/>
      <c r="M481" s="2"/>
      <c r="N481" s="2"/>
      <c r="O481" s="2"/>
      <c r="P481" s="2"/>
      <c r="Q481" s="2"/>
      <c r="R481" s="2"/>
      <c r="S481" s="2"/>
      <c r="T481" s="2"/>
      <c r="U481" s="2"/>
      <c r="V481" s="2"/>
      <c r="W481" s="2"/>
      <c r="X481" s="2"/>
      <c r="Y481" s="2"/>
      <c r="Z481" s="2"/>
    </row>
    <row r="482" spans="1:26" ht="12.75" customHeight="1">
      <c r="A482" s="2"/>
      <c r="B482" s="92"/>
      <c r="C482" s="26"/>
      <c r="D482" s="93"/>
      <c r="E482" s="93"/>
      <c r="F482" s="92"/>
      <c r="G482" s="92"/>
      <c r="H482" s="93"/>
      <c r="I482" s="94"/>
      <c r="J482" s="95"/>
      <c r="K482" s="2"/>
      <c r="L482" s="2"/>
      <c r="M482" s="2"/>
      <c r="N482" s="2"/>
      <c r="O482" s="2"/>
      <c r="P482" s="2"/>
      <c r="Q482" s="2"/>
      <c r="R482" s="2"/>
      <c r="S482" s="2"/>
      <c r="T482" s="2"/>
      <c r="U482" s="2"/>
      <c r="V482" s="2"/>
      <c r="W482" s="2"/>
      <c r="X482" s="2"/>
      <c r="Y482" s="2"/>
      <c r="Z482" s="2"/>
    </row>
    <row r="483" spans="1:26" ht="12.75" customHeight="1">
      <c r="A483" s="2"/>
      <c r="B483" s="92"/>
      <c r="C483" s="26"/>
      <c r="D483" s="93"/>
      <c r="E483" s="93"/>
      <c r="F483" s="92"/>
      <c r="G483" s="92"/>
      <c r="H483" s="93"/>
      <c r="I483" s="94"/>
      <c r="J483" s="95"/>
      <c r="K483" s="2"/>
      <c r="L483" s="2"/>
      <c r="M483" s="2"/>
      <c r="N483" s="2"/>
      <c r="O483" s="2"/>
      <c r="P483" s="2"/>
      <c r="Q483" s="2"/>
      <c r="R483" s="2"/>
      <c r="S483" s="2"/>
      <c r="T483" s="2"/>
      <c r="U483" s="2"/>
      <c r="V483" s="2"/>
      <c r="W483" s="2"/>
      <c r="X483" s="2"/>
      <c r="Y483" s="2"/>
      <c r="Z483" s="2"/>
    </row>
    <row r="484" spans="1:26" ht="12.75" customHeight="1">
      <c r="A484" s="2"/>
      <c r="B484" s="92"/>
      <c r="C484" s="26"/>
      <c r="D484" s="93"/>
      <c r="E484" s="93"/>
      <c r="F484" s="92"/>
      <c r="G484" s="92"/>
      <c r="H484" s="93"/>
      <c r="I484" s="94"/>
      <c r="J484" s="95"/>
      <c r="K484" s="2"/>
      <c r="L484" s="2"/>
      <c r="M484" s="2"/>
      <c r="N484" s="2"/>
      <c r="O484" s="2"/>
      <c r="P484" s="2"/>
      <c r="Q484" s="2"/>
      <c r="R484" s="2"/>
      <c r="S484" s="2"/>
      <c r="T484" s="2"/>
      <c r="U484" s="2"/>
      <c r="V484" s="2"/>
      <c r="W484" s="2"/>
      <c r="X484" s="2"/>
      <c r="Y484" s="2"/>
      <c r="Z484" s="2"/>
    </row>
    <row r="485" spans="1:26" ht="12.75" customHeight="1">
      <c r="A485" s="2"/>
      <c r="B485" s="92"/>
      <c r="C485" s="26"/>
      <c r="D485" s="93"/>
      <c r="E485" s="93"/>
      <c r="F485" s="92"/>
      <c r="G485" s="92"/>
      <c r="H485" s="93"/>
      <c r="I485" s="94"/>
      <c r="J485" s="95"/>
      <c r="K485" s="2"/>
      <c r="L485" s="2"/>
      <c r="M485" s="2"/>
      <c r="N485" s="2"/>
      <c r="O485" s="2"/>
      <c r="P485" s="2"/>
      <c r="Q485" s="2"/>
      <c r="R485" s="2"/>
      <c r="S485" s="2"/>
      <c r="T485" s="2"/>
      <c r="U485" s="2"/>
      <c r="V485" s="2"/>
      <c r="W485" s="2"/>
      <c r="X485" s="2"/>
      <c r="Y485" s="2"/>
      <c r="Z485" s="2"/>
    </row>
    <row r="486" spans="1:26" ht="12.75" customHeight="1">
      <c r="A486" s="2"/>
      <c r="B486" s="92"/>
      <c r="C486" s="26"/>
      <c r="D486" s="93"/>
      <c r="E486" s="93"/>
      <c r="F486" s="92"/>
      <c r="G486" s="92"/>
      <c r="H486" s="93"/>
      <c r="I486" s="94"/>
      <c r="J486" s="95"/>
      <c r="K486" s="2"/>
      <c r="L486" s="2"/>
      <c r="M486" s="2"/>
      <c r="N486" s="2"/>
      <c r="O486" s="2"/>
      <c r="P486" s="2"/>
      <c r="Q486" s="2"/>
      <c r="R486" s="2"/>
      <c r="S486" s="2"/>
      <c r="T486" s="2"/>
      <c r="U486" s="2"/>
      <c r="V486" s="2"/>
      <c r="W486" s="2"/>
      <c r="X486" s="2"/>
      <c r="Y486" s="2"/>
      <c r="Z486" s="2"/>
    </row>
    <row r="487" spans="1:26" ht="12.75" customHeight="1">
      <c r="A487" s="2"/>
      <c r="B487" s="92"/>
      <c r="C487" s="26"/>
      <c r="D487" s="93"/>
      <c r="E487" s="93"/>
      <c r="F487" s="92"/>
      <c r="G487" s="92"/>
      <c r="H487" s="93"/>
      <c r="I487" s="94"/>
      <c r="J487" s="95"/>
      <c r="K487" s="2"/>
      <c r="L487" s="2"/>
      <c r="M487" s="2"/>
      <c r="N487" s="2"/>
      <c r="O487" s="2"/>
      <c r="P487" s="2"/>
      <c r="Q487" s="2"/>
      <c r="R487" s="2"/>
      <c r="S487" s="2"/>
      <c r="T487" s="2"/>
      <c r="U487" s="2"/>
      <c r="V487" s="2"/>
      <c r="W487" s="2"/>
      <c r="X487" s="2"/>
      <c r="Y487" s="2"/>
      <c r="Z487" s="2"/>
    </row>
    <row r="488" spans="1:26" ht="12.75" customHeight="1">
      <c r="A488" s="2"/>
      <c r="B488" s="92"/>
      <c r="C488" s="26"/>
      <c r="D488" s="93"/>
      <c r="E488" s="93"/>
      <c r="F488" s="92"/>
      <c r="G488" s="92"/>
      <c r="H488" s="93"/>
      <c r="I488" s="94"/>
      <c r="J488" s="95"/>
      <c r="K488" s="2"/>
      <c r="L488" s="2"/>
      <c r="M488" s="2"/>
      <c r="N488" s="2"/>
      <c r="O488" s="2"/>
      <c r="P488" s="2"/>
      <c r="Q488" s="2"/>
      <c r="R488" s="2"/>
      <c r="S488" s="2"/>
      <c r="T488" s="2"/>
      <c r="U488" s="2"/>
      <c r="V488" s="2"/>
      <c r="W488" s="2"/>
      <c r="X488" s="2"/>
      <c r="Y488" s="2"/>
      <c r="Z488" s="2"/>
    </row>
    <row r="489" spans="1:26" ht="12.75" customHeight="1">
      <c r="A489" s="2"/>
      <c r="B489" s="92"/>
      <c r="C489" s="26"/>
      <c r="D489" s="93"/>
      <c r="E489" s="93"/>
      <c r="F489" s="92"/>
      <c r="G489" s="92"/>
      <c r="H489" s="93"/>
      <c r="I489" s="94"/>
      <c r="J489" s="95"/>
      <c r="K489" s="2"/>
      <c r="L489" s="2"/>
      <c r="M489" s="2"/>
      <c r="N489" s="2"/>
      <c r="O489" s="2"/>
      <c r="P489" s="2"/>
      <c r="Q489" s="2"/>
      <c r="R489" s="2"/>
      <c r="S489" s="2"/>
      <c r="T489" s="2"/>
      <c r="U489" s="2"/>
      <c r="V489" s="2"/>
      <c r="W489" s="2"/>
      <c r="X489" s="2"/>
      <c r="Y489" s="2"/>
      <c r="Z489" s="2"/>
    </row>
    <row r="490" spans="1:26" ht="12.75" customHeight="1">
      <c r="A490" s="2"/>
      <c r="B490" s="92"/>
      <c r="C490" s="26"/>
      <c r="D490" s="93"/>
      <c r="E490" s="93"/>
      <c r="F490" s="92"/>
      <c r="G490" s="92"/>
      <c r="H490" s="93"/>
      <c r="I490" s="94"/>
      <c r="J490" s="95"/>
      <c r="K490" s="2"/>
      <c r="L490" s="2"/>
      <c r="M490" s="2"/>
      <c r="N490" s="2"/>
      <c r="O490" s="2"/>
      <c r="P490" s="2"/>
      <c r="Q490" s="2"/>
      <c r="R490" s="2"/>
      <c r="S490" s="2"/>
      <c r="T490" s="2"/>
      <c r="U490" s="2"/>
      <c r="V490" s="2"/>
      <c r="W490" s="2"/>
      <c r="X490" s="2"/>
      <c r="Y490" s="2"/>
      <c r="Z490" s="2"/>
    </row>
    <row r="491" spans="1:26" ht="12.75" customHeight="1">
      <c r="A491" s="2"/>
      <c r="B491" s="92"/>
      <c r="C491" s="26"/>
      <c r="D491" s="93"/>
      <c r="E491" s="93"/>
      <c r="F491" s="92"/>
      <c r="G491" s="92"/>
      <c r="H491" s="93"/>
      <c r="I491" s="94"/>
      <c r="J491" s="95"/>
      <c r="K491" s="2"/>
      <c r="L491" s="2"/>
      <c r="M491" s="2"/>
      <c r="N491" s="2"/>
      <c r="O491" s="2"/>
      <c r="P491" s="2"/>
      <c r="Q491" s="2"/>
      <c r="R491" s="2"/>
      <c r="S491" s="2"/>
      <c r="T491" s="2"/>
      <c r="U491" s="2"/>
      <c r="V491" s="2"/>
      <c r="W491" s="2"/>
      <c r="X491" s="2"/>
      <c r="Y491" s="2"/>
      <c r="Z491" s="2"/>
    </row>
    <row r="492" spans="1:26" ht="12.75" customHeight="1">
      <c r="A492" s="2"/>
      <c r="B492" s="92"/>
      <c r="C492" s="26"/>
      <c r="D492" s="93"/>
      <c r="E492" s="93"/>
      <c r="F492" s="92"/>
      <c r="G492" s="92"/>
      <c r="H492" s="93"/>
      <c r="I492" s="94"/>
      <c r="J492" s="95"/>
      <c r="K492" s="2"/>
      <c r="L492" s="2"/>
      <c r="M492" s="2"/>
      <c r="N492" s="2"/>
      <c r="O492" s="2"/>
      <c r="P492" s="2"/>
      <c r="Q492" s="2"/>
      <c r="R492" s="2"/>
      <c r="S492" s="2"/>
      <c r="T492" s="2"/>
      <c r="U492" s="2"/>
      <c r="V492" s="2"/>
      <c r="W492" s="2"/>
      <c r="X492" s="2"/>
      <c r="Y492" s="2"/>
      <c r="Z492" s="2"/>
    </row>
    <row r="493" spans="1:26" ht="12.75" customHeight="1">
      <c r="A493" s="2"/>
      <c r="B493" s="92"/>
      <c r="C493" s="26"/>
      <c r="D493" s="93"/>
      <c r="E493" s="93"/>
      <c r="F493" s="92"/>
      <c r="G493" s="92"/>
      <c r="H493" s="93"/>
      <c r="I493" s="94"/>
      <c r="J493" s="95"/>
      <c r="K493" s="2"/>
      <c r="L493" s="2"/>
      <c r="M493" s="2"/>
      <c r="N493" s="2"/>
      <c r="O493" s="2"/>
      <c r="P493" s="2"/>
      <c r="Q493" s="2"/>
      <c r="R493" s="2"/>
      <c r="S493" s="2"/>
      <c r="T493" s="2"/>
      <c r="U493" s="2"/>
      <c r="V493" s="2"/>
      <c r="W493" s="2"/>
      <c r="X493" s="2"/>
      <c r="Y493" s="2"/>
      <c r="Z493" s="2"/>
    </row>
    <row r="494" spans="1:26" ht="12.75" customHeight="1">
      <c r="A494" s="2"/>
      <c r="B494" s="92"/>
      <c r="C494" s="26"/>
      <c r="D494" s="93"/>
      <c r="E494" s="93"/>
      <c r="F494" s="92"/>
      <c r="G494" s="92"/>
      <c r="H494" s="93"/>
      <c r="I494" s="94"/>
      <c r="J494" s="95"/>
      <c r="K494" s="2"/>
      <c r="L494" s="2"/>
      <c r="M494" s="2"/>
      <c r="N494" s="2"/>
      <c r="O494" s="2"/>
      <c r="P494" s="2"/>
      <c r="Q494" s="2"/>
      <c r="R494" s="2"/>
      <c r="S494" s="2"/>
      <c r="T494" s="2"/>
      <c r="U494" s="2"/>
      <c r="V494" s="2"/>
      <c r="W494" s="2"/>
      <c r="X494" s="2"/>
      <c r="Y494" s="2"/>
      <c r="Z494" s="2"/>
    </row>
    <row r="495" spans="1:26" ht="12.75" customHeight="1">
      <c r="A495" s="2"/>
      <c r="B495" s="92"/>
      <c r="C495" s="26"/>
      <c r="D495" s="93"/>
      <c r="E495" s="93"/>
      <c r="F495" s="92"/>
      <c r="G495" s="92"/>
      <c r="H495" s="93"/>
      <c r="I495" s="94"/>
      <c r="J495" s="95"/>
      <c r="K495" s="2"/>
      <c r="L495" s="2"/>
      <c r="M495" s="2"/>
      <c r="N495" s="2"/>
      <c r="O495" s="2"/>
      <c r="P495" s="2"/>
      <c r="Q495" s="2"/>
      <c r="R495" s="2"/>
      <c r="S495" s="2"/>
      <c r="T495" s="2"/>
      <c r="U495" s="2"/>
      <c r="V495" s="2"/>
      <c r="W495" s="2"/>
      <c r="X495" s="2"/>
      <c r="Y495" s="2"/>
      <c r="Z495" s="2"/>
    </row>
    <row r="496" spans="1:26" ht="12.75" customHeight="1">
      <c r="A496" s="2"/>
      <c r="B496" s="92"/>
      <c r="C496" s="26"/>
      <c r="D496" s="93"/>
      <c r="E496" s="93"/>
      <c r="F496" s="92"/>
      <c r="G496" s="92"/>
      <c r="H496" s="93"/>
      <c r="I496" s="94"/>
      <c r="J496" s="95"/>
      <c r="K496" s="2"/>
      <c r="L496" s="2"/>
      <c r="M496" s="2"/>
      <c r="N496" s="2"/>
      <c r="O496" s="2"/>
      <c r="P496" s="2"/>
      <c r="Q496" s="2"/>
      <c r="R496" s="2"/>
      <c r="S496" s="2"/>
      <c r="T496" s="2"/>
      <c r="U496" s="2"/>
      <c r="V496" s="2"/>
      <c r="W496" s="2"/>
      <c r="X496" s="2"/>
      <c r="Y496" s="2"/>
      <c r="Z496" s="2"/>
    </row>
    <row r="497" spans="1:26" ht="12.75" customHeight="1">
      <c r="A497" s="2"/>
      <c r="B497" s="92"/>
      <c r="C497" s="26"/>
      <c r="D497" s="93"/>
      <c r="E497" s="93"/>
      <c r="F497" s="92"/>
      <c r="G497" s="92"/>
      <c r="H497" s="93"/>
      <c r="I497" s="94"/>
      <c r="J497" s="95"/>
      <c r="K497" s="2"/>
      <c r="L497" s="2"/>
      <c r="M497" s="2"/>
      <c r="N497" s="2"/>
      <c r="O497" s="2"/>
      <c r="P497" s="2"/>
      <c r="Q497" s="2"/>
      <c r="R497" s="2"/>
      <c r="S497" s="2"/>
      <c r="T497" s="2"/>
      <c r="U497" s="2"/>
      <c r="V497" s="2"/>
      <c r="W497" s="2"/>
      <c r="X497" s="2"/>
      <c r="Y497" s="2"/>
      <c r="Z497" s="2"/>
    </row>
    <row r="498" spans="1:26" ht="12.75" customHeight="1">
      <c r="A498" s="2"/>
      <c r="B498" s="92"/>
      <c r="C498" s="26"/>
      <c r="D498" s="93"/>
      <c r="E498" s="93"/>
      <c r="F498" s="92"/>
      <c r="G498" s="92"/>
      <c r="H498" s="93"/>
      <c r="I498" s="94"/>
      <c r="J498" s="95"/>
      <c r="K498" s="2"/>
      <c r="L498" s="2"/>
      <c r="M498" s="2"/>
      <c r="N498" s="2"/>
      <c r="O498" s="2"/>
      <c r="P498" s="2"/>
      <c r="Q498" s="2"/>
      <c r="R498" s="2"/>
      <c r="S498" s="2"/>
      <c r="T498" s="2"/>
      <c r="U498" s="2"/>
      <c r="V498" s="2"/>
      <c r="W498" s="2"/>
      <c r="X498" s="2"/>
      <c r="Y498" s="2"/>
      <c r="Z498" s="2"/>
    </row>
    <row r="499" spans="1:26" ht="12.75" customHeight="1">
      <c r="A499" s="2"/>
      <c r="B499" s="92"/>
      <c r="C499" s="26"/>
      <c r="D499" s="93"/>
      <c r="E499" s="93"/>
      <c r="F499" s="92"/>
      <c r="G499" s="92"/>
      <c r="H499" s="93"/>
      <c r="I499" s="94"/>
      <c r="J499" s="95"/>
      <c r="K499" s="2"/>
      <c r="L499" s="2"/>
      <c r="M499" s="2"/>
      <c r="N499" s="2"/>
      <c r="O499" s="2"/>
      <c r="P499" s="2"/>
      <c r="Q499" s="2"/>
      <c r="R499" s="2"/>
      <c r="S499" s="2"/>
      <c r="T499" s="2"/>
      <c r="U499" s="2"/>
      <c r="V499" s="2"/>
      <c r="W499" s="2"/>
      <c r="X499" s="2"/>
      <c r="Y499" s="2"/>
      <c r="Z499" s="2"/>
    </row>
    <row r="500" spans="1:26" ht="12.75" customHeight="1">
      <c r="A500" s="2"/>
      <c r="B500" s="92"/>
      <c r="C500" s="26"/>
      <c r="D500" s="93"/>
      <c r="E500" s="93"/>
      <c r="F500" s="92"/>
      <c r="G500" s="92"/>
      <c r="H500" s="93"/>
      <c r="I500" s="94"/>
      <c r="J500" s="95"/>
      <c r="K500" s="2"/>
      <c r="L500" s="2"/>
      <c r="M500" s="2"/>
      <c r="N500" s="2"/>
      <c r="O500" s="2"/>
      <c r="P500" s="2"/>
      <c r="Q500" s="2"/>
      <c r="R500" s="2"/>
      <c r="S500" s="2"/>
      <c r="T500" s="2"/>
      <c r="U500" s="2"/>
      <c r="V500" s="2"/>
      <c r="W500" s="2"/>
      <c r="X500" s="2"/>
      <c r="Y500" s="2"/>
      <c r="Z500" s="2"/>
    </row>
    <row r="501" spans="1:26" ht="12.75" customHeight="1">
      <c r="A501" s="2"/>
      <c r="B501" s="92"/>
      <c r="C501" s="26"/>
      <c r="D501" s="93"/>
      <c r="E501" s="93"/>
      <c r="F501" s="92"/>
      <c r="G501" s="92"/>
      <c r="H501" s="93"/>
      <c r="I501" s="94"/>
      <c r="J501" s="95"/>
      <c r="K501" s="2"/>
      <c r="L501" s="2"/>
      <c r="M501" s="2"/>
      <c r="N501" s="2"/>
      <c r="O501" s="2"/>
      <c r="P501" s="2"/>
      <c r="Q501" s="2"/>
      <c r="R501" s="2"/>
      <c r="S501" s="2"/>
      <c r="T501" s="2"/>
      <c r="U501" s="2"/>
      <c r="V501" s="2"/>
      <c r="W501" s="2"/>
      <c r="X501" s="2"/>
      <c r="Y501" s="2"/>
      <c r="Z501" s="2"/>
    </row>
    <row r="502" spans="1:26" ht="12.75" customHeight="1">
      <c r="A502" s="2"/>
      <c r="B502" s="92"/>
      <c r="C502" s="26"/>
      <c r="D502" s="93"/>
      <c r="E502" s="93"/>
      <c r="F502" s="92"/>
      <c r="G502" s="92"/>
      <c r="H502" s="93"/>
      <c r="I502" s="94"/>
      <c r="J502" s="95"/>
      <c r="K502" s="2"/>
      <c r="L502" s="2"/>
      <c r="M502" s="2"/>
      <c r="N502" s="2"/>
      <c r="O502" s="2"/>
      <c r="P502" s="2"/>
      <c r="Q502" s="2"/>
      <c r="R502" s="2"/>
      <c r="S502" s="2"/>
      <c r="T502" s="2"/>
      <c r="U502" s="2"/>
      <c r="V502" s="2"/>
      <c r="W502" s="2"/>
      <c r="X502" s="2"/>
      <c r="Y502" s="2"/>
      <c r="Z502" s="2"/>
    </row>
    <row r="503" spans="1:26" ht="12.75" customHeight="1">
      <c r="A503" s="2"/>
      <c r="B503" s="92"/>
      <c r="C503" s="26"/>
      <c r="D503" s="93"/>
      <c r="E503" s="93"/>
      <c r="F503" s="92"/>
      <c r="G503" s="92"/>
      <c r="H503" s="93"/>
      <c r="I503" s="94"/>
      <c r="J503" s="95"/>
      <c r="K503" s="2"/>
      <c r="L503" s="2"/>
      <c r="M503" s="2"/>
      <c r="N503" s="2"/>
      <c r="O503" s="2"/>
      <c r="P503" s="2"/>
      <c r="Q503" s="2"/>
      <c r="R503" s="2"/>
      <c r="S503" s="2"/>
      <c r="T503" s="2"/>
      <c r="U503" s="2"/>
      <c r="V503" s="2"/>
      <c r="W503" s="2"/>
      <c r="X503" s="2"/>
      <c r="Y503" s="2"/>
      <c r="Z503" s="2"/>
    </row>
    <row r="504" spans="1:26" ht="12.75" customHeight="1">
      <c r="A504" s="2"/>
      <c r="B504" s="92"/>
      <c r="C504" s="26"/>
      <c r="D504" s="93"/>
      <c r="E504" s="93"/>
      <c r="F504" s="92"/>
      <c r="G504" s="92"/>
      <c r="H504" s="93"/>
      <c r="I504" s="94"/>
      <c r="J504" s="95"/>
      <c r="K504" s="2"/>
      <c r="L504" s="2"/>
      <c r="M504" s="2"/>
      <c r="N504" s="2"/>
      <c r="O504" s="2"/>
      <c r="P504" s="2"/>
      <c r="Q504" s="2"/>
      <c r="R504" s="2"/>
      <c r="S504" s="2"/>
      <c r="T504" s="2"/>
      <c r="U504" s="2"/>
      <c r="V504" s="2"/>
      <c r="W504" s="2"/>
      <c r="X504" s="2"/>
      <c r="Y504" s="2"/>
      <c r="Z504" s="2"/>
    </row>
    <row r="505" spans="1:26" ht="12.75" customHeight="1">
      <c r="A505" s="2"/>
      <c r="B505" s="92"/>
      <c r="C505" s="26"/>
      <c r="D505" s="93"/>
      <c r="E505" s="93"/>
      <c r="F505" s="92"/>
      <c r="G505" s="92"/>
      <c r="H505" s="93"/>
      <c r="I505" s="94"/>
      <c r="J505" s="95"/>
      <c r="K505" s="2"/>
      <c r="L505" s="2"/>
      <c r="M505" s="2"/>
      <c r="N505" s="2"/>
      <c r="O505" s="2"/>
      <c r="P505" s="2"/>
      <c r="Q505" s="2"/>
      <c r="R505" s="2"/>
      <c r="S505" s="2"/>
      <c r="T505" s="2"/>
      <c r="U505" s="2"/>
      <c r="V505" s="2"/>
      <c r="W505" s="2"/>
      <c r="X505" s="2"/>
      <c r="Y505" s="2"/>
      <c r="Z505" s="2"/>
    </row>
    <row r="506" spans="1:26" ht="12.75" customHeight="1">
      <c r="A506" s="2"/>
      <c r="B506" s="92"/>
      <c r="C506" s="26"/>
      <c r="D506" s="93"/>
      <c r="E506" s="93"/>
      <c r="F506" s="92"/>
      <c r="G506" s="92"/>
      <c r="H506" s="93"/>
      <c r="I506" s="94"/>
      <c r="J506" s="95"/>
      <c r="K506" s="2"/>
      <c r="L506" s="2"/>
      <c r="M506" s="2"/>
      <c r="N506" s="2"/>
      <c r="O506" s="2"/>
      <c r="P506" s="2"/>
      <c r="Q506" s="2"/>
      <c r="R506" s="2"/>
      <c r="S506" s="2"/>
      <c r="T506" s="2"/>
      <c r="U506" s="2"/>
      <c r="V506" s="2"/>
      <c r="W506" s="2"/>
      <c r="X506" s="2"/>
      <c r="Y506" s="2"/>
      <c r="Z506" s="2"/>
    </row>
    <row r="507" spans="1:26" ht="12.75" customHeight="1">
      <c r="A507" s="2"/>
      <c r="B507" s="92"/>
      <c r="C507" s="26"/>
      <c r="D507" s="93"/>
      <c r="E507" s="93"/>
      <c r="F507" s="92"/>
      <c r="G507" s="92"/>
      <c r="H507" s="93"/>
      <c r="I507" s="94"/>
      <c r="J507" s="95"/>
      <c r="K507" s="2"/>
      <c r="L507" s="2"/>
      <c r="M507" s="2"/>
      <c r="N507" s="2"/>
      <c r="O507" s="2"/>
      <c r="P507" s="2"/>
      <c r="Q507" s="2"/>
      <c r="R507" s="2"/>
      <c r="S507" s="2"/>
      <c r="T507" s="2"/>
      <c r="U507" s="2"/>
      <c r="V507" s="2"/>
      <c r="W507" s="2"/>
      <c r="X507" s="2"/>
      <c r="Y507" s="2"/>
      <c r="Z507" s="2"/>
    </row>
    <row r="508" spans="1:26" ht="12.75" customHeight="1">
      <c r="A508" s="2"/>
      <c r="B508" s="92"/>
      <c r="C508" s="26"/>
      <c r="D508" s="93"/>
      <c r="E508" s="93"/>
      <c r="F508" s="92"/>
      <c r="G508" s="92"/>
      <c r="H508" s="93"/>
      <c r="I508" s="94"/>
      <c r="J508" s="95"/>
      <c r="K508" s="2"/>
      <c r="L508" s="2"/>
      <c r="M508" s="2"/>
      <c r="N508" s="2"/>
      <c r="O508" s="2"/>
      <c r="P508" s="2"/>
      <c r="Q508" s="2"/>
      <c r="R508" s="2"/>
      <c r="S508" s="2"/>
      <c r="T508" s="2"/>
      <c r="U508" s="2"/>
      <c r="V508" s="2"/>
      <c r="W508" s="2"/>
      <c r="X508" s="2"/>
      <c r="Y508" s="2"/>
      <c r="Z508" s="2"/>
    </row>
    <row r="509" spans="1:26" ht="12.75" customHeight="1">
      <c r="A509" s="2"/>
      <c r="B509" s="92"/>
      <c r="C509" s="26"/>
      <c r="D509" s="93"/>
      <c r="E509" s="93"/>
      <c r="F509" s="92"/>
      <c r="G509" s="92"/>
      <c r="H509" s="93"/>
      <c r="I509" s="94"/>
      <c r="J509" s="95"/>
      <c r="K509" s="2"/>
      <c r="L509" s="2"/>
      <c r="M509" s="2"/>
      <c r="N509" s="2"/>
      <c r="O509" s="2"/>
      <c r="P509" s="2"/>
      <c r="Q509" s="2"/>
      <c r="R509" s="2"/>
      <c r="S509" s="2"/>
      <c r="T509" s="2"/>
      <c r="U509" s="2"/>
      <c r="V509" s="2"/>
      <c r="W509" s="2"/>
      <c r="X509" s="2"/>
      <c r="Y509" s="2"/>
      <c r="Z509" s="2"/>
    </row>
    <row r="510" spans="1:26" ht="12.75" customHeight="1">
      <c r="A510" s="2"/>
      <c r="B510" s="92"/>
      <c r="C510" s="26"/>
      <c r="D510" s="93"/>
      <c r="E510" s="93"/>
      <c r="F510" s="92"/>
      <c r="G510" s="92"/>
      <c r="H510" s="93"/>
      <c r="I510" s="94"/>
      <c r="J510" s="95"/>
      <c r="K510" s="2"/>
      <c r="L510" s="2"/>
      <c r="M510" s="2"/>
      <c r="N510" s="2"/>
      <c r="O510" s="2"/>
      <c r="P510" s="2"/>
      <c r="Q510" s="2"/>
      <c r="R510" s="2"/>
      <c r="S510" s="2"/>
      <c r="T510" s="2"/>
      <c r="U510" s="2"/>
      <c r="V510" s="2"/>
      <c r="W510" s="2"/>
      <c r="X510" s="2"/>
      <c r="Y510" s="2"/>
      <c r="Z510" s="2"/>
    </row>
    <row r="511" spans="1:26" ht="12.75" customHeight="1">
      <c r="A511" s="2"/>
      <c r="B511" s="92"/>
      <c r="C511" s="26"/>
      <c r="D511" s="93"/>
      <c r="E511" s="93"/>
      <c r="F511" s="92"/>
      <c r="G511" s="92"/>
      <c r="H511" s="93"/>
      <c r="I511" s="94"/>
      <c r="J511" s="95"/>
      <c r="K511" s="2"/>
      <c r="L511" s="2"/>
      <c r="M511" s="2"/>
      <c r="N511" s="2"/>
      <c r="O511" s="2"/>
      <c r="P511" s="2"/>
      <c r="Q511" s="2"/>
      <c r="R511" s="2"/>
      <c r="S511" s="2"/>
      <c r="T511" s="2"/>
      <c r="U511" s="2"/>
      <c r="V511" s="2"/>
      <c r="W511" s="2"/>
      <c r="X511" s="2"/>
      <c r="Y511" s="2"/>
      <c r="Z511" s="2"/>
    </row>
    <row r="512" spans="1:26" ht="12.75" customHeight="1">
      <c r="A512" s="2"/>
      <c r="B512" s="92"/>
      <c r="C512" s="26"/>
      <c r="D512" s="93"/>
      <c r="E512" s="93"/>
      <c r="F512" s="92"/>
      <c r="G512" s="92"/>
      <c r="H512" s="93"/>
      <c r="I512" s="94"/>
      <c r="J512" s="95"/>
      <c r="K512" s="2"/>
      <c r="L512" s="2"/>
      <c r="M512" s="2"/>
      <c r="N512" s="2"/>
      <c r="O512" s="2"/>
      <c r="P512" s="2"/>
      <c r="Q512" s="2"/>
      <c r="R512" s="2"/>
      <c r="S512" s="2"/>
      <c r="T512" s="2"/>
      <c r="U512" s="2"/>
      <c r="V512" s="2"/>
      <c r="W512" s="2"/>
      <c r="X512" s="2"/>
      <c r="Y512" s="2"/>
      <c r="Z512" s="2"/>
    </row>
    <row r="513" spans="1:26" ht="12.75" customHeight="1">
      <c r="A513" s="2"/>
      <c r="B513" s="92"/>
      <c r="C513" s="26"/>
      <c r="D513" s="93"/>
      <c r="E513" s="93"/>
      <c r="F513" s="92"/>
      <c r="G513" s="92"/>
      <c r="H513" s="93"/>
      <c r="I513" s="94"/>
      <c r="J513" s="95"/>
      <c r="K513" s="2"/>
      <c r="L513" s="2"/>
      <c r="M513" s="2"/>
      <c r="N513" s="2"/>
      <c r="O513" s="2"/>
      <c r="P513" s="2"/>
      <c r="Q513" s="2"/>
      <c r="R513" s="2"/>
      <c r="S513" s="2"/>
      <c r="T513" s="2"/>
      <c r="U513" s="2"/>
      <c r="V513" s="2"/>
      <c r="W513" s="2"/>
      <c r="X513" s="2"/>
      <c r="Y513" s="2"/>
      <c r="Z513" s="2"/>
    </row>
    <row r="514" spans="1:26" ht="12.75" customHeight="1">
      <c r="A514" s="2"/>
      <c r="B514" s="92"/>
      <c r="C514" s="26"/>
      <c r="D514" s="93"/>
      <c r="E514" s="93"/>
      <c r="F514" s="92"/>
      <c r="G514" s="92"/>
      <c r="H514" s="93"/>
      <c r="I514" s="94"/>
      <c r="J514" s="95"/>
      <c r="K514" s="2"/>
      <c r="L514" s="2"/>
      <c r="M514" s="2"/>
      <c r="N514" s="2"/>
      <c r="O514" s="2"/>
      <c r="P514" s="2"/>
      <c r="Q514" s="2"/>
      <c r="R514" s="2"/>
      <c r="S514" s="2"/>
      <c r="T514" s="2"/>
      <c r="U514" s="2"/>
      <c r="V514" s="2"/>
      <c r="W514" s="2"/>
      <c r="X514" s="2"/>
      <c r="Y514" s="2"/>
      <c r="Z514" s="2"/>
    </row>
    <row r="515" spans="1:26" ht="12.75" customHeight="1">
      <c r="A515" s="2"/>
      <c r="B515" s="92"/>
      <c r="C515" s="26"/>
      <c r="D515" s="93"/>
      <c r="E515" s="93"/>
      <c r="F515" s="92"/>
      <c r="G515" s="92"/>
      <c r="H515" s="93"/>
      <c r="I515" s="94"/>
      <c r="J515" s="95"/>
      <c r="K515" s="2"/>
      <c r="L515" s="2"/>
      <c r="M515" s="2"/>
      <c r="N515" s="2"/>
      <c r="O515" s="2"/>
      <c r="P515" s="2"/>
      <c r="Q515" s="2"/>
      <c r="R515" s="2"/>
      <c r="S515" s="2"/>
      <c r="T515" s="2"/>
      <c r="U515" s="2"/>
      <c r="V515" s="2"/>
      <c r="W515" s="2"/>
      <c r="X515" s="2"/>
      <c r="Y515" s="2"/>
      <c r="Z515" s="2"/>
    </row>
    <row r="516" spans="1:26" ht="12.75" customHeight="1">
      <c r="A516" s="2"/>
      <c r="B516" s="92"/>
      <c r="C516" s="26"/>
      <c r="D516" s="93"/>
      <c r="E516" s="93"/>
      <c r="F516" s="92"/>
      <c r="G516" s="92"/>
      <c r="H516" s="93"/>
      <c r="I516" s="94"/>
      <c r="J516" s="95"/>
      <c r="K516" s="2"/>
      <c r="L516" s="2"/>
      <c r="M516" s="2"/>
      <c r="N516" s="2"/>
      <c r="O516" s="2"/>
      <c r="P516" s="2"/>
      <c r="Q516" s="2"/>
      <c r="R516" s="2"/>
      <c r="S516" s="2"/>
      <c r="T516" s="2"/>
      <c r="U516" s="2"/>
      <c r="V516" s="2"/>
      <c r="W516" s="2"/>
      <c r="X516" s="2"/>
      <c r="Y516" s="2"/>
      <c r="Z516" s="2"/>
    </row>
    <row r="517" spans="1:26" ht="12.75" customHeight="1">
      <c r="A517" s="2"/>
      <c r="B517" s="92"/>
      <c r="C517" s="26"/>
      <c r="D517" s="93"/>
      <c r="E517" s="93"/>
      <c r="F517" s="92"/>
      <c r="G517" s="92"/>
      <c r="H517" s="93"/>
      <c r="I517" s="94"/>
      <c r="J517" s="95"/>
      <c r="K517" s="2"/>
      <c r="L517" s="2"/>
      <c r="M517" s="2"/>
      <c r="N517" s="2"/>
      <c r="O517" s="2"/>
      <c r="P517" s="2"/>
      <c r="Q517" s="2"/>
      <c r="R517" s="2"/>
      <c r="S517" s="2"/>
      <c r="T517" s="2"/>
      <c r="U517" s="2"/>
      <c r="V517" s="2"/>
      <c r="W517" s="2"/>
      <c r="X517" s="2"/>
      <c r="Y517" s="2"/>
      <c r="Z517" s="2"/>
    </row>
    <row r="518" spans="1:26" ht="12.75" customHeight="1">
      <c r="A518" s="2"/>
      <c r="B518" s="92"/>
      <c r="C518" s="26"/>
      <c r="D518" s="93"/>
      <c r="E518" s="93"/>
      <c r="F518" s="92"/>
      <c r="G518" s="92"/>
      <c r="H518" s="93"/>
      <c r="I518" s="94"/>
      <c r="J518" s="95"/>
      <c r="K518" s="2"/>
      <c r="L518" s="2"/>
      <c r="M518" s="2"/>
      <c r="N518" s="2"/>
      <c r="O518" s="2"/>
      <c r="P518" s="2"/>
      <c r="Q518" s="2"/>
      <c r="R518" s="2"/>
      <c r="S518" s="2"/>
      <c r="T518" s="2"/>
      <c r="U518" s="2"/>
      <c r="V518" s="2"/>
      <c r="W518" s="2"/>
      <c r="X518" s="2"/>
      <c r="Y518" s="2"/>
      <c r="Z518" s="2"/>
    </row>
    <row r="519" spans="1:26" ht="12.75" customHeight="1">
      <c r="A519" s="2"/>
      <c r="B519" s="92"/>
      <c r="C519" s="26"/>
      <c r="D519" s="93"/>
      <c r="E519" s="93"/>
      <c r="F519" s="92"/>
      <c r="G519" s="92"/>
      <c r="H519" s="93"/>
      <c r="I519" s="94"/>
      <c r="J519" s="95"/>
      <c r="K519" s="2"/>
      <c r="L519" s="2"/>
      <c r="M519" s="2"/>
      <c r="N519" s="2"/>
      <c r="O519" s="2"/>
      <c r="P519" s="2"/>
      <c r="Q519" s="2"/>
      <c r="R519" s="2"/>
      <c r="S519" s="2"/>
      <c r="T519" s="2"/>
      <c r="U519" s="2"/>
      <c r="V519" s="2"/>
      <c r="W519" s="2"/>
      <c r="X519" s="2"/>
      <c r="Y519" s="2"/>
      <c r="Z519" s="2"/>
    </row>
    <row r="520" spans="1:26" ht="12.75" customHeight="1">
      <c r="A520" s="2"/>
      <c r="B520" s="92"/>
      <c r="C520" s="26"/>
      <c r="D520" s="93"/>
      <c r="E520" s="93"/>
      <c r="F520" s="92"/>
      <c r="G520" s="92"/>
      <c r="H520" s="93"/>
      <c r="I520" s="94"/>
      <c r="J520" s="95"/>
      <c r="K520" s="2"/>
      <c r="L520" s="2"/>
      <c r="M520" s="2"/>
      <c r="N520" s="2"/>
      <c r="O520" s="2"/>
      <c r="P520" s="2"/>
      <c r="Q520" s="2"/>
      <c r="R520" s="2"/>
      <c r="S520" s="2"/>
      <c r="T520" s="2"/>
      <c r="U520" s="2"/>
      <c r="V520" s="2"/>
      <c r="W520" s="2"/>
      <c r="X520" s="2"/>
      <c r="Y520" s="2"/>
      <c r="Z520" s="2"/>
    </row>
    <row r="521" spans="1:26" ht="12.75" customHeight="1">
      <c r="A521" s="2"/>
      <c r="B521" s="92"/>
      <c r="C521" s="26"/>
      <c r="D521" s="93"/>
      <c r="E521" s="93"/>
      <c r="F521" s="92"/>
      <c r="G521" s="92"/>
      <c r="H521" s="93"/>
      <c r="I521" s="94"/>
      <c r="J521" s="95"/>
      <c r="K521" s="2"/>
      <c r="L521" s="2"/>
      <c r="M521" s="2"/>
      <c r="N521" s="2"/>
      <c r="O521" s="2"/>
      <c r="P521" s="2"/>
      <c r="Q521" s="2"/>
      <c r="R521" s="2"/>
      <c r="S521" s="2"/>
      <c r="T521" s="2"/>
      <c r="U521" s="2"/>
      <c r="V521" s="2"/>
      <c r="W521" s="2"/>
      <c r="X521" s="2"/>
      <c r="Y521" s="2"/>
      <c r="Z521" s="2"/>
    </row>
    <row r="522" spans="1:26" ht="12.75" customHeight="1">
      <c r="A522" s="2"/>
      <c r="B522" s="92"/>
      <c r="C522" s="26"/>
      <c r="D522" s="93"/>
      <c r="E522" s="93"/>
      <c r="F522" s="92"/>
      <c r="G522" s="92"/>
      <c r="H522" s="93"/>
      <c r="I522" s="94"/>
      <c r="J522" s="95"/>
      <c r="K522" s="2"/>
      <c r="L522" s="2"/>
      <c r="M522" s="2"/>
      <c r="N522" s="2"/>
      <c r="O522" s="2"/>
      <c r="P522" s="2"/>
      <c r="Q522" s="2"/>
      <c r="R522" s="2"/>
      <c r="S522" s="2"/>
      <c r="T522" s="2"/>
      <c r="U522" s="2"/>
      <c r="V522" s="2"/>
      <c r="W522" s="2"/>
      <c r="X522" s="2"/>
      <c r="Y522" s="2"/>
      <c r="Z522" s="2"/>
    </row>
    <row r="523" spans="1:26" ht="12.75" customHeight="1">
      <c r="A523" s="2"/>
      <c r="B523" s="92"/>
      <c r="C523" s="26"/>
      <c r="D523" s="93"/>
      <c r="E523" s="93"/>
      <c r="F523" s="92"/>
      <c r="G523" s="92"/>
      <c r="H523" s="93"/>
      <c r="I523" s="94"/>
      <c r="J523" s="95"/>
      <c r="K523" s="2"/>
      <c r="L523" s="2"/>
      <c r="M523" s="2"/>
      <c r="N523" s="2"/>
      <c r="O523" s="2"/>
      <c r="P523" s="2"/>
      <c r="Q523" s="2"/>
      <c r="R523" s="2"/>
      <c r="S523" s="2"/>
      <c r="T523" s="2"/>
      <c r="U523" s="2"/>
      <c r="V523" s="2"/>
      <c r="W523" s="2"/>
      <c r="X523" s="2"/>
      <c r="Y523" s="2"/>
      <c r="Z523" s="2"/>
    </row>
    <row r="524" spans="1:26" ht="12.75" customHeight="1">
      <c r="A524" s="2"/>
      <c r="B524" s="92"/>
      <c r="C524" s="26"/>
      <c r="D524" s="93"/>
      <c r="E524" s="93"/>
      <c r="F524" s="92"/>
      <c r="G524" s="92"/>
      <c r="H524" s="93"/>
      <c r="I524" s="94"/>
      <c r="J524" s="95"/>
      <c r="K524" s="2"/>
      <c r="L524" s="2"/>
      <c r="M524" s="2"/>
      <c r="N524" s="2"/>
      <c r="O524" s="2"/>
      <c r="P524" s="2"/>
      <c r="Q524" s="2"/>
      <c r="R524" s="2"/>
      <c r="S524" s="2"/>
      <c r="T524" s="2"/>
      <c r="U524" s="2"/>
      <c r="V524" s="2"/>
      <c r="W524" s="2"/>
      <c r="X524" s="2"/>
      <c r="Y524" s="2"/>
      <c r="Z524" s="2"/>
    </row>
    <row r="525" spans="1:26" ht="12.75" customHeight="1">
      <c r="A525" s="2"/>
      <c r="B525" s="92"/>
      <c r="C525" s="26"/>
      <c r="D525" s="93"/>
      <c r="E525" s="93"/>
      <c r="F525" s="92"/>
      <c r="G525" s="92"/>
      <c r="H525" s="93"/>
      <c r="I525" s="94"/>
      <c r="J525" s="95"/>
      <c r="K525" s="2"/>
      <c r="L525" s="2"/>
      <c r="M525" s="2"/>
      <c r="N525" s="2"/>
      <c r="O525" s="2"/>
      <c r="P525" s="2"/>
      <c r="Q525" s="2"/>
      <c r="R525" s="2"/>
      <c r="S525" s="2"/>
      <c r="T525" s="2"/>
      <c r="U525" s="2"/>
      <c r="V525" s="2"/>
      <c r="W525" s="2"/>
      <c r="X525" s="2"/>
      <c r="Y525" s="2"/>
      <c r="Z525" s="2"/>
    </row>
    <row r="526" spans="1:26" ht="12.75" customHeight="1">
      <c r="A526" s="2"/>
      <c r="B526" s="92"/>
      <c r="C526" s="26"/>
      <c r="D526" s="93"/>
      <c r="E526" s="93"/>
      <c r="F526" s="92"/>
      <c r="G526" s="92"/>
      <c r="H526" s="93"/>
      <c r="I526" s="94"/>
      <c r="J526" s="95"/>
      <c r="K526" s="2"/>
      <c r="L526" s="2"/>
      <c r="M526" s="2"/>
      <c r="N526" s="2"/>
      <c r="O526" s="2"/>
      <c r="P526" s="2"/>
      <c r="Q526" s="2"/>
      <c r="R526" s="2"/>
      <c r="S526" s="2"/>
      <c r="T526" s="2"/>
      <c r="U526" s="2"/>
      <c r="V526" s="2"/>
      <c r="W526" s="2"/>
      <c r="X526" s="2"/>
      <c r="Y526" s="2"/>
      <c r="Z526" s="2"/>
    </row>
    <row r="527" spans="1:26" ht="12.75" customHeight="1">
      <c r="A527" s="2"/>
      <c r="B527" s="92"/>
      <c r="C527" s="26"/>
      <c r="D527" s="93"/>
      <c r="E527" s="93"/>
      <c r="F527" s="92"/>
      <c r="G527" s="92"/>
      <c r="H527" s="93"/>
      <c r="I527" s="94"/>
      <c r="J527" s="95"/>
      <c r="K527" s="2"/>
      <c r="L527" s="2"/>
      <c r="M527" s="2"/>
      <c r="N527" s="2"/>
      <c r="O527" s="2"/>
      <c r="P527" s="2"/>
      <c r="Q527" s="2"/>
      <c r="R527" s="2"/>
      <c r="S527" s="2"/>
      <c r="T527" s="2"/>
      <c r="U527" s="2"/>
      <c r="V527" s="2"/>
      <c r="W527" s="2"/>
      <c r="X527" s="2"/>
      <c r="Y527" s="2"/>
      <c r="Z527" s="2"/>
    </row>
    <row r="528" spans="1:26" ht="12.75" customHeight="1">
      <c r="A528" s="2"/>
      <c r="B528" s="92"/>
      <c r="C528" s="26"/>
      <c r="D528" s="93"/>
      <c r="E528" s="93"/>
      <c r="F528" s="92"/>
      <c r="G528" s="92"/>
      <c r="H528" s="93"/>
      <c r="I528" s="94"/>
      <c r="J528" s="95"/>
      <c r="K528" s="2"/>
      <c r="L528" s="2"/>
      <c r="M528" s="2"/>
      <c r="N528" s="2"/>
      <c r="O528" s="2"/>
      <c r="P528" s="2"/>
      <c r="Q528" s="2"/>
      <c r="R528" s="2"/>
      <c r="S528" s="2"/>
      <c r="T528" s="2"/>
      <c r="U528" s="2"/>
      <c r="V528" s="2"/>
      <c r="W528" s="2"/>
      <c r="X528" s="2"/>
      <c r="Y528" s="2"/>
      <c r="Z528" s="2"/>
    </row>
    <row r="529" spans="1:26" ht="12.75" customHeight="1">
      <c r="A529" s="2"/>
      <c r="B529" s="92"/>
      <c r="C529" s="26"/>
      <c r="D529" s="93"/>
      <c r="E529" s="93"/>
      <c r="F529" s="92"/>
      <c r="G529" s="92"/>
      <c r="H529" s="93"/>
      <c r="I529" s="94"/>
      <c r="J529" s="95"/>
      <c r="K529" s="2"/>
      <c r="L529" s="2"/>
      <c r="M529" s="2"/>
      <c r="N529" s="2"/>
      <c r="O529" s="2"/>
      <c r="P529" s="2"/>
      <c r="Q529" s="2"/>
      <c r="R529" s="2"/>
      <c r="S529" s="2"/>
      <c r="T529" s="2"/>
      <c r="U529" s="2"/>
      <c r="V529" s="2"/>
      <c r="W529" s="2"/>
      <c r="X529" s="2"/>
      <c r="Y529" s="2"/>
      <c r="Z529" s="2"/>
    </row>
    <row r="530" spans="1:26" ht="12.75" customHeight="1">
      <c r="A530" s="2"/>
      <c r="B530" s="92"/>
      <c r="C530" s="26"/>
      <c r="D530" s="93"/>
      <c r="E530" s="93"/>
      <c r="F530" s="92"/>
      <c r="G530" s="92"/>
      <c r="H530" s="93"/>
      <c r="I530" s="94"/>
      <c r="J530" s="95"/>
      <c r="K530" s="2"/>
      <c r="L530" s="2"/>
      <c r="M530" s="2"/>
      <c r="N530" s="2"/>
      <c r="O530" s="2"/>
      <c r="P530" s="2"/>
      <c r="Q530" s="2"/>
      <c r="R530" s="2"/>
      <c r="S530" s="2"/>
      <c r="T530" s="2"/>
      <c r="U530" s="2"/>
      <c r="V530" s="2"/>
      <c r="W530" s="2"/>
      <c r="X530" s="2"/>
      <c r="Y530" s="2"/>
      <c r="Z530" s="2"/>
    </row>
    <row r="531" spans="1:26" ht="12.75" customHeight="1">
      <c r="A531" s="2"/>
      <c r="B531" s="92"/>
      <c r="C531" s="26"/>
      <c r="D531" s="93"/>
      <c r="E531" s="93"/>
      <c r="F531" s="92"/>
      <c r="G531" s="92"/>
      <c r="H531" s="93"/>
      <c r="I531" s="94"/>
      <c r="J531" s="95"/>
      <c r="K531" s="2"/>
      <c r="L531" s="2"/>
      <c r="M531" s="2"/>
      <c r="N531" s="2"/>
      <c r="O531" s="2"/>
      <c r="P531" s="2"/>
      <c r="Q531" s="2"/>
      <c r="R531" s="2"/>
      <c r="S531" s="2"/>
      <c r="T531" s="2"/>
      <c r="U531" s="2"/>
      <c r="V531" s="2"/>
      <c r="W531" s="2"/>
      <c r="X531" s="2"/>
      <c r="Y531" s="2"/>
      <c r="Z531" s="2"/>
    </row>
    <row r="532" spans="1:26" ht="12.75" customHeight="1">
      <c r="A532" s="2"/>
      <c r="B532" s="92"/>
      <c r="C532" s="26"/>
      <c r="D532" s="93"/>
      <c r="E532" s="93"/>
      <c r="F532" s="92"/>
      <c r="G532" s="92"/>
      <c r="H532" s="93"/>
      <c r="I532" s="94"/>
      <c r="J532" s="95"/>
      <c r="K532" s="2"/>
      <c r="L532" s="2"/>
      <c r="M532" s="2"/>
      <c r="N532" s="2"/>
      <c r="O532" s="2"/>
      <c r="P532" s="2"/>
      <c r="Q532" s="2"/>
      <c r="R532" s="2"/>
      <c r="S532" s="2"/>
      <c r="T532" s="2"/>
      <c r="U532" s="2"/>
      <c r="V532" s="2"/>
      <c r="W532" s="2"/>
      <c r="X532" s="2"/>
      <c r="Y532" s="2"/>
      <c r="Z532" s="2"/>
    </row>
    <row r="533" spans="1:26" ht="12.75" customHeight="1">
      <c r="A533" s="2"/>
      <c r="B533" s="92"/>
      <c r="C533" s="26"/>
      <c r="D533" s="93"/>
      <c r="E533" s="93"/>
      <c r="F533" s="92"/>
      <c r="G533" s="92"/>
      <c r="H533" s="93"/>
      <c r="I533" s="94"/>
      <c r="J533" s="95"/>
      <c r="K533" s="2"/>
      <c r="L533" s="2"/>
      <c r="M533" s="2"/>
      <c r="N533" s="2"/>
      <c r="O533" s="2"/>
      <c r="P533" s="2"/>
      <c r="Q533" s="2"/>
      <c r="R533" s="2"/>
      <c r="S533" s="2"/>
      <c r="T533" s="2"/>
      <c r="U533" s="2"/>
      <c r="V533" s="2"/>
      <c r="W533" s="2"/>
      <c r="X533" s="2"/>
      <c r="Y533" s="2"/>
      <c r="Z533" s="2"/>
    </row>
    <row r="534" spans="1:26" ht="12.75" customHeight="1">
      <c r="A534" s="2"/>
      <c r="B534" s="92"/>
      <c r="C534" s="26"/>
      <c r="D534" s="93"/>
      <c r="E534" s="93"/>
      <c r="F534" s="92"/>
      <c r="G534" s="92"/>
      <c r="H534" s="93"/>
      <c r="I534" s="94"/>
      <c r="J534" s="95"/>
      <c r="K534" s="2"/>
      <c r="L534" s="2"/>
      <c r="M534" s="2"/>
      <c r="N534" s="2"/>
      <c r="O534" s="2"/>
      <c r="P534" s="2"/>
      <c r="Q534" s="2"/>
      <c r="R534" s="2"/>
      <c r="S534" s="2"/>
      <c r="T534" s="2"/>
      <c r="U534" s="2"/>
      <c r="V534" s="2"/>
      <c r="W534" s="2"/>
      <c r="X534" s="2"/>
      <c r="Y534" s="2"/>
      <c r="Z534" s="2"/>
    </row>
    <row r="535" spans="1:26" ht="12.75" customHeight="1">
      <c r="A535" s="2"/>
      <c r="B535" s="92"/>
      <c r="C535" s="26"/>
      <c r="D535" s="93"/>
      <c r="E535" s="93"/>
      <c r="F535" s="92"/>
      <c r="G535" s="92"/>
      <c r="H535" s="93"/>
      <c r="I535" s="94"/>
      <c r="J535" s="95"/>
      <c r="K535" s="2"/>
      <c r="L535" s="2"/>
      <c r="M535" s="2"/>
      <c r="N535" s="2"/>
      <c r="O535" s="2"/>
      <c r="P535" s="2"/>
      <c r="Q535" s="2"/>
      <c r="R535" s="2"/>
      <c r="S535" s="2"/>
      <c r="T535" s="2"/>
      <c r="U535" s="2"/>
      <c r="V535" s="2"/>
      <c r="W535" s="2"/>
      <c r="X535" s="2"/>
      <c r="Y535" s="2"/>
      <c r="Z535" s="2"/>
    </row>
    <row r="536" spans="1:26" ht="12.75" customHeight="1">
      <c r="A536" s="2"/>
      <c r="B536" s="92"/>
      <c r="C536" s="26"/>
      <c r="D536" s="93"/>
      <c r="E536" s="93"/>
      <c r="F536" s="92"/>
      <c r="G536" s="92"/>
      <c r="H536" s="93"/>
      <c r="I536" s="94"/>
      <c r="J536" s="95"/>
      <c r="K536" s="2"/>
      <c r="L536" s="2"/>
      <c r="M536" s="2"/>
      <c r="N536" s="2"/>
      <c r="O536" s="2"/>
      <c r="P536" s="2"/>
      <c r="Q536" s="2"/>
      <c r="R536" s="2"/>
      <c r="S536" s="2"/>
      <c r="T536" s="2"/>
      <c r="U536" s="2"/>
      <c r="V536" s="2"/>
      <c r="W536" s="2"/>
      <c r="X536" s="2"/>
      <c r="Y536" s="2"/>
      <c r="Z536" s="2"/>
    </row>
    <row r="537" spans="1:26" ht="12.75" customHeight="1">
      <c r="A537" s="2"/>
      <c r="B537" s="92"/>
      <c r="C537" s="26"/>
      <c r="D537" s="93"/>
      <c r="E537" s="93"/>
      <c r="F537" s="92"/>
      <c r="G537" s="92"/>
      <c r="H537" s="93"/>
      <c r="I537" s="94"/>
      <c r="J537" s="95"/>
      <c r="K537" s="2"/>
      <c r="L537" s="2"/>
      <c r="M537" s="2"/>
      <c r="N537" s="2"/>
      <c r="O537" s="2"/>
      <c r="P537" s="2"/>
      <c r="Q537" s="2"/>
      <c r="R537" s="2"/>
      <c r="S537" s="2"/>
      <c r="T537" s="2"/>
      <c r="U537" s="2"/>
      <c r="V537" s="2"/>
      <c r="W537" s="2"/>
      <c r="X537" s="2"/>
      <c r="Y537" s="2"/>
      <c r="Z537" s="2"/>
    </row>
    <row r="538" spans="1:26" ht="12.75" customHeight="1">
      <c r="A538" s="2"/>
      <c r="B538" s="92"/>
      <c r="C538" s="26"/>
      <c r="D538" s="93"/>
      <c r="E538" s="93"/>
      <c r="F538" s="92"/>
      <c r="G538" s="92"/>
      <c r="H538" s="93"/>
      <c r="I538" s="94"/>
      <c r="J538" s="95"/>
      <c r="K538" s="2"/>
      <c r="L538" s="2"/>
      <c r="M538" s="2"/>
      <c r="N538" s="2"/>
      <c r="O538" s="2"/>
      <c r="P538" s="2"/>
      <c r="Q538" s="2"/>
      <c r="R538" s="2"/>
      <c r="S538" s="2"/>
      <c r="T538" s="2"/>
      <c r="U538" s="2"/>
      <c r="V538" s="2"/>
      <c r="W538" s="2"/>
      <c r="X538" s="2"/>
      <c r="Y538" s="2"/>
      <c r="Z538" s="2"/>
    </row>
    <row r="539" spans="1:26" ht="12.75" customHeight="1">
      <c r="A539" s="2"/>
      <c r="B539" s="92"/>
      <c r="C539" s="26"/>
      <c r="D539" s="93"/>
      <c r="E539" s="93"/>
      <c r="F539" s="92"/>
      <c r="G539" s="92"/>
      <c r="H539" s="93"/>
      <c r="I539" s="94"/>
      <c r="J539" s="95"/>
      <c r="K539" s="2"/>
      <c r="L539" s="2"/>
      <c r="M539" s="2"/>
      <c r="N539" s="2"/>
      <c r="O539" s="2"/>
      <c r="P539" s="2"/>
      <c r="Q539" s="2"/>
      <c r="R539" s="2"/>
      <c r="S539" s="2"/>
      <c r="T539" s="2"/>
      <c r="U539" s="2"/>
      <c r="V539" s="2"/>
      <c r="W539" s="2"/>
      <c r="X539" s="2"/>
      <c r="Y539" s="2"/>
      <c r="Z539" s="2"/>
    </row>
    <row r="540" spans="1:26" ht="12.75" customHeight="1">
      <c r="A540" s="2"/>
      <c r="B540" s="92"/>
      <c r="C540" s="26"/>
      <c r="D540" s="93"/>
      <c r="E540" s="93"/>
      <c r="F540" s="92"/>
      <c r="G540" s="92"/>
      <c r="H540" s="93"/>
      <c r="I540" s="94"/>
      <c r="J540" s="95"/>
      <c r="K540" s="2"/>
      <c r="L540" s="2"/>
      <c r="M540" s="2"/>
      <c r="N540" s="2"/>
      <c r="O540" s="2"/>
      <c r="P540" s="2"/>
      <c r="Q540" s="2"/>
      <c r="R540" s="2"/>
      <c r="S540" s="2"/>
      <c r="T540" s="2"/>
      <c r="U540" s="2"/>
      <c r="V540" s="2"/>
      <c r="W540" s="2"/>
      <c r="X540" s="2"/>
      <c r="Y540" s="2"/>
      <c r="Z540" s="2"/>
    </row>
    <row r="541" spans="1:26" ht="12.75" customHeight="1">
      <c r="A541" s="2"/>
      <c r="B541" s="92"/>
      <c r="C541" s="26"/>
      <c r="D541" s="93"/>
      <c r="E541" s="93"/>
      <c r="F541" s="92"/>
      <c r="G541" s="92"/>
      <c r="H541" s="93"/>
      <c r="I541" s="94"/>
      <c r="J541" s="95"/>
      <c r="K541" s="2"/>
      <c r="L541" s="2"/>
      <c r="M541" s="2"/>
      <c r="N541" s="2"/>
      <c r="O541" s="2"/>
      <c r="P541" s="2"/>
      <c r="Q541" s="2"/>
      <c r="R541" s="2"/>
      <c r="S541" s="2"/>
      <c r="T541" s="2"/>
      <c r="U541" s="2"/>
      <c r="V541" s="2"/>
      <c r="W541" s="2"/>
      <c r="X541" s="2"/>
      <c r="Y541" s="2"/>
      <c r="Z541" s="2"/>
    </row>
    <row r="542" spans="1:26" ht="12.75" customHeight="1">
      <c r="A542" s="2"/>
      <c r="B542" s="92"/>
      <c r="C542" s="26"/>
      <c r="D542" s="93"/>
      <c r="E542" s="93"/>
      <c r="F542" s="92"/>
      <c r="G542" s="92"/>
      <c r="H542" s="93"/>
      <c r="I542" s="94"/>
      <c r="J542" s="95"/>
      <c r="K542" s="2"/>
      <c r="L542" s="2"/>
      <c r="M542" s="2"/>
      <c r="N542" s="2"/>
      <c r="O542" s="2"/>
      <c r="P542" s="2"/>
      <c r="Q542" s="2"/>
      <c r="R542" s="2"/>
      <c r="S542" s="2"/>
      <c r="T542" s="2"/>
      <c r="U542" s="2"/>
      <c r="V542" s="2"/>
      <c r="W542" s="2"/>
      <c r="X542" s="2"/>
      <c r="Y542" s="2"/>
      <c r="Z542" s="2"/>
    </row>
    <row r="543" spans="1:26" ht="12.75" customHeight="1">
      <c r="A543" s="2"/>
      <c r="B543" s="92"/>
      <c r="C543" s="26"/>
      <c r="D543" s="93"/>
      <c r="E543" s="93"/>
      <c r="F543" s="92"/>
      <c r="G543" s="92"/>
      <c r="H543" s="93"/>
      <c r="I543" s="94"/>
      <c r="J543" s="95"/>
      <c r="K543" s="2"/>
      <c r="L543" s="2"/>
      <c r="M543" s="2"/>
      <c r="N543" s="2"/>
      <c r="O543" s="2"/>
      <c r="P543" s="2"/>
      <c r="Q543" s="2"/>
      <c r="R543" s="2"/>
      <c r="S543" s="2"/>
      <c r="T543" s="2"/>
      <c r="U543" s="2"/>
      <c r="V543" s="2"/>
      <c r="W543" s="2"/>
      <c r="X543" s="2"/>
      <c r="Y543" s="2"/>
      <c r="Z543" s="2"/>
    </row>
    <row r="544" spans="1:26" ht="12.75" customHeight="1">
      <c r="A544" s="2"/>
      <c r="B544" s="92"/>
      <c r="C544" s="26"/>
      <c r="D544" s="93"/>
      <c r="E544" s="93"/>
      <c r="F544" s="92"/>
      <c r="G544" s="92"/>
      <c r="H544" s="93"/>
      <c r="I544" s="94"/>
      <c r="J544" s="95"/>
      <c r="K544" s="2"/>
      <c r="L544" s="2"/>
      <c r="M544" s="2"/>
      <c r="N544" s="2"/>
      <c r="O544" s="2"/>
      <c r="P544" s="2"/>
      <c r="Q544" s="2"/>
      <c r="R544" s="2"/>
      <c r="S544" s="2"/>
      <c r="T544" s="2"/>
      <c r="U544" s="2"/>
      <c r="V544" s="2"/>
      <c r="W544" s="2"/>
      <c r="X544" s="2"/>
      <c r="Y544" s="2"/>
      <c r="Z544" s="2"/>
    </row>
    <row r="545" spans="1:26" ht="12.75" customHeight="1">
      <c r="A545" s="2"/>
      <c r="B545" s="92"/>
      <c r="C545" s="26"/>
      <c r="D545" s="93"/>
      <c r="E545" s="93"/>
      <c r="F545" s="92"/>
      <c r="G545" s="92"/>
      <c r="H545" s="93"/>
      <c r="I545" s="94"/>
      <c r="J545" s="95"/>
      <c r="K545" s="2"/>
      <c r="L545" s="2"/>
      <c r="M545" s="2"/>
      <c r="N545" s="2"/>
      <c r="O545" s="2"/>
      <c r="P545" s="2"/>
      <c r="Q545" s="2"/>
      <c r="R545" s="2"/>
      <c r="S545" s="2"/>
      <c r="T545" s="2"/>
      <c r="U545" s="2"/>
      <c r="V545" s="2"/>
      <c r="W545" s="2"/>
      <c r="X545" s="2"/>
      <c r="Y545" s="2"/>
      <c r="Z545" s="2"/>
    </row>
    <row r="546" spans="1:26" ht="12.75" customHeight="1">
      <c r="A546" s="2"/>
      <c r="B546" s="92"/>
      <c r="C546" s="26"/>
      <c r="D546" s="93"/>
      <c r="E546" s="93"/>
      <c r="F546" s="92"/>
      <c r="G546" s="92"/>
      <c r="H546" s="93"/>
      <c r="I546" s="94"/>
      <c r="J546" s="95"/>
      <c r="K546" s="2"/>
      <c r="L546" s="2"/>
      <c r="M546" s="2"/>
      <c r="N546" s="2"/>
      <c r="O546" s="2"/>
      <c r="P546" s="2"/>
      <c r="Q546" s="2"/>
      <c r="R546" s="2"/>
      <c r="S546" s="2"/>
      <c r="T546" s="2"/>
      <c r="U546" s="2"/>
      <c r="V546" s="2"/>
      <c r="W546" s="2"/>
      <c r="X546" s="2"/>
      <c r="Y546" s="2"/>
      <c r="Z546" s="2"/>
    </row>
    <row r="547" spans="1:26" ht="12.75" customHeight="1">
      <c r="A547" s="2"/>
      <c r="B547" s="92"/>
      <c r="C547" s="26"/>
      <c r="D547" s="93"/>
      <c r="E547" s="93"/>
      <c r="F547" s="92"/>
      <c r="G547" s="92"/>
      <c r="H547" s="93"/>
      <c r="I547" s="94"/>
      <c r="J547" s="95"/>
      <c r="K547" s="2"/>
      <c r="L547" s="2"/>
      <c r="M547" s="2"/>
      <c r="N547" s="2"/>
      <c r="O547" s="2"/>
      <c r="P547" s="2"/>
      <c r="Q547" s="2"/>
      <c r="R547" s="2"/>
      <c r="S547" s="2"/>
      <c r="T547" s="2"/>
      <c r="U547" s="2"/>
      <c r="V547" s="2"/>
      <c r="W547" s="2"/>
      <c r="X547" s="2"/>
      <c r="Y547" s="2"/>
      <c r="Z547" s="2"/>
    </row>
    <row r="548" spans="1:26" ht="12.75" customHeight="1">
      <c r="A548" s="2"/>
      <c r="B548" s="92"/>
      <c r="C548" s="26"/>
      <c r="D548" s="93"/>
      <c r="E548" s="93"/>
      <c r="F548" s="92"/>
      <c r="G548" s="92"/>
      <c r="H548" s="93"/>
      <c r="I548" s="94"/>
      <c r="J548" s="95"/>
      <c r="K548" s="2"/>
      <c r="L548" s="2"/>
      <c r="M548" s="2"/>
      <c r="N548" s="2"/>
      <c r="O548" s="2"/>
      <c r="P548" s="2"/>
      <c r="Q548" s="2"/>
      <c r="R548" s="2"/>
      <c r="S548" s="2"/>
      <c r="T548" s="2"/>
      <c r="U548" s="2"/>
      <c r="V548" s="2"/>
      <c r="W548" s="2"/>
      <c r="X548" s="2"/>
      <c r="Y548" s="2"/>
      <c r="Z548" s="2"/>
    </row>
    <row r="549" spans="1:26" ht="12.75" customHeight="1">
      <c r="A549" s="2"/>
      <c r="B549" s="92"/>
      <c r="C549" s="26"/>
      <c r="D549" s="93"/>
      <c r="E549" s="93"/>
      <c r="F549" s="92"/>
      <c r="G549" s="92"/>
      <c r="H549" s="93"/>
      <c r="I549" s="94"/>
      <c r="J549" s="95"/>
      <c r="K549" s="2"/>
      <c r="L549" s="2"/>
      <c r="M549" s="2"/>
      <c r="N549" s="2"/>
      <c r="O549" s="2"/>
      <c r="P549" s="2"/>
      <c r="Q549" s="2"/>
      <c r="R549" s="2"/>
      <c r="S549" s="2"/>
      <c r="T549" s="2"/>
      <c r="U549" s="2"/>
      <c r="V549" s="2"/>
      <c r="W549" s="2"/>
      <c r="X549" s="2"/>
      <c r="Y549" s="2"/>
      <c r="Z549" s="2"/>
    </row>
    <row r="550" spans="1:26" ht="12.75" customHeight="1">
      <c r="A550" s="2"/>
      <c r="B550" s="92"/>
      <c r="C550" s="26"/>
      <c r="D550" s="93"/>
      <c r="E550" s="93"/>
      <c r="F550" s="92"/>
      <c r="G550" s="92"/>
      <c r="H550" s="93"/>
      <c r="I550" s="94"/>
      <c r="J550" s="95"/>
      <c r="K550" s="2"/>
      <c r="L550" s="2"/>
      <c r="M550" s="2"/>
      <c r="N550" s="2"/>
      <c r="O550" s="2"/>
      <c r="P550" s="2"/>
      <c r="Q550" s="2"/>
      <c r="R550" s="2"/>
      <c r="S550" s="2"/>
      <c r="T550" s="2"/>
      <c r="U550" s="2"/>
      <c r="V550" s="2"/>
      <c r="W550" s="2"/>
      <c r="X550" s="2"/>
      <c r="Y550" s="2"/>
      <c r="Z550" s="2"/>
    </row>
    <row r="551" spans="1:26" ht="12.75" customHeight="1">
      <c r="A551" s="2"/>
      <c r="B551" s="92"/>
      <c r="C551" s="26"/>
      <c r="D551" s="93"/>
      <c r="E551" s="93"/>
      <c r="F551" s="92"/>
      <c r="G551" s="92"/>
      <c r="H551" s="93"/>
      <c r="I551" s="94"/>
      <c r="J551" s="95"/>
      <c r="K551" s="2"/>
      <c r="L551" s="2"/>
      <c r="M551" s="2"/>
      <c r="N551" s="2"/>
      <c r="O551" s="2"/>
      <c r="P551" s="2"/>
      <c r="Q551" s="2"/>
      <c r="R551" s="2"/>
      <c r="S551" s="2"/>
      <c r="T551" s="2"/>
      <c r="U551" s="2"/>
      <c r="V551" s="2"/>
      <c r="W551" s="2"/>
      <c r="X551" s="2"/>
      <c r="Y551" s="2"/>
      <c r="Z551" s="2"/>
    </row>
    <row r="552" spans="1:26" ht="12.75" customHeight="1">
      <c r="A552" s="2"/>
      <c r="B552" s="92"/>
      <c r="C552" s="26"/>
      <c r="D552" s="93"/>
      <c r="E552" s="93"/>
      <c r="F552" s="92"/>
      <c r="G552" s="92"/>
      <c r="H552" s="93"/>
      <c r="I552" s="94"/>
      <c r="J552" s="95"/>
      <c r="K552" s="2"/>
      <c r="L552" s="2"/>
      <c r="M552" s="2"/>
      <c r="N552" s="2"/>
      <c r="O552" s="2"/>
      <c r="P552" s="2"/>
      <c r="Q552" s="2"/>
      <c r="R552" s="2"/>
      <c r="S552" s="2"/>
      <c r="T552" s="2"/>
      <c r="U552" s="2"/>
      <c r="V552" s="2"/>
      <c r="W552" s="2"/>
      <c r="X552" s="2"/>
      <c r="Y552" s="2"/>
      <c r="Z552" s="2"/>
    </row>
    <row r="553" spans="1:26" ht="12.75" customHeight="1">
      <c r="A553" s="2"/>
      <c r="B553" s="92"/>
      <c r="C553" s="26"/>
      <c r="D553" s="93"/>
      <c r="E553" s="93"/>
      <c r="F553" s="92"/>
      <c r="G553" s="92"/>
      <c r="H553" s="93"/>
      <c r="I553" s="94"/>
      <c r="J553" s="95"/>
      <c r="K553" s="2"/>
      <c r="L553" s="2"/>
      <c r="M553" s="2"/>
      <c r="N553" s="2"/>
      <c r="O553" s="2"/>
      <c r="P553" s="2"/>
      <c r="Q553" s="2"/>
      <c r="R553" s="2"/>
      <c r="S553" s="2"/>
      <c r="T553" s="2"/>
      <c r="U553" s="2"/>
      <c r="V553" s="2"/>
      <c r="W553" s="2"/>
      <c r="X553" s="2"/>
      <c r="Y553" s="2"/>
      <c r="Z553" s="2"/>
    </row>
    <row r="554" spans="1:26" ht="12.75" customHeight="1">
      <c r="A554" s="2"/>
      <c r="B554" s="92"/>
      <c r="C554" s="26"/>
      <c r="D554" s="93"/>
      <c r="E554" s="93"/>
      <c r="F554" s="92"/>
      <c r="G554" s="92"/>
      <c r="H554" s="93"/>
      <c r="I554" s="94"/>
      <c r="J554" s="95"/>
      <c r="K554" s="2"/>
      <c r="L554" s="2"/>
      <c r="M554" s="2"/>
      <c r="N554" s="2"/>
      <c r="O554" s="2"/>
      <c r="P554" s="2"/>
      <c r="Q554" s="2"/>
      <c r="R554" s="2"/>
      <c r="S554" s="2"/>
      <c r="T554" s="2"/>
      <c r="U554" s="2"/>
      <c r="V554" s="2"/>
      <c r="W554" s="2"/>
      <c r="X554" s="2"/>
      <c r="Y554" s="2"/>
      <c r="Z554" s="2"/>
    </row>
    <row r="555" spans="1:26" ht="12.75" customHeight="1">
      <c r="A555" s="2"/>
      <c r="B555" s="92"/>
      <c r="C555" s="26"/>
      <c r="D555" s="93"/>
      <c r="E555" s="93"/>
      <c r="F555" s="92"/>
      <c r="G555" s="92"/>
      <c r="H555" s="93"/>
      <c r="I555" s="94"/>
      <c r="J555" s="95"/>
      <c r="K555" s="2"/>
      <c r="L555" s="2"/>
      <c r="M555" s="2"/>
      <c r="N555" s="2"/>
      <c r="O555" s="2"/>
      <c r="P555" s="2"/>
      <c r="Q555" s="2"/>
      <c r="R555" s="2"/>
      <c r="S555" s="2"/>
      <c r="T555" s="2"/>
      <c r="U555" s="2"/>
      <c r="V555" s="2"/>
      <c r="W555" s="2"/>
      <c r="X555" s="2"/>
      <c r="Y555" s="2"/>
      <c r="Z555" s="2"/>
    </row>
    <row r="556" spans="1:26" ht="12.75" customHeight="1">
      <c r="A556" s="2"/>
      <c r="B556" s="92"/>
      <c r="C556" s="26"/>
      <c r="D556" s="93"/>
      <c r="E556" s="93"/>
      <c r="F556" s="92"/>
      <c r="G556" s="92"/>
      <c r="H556" s="93"/>
      <c r="I556" s="94"/>
      <c r="J556" s="95"/>
      <c r="K556" s="2"/>
      <c r="L556" s="2"/>
      <c r="M556" s="2"/>
      <c r="N556" s="2"/>
      <c r="O556" s="2"/>
      <c r="P556" s="2"/>
      <c r="Q556" s="2"/>
      <c r="R556" s="2"/>
      <c r="S556" s="2"/>
      <c r="T556" s="2"/>
      <c r="U556" s="2"/>
      <c r="V556" s="2"/>
      <c r="W556" s="2"/>
      <c r="X556" s="2"/>
      <c r="Y556" s="2"/>
      <c r="Z556" s="2"/>
    </row>
    <row r="557" spans="1:26" ht="12.75" customHeight="1">
      <c r="A557" s="2"/>
      <c r="B557" s="92"/>
      <c r="C557" s="26"/>
      <c r="D557" s="93"/>
      <c r="E557" s="93"/>
      <c r="F557" s="92"/>
      <c r="G557" s="92"/>
      <c r="H557" s="93"/>
      <c r="I557" s="94"/>
      <c r="J557" s="95"/>
      <c r="K557" s="2"/>
      <c r="L557" s="2"/>
      <c r="M557" s="2"/>
      <c r="N557" s="2"/>
      <c r="O557" s="2"/>
      <c r="P557" s="2"/>
      <c r="Q557" s="2"/>
      <c r="R557" s="2"/>
      <c r="S557" s="2"/>
      <c r="T557" s="2"/>
      <c r="U557" s="2"/>
      <c r="V557" s="2"/>
      <c r="W557" s="2"/>
      <c r="X557" s="2"/>
      <c r="Y557" s="2"/>
      <c r="Z557" s="2"/>
    </row>
    <row r="558" spans="1:26" ht="12.75" customHeight="1">
      <c r="A558" s="2"/>
      <c r="B558" s="92"/>
      <c r="C558" s="26"/>
      <c r="D558" s="93"/>
      <c r="E558" s="93"/>
      <c r="F558" s="92"/>
      <c r="G558" s="92"/>
      <c r="H558" s="93"/>
      <c r="I558" s="94"/>
      <c r="J558" s="95"/>
      <c r="K558" s="2"/>
      <c r="L558" s="2"/>
      <c r="M558" s="2"/>
      <c r="N558" s="2"/>
      <c r="O558" s="2"/>
      <c r="P558" s="2"/>
      <c r="Q558" s="2"/>
      <c r="R558" s="2"/>
      <c r="S558" s="2"/>
      <c r="T558" s="2"/>
      <c r="U558" s="2"/>
      <c r="V558" s="2"/>
      <c r="W558" s="2"/>
      <c r="X558" s="2"/>
      <c r="Y558" s="2"/>
      <c r="Z558" s="2"/>
    </row>
    <row r="559" spans="1:26" ht="12.75" customHeight="1">
      <c r="A559" s="2"/>
      <c r="B559" s="92"/>
      <c r="C559" s="26"/>
      <c r="D559" s="93"/>
      <c r="E559" s="93"/>
      <c r="F559" s="92"/>
      <c r="G559" s="92"/>
      <c r="H559" s="93"/>
      <c r="I559" s="94"/>
      <c r="J559" s="95"/>
      <c r="K559" s="2"/>
      <c r="L559" s="2"/>
      <c r="M559" s="2"/>
      <c r="N559" s="2"/>
      <c r="O559" s="2"/>
      <c r="P559" s="2"/>
      <c r="Q559" s="2"/>
      <c r="R559" s="2"/>
      <c r="S559" s="2"/>
      <c r="T559" s="2"/>
      <c r="U559" s="2"/>
      <c r="V559" s="2"/>
      <c r="W559" s="2"/>
      <c r="X559" s="2"/>
      <c r="Y559" s="2"/>
      <c r="Z559" s="2"/>
    </row>
    <row r="560" spans="1:26" ht="12.75" customHeight="1">
      <c r="A560" s="2"/>
      <c r="B560" s="92"/>
      <c r="C560" s="26"/>
      <c r="D560" s="93"/>
      <c r="E560" s="93"/>
      <c r="F560" s="92"/>
      <c r="G560" s="92"/>
      <c r="H560" s="93"/>
      <c r="I560" s="94"/>
      <c r="J560" s="95"/>
      <c r="K560" s="2"/>
      <c r="L560" s="2"/>
      <c r="M560" s="2"/>
      <c r="N560" s="2"/>
      <c r="O560" s="2"/>
      <c r="P560" s="2"/>
      <c r="Q560" s="2"/>
      <c r="R560" s="2"/>
      <c r="S560" s="2"/>
      <c r="T560" s="2"/>
      <c r="U560" s="2"/>
      <c r="V560" s="2"/>
      <c r="W560" s="2"/>
      <c r="X560" s="2"/>
      <c r="Y560" s="2"/>
      <c r="Z560" s="2"/>
    </row>
    <row r="561" spans="1:26" ht="12.75" customHeight="1">
      <c r="A561" s="2"/>
      <c r="B561" s="92"/>
      <c r="C561" s="26"/>
      <c r="D561" s="93"/>
      <c r="E561" s="93"/>
      <c r="F561" s="92"/>
      <c r="G561" s="92"/>
      <c r="H561" s="93"/>
      <c r="I561" s="94"/>
      <c r="J561" s="95"/>
      <c r="K561" s="2"/>
      <c r="L561" s="2"/>
      <c r="M561" s="2"/>
      <c r="N561" s="2"/>
      <c r="O561" s="2"/>
      <c r="P561" s="2"/>
      <c r="Q561" s="2"/>
      <c r="R561" s="2"/>
      <c r="S561" s="2"/>
      <c r="T561" s="2"/>
      <c r="U561" s="2"/>
      <c r="V561" s="2"/>
      <c r="W561" s="2"/>
      <c r="X561" s="2"/>
      <c r="Y561" s="2"/>
      <c r="Z561" s="2"/>
    </row>
    <row r="562" spans="1:26" ht="12.75" customHeight="1">
      <c r="A562" s="2"/>
      <c r="B562" s="92"/>
      <c r="C562" s="26"/>
      <c r="D562" s="93"/>
      <c r="E562" s="93"/>
      <c r="F562" s="92"/>
      <c r="G562" s="92"/>
      <c r="H562" s="93"/>
      <c r="I562" s="94"/>
      <c r="J562" s="95"/>
      <c r="K562" s="2"/>
      <c r="L562" s="2"/>
      <c r="M562" s="2"/>
      <c r="N562" s="2"/>
      <c r="O562" s="2"/>
      <c r="P562" s="2"/>
      <c r="Q562" s="2"/>
      <c r="R562" s="2"/>
      <c r="S562" s="2"/>
      <c r="T562" s="2"/>
      <c r="U562" s="2"/>
      <c r="V562" s="2"/>
      <c r="W562" s="2"/>
      <c r="X562" s="2"/>
      <c r="Y562" s="2"/>
      <c r="Z562" s="2"/>
    </row>
    <row r="563" spans="1:26" ht="12.75" customHeight="1">
      <c r="A563" s="2"/>
      <c r="B563" s="92"/>
      <c r="C563" s="26"/>
      <c r="D563" s="93"/>
      <c r="E563" s="93"/>
      <c r="F563" s="92"/>
      <c r="G563" s="92"/>
      <c r="H563" s="93"/>
      <c r="I563" s="94"/>
      <c r="J563" s="95"/>
      <c r="K563" s="2"/>
      <c r="L563" s="2"/>
      <c r="M563" s="2"/>
      <c r="N563" s="2"/>
      <c r="O563" s="2"/>
      <c r="P563" s="2"/>
      <c r="Q563" s="2"/>
      <c r="R563" s="2"/>
      <c r="S563" s="2"/>
      <c r="T563" s="2"/>
      <c r="U563" s="2"/>
      <c r="V563" s="2"/>
      <c r="W563" s="2"/>
      <c r="X563" s="2"/>
      <c r="Y563" s="2"/>
      <c r="Z563" s="2"/>
    </row>
    <row r="564" spans="1:26" ht="12.75" customHeight="1">
      <c r="A564" s="2"/>
      <c r="B564" s="92"/>
      <c r="C564" s="26"/>
      <c r="D564" s="93"/>
      <c r="E564" s="93"/>
      <c r="F564" s="92"/>
      <c r="G564" s="92"/>
      <c r="H564" s="93"/>
      <c r="I564" s="94"/>
      <c r="J564" s="95"/>
      <c r="K564" s="2"/>
      <c r="L564" s="2"/>
      <c r="M564" s="2"/>
      <c r="N564" s="2"/>
      <c r="O564" s="2"/>
      <c r="P564" s="2"/>
      <c r="Q564" s="2"/>
      <c r="R564" s="2"/>
      <c r="S564" s="2"/>
      <c r="T564" s="2"/>
      <c r="U564" s="2"/>
      <c r="V564" s="2"/>
      <c r="W564" s="2"/>
      <c r="X564" s="2"/>
      <c r="Y564" s="2"/>
      <c r="Z564" s="2"/>
    </row>
    <row r="565" spans="1:26" ht="12.75" customHeight="1">
      <c r="A565" s="2"/>
      <c r="B565" s="92"/>
      <c r="C565" s="26"/>
      <c r="D565" s="93"/>
      <c r="E565" s="93"/>
      <c r="F565" s="92"/>
      <c r="G565" s="92"/>
      <c r="H565" s="93"/>
      <c r="I565" s="94"/>
      <c r="J565" s="95"/>
      <c r="K565" s="2"/>
      <c r="L565" s="2"/>
      <c r="M565" s="2"/>
      <c r="N565" s="2"/>
      <c r="O565" s="2"/>
      <c r="P565" s="2"/>
      <c r="Q565" s="2"/>
      <c r="R565" s="2"/>
      <c r="S565" s="2"/>
      <c r="T565" s="2"/>
      <c r="U565" s="2"/>
      <c r="V565" s="2"/>
      <c r="W565" s="2"/>
      <c r="X565" s="2"/>
      <c r="Y565" s="2"/>
      <c r="Z565" s="2"/>
    </row>
    <row r="566" spans="1:26" ht="12.75" customHeight="1">
      <c r="A566" s="2"/>
      <c r="B566" s="92"/>
      <c r="C566" s="26"/>
      <c r="D566" s="93"/>
      <c r="E566" s="93"/>
      <c r="F566" s="92"/>
      <c r="G566" s="92"/>
      <c r="H566" s="93"/>
      <c r="I566" s="94"/>
      <c r="J566" s="95"/>
      <c r="K566" s="2"/>
      <c r="L566" s="2"/>
      <c r="M566" s="2"/>
      <c r="N566" s="2"/>
      <c r="O566" s="2"/>
      <c r="P566" s="2"/>
      <c r="Q566" s="2"/>
      <c r="R566" s="2"/>
      <c r="S566" s="2"/>
      <c r="T566" s="2"/>
      <c r="U566" s="2"/>
      <c r="V566" s="2"/>
      <c r="W566" s="2"/>
      <c r="X566" s="2"/>
      <c r="Y566" s="2"/>
      <c r="Z566" s="2"/>
    </row>
    <row r="567" spans="1:26" ht="12.75" customHeight="1">
      <c r="A567" s="2"/>
      <c r="B567" s="92"/>
      <c r="C567" s="26"/>
      <c r="D567" s="93"/>
      <c r="E567" s="93"/>
      <c r="F567" s="92"/>
      <c r="G567" s="92"/>
      <c r="H567" s="93"/>
      <c r="I567" s="94"/>
      <c r="J567" s="95"/>
      <c r="K567" s="2"/>
      <c r="L567" s="2"/>
      <c r="M567" s="2"/>
      <c r="N567" s="2"/>
      <c r="O567" s="2"/>
      <c r="P567" s="2"/>
      <c r="Q567" s="2"/>
      <c r="R567" s="2"/>
      <c r="S567" s="2"/>
      <c r="T567" s="2"/>
      <c r="U567" s="2"/>
      <c r="V567" s="2"/>
      <c r="W567" s="2"/>
      <c r="X567" s="2"/>
      <c r="Y567" s="2"/>
      <c r="Z567" s="2"/>
    </row>
    <row r="568" spans="1:26" ht="12.75" customHeight="1">
      <c r="A568" s="2"/>
      <c r="B568" s="92"/>
      <c r="C568" s="26"/>
      <c r="D568" s="93"/>
      <c r="E568" s="93"/>
      <c r="F568" s="92"/>
      <c r="G568" s="92"/>
      <c r="H568" s="93"/>
      <c r="I568" s="94"/>
      <c r="J568" s="95"/>
      <c r="K568" s="2"/>
      <c r="L568" s="2"/>
      <c r="M568" s="2"/>
      <c r="N568" s="2"/>
      <c r="O568" s="2"/>
      <c r="P568" s="2"/>
      <c r="Q568" s="2"/>
      <c r="R568" s="2"/>
      <c r="S568" s="2"/>
      <c r="T568" s="2"/>
      <c r="U568" s="2"/>
      <c r="V568" s="2"/>
      <c r="W568" s="2"/>
      <c r="X568" s="2"/>
      <c r="Y568" s="2"/>
      <c r="Z568" s="2"/>
    </row>
    <row r="569" spans="1:26" ht="12.75" customHeight="1">
      <c r="A569" s="2"/>
      <c r="B569" s="92"/>
      <c r="C569" s="26"/>
      <c r="D569" s="93"/>
      <c r="E569" s="93"/>
      <c r="F569" s="92"/>
      <c r="G569" s="92"/>
      <c r="H569" s="93"/>
      <c r="I569" s="94"/>
      <c r="J569" s="95"/>
      <c r="K569" s="2"/>
      <c r="L569" s="2"/>
      <c r="M569" s="2"/>
      <c r="N569" s="2"/>
      <c r="O569" s="2"/>
      <c r="P569" s="2"/>
      <c r="Q569" s="2"/>
      <c r="R569" s="2"/>
      <c r="S569" s="2"/>
      <c r="T569" s="2"/>
      <c r="U569" s="2"/>
      <c r="V569" s="2"/>
      <c r="W569" s="2"/>
      <c r="X569" s="2"/>
      <c r="Y569" s="2"/>
      <c r="Z569" s="2"/>
    </row>
    <row r="570" spans="1:26" ht="12.75" customHeight="1">
      <c r="A570" s="2"/>
      <c r="B570" s="92"/>
      <c r="C570" s="26"/>
      <c r="D570" s="93"/>
      <c r="E570" s="93"/>
      <c r="F570" s="92"/>
      <c r="G570" s="92"/>
      <c r="H570" s="93"/>
      <c r="I570" s="94"/>
      <c r="J570" s="95"/>
      <c r="K570" s="2"/>
      <c r="L570" s="2"/>
      <c r="M570" s="2"/>
      <c r="N570" s="2"/>
      <c r="O570" s="2"/>
      <c r="P570" s="2"/>
      <c r="Q570" s="2"/>
      <c r="R570" s="2"/>
      <c r="S570" s="2"/>
      <c r="T570" s="2"/>
      <c r="U570" s="2"/>
      <c r="V570" s="2"/>
      <c r="W570" s="2"/>
      <c r="X570" s="2"/>
      <c r="Y570" s="2"/>
      <c r="Z570" s="2"/>
    </row>
    <row r="571" spans="1:26" ht="12.75" customHeight="1">
      <c r="A571" s="2"/>
      <c r="B571" s="92"/>
      <c r="C571" s="26"/>
      <c r="D571" s="93"/>
      <c r="E571" s="93"/>
      <c r="F571" s="92"/>
      <c r="G571" s="92"/>
      <c r="H571" s="93"/>
      <c r="I571" s="94"/>
      <c r="J571" s="95"/>
      <c r="K571" s="2"/>
      <c r="L571" s="2"/>
      <c r="M571" s="2"/>
      <c r="N571" s="2"/>
      <c r="O571" s="2"/>
      <c r="P571" s="2"/>
      <c r="Q571" s="2"/>
      <c r="R571" s="2"/>
      <c r="S571" s="2"/>
      <c r="T571" s="2"/>
      <c r="U571" s="2"/>
      <c r="V571" s="2"/>
      <c r="W571" s="2"/>
      <c r="X571" s="2"/>
      <c r="Y571" s="2"/>
      <c r="Z571" s="2"/>
    </row>
    <row r="572" spans="1:26" ht="12.75" customHeight="1">
      <c r="A572" s="2"/>
      <c r="B572" s="92"/>
      <c r="C572" s="26"/>
      <c r="D572" s="93"/>
      <c r="E572" s="93"/>
      <c r="F572" s="92"/>
      <c r="G572" s="92"/>
      <c r="H572" s="93"/>
      <c r="I572" s="94"/>
      <c r="J572" s="95"/>
      <c r="K572" s="2"/>
      <c r="L572" s="2"/>
      <c r="M572" s="2"/>
      <c r="N572" s="2"/>
      <c r="O572" s="2"/>
      <c r="P572" s="2"/>
      <c r="Q572" s="2"/>
      <c r="R572" s="2"/>
      <c r="S572" s="2"/>
      <c r="T572" s="2"/>
      <c r="U572" s="2"/>
      <c r="V572" s="2"/>
      <c r="W572" s="2"/>
      <c r="X572" s="2"/>
      <c r="Y572" s="2"/>
      <c r="Z572" s="2"/>
    </row>
    <row r="573" spans="1:26" ht="12.75" customHeight="1">
      <c r="A573" s="2"/>
      <c r="B573" s="92"/>
      <c r="C573" s="26"/>
      <c r="D573" s="93"/>
      <c r="E573" s="93"/>
      <c r="F573" s="92"/>
      <c r="G573" s="92"/>
      <c r="H573" s="93"/>
      <c r="I573" s="94"/>
      <c r="J573" s="95"/>
      <c r="K573" s="2"/>
      <c r="L573" s="2"/>
      <c r="M573" s="2"/>
      <c r="N573" s="2"/>
      <c r="O573" s="2"/>
      <c r="P573" s="2"/>
      <c r="Q573" s="2"/>
      <c r="R573" s="2"/>
      <c r="S573" s="2"/>
      <c r="T573" s="2"/>
      <c r="U573" s="2"/>
      <c r="V573" s="2"/>
      <c r="W573" s="2"/>
      <c r="X573" s="2"/>
      <c r="Y573" s="2"/>
      <c r="Z573" s="2"/>
    </row>
    <row r="574" spans="1:26" ht="12.75" customHeight="1">
      <c r="A574" s="2"/>
      <c r="B574" s="92"/>
      <c r="C574" s="26"/>
      <c r="D574" s="93"/>
      <c r="E574" s="93"/>
      <c r="F574" s="92"/>
      <c r="G574" s="92"/>
      <c r="H574" s="93"/>
      <c r="I574" s="94"/>
      <c r="J574" s="95"/>
      <c r="K574" s="2"/>
      <c r="L574" s="2"/>
      <c r="M574" s="2"/>
      <c r="N574" s="2"/>
      <c r="O574" s="2"/>
      <c r="P574" s="2"/>
      <c r="Q574" s="2"/>
      <c r="R574" s="2"/>
      <c r="S574" s="2"/>
      <c r="T574" s="2"/>
      <c r="U574" s="2"/>
      <c r="V574" s="2"/>
      <c r="W574" s="2"/>
      <c r="X574" s="2"/>
      <c r="Y574" s="2"/>
      <c r="Z574" s="2"/>
    </row>
    <row r="575" spans="1:26" ht="12.75" customHeight="1">
      <c r="A575" s="2"/>
      <c r="B575" s="92"/>
      <c r="C575" s="26"/>
      <c r="D575" s="93"/>
      <c r="E575" s="93"/>
      <c r="F575" s="92"/>
      <c r="G575" s="92"/>
      <c r="H575" s="93"/>
      <c r="I575" s="94"/>
      <c r="J575" s="95"/>
      <c r="K575" s="2"/>
      <c r="L575" s="2"/>
      <c r="M575" s="2"/>
      <c r="N575" s="2"/>
      <c r="O575" s="2"/>
      <c r="P575" s="2"/>
      <c r="Q575" s="2"/>
      <c r="R575" s="2"/>
      <c r="S575" s="2"/>
      <c r="T575" s="2"/>
      <c r="U575" s="2"/>
      <c r="V575" s="2"/>
      <c r="W575" s="2"/>
      <c r="X575" s="2"/>
      <c r="Y575" s="2"/>
      <c r="Z575" s="2"/>
    </row>
    <row r="576" spans="1:26" ht="12.75" customHeight="1">
      <c r="A576" s="2"/>
      <c r="B576" s="92"/>
      <c r="C576" s="26"/>
      <c r="D576" s="93"/>
      <c r="E576" s="93"/>
      <c r="F576" s="92"/>
      <c r="G576" s="92"/>
      <c r="H576" s="93"/>
      <c r="I576" s="94"/>
      <c r="J576" s="95"/>
      <c r="K576" s="2"/>
      <c r="L576" s="2"/>
      <c r="M576" s="2"/>
      <c r="N576" s="2"/>
      <c r="O576" s="2"/>
      <c r="P576" s="2"/>
      <c r="Q576" s="2"/>
      <c r="R576" s="2"/>
      <c r="S576" s="2"/>
      <c r="T576" s="2"/>
      <c r="U576" s="2"/>
      <c r="V576" s="2"/>
      <c r="W576" s="2"/>
      <c r="X576" s="2"/>
      <c r="Y576" s="2"/>
      <c r="Z576" s="2"/>
    </row>
    <row r="577" spans="1:26" ht="12.75" customHeight="1">
      <c r="A577" s="2"/>
      <c r="B577" s="92"/>
      <c r="C577" s="26"/>
      <c r="D577" s="93"/>
      <c r="E577" s="93"/>
      <c r="F577" s="92"/>
      <c r="G577" s="92"/>
      <c r="H577" s="93"/>
      <c r="I577" s="94"/>
      <c r="J577" s="95"/>
      <c r="K577" s="2"/>
      <c r="L577" s="2"/>
      <c r="M577" s="2"/>
      <c r="N577" s="2"/>
      <c r="O577" s="2"/>
      <c r="P577" s="2"/>
      <c r="Q577" s="2"/>
      <c r="R577" s="2"/>
      <c r="S577" s="2"/>
      <c r="T577" s="2"/>
      <c r="U577" s="2"/>
      <c r="V577" s="2"/>
      <c r="W577" s="2"/>
      <c r="X577" s="2"/>
      <c r="Y577" s="2"/>
      <c r="Z577" s="2"/>
    </row>
    <row r="578" spans="1:26" ht="12.75" customHeight="1">
      <c r="A578" s="2"/>
      <c r="B578" s="92"/>
      <c r="C578" s="26"/>
      <c r="D578" s="93"/>
      <c r="E578" s="93"/>
      <c r="F578" s="92"/>
      <c r="G578" s="92"/>
      <c r="H578" s="93"/>
      <c r="I578" s="94"/>
      <c r="J578" s="95"/>
      <c r="K578" s="2"/>
      <c r="L578" s="2"/>
      <c r="M578" s="2"/>
      <c r="N578" s="2"/>
      <c r="O578" s="2"/>
      <c r="P578" s="2"/>
      <c r="Q578" s="2"/>
      <c r="R578" s="2"/>
      <c r="S578" s="2"/>
      <c r="T578" s="2"/>
      <c r="U578" s="2"/>
      <c r="V578" s="2"/>
      <c r="W578" s="2"/>
      <c r="X578" s="2"/>
      <c r="Y578" s="2"/>
      <c r="Z578" s="2"/>
    </row>
    <row r="579" spans="1:26" ht="12.75" customHeight="1">
      <c r="A579" s="2"/>
      <c r="B579" s="92"/>
      <c r="C579" s="26"/>
      <c r="D579" s="93"/>
      <c r="E579" s="93"/>
      <c r="F579" s="92"/>
      <c r="G579" s="92"/>
      <c r="H579" s="93"/>
      <c r="I579" s="94"/>
      <c r="J579" s="95"/>
      <c r="K579" s="2"/>
      <c r="L579" s="2"/>
      <c r="M579" s="2"/>
      <c r="N579" s="2"/>
      <c r="O579" s="2"/>
      <c r="P579" s="2"/>
      <c r="Q579" s="2"/>
      <c r="R579" s="2"/>
      <c r="S579" s="2"/>
      <c r="T579" s="2"/>
      <c r="U579" s="2"/>
      <c r="V579" s="2"/>
      <c r="W579" s="2"/>
      <c r="X579" s="2"/>
      <c r="Y579" s="2"/>
      <c r="Z579" s="2"/>
    </row>
    <row r="580" spans="1:26" ht="12.75" customHeight="1">
      <c r="A580" s="2"/>
      <c r="B580" s="92"/>
      <c r="C580" s="26"/>
      <c r="D580" s="93"/>
      <c r="E580" s="93"/>
      <c r="F580" s="92"/>
      <c r="G580" s="92"/>
      <c r="H580" s="93"/>
      <c r="I580" s="94"/>
      <c r="J580" s="95"/>
      <c r="K580" s="2"/>
      <c r="L580" s="2"/>
      <c r="M580" s="2"/>
      <c r="N580" s="2"/>
      <c r="O580" s="2"/>
      <c r="P580" s="2"/>
      <c r="Q580" s="2"/>
      <c r="R580" s="2"/>
      <c r="S580" s="2"/>
      <c r="T580" s="2"/>
      <c r="U580" s="2"/>
      <c r="V580" s="2"/>
      <c r="W580" s="2"/>
      <c r="X580" s="2"/>
      <c r="Y580" s="2"/>
      <c r="Z580" s="2"/>
    </row>
    <row r="581" spans="1:26" ht="12.75" customHeight="1">
      <c r="A581" s="2"/>
      <c r="B581" s="92"/>
      <c r="C581" s="26"/>
      <c r="D581" s="93"/>
      <c r="E581" s="93"/>
      <c r="F581" s="92"/>
      <c r="G581" s="92"/>
      <c r="H581" s="93"/>
      <c r="I581" s="94"/>
      <c r="J581" s="95"/>
      <c r="K581" s="2"/>
      <c r="L581" s="2"/>
      <c r="M581" s="2"/>
      <c r="N581" s="2"/>
      <c r="O581" s="2"/>
      <c r="P581" s="2"/>
      <c r="Q581" s="2"/>
      <c r="R581" s="2"/>
      <c r="S581" s="2"/>
      <c r="T581" s="2"/>
      <c r="U581" s="2"/>
      <c r="V581" s="2"/>
      <c r="W581" s="2"/>
      <c r="X581" s="2"/>
      <c r="Y581" s="2"/>
      <c r="Z581" s="2"/>
    </row>
    <row r="582" spans="1:26" ht="12.75" customHeight="1">
      <c r="A582" s="2"/>
      <c r="B582" s="92"/>
      <c r="C582" s="26"/>
      <c r="D582" s="93"/>
      <c r="E582" s="93"/>
      <c r="F582" s="92"/>
      <c r="G582" s="92"/>
      <c r="H582" s="93"/>
      <c r="I582" s="94"/>
      <c r="J582" s="95"/>
      <c r="K582" s="2"/>
      <c r="L582" s="2"/>
      <c r="M582" s="2"/>
      <c r="N582" s="2"/>
      <c r="O582" s="2"/>
      <c r="P582" s="2"/>
      <c r="Q582" s="2"/>
      <c r="R582" s="2"/>
      <c r="S582" s="2"/>
      <c r="T582" s="2"/>
      <c r="U582" s="2"/>
      <c r="V582" s="2"/>
      <c r="W582" s="2"/>
      <c r="X582" s="2"/>
      <c r="Y582" s="2"/>
      <c r="Z582" s="2"/>
    </row>
    <row r="583" spans="1:26" ht="12.75" customHeight="1">
      <c r="A583" s="2"/>
      <c r="B583" s="92"/>
      <c r="C583" s="26"/>
      <c r="D583" s="93"/>
      <c r="E583" s="93"/>
      <c r="F583" s="92"/>
      <c r="G583" s="92"/>
      <c r="H583" s="93"/>
      <c r="I583" s="94"/>
      <c r="J583" s="95"/>
      <c r="K583" s="2"/>
      <c r="L583" s="2"/>
      <c r="M583" s="2"/>
      <c r="N583" s="2"/>
      <c r="O583" s="2"/>
      <c r="P583" s="2"/>
      <c r="Q583" s="2"/>
      <c r="R583" s="2"/>
      <c r="S583" s="2"/>
      <c r="T583" s="2"/>
      <c r="U583" s="2"/>
      <c r="V583" s="2"/>
      <c r="W583" s="2"/>
      <c r="X583" s="2"/>
      <c r="Y583" s="2"/>
      <c r="Z583" s="2"/>
    </row>
    <row r="584" spans="1:26" ht="12.75" customHeight="1">
      <c r="A584" s="2"/>
      <c r="B584" s="92"/>
      <c r="C584" s="26"/>
      <c r="D584" s="93"/>
      <c r="E584" s="93"/>
      <c r="F584" s="92"/>
      <c r="G584" s="92"/>
      <c r="H584" s="93"/>
      <c r="I584" s="94"/>
      <c r="J584" s="95"/>
      <c r="K584" s="2"/>
      <c r="L584" s="2"/>
      <c r="M584" s="2"/>
      <c r="N584" s="2"/>
      <c r="O584" s="2"/>
      <c r="P584" s="2"/>
      <c r="Q584" s="2"/>
      <c r="R584" s="2"/>
      <c r="S584" s="2"/>
      <c r="T584" s="2"/>
      <c r="U584" s="2"/>
      <c r="V584" s="2"/>
      <c r="W584" s="2"/>
      <c r="X584" s="2"/>
      <c r="Y584" s="2"/>
      <c r="Z584" s="2"/>
    </row>
    <row r="585" spans="1:26" ht="12.75" customHeight="1">
      <c r="A585" s="2"/>
      <c r="B585" s="92"/>
      <c r="C585" s="26"/>
      <c r="D585" s="93"/>
      <c r="E585" s="93"/>
      <c r="F585" s="92"/>
      <c r="G585" s="92"/>
      <c r="H585" s="93"/>
      <c r="I585" s="94"/>
      <c r="J585" s="95"/>
      <c r="K585" s="2"/>
      <c r="L585" s="2"/>
      <c r="M585" s="2"/>
      <c r="N585" s="2"/>
      <c r="O585" s="2"/>
      <c r="P585" s="2"/>
      <c r="Q585" s="2"/>
      <c r="R585" s="2"/>
      <c r="S585" s="2"/>
      <c r="T585" s="2"/>
      <c r="U585" s="2"/>
      <c r="V585" s="2"/>
      <c r="W585" s="2"/>
      <c r="X585" s="2"/>
      <c r="Y585" s="2"/>
      <c r="Z585" s="2"/>
    </row>
    <row r="586" spans="1:26" ht="12.75" customHeight="1">
      <c r="A586" s="2"/>
      <c r="B586" s="92"/>
      <c r="C586" s="26"/>
      <c r="D586" s="93"/>
      <c r="E586" s="93"/>
      <c r="F586" s="92"/>
      <c r="G586" s="92"/>
      <c r="H586" s="93"/>
      <c r="I586" s="94"/>
      <c r="J586" s="95"/>
      <c r="K586" s="2"/>
      <c r="L586" s="2"/>
      <c r="M586" s="2"/>
      <c r="N586" s="2"/>
      <c r="O586" s="2"/>
      <c r="P586" s="2"/>
      <c r="Q586" s="2"/>
      <c r="R586" s="2"/>
      <c r="S586" s="2"/>
      <c r="T586" s="2"/>
      <c r="U586" s="2"/>
      <c r="V586" s="2"/>
      <c r="W586" s="2"/>
      <c r="X586" s="2"/>
      <c r="Y586" s="2"/>
      <c r="Z586" s="2"/>
    </row>
    <row r="587" spans="1:26" ht="12.75" customHeight="1">
      <c r="A587" s="2"/>
      <c r="B587" s="92"/>
      <c r="C587" s="26"/>
      <c r="D587" s="93"/>
      <c r="E587" s="93"/>
      <c r="F587" s="92"/>
      <c r="G587" s="92"/>
      <c r="H587" s="93"/>
      <c r="I587" s="94"/>
      <c r="J587" s="95"/>
      <c r="K587" s="2"/>
      <c r="L587" s="2"/>
      <c r="M587" s="2"/>
      <c r="N587" s="2"/>
      <c r="O587" s="2"/>
      <c r="P587" s="2"/>
      <c r="Q587" s="2"/>
      <c r="R587" s="2"/>
      <c r="S587" s="2"/>
      <c r="T587" s="2"/>
      <c r="U587" s="2"/>
      <c r="V587" s="2"/>
      <c r="W587" s="2"/>
      <c r="X587" s="2"/>
      <c r="Y587" s="2"/>
      <c r="Z587" s="2"/>
    </row>
    <row r="588" spans="1:26" ht="12.75" customHeight="1">
      <c r="A588" s="2"/>
      <c r="B588" s="92"/>
      <c r="C588" s="26"/>
      <c r="D588" s="93"/>
      <c r="E588" s="93"/>
      <c r="F588" s="92"/>
      <c r="G588" s="92"/>
      <c r="H588" s="93"/>
      <c r="I588" s="94"/>
      <c r="J588" s="95"/>
      <c r="K588" s="2"/>
      <c r="L588" s="2"/>
      <c r="M588" s="2"/>
      <c r="N588" s="2"/>
      <c r="O588" s="2"/>
      <c r="P588" s="2"/>
      <c r="Q588" s="2"/>
      <c r="R588" s="2"/>
      <c r="S588" s="2"/>
      <c r="T588" s="2"/>
      <c r="U588" s="2"/>
      <c r="V588" s="2"/>
      <c r="W588" s="2"/>
      <c r="X588" s="2"/>
      <c r="Y588" s="2"/>
      <c r="Z588" s="2"/>
    </row>
    <row r="589" spans="1:26" ht="12.75" customHeight="1">
      <c r="A589" s="2"/>
      <c r="B589" s="92"/>
      <c r="C589" s="26"/>
      <c r="D589" s="93"/>
      <c r="E589" s="93"/>
      <c r="F589" s="92"/>
      <c r="G589" s="92"/>
      <c r="H589" s="93"/>
      <c r="I589" s="94"/>
      <c r="J589" s="95"/>
      <c r="K589" s="2"/>
      <c r="L589" s="2"/>
      <c r="M589" s="2"/>
      <c r="N589" s="2"/>
      <c r="O589" s="2"/>
      <c r="P589" s="2"/>
      <c r="Q589" s="2"/>
      <c r="R589" s="2"/>
      <c r="S589" s="2"/>
      <c r="T589" s="2"/>
      <c r="U589" s="2"/>
      <c r="V589" s="2"/>
      <c r="W589" s="2"/>
      <c r="X589" s="2"/>
      <c r="Y589" s="2"/>
      <c r="Z589" s="2"/>
    </row>
    <row r="590" spans="1:26" ht="12.75" customHeight="1">
      <c r="A590" s="2"/>
      <c r="B590" s="92"/>
      <c r="C590" s="26"/>
      <c r="D590" s="93"/>
      <c r="E590" s="93"/>
      <c r="F590" s="92"/>
      <c r="G590" s="92"/>
      <c r="H590" s="93"/>
      <c r="I590" s="94"/>
      <c r="J590" s="95"/>
      <c r="K590" s="2"/>
      <c r="L590" s="2"/>
      <c r="M590" s="2"/>
      <c r="N590" s="2"/>
      <c r="O590" s="2"/>
      <c r="P590" s="2"/>
      <c r="Q590" s="2"/>
      <c r="R590" s="2"/>
      <c r="S590" s="2"/>
      <c r="T590" s="2"/>
      <c r="U590" s="2"/>
      <c r="V590" s="2"/>
      <c r="W590" s="2"/>
      <c r="X590" s="2"/>
      <c r="Y590" s="2"/>
      <c r="Z590" s="2"/>
    </row>
    <row r="591" spans="1:26" ht="12.75" customHeight="1">
      <c r="A591" s="2"/>
      <c r="B591" s="92"/>
      <c r="C591" s="26"/>
      <c r="D591" s="93"/>
      <c r="E591" s="93"/>
      <c r="F591" s="92"/>
      <c r="G591" s="92"/>
      <c r="H591" s="93"/>
      <c r="I591" s="94"/>
      <c r="J591" s="95"/>
      <c r="K591" s="2"/>
      <c r="L591" s="2"/>
      <c r="M591" s="2"/>
      <c r="N591" s="2"/>
      <c r="O591" s="2"/>
      <c r="P591" s="2"/>
      <c r="Q591" s="2"/>
      <c r="R591" s="2"/>
      <c r="S591" s="2"/>
      <c r="T591" s="2"/>
      <c r="U591" s="2"/>
      <c r="V591" s="2"/>
      <c r="W591" s="2"/>
      <c r="X591" s="2"/>
      <c r="Y591" s="2"/>
      <c r="Z591" s="2"/>
    </row>
    <row r="592" spans="1:26" ht="12.75" customHeight="1">
      <c r="A592" s="2"/>
      <c r="B592" s="92"/>
      <c r="C592" s="26"/>
      <c r="D592" s="93"/>
      <c r="E592" s="93"/>
      <c r="F592" s="92"/>
      <c r="G592" s="92"/>
      <c r="H592" s="93"/>
      <c r="I592" s="94"/>
      <c r="J592" s="95"/>
      <c r="K592" s="2"/>
      <c r="L592" s="2"/>
      <c r="M592" s="2"/>
      <c r="N592" s="2"/>
      <c r="O592" s="2"/>
      <c r="P592" s="2"/>
      <c r="Q592" s="2"/>
      <c r="R592" s="2"/>
      <c r="S592" s="2"/>
      <c r="T592" s="2"/>
      <c r="U592" s="2"/>
      <c r="V592" s="2"/>
      <c r="W592" s="2"/>
      <c r="X592" s="2"/>
      <c r="Y592" s="2"/>
      <c r="Z592" s="2"/>
    </row>
    <row r="593" spans="1:26" ht="12.75" customHeight="1">
      <c r="A593" s="2"/>
      <c r="B593" s="92"/>
      <c r="C593" s="26"/>
      <c r="D593" s="93"/>
      <c r="E593" s="93"/>
      <c r="F593" s="92"/>
      <c r="G593" s="92"/>
      <c r="H593" s="93"/>
      <c r="I593" s="94"/>
      <c r="J593" s="95"/>
      <c r="K593" s="2"/>
      <c r="L593" s="2"/>
      <c r="M593" s="2"/>
      <c r="N593" s="2"/>
      <c r="O593" s="2"/>
      <c r="P593" s="2"/>
      <c r="Q593" s="2"/>
      <c r="R593" s="2"/>
      <c r="S593" s="2"/>
      <c r="T593" s="2"/>
      <c r="U593" s="2"/>
      <c r="V593" s="2"/>
      <c r="W593" s="2"/>
      <c r="X593" s="2"/>
      <c r="Y593" s="2"/>
      <c r="Z593" s="2"/>
    </row>
    <row r="594" spans="1:26" ht="12.75" customHeight="1">
      <c r="A594" s="2"/>
      <c r="B594" s="92"/>
      <c r="C594" s="26"/>
      <c r="D594" s="93"/>
      <c r="E594" s="93"/>
      <c r="F594" s="92"/>
      <c r="G594" s="92"/>
      <c r="H594" s="93"/>
      <c r="I594" s="94"/>
      <c r="J594" s="95"/>
      <c r="K594" s="2"/>
      <c r="L594" s="2"/>
      <c r="M594" s="2"/>
      <c r="N594" s="2"/>
      <c r="O594" s="2"/>
      <c r="P594" s="2"/>
      <c r="Q594" s="2"/>
      <c r="R594" s="2"/>
      <c r="S594" s="2"/>
      <c r="T594" s="2"/>
      <c r="U594" s="2"/>
      <c r="V594" s="2"/>
      <c r="W594" s="2"/>
      <c r="X594" s="2"/>
      <c r="Y594" s="2"/>
      <c r="Z594" s="2"/>
    </row>
    <row r="595" spans="1:26" ht="12.75" customHeight="1">
      <c r="A595" s="2"/>
      <c r="B595" s="92"/>
      <c r="C595" s="26"/>
      <c r="D595" s="93"/>
      <c r="E595" s="93"/>
      <c r="F595" s="92"/>
      <c r="G595" s="92"/>
      <c r="H595" s="93"/>
      <c r="I595" s="94"/>
      <c r="J595" s="95"/>
      <c r="K595" s="2"/>
      <c r="L595" s="2"/>
      <c r="M595" s="2"/>
      <c r="N595" s="2"/>
      <c r="O595" s="2"/>
      <c r="P595" s="2"/>
      <c r="Q595" s="2"/>
      <c r="R595" s="2"/>
      <c r="S595" s="2"/>
      <c r="T595" s="2"/>
      <c r="U595" s="2"/>
      <c r="V595" s="2"/>
      <c r="W595" s="2"/>
      <c r="X595" s="2"/>
      <c r="Y595" s="2"/>
      <c r="Z595" s="2"/>
    </row>
    <row r="596" spans="1:26" ht="12.75" customHeight="1">
      <c r="A596" s="2"/>
      <c r="B596" s="92"/>
      <c r="C596" s="26"/>
      <c r="D596" s="93"/>
      <c r="E596" s="93"/>
      <c r="F596" s="92"/>
      <c r="G596" s="92"/>
      <c r="H596" s="93"/>
      <c r="I596" s="94"/>
      <c r="J596" s="95"/>
      <c r="K596" s="2"/>
      <c r="L596" s="2"/>
      <c r="M596" s="2"/>
      <c r="N596" s="2"/>
      <c r="O596" s="2"/>
      <c r="P596" s="2"/>
      <c r="Q596" s="2"/>
      <c r="R596" s="2"/>
      <c r="S596" s="2"/>
      <c r="T596" s="2"/>
      <c r="U596" s="2"/>
      <c r="V596" s="2"/>
      <c r="W596" s="2"/>
      <c r="X596" s="2"/>
      <c r="Y596" s="2"/>
      <c r="Z596" s="2"/>
    </row>
    <row r="597" spans="1:26" ht="12.75" customHeight="1">
      <c r="A597" s="2"/>
      <c r="B597" s="92"/>
      <c r="C597" s="26"/>
      <c r="D597" s="93"/>
      <c r="E597" s="93"/>
      <c r="F597" s="92"/>
      <c r="G597" s="92"/>
      <c r="H597" s="93"/>
      <c r="I597" s="94"/>
      <c r="J597" s="95"/>
      <c r="K597" s="2"/>
      <c r="L597" s="2"/>
      <c r="M597" s="2"/>
      <c r="N597" s="2"/>
      <c r="O597" s="2"/>
      <c r="P597" s="2"/>
      <c r="Q597" s="2"/>
      <c r="R597" s="2"/>
      <c r="S597" s="2"/>
      <c r="T597" s="2"/>
      <c r="U597" s="2"/>
      <c r="V597" s="2"/>
      <c r="W597" s="2"/>
      <c r="X597" s="2"/>
      <c r="Y597" s="2"/>
      <c r="Z597" s="2"/>
    </row>
    <row r="598" spans="1:26" ht="12.75" customHeight="1">
      <c r="A598" s="2"/>
      <c r="B598" s="92"/>
      <c r="C598" s="26"/>
      <c r="D598" s="93"/>
      <c r="E598" s="93"/>
      <c r="F598" s="92"/>
      <c r="G598" s="92"/>
      <c r="H598" s="93"/>
      <c r="I598" s="94"/>
      <c r="J598" s="95"/>
      <c r="K598" s="2"/>
      <c r="L598" s="2"/>
      <c r="M598" s="2"/>
      <c r="N598" s="2"/>
      <c r="O598" s="2"/>
      <c r="P598" s="2"/>
      <c r="Q598" s="2"/>
      <c r="R598" s="2"/>
      <c r="S598" s="2"/>
      <c r="T598" s="2"/>
      <c r="U598" s="2"/>
      <c r="V598" s="2"/>
      <c r="W598" s="2"/>
      <c r="X598" s="2"/>
      <c r="Y598" s="2"/>
      <c r="Z598" s="2"/>
    </row>
    <row r="599" spans="1:26" ht="12.75" customHeight="1">
      <c r="A599" s="2"/>
      <c r="B599" s="92"/>
      <c r="C599" s="26"/>
      <c r="D599" s="93"/>
      <c r="E599" s="93"/>
      <c r="F599" s="92"/>
      <c r="G599" s="92"/>
      <c r="H599" s="93"/>
      <c r="I599" s="94"/>
      <c r="J599" s="95"/>
      <c r="K599" s="2"/>
      <c r="L599" s="2"/>
      <c r="M599" s="2"/>
      <c r="N599" s="2"/>
      <c r="O599" s="2"/>
      <c r="P599" s="2"/>
      <c r="Q599" s="2"/>
      <c r="R599" s="2"/>
      <c r="S599" s="2"/>
      <c r="T599" s="2"/>
      <c r="U599" s="2"/>
      <c r="V599" s="2"/>
      <c r="W599" s="2"/>
      <c r="X599" s="2"/>
      <c r="Y599" s="2"/>
      <c r="Z599" s="2"/>
    </row>
    <row r="600" spans="1:26" ht="12.75" customHeight="1">
      <c r="A600" s="2"/>
      <c r="B600" s="92"/>
      <c r="C600" s="26"/>
      <c r="D600" s="93"/>
      <c r="E600" s="93"/>
      <c r="F600" s="92"/>
      <c r="G600" s="92"/>
      <c r="H600" s="93"/>
      <c r="I600" s="94"/>
      <c r="J600" s="95"/>
      <c r="K600" s="2"/>
      <c r="L600" s="2"/>
      <c r="M600" s="2"/>
      <c r="N600" s="2"/>
      <c r="O600" s="2"/>
      <c r="P600" s="2"/>
      <c r="Q600" s="2"/>
      <c r="R600" s="2"/>
      <c r="S600" s="2"/>
      <c r="T600" s="2"/>
      <c r="U600" s="2"/>
      <c r="V600" s="2"/>
      <c r="W600" s="2"/>
      <c r="X600" s="2"/>
      <c r="Y600" s="2"/>
      <c r="Z600" s="2"/>
    </row>
    <row r="601" spans="1:26" ht="12.75" customHeight="1">
      <c r="A601" s="2"/>
      <c r="B601" s="92"/>
      <c r="C601" s="26"/>
      <c r="D601" s="93"/>
      <c r="E601" s="93"/>
      <c r="F601" s="92"/>
      <c r="G601" s="92"/>
      <c r="H601" s="93"/>
      <c r="I601" s="94"/>
      <c r="J601" s="95"/>
      <c r="K601" s="2"/>
      <c r="L601" s="2"/>
      <c r="M601" s="2"/>
      <c r="N601" s="2"/>
      <c r="O601" s="2"/>
      <c r="P601" s="2"/>
      <c r="Q601" s="2"/>
      <c r="R601" s="2"/>
      <c r="S601" s="2"/>
      <c r="T601" s="2"/>
      <c r="U601" s="2"/>
      <c r="V601" s="2"/>
      <c r="W601" s="2"/>
      <c r="X601" s="2"/>
      <c r="Y601" s="2"/>
      <c r="Z601" s="2"/>
    </row>
    <row r="602" spans="1:26" ht="12.75" customHeight="1">
      <c r="A602" s="2"/>
      <c r="B602" s="92"/>
      <c r="C602" s="26"/>
      <c r="D602" s="93"/>
      <c r="E602" s="93"/>
      <c r="F602" s="92"/>
      <c r="G602" s="92"/>
      <c r="H602" s="93"/>
      <c r="I602" s="94"/>
      <c r="J602" s="95"/>
      <c r="K602" s="2"/>
      <c r="L602" s="2"/>
      <c r="M602" s="2"/>
      <c r="N602" s="2"/>
      <c r="O602" s="2"/>
      <c r="P602" s="2"/>
      <c r="Q602" s="2"/>
      <c r="R602" s="2"/>
      <c r="S602" s="2"/>
      <c r="T602" s="2"/>
      <c r="U602" s="2"/>
      <c r="V602" s="2"/>
      <c r="W602" s="2"/>
      <c r="X602" s="2"/>
      <c r="Y602" s="2"/>
      <c r="Z602" s="2"/>
    </row>
    <row r="603" spans="1:26" ht="12.75" customHeight="1">
      <c r="A603" s="2"/>
      <c r="B603" s="92"/>
      <c r="C603" s="26"/>
      <c r="D603" s="93"/>
      <c r="E603" s="93"/>
      <c r="F603" s="92"/>
      <c r="G603" s="92"/>
      <c r="H603" s="93"/>
      <c r="I603" s="94"/>
      <c r="J603" s="95"/>
      <c r="K603" s="2"/>
      <c r="L603" s="2"/>
      <c r="M603" s="2"/>
      <c r="N603" s="2"/>
      <c r="O603" s="2"/>
      <c r="P603" s="2"/>
      <c r="Q603" s="2"/>
      <c r="R603" s="2"/>
      <c r="S603" s="2"/>
      <c r="T603" s="2"/>
      <c r="U603" s="2"/>
      <c r="V603" s="2"/>
      <c r="W603" s="2"/>
      <c r="X603" s="2"/>
      <c r="Y603" s="2"/>
      <c r="Z603" s="2"/>
    </row>
    <row r="604" spans="1:26" ht="12.75" customHeight="1">
      <c r="A604" s="2"/>
      <c r="B604" s="92"/>
      <c r="C604" s="26"/>
      <c r="D604" s="93"/>
      <c r="E604" s="93"/>
      <c r="F604" s="92"/>
      <c r="G604" s="92"/>
      <c r="H604" s="93"/>
      <c r="I604" s="94"/>
      <c r="J604" s="95"/>
      <c r="K604" s="2"/>
      <c r="L604" s="2"/>
      <c r="M604" s="2"/>
      <c r="N604" s="2"/>
      <c r="O604" s="2"/>
      <c r="P604" s="2"/>
      <c r="Q604" s="2"/>
      <c r="R604" s="2"/>
      <c r="S604" s="2"/>
      <c r="T604" s="2"/>
      <c r="U604" s="2"/>
      <c r="V604" s="2"/>
      <c r="W604" s="2"/>
      <c r="X604" s="2"/>
      <c r="Y604" s="2"/>
      <c r="Z604" s="2"/>
    </row>
    <row r="605" spans="1:26" ht="12.75" customHeight="1">
      <c r="A605" s="2"/>
      <c r="B605" s="92"/>
      <c r="C605" s="26"/>
      <c r="D605" s="93"/>
      <c r="E605" s="93"/>
      <c r="F605" s="92"/>
      <c r="G605" s="92"/>
      <c r="H605" s="93"/>
      <c r="I605" s="94"/>
      <c r="J605" s="95"/>
      <c r="K605" s="2"/>
      <c r="L605" s="2"/>
      <c r="M605" s="2"/>
      <c r="N605" s="2"/>
      <c r="O605" s="2"/>
      <c r="P605" s="2"/>
      <c r="Q605" s="2"/>
      <c r="R605" s="2"/>
      <c r="S605" s="2"/>
      <c r="T605" s="2"/>
      <c r="U605" s="2"/>
      <c r="V605" s="2"/>
      <c r="W605" s="2"/>
      <c r="X605" s="2"/>
      <c r="Y605" s="2"/>
      <c r="Z605" s="2"/>
    </row>
    <row r="606" spans="1:26" ht="12.75" customHeight="1">
      <c r="A606" s="2"/>
      <c r="B606" s="92"/>
      <c r="C606" s="26"/>
      <c r="D606" s="93"/>
      <c r="E606" s="93"/>
      <c r="F606" s="92"/>
      <c r="G606" s="92"/>
      <c r="H606" s="93"/>
      <c r="I606" s="94"/>
      <c r="J606" s="95"/>
      <c r="K606" s="2"/>
      <c r="L606" s="2"/>
      <c r="M606" s="2"/>
      <c r="N606" s="2"/>
      <c r="O606" s="2"/>
      <c r="P606" s="2"/>
      <c r="Q606" s="2"/>
      <c r="R606" s="2"/>
      <c r="S606" s="2"/>
      <c r="T606" s="2"/>
      <c r="U606" s="2"/>
      <c r="V606" s="2"/>
      <c r="W606" s="2"/>
      <c r="X606" s="2"/>
      <c r="Y606" s="2"/>
      <c r="Z606" s="2"/>
    </row>
    <row r="607" spans="1:26" ht="12.75" customHeight="1">
      <c r="A607" s="2"/>
      <c r="B607" s="92"/>
      <c r="C607" s="26"/>
      <c r="D607" s="93"/>
      <c r="E607" s="93"/>
      <c r="F607" s="92"/>
      <c r="G607" s="92"/>
      <c r="H607" s="93"/>
      <c r="I607" s="94"/>
      <c r="J607" s="95"/>
      <c r="K607" s="2"/>
      <c r="L607" s="2"/>
      <c r="M607" s="2"/>
      <c r="N607" s="2"/>
      <c r="O607" s="2"/>
      <c r="P607" s="2"/>
      <c r="Q607" s="2"/>
      <c r="R607" s="2"/>
      <c r="S607" s="2"/>
      <c r="T607" s="2"/>
      <c r="U607" s="2"/>
      <c r="V607" s="2"/>
      <c r="W607" s="2"/>
      <c r="X607" s="2"/>
      <c r="Y607" s="2"/>
      <c r="Z607" s="2"/>
    </row>
    <row r="608" spans="1:26" ht="12.75" customHeight="1">
      <c r="A608" s="2"/>
      <c r="B608" s="92"/>
      <c r="C608" s="26"/>
      <c r="D608" s="93"/>
      <c r="E608" s="93"/>
      <c r="F608" s="92"/>
      <c r="G608" s="92"/>
      <c r="H608" s="93"/>
      <c r="I608" s="94"/>
      <c r="J608" s="95"/>
      <c r="K608" s="2"/>
      <c r="L608" s="2"/>
      <c r="M608" s="2"/>
      <c r="N608" s="2"/>
      <c r="O608" s="2"/>
      <c r="P608" s="2"/>
      <c r="Q608" s="2"/>
      <c r="R608" s="2"/>
      <c r="S608" s="2"/>
      <c r="T608" s="2"/>
      <c r="U608" s="2"/>
      <c r="V608" s="2"/>
      <c r="W608" s="2"/>
      <c r="X608" s="2"/>
      <c r="Y608" s="2"/>
      <c r="Z608" s="2"/>
    </row>
    <row r="609" spans="1:26" ht="12.75" customHeight="1">
      <c r="A609" s="2"/>
      <c r="B609" s="92"/>
      <c r="C609" s="26"/>
      <c r="D609" s="93"/>
      <c r="E609" s="93"/>
      <c r="F609" s="92"/>
      <c r="G609" s="92"/>
      <c r="H609" s="93"/>
      <c r="I609" s="94"/>
      <c r="J609" s="95"/>
      <c r="K609" s="2"/>
      <c r="L609" s="2"/>
      <c r="M609" s="2"/>
      <c r="N609" s="2"/>
      <c r="O609" s="2"/>
      <c r="P609" s="2"/>
      <c r="Q609" s="2"/>
      <c r="R609" s="2"/>
      <c r="S609" s="2"/>
      <c r="T609" s="2"/>
      <c r="U609" s="2"/>
      <c r="V609" s="2"/>
      <c r="W609" s="2"/>
      <c r="X609" s="2"/>
      <c r="Y609" s="2"/>
      <c r="Z609" s="2"/>
    </row>
    <row r="610" spans="1:26" ht="12.75" customHeight="1">
      <c r="A610" s="2"/>
      <c r="B610" s="92"/>
      <c r="C610" s="26"/>
      <c r="D610" s="93"/>
      <c r="E610" s="93"/>
      <c r="F610" s="92"/>
      <c r="G610" s="92"/>
      <c r="H610" s="93"/>
      <c r="I610" s="94"/>
      <c r="J610" s="95"/>
      <c r="K610" s="2"/>
      <c r="L610" s="2"/>
      <c r="M610" s="2"/>
      <c r="N610" s="2"/>
      <c r="O610" s="2"/>
      <c r="P610" s="2"/>
      <c r="Q610" s="2"/>
      <c r="R610" s="2"/>
      <c r="S610" s="2"/>
      <c r="T610" s="2"/>
      <c r="U610" s="2"/>
      <c r="V610" s="2"/>
      <c r="W610" s="2"/>
      <c r="X610" s="2"/>
      <c r="Y610" s="2"/>
      <c r="Z610" s="2"/>
    </row>
    <row r="611" spans="1:26" ht="12.75" customHeight="1">
      <c r="A611" s="2"/>
      <c r="B611" s="92"/>
      <c r="C611" s="26"/>
      <c r="D611" s="93"/>
      <c r="E611" s="93"/>
      <c r="F611" s="92"/>
      <c r="G611" s="92"/>
      <c r="H611" s="93"/>
      <c r="I611" s="94"/>
      <c r="J611" s="95"/>
      <c r="K611" s="2"/>
      <c r="L611" s="2"/>
      <c r="M611" s="2"/>
      <c r="N611" s="2"/>
      <c r="O611" s="2"/>
      <c r="P611" s="2"/>
      <c r="Q611" s="2"/>
      <c r="R611" s="2"/>
      <c r="S611" s="2"/>
      <c r="T611" s="2"/>
      <c r="U611" s="2"/>
      <c r="V611" s="2"/>
      <c r="W611" s="2"/>
      <c r="X611" s="2"/>
      <c r="Y611" s="2"/>
      <c r="Z611" s="2"/>
    </row>
    <row r="612" spans="1:26" ht="12.75" customHeight="1">
      <c r="A612" s="2"/>
      <c r="B612" s="92"/>
      <c r="C612" s="26"/>
      <c r="D612" s="93"/>
      <c r="E612" s="93"/>
      <c r="F612" s="92"/>
      <c r="G612" s="92"/>
      <c r="H612" s="93"/>
      <c r="I612" s="94"/>
      <c r="J612" s="95"/>
      <c r="K612" s="2"/>
      <c r="L612" s="2"/>
      <c r="M612" s="2"/>
      <c r="N612" s="2"/>
      <c r="O612" s="2"/>
      <c r="P612" s="2"/>
      <c r="Q612" s="2"/>
      <c r="R612" s="2"/>
      <c r="S612" s="2"/>
      <c r="T612" s="2"/>
      <c r="U612" s="2"/>
      <c r="V612" s="2"/>
      <c r="W612" s="2"/>
      <c r="X612" s="2"/>
      <c r="Y612" s="2"/>
      <c r="Z612" s="2"/>
    </row>
    <row r="613" spans="1:26" ht="12.75" customHeight="1">
      <c r="A613" s="2"/>
      <c r="B613" s="92"/>
      <c r="C613" s="26"/>
      <c r="D613" s="93"/>
      <c r="E613" s="93"/>
      <c r="F613" s="92"/>
      <c r="G613" s="92"/>
      <c r="H613" s="93"/>
      <c r="I613" s="94"/>
      <c r="J613" s="95"/>
      <c r="K613" s="2"/>
      <c r="L613" s="2"/>
      <c r="M613" s="2"/>
      <c r="N613" s="2"/>
      <c r="O613" s="2"/>
      <c r="P613" s="2"/>
      <c r="Q613" s="2"/>
      <c r="R613" s="2"/>
      <c r="S613" s="2"/>
      <c r="T613" s="2"/>
      <c r="U613" s="2"/>
      <c r="V613" s="2"/>
      <c r="W613" s="2"/>
      <c r="X613" s="2"/>
      <c r="Y613" s="2"/>
      <c r="Z613" s="2"/>
    </row>
    <row r="614" spans="1:26" ht="12.75" customHeight="1">
      <c r="A614" s="2"/>
      <c r="B614" s="92"/>
      <c r="C614" s="26"/>
      <c r="D614" s="93"/>
      <c r="E614" s="93"/>
      <c r="F614" s="92"/>
      <c r="G614" s="92"/>
      <c r="H614" s="93"/>
      <c r="I614" s="94"/>
      <c r="J614" s="95"/>
      <c r="K614" s="2"/>
      <c r="L614" s="2"/>
      <c r="M614" s="2"/>
      <c r="N614" s="2"/>
      <c r="O614" s="2"/>
      <c r="P614" s="2"/>
      <c r="Q614" s="2"/>
      <c r="R614" s="2"/>
      <c r="S614" s="2"/>
      <c r="T614" s="2"/>
      <c r="U614" s="2"/>
      <c r="V614" s="2"/>
      <c r="W614" s="2"/>
      <c r="X614" s="2"/>
      <c r="Y614" s="2"/>
      <c r="Z614" s="2"/>
    </row>
    <row r="615" spans="1:26" ht="12.75" customHeight="1">
      <c r="A615" s="2"/>
      <c r="B615" s="92"/>
      <c r="C615" s="26"/>
      <c r="D615" s="93"/>
      <c r="E615" s="93"/>
      <c r="F615" s="92"/>
      <c r="G615" s="92"/>
      <c r="H615" s="93"/>
      <c r="I615" s="94"/>
      <c r="J615" s="95"/>
      <c r="K615" s="2"/>
      <c r="L615" s="2"/>
      <c r="M615" s="2"/>
      <c r="N615" s="2"/>
      <c r="O615" s="2"/>
      <c r="P615" s="2"/>
      <c r="Q615" s="2"/>
      <c r="R615" s="2"/>
      <c r="S615" s="2"/>
      <c r="T615" s="2"/>
      <c r="U615" s="2"/>
      <c r="V615" s="2"/>
      <c r="W615" s="2"/>
      <c r="X615" s="2"/>
      <c r="Y615" s="2"/>
      <c r="Z615" s="2"/>
    </row>
    <row r="616" spans="1:26" ht="12.75" customHeight="1">
      <c r="A616" s="2"/>
      <c r="B616" s="92"/>
      <c r="C616" s="26"/>
      <c r="D616" s="93"/>
      <c r="E616" s="93"/>
      <c r="F616" s="92"/>
      <c r="G616" s="92"/>
      <c r="H616" s="93"/>
      <c r="I616" s="94"/>
      <c r="J616" s="95"/>
      <c r="K616" s="2"/>
      <c r="L616" s="2"/>
      <c r="M616" s="2"/>
      <c r="N616" s="2"/>
      <c r="O616" s="2"/>
      <c r="P616" s="2"/>
      <c r="Q616" s="2"/>
      <c r="R616" s="2"/>
      <c r="S616" s="2"/>
      <c r="T616" s="2"/>
      <c r="U616" s="2"/>
      <c r="V616" s="2"/>
      <c r="W616" s="2"/>
      <c r="X616" s="2"/>
      <c r="Y616" s="2"/>
      <c r="Z616" s="2"/>
    </row>
    <row r="617" spans="1:26" ht="12.75" customHeight="1">
      <c r="A617" s="2"/>
      <c r="B617" s="92"/>
      <c r="C617" s="26"/>
      <c r="D617" s="93"/>
      <c r="E617" s="93"/>
      <c r="F617" s="92"/>
      <c r="G617" s="92"/>
      <c r="H617" s="93"/>
      <c r="I617" s="94"/>
      <c r="J617" s="95"/>
      <c r="K617" s="2"/>
      <c r="L617" s="2"/>
      <c r="M617" s="2"/>
      <c r="N617" s="2"/>
      <c r="O617" s="2"/>
      <c r="P617" s="2"/>
      <c r="Q617" s="2"/>
      <c r="R617" s="2"/>
      <c r="S617" s="2"/>
      <c r="T617" s="2"/>
      <c r="U617" s="2"/>
      <c r="V617" s="2"/>
      <c r="W617" s="2"/>
      <c r="X617" s="2"/>
      <c r="Y617" s="2"/>
      <c r="Z617" s="2"/>
    </row>
    <row r="618" spans="1:26" ht="12.75" customHeight="1">
      <c r="A618" s="2"/>
      <c r="B618" s="92"/>
      <c r="C618" s="26"/>
      <c r="D618" s="93"/>
      <c r="E618" s="93"/>
      <c r="F618" s="92"/>
      <c r="G618" s="92"/>
      <c r="H618" s="93"/>
      <c r="I618" s="94"/>
      <c r="J618" s="95"/>
      <c r="K618" s="2"/>
      <c r="L618" s="2"/>
      <c r="M618" s="2"/>
      <c r="N618" s="2"/>
      <c r="O618" s="2"/>
      <c r="P618" s="2"/>
      <c r="Q618" s="2"/>
      <c r="R618" s="2"/>
      <c r="S618" s="2"/>
      <c r="T618" s="2"/>
      <c r="U618" s="2"/>
      <c r="V618" s="2"/>
      <c r="W618" s="2"/>
      <c r="X618" s="2"/>
      <c r="Y618" s="2"/>
      <c r="Z618" s="2"/>
    </row>
    <row r="619" spans="1:26" ht="12.75" customHeight="1">
      <c r="A619" s="2"/>
      <c r="B619" s="92"/>
      <c r="C619" s="26"/>
      <c r="D619" s="93"/>
      <c r="E619" s="93"/>
      <c r="F619" s="92"/>
      <c r="G619" s="92"/>
      <c r="H619" s="93"/>
      <c r="I619" s="94"/>
      <c r="J619" s="95"/>
      <c r="K619" s="2"/>
      <c r="L619" s="2"/>
      <c r="M619" s="2"/>
      <c r="N619" s="2"/>
      <c r="O619" s="2"/>
      <c r="P619" s="2"/>
      <c r="Q619" s="2"/>
      <c r="R619" s="2"/>
      <c r="S619" s="2"/>
      <c r="T619" s="2"/>
      <c r="U619" s="2"/>
      <c r="V619" s="2"/>
      <c r="W619" s="2"/>
      <c r="X619" s="2"/>
      <c r="Y619" s="2"/>
      <c r="Z619" s="2"/>
    </row>
    <row r="620" spans="1:26" ht="12.75" customHeight="1">
      <c r="A620" s="2"/>
      <c r="B620" s="92"/>
      <c r="C620" s="26"/>
      <c r="D620" s="93"/>
      <c r="E620" s="93"/>
      <c r="F620" s="92"/>
      <c r="G620" s="92"/>
      <c r="H620" s="93"/>
      <c r="I620" s="94"/>
      <c r="J620" s="95"/>
      <c r="K620" s="2"/>
      <c r="L620" s="2"/>
      <c r="M620" s="2"/>
      <c r="N620" s="2"/>
      <c r="O620" s="2"/>
      <c r="P620" s="2"/>
      <c r="Q620" s="2"/>
      <c r="R620" s="2"/>
      <c r="S620" s="2"/>
      <c r="T620" s="2"/>
      <c r="U620" s="2"/>
      <c r="V620" s="2"/>
      <c r="W620" s="2"/>
      <c r="X620" s="2"/>
      <c r="Y620" s="2"/>
      <c r="Z620" s="2"/>
    </row>
    <row r="621" spans="1:26" ht="12.75" customHeight="1">
      <c r="A621" s="2"/>
      <c r="B621" s="92"/>
      <c r="C621" s="26"/>
      <c r="D621" s="93"/>
      <c r="E621" s="93"/>
      <c r="F621" s="92"/>
      <c r="G621" s="92"/>
      <c r="H621" s="93"/>
      <c r="I621" s="94"/>
      <c r="J621" s="95"/>
      <c r="K621" s="2"/>
      <c r="L621" s="2"/>
      <c r="M621" s="2"/>
      <c r="N621" s="2"/>
      <c r="O621" s="2"/>
      <c r="P621" s="2"/>
      <c r="Q621" s="2"/>
      <c r="R621" s="2"/>
      <c r="S621" s="2"/>
      <c r="T621" s="2"/>
      <c r="U621" s="2"/>
      <c r="V621" s="2"/>
      <c r="W621" s="2"/>
      <c r="X621" s="2"/>
      <c r="Y621" s="2"/>
      <c r="Z621" s="2"/>
    </row>
    <row r="622" spans="1:26" ht="12.75" customHeight="1">
      <c r="A622" s="2"/>
      <c r="B622" s="92"/>
      <c r="C622" s="26"/>
      <c r="D622" s="93"/>
      <c r="E622" s="93"/>
      <c r="F622" s="92"/>
      <c r="G622" s="92"/>
      <c r="H622" s="93"/>
      <c r="I622" s="94"/>
      <c r="J622" s="95"/>
      <c r="K622" s="2"/>
      <c r="L622" s="2"/>
      <c r="M622" s="2"/>
      <c r="N622" s="2"/>
      <c r="O622" s="2"/>
      <c r="P622" s="2"/>
      <c r="Q622" s="2"/>
      <c r="R622" s="2"/>
      <c r="S622" s="2"/>
      <c r="T622" s="2"/>
      <c r="U622" s="2"/>
      <c r="V622" s="2"/>
      <c r="W622" s="2"/>
      <c r="X622" s="2"/>
      <c r="Y622" s="2"/>
      <c r="Z622" s="2"/>
    </row>
    <row r="623" spans="1:26" ht="12.75" customHeight="1">
      <c r="A623" s="2"/>
      <c r="B623" s="92"/>
      <c r="C623" s="26"/>
      <c r="D623" s="93"/>
      <c r="E623" s="93"/>
      <c r="F623" s="92"/>
      <c r="G623" s="92"/>
      <c r="H623" s="93"/>
      <c r="I623" s="94"/>
      <c r="J623" s="95"/>
      <c r="K623" s="2"/>
      <c r="L623" s="2"/>
      <c r="M623" s="2"/>
      <c r="N623" s="2"/>
      <c r="O623" s="2"/>
      <c r="P623" s="2"/>
      <c r="Q623" s="2"/>
      <c r="R623" s="2"/>
      <c r="S623" s="2"/>
      <c r="T623" s="2"/>
      <c r="U623" s="2"/>
      <c r="V623" s="2"/>
      <c r="W623" s="2"/>
      <c r="X623" s="2"/>
      <c r="Y623" s="2"/>
      <c r="Z623" s="2"/>
    </row>
    <row r="624" spans="1:26" ht="12.75" customHeight="1">
      <c r="A624" s="2"/>
      <c r="B624" s="92"/>
      <c r="C624" s="26"/>
      <c r="D624" s="93"/>
      <c r="E624" s="93"/>
      <c r="F624" s="92"/>
      <c r="G624" s="92"/>
      <c r="H624" s="93"/>
      <c r="I624" s="94"/>
      <c r="J624" s="95"/>
      <c r="K624" s="2"/>
      <c r="L624" s="2"/>
      <c r="M624" s="2"/>
      <c r="N624" s="2"/>
      <c r="O624" s="2"/>
      <c r="P624" s="2"/>
      <c r="Q624" s="2"/>
      <c r="R624" s="2"/>
      <c r="S624" s="2"/>
      <c r="T624" s="2"/>
      <c r="U624" s="2"/>
      <c r="V624" s="2"/>
      <c r="W624" s="2"/>
      <c r="X624" s="2"/>
      <c r="Y624" s="2"/>
      <c r="Z624" s="2"/>
    </row>
    <row r="625" spans="1:26" ht="12.75" customHeight="1">
      <c r="A625" s="2"/>
      <c r="B625" s="92"/>
      <c r="C625" s="26"/>
      <c r="D625" s="93"/>
      <c r="E625" s="93"/>
      <c r="F625" s="92"/>
      <c r="G625" s="92"/>
      <c r="H625" s="93"/>
      <c r="I625" s="94"/>
      <c r="J625" s="95"/>
      <c r="K625" s="2"/>
      <c r="L625" s="2"/>
      <c r="M625" s="2"/>
      <c r="N625" s="2"/>
      <c r="O625" s="2"/>
      <c r="P625" s="2"/>
      <c r="Q625" s="2"/>
      <c r="R625" s="2"/>
      <c r="S625" s="2"/>
      <c r="T625" s="2"/>
      <c r="U625" s="2"/>
      <c r="V625" s="2"/>
      <c r="W625" s="2"/>
      <c r="X625" s="2"/>
      <c r="Y625" s="2"/>
      <c r="Z625" s="2"/>
    </row>
    <row r="626" spans="1:26" ht="12.75" customHeight="1">
      <c r="A626" s="2"/>
      <c r="B626" s="92"/>
      <c r="C626" s="26"/>
      <c r="D626" s="93"/>
      <c r="E626" s="93"/>
      <c r="F626" s="92"/>
      <c r="G626" s="92"/>
      <c r="H626" s="93"/>
      <c r="I626" s="94"/>
      <c r="J626" s="95"/>
      <c r="K626" s="2"/>
      <c r="L626" s="2"/>
      <c r="M626" s="2"/>
      <c r="N626" s="2"/>
      <c r="O626" s="2"/>
      <c r="P626" s="2"/>
      <c r="Q626" s="2"/>
      <c r="R626" s="2"/>
      <c r="S626" s="2"/>
      <c r="T626" s="2"/>
      <c r="U626" s="2"/>
      <c r="V626" s="2"/>
      <c r="W626" s="2"/>
      <c r="X626" s="2"/>
      <c r="Y626" s="2"/>
      <c r="Z626" s="2"/>
    </row>
    <row r="627" spans="1:26" ht="12.75" customHeight="1">
      <c r="A627" s="2"/>
      <c r="B627" s="92"/>
      <c r="C627" s="26"/>
      <c r="D627" s="93"/>
      <c r="E627" s="93"/>
      <c r="F627" s="92"/>
      <c r="G627" s="92"/>
      <c r="H627" s="93"/>
      <c r="I627" s="94"/>
      <c r="J627" s="95"/>
      <c r="K627" s="2"/>
      <c r="L627" s="2"/>
      <c r="M627" s="2"/>
      <c r="N627" s="2"/>
      <c r="O627" s="2"/>
      <c r="P627" s="2"/>
      <c r="Q627" s="2"/>
      <c r="R627" s="2"/>
      <c r="S627" s="2"/>
      <c r="T627" s="2"/>
      <c r="U627" s="2"/>
      <c r="V627" s="2"/>
      <c r="W627" s="2"/>
      <c r="X627" s="2"/>
      <c r="Y627" s="2"/>
      <c r="Z627" s="2"/>
    </row>
    <row r="628" spans="1:26" ht="12.75" customHeight="1">
      <c r="A628" s="2"/>
      <c r="B628" s="92"/>
      <c r="C628" s="26"/>
      <c r="D628" s="93"/>
      <c r="E628" s="93"/>
      <c r="F628" s="92"/>
      <c r="G628" s="92"/>
      <c r="H628" s="93"/>
      <c r="I628" s="94"/>
      <c r="J628" s="95"/>
      <c r="K628" s="2"/>
      <c r="L628" s="2"/>
      <c r="M628" s="2"/>
      <c r="N628" s="2"/>
      <c r="O628" s="2"/>
      <c r="P628" s="2"/>
      <c r="Q628" s="2"/>
      <c r="R628" s="2"/>
      <c r="S628" s="2"/>
      <c r="T628" s="2"/>
      <c r="U628" s="2"/>
      <c r="V628" s="2"/>
      <c r="W628" s="2"/>
      <c r="X628" s="2"/>
      <c r="Y628" s="2"/>
      <c r="Z628" s="2"/>
    </row>
    <row r="629" spans="1:26" ht="12.75" customHeight="1">
      <c r="A629" s="2"/>
      <c r="B629" s="92"/>
      <c r="C629" s="26"/>
      <c r="D629" s="93"/>
      <c r="E629" s="93"/>
      <c r="F629" s="92"/>
      <c r="G629" s="92"/>
      <c r="H629" s="93"/>
      <c r="I629" s="94"/>
      <c r="J629" s="95"/>
      <c r="K629" s="2"/>
      <c r="L629" s="2"/>
      <c r="M629" s="2"/>
      <c r="N629" s="2"/>
      <c r="O629" s="2"/>
      <c r="P629" s="2"/>
      <c r="Q629" s="2"/>
      <c r="R629" s="2"/>
      <c r="S629" s="2"/>
      <c r="T629" s="2"/>
      <c r="U629" s="2"/>
      <c r="V629" s="2"/>
      <c r="W629" s="2"/>
      <c r="X629" s="2"/>
      <c r="Y629" s="2"/>
      <c r="Z629" s="2"/>
    </row>
    <row r="630" spans="1:26" ht="12.75" customHeight="1">
      <c r="A630" s="2"/>
      <c r="B630" s="92"/>
      <c r="C630" s="26"/>
      <c r="D630" s="93"/>
      <c r="E630" s="93"/>
      <c r="F630" s="92"/>
      <c r="G630" s="92"/>
      <c r="H630" s="93"/>
      <c r="I630" s="94"/>
      <c r="J630" s="95"/>
      <c r="K630" s="2"/>
      <c r="L630" s="2"/>
      <c r="M630" s="2"/>
      <c r="N630" s="2"/>
      <c r="O630" s="2"/>
      <c r="P630" s="2"/>
      <c r="Q630" s="2"/>
      <c r="R630" s="2"/>
      <c r="S630" s="2"/>
      <c r="T630" s="2"/>
      <c r="U630" s="2"/>
      <c r="V630" s="2"/>
      <c r="W630" s="2"/>
      <c r="X630" s="2"/>
      <c r="Y630" s="2"/>
      <c r="Z630" s="2"/>
    </row>
    <row r="631" spans="1:26" ht="12.75" customHeight="1">
      <c r="A631" s="2"/>
      <c r="B631" s="92"/>
      <c r="C631" s="26"/>
      <c r="D631" s="93"/>
      <c r="E631" s="93"/>
      <c r="F631" s="92"/>
      <c r="G631" s="92"/>
      <c r="H631" s="93"/>
      <c r="I631" s="94"/>
      <c r="J631" s="95"/>
      <c r="K631" s="2"/>
      <c r="L631" s="2"/>
      <c r="M631" s="2"/>
      <c r="N631" s="2"/>
      <c r="O631" s="2"/>
      <c r="P631" s="2"/>
      <c r="Q631" s="2"/>
      <c r="R631" s="2"/>
      <c r="S631" s="2"/>
      <c r="T631" s="2"/>
      <c r="U631" s="2"/>
      <c r="V631" s="2"/>
      <c r="W631" s="2"/>
      <c r="X631" s="2"/>
      <c r="Y631" s="2"/>
      <c r="Z631" s="2"/>
    </row>
    <row r="632" spans="1:26" ht="12.75" customHeight="1">
      <c r="A632" s="2"/>
      <c r="B632" s="92"/>
      <c r="C632" s="26"/>
      <c r="D632" s="93"/>
      <c r="E632" s="93"/>
      <c r="F632" s="92"/>
      <c r="G632" s="92"/>
      <c r="H632" s="93"/>
      <c r="I632" s="94"/>
      <c r="J632" s="95"/>
      <c r="K632" s="2"/>
      <c r="L632" s="2"/>
      <c r="M632" s="2"/>
      <c r="N632" s="2"/>
      <c r="O632" s="2"/>
      <c r="P632" s="2"/>
      <c r="Q632" s="2"/>
      <c r="R632" s="2"/>
      <c r="S632" s="2"/>
      <c r="T632" s="2"/>
      <c r="U632" s="2"/>
      <c r="V632" s="2"/>
      <c r="W632" s="2"/>
      <c r="X632" s="2"/>
      <c r="Y632" s="2"/>
      <c r="Z632" s="2"/>
    </row>
    <row r="633" spans="1:26" ht="12.75" customHeight="1">
      <c r="A633" s="2"/>
      <c r="B633" s="92"/>
      <c r="C633" s="26"/>
      <c r="D633" s="93"/>
      <c r="E633" s="93"/>
      <c r="F633" s="92"/>
      <c r="G633" s="92"/>
      <c r="H633" s="93"/>
      <c r="I633" s="94"/>
      <c r="J633" s="95"/>
      <c r="K633" s="2"/>
      <c r="L633" s="2"/>
      <c r="M633" s="2"/>
      <c r="N633" s="2"/>
      <c r="O633" s="2"/>
      <c r="P633" s="2"/>
      <c r="Q633" s="2"/>
      <c r="R633" s="2"/>
      <c r="S633" s="2"/>
      <c r="T633" s="2"/>
      <c r="U633" s="2"/>
      <c r="V633" s="2"/>
      <c r="W633" s="2"/>
      <c r="X633" s="2"/>
      <c r="Y633" s="2"/>
      <c r="Z633" s="2"/>
    </row>
    <row r="634" spans="1:26" ht="12.75" customHeight="1">
      <c r="A634" s="2"/>
      <c r="B634" s="92"/>
      <c r="C634" s="26"/>
      <c r="D634" s="93"/>
      <c r="E634" s="93"/>
      <c r="F634" s="92"/>
      <c r="G634" s="92"/>
      <c r="H634" s="93"/>
      <c r="I634" s="94"/>
      <c r="J634" s="95"/>
      <c r="K634" s="2"/>
      <c r="L634" s="2"/>
      <c r="M634" s="2"/>
      <c r="N634" s="2"/>
      <c r="O634" s="2"/>
      <c r="P634" s="2"/>
      <c r="Q634" s="2"/>
      <c r="R634" s="2"/>
      <c r="S634" s="2"/>
      <c r="T634" s="2"/>
      <c r="U634" s="2"/>
      <c r="V634" s="2"/>
      <c r="W634" s="2"/>
      <c r="X634" s="2"/>
      <c r="Y634" s="2"/>
      <c r="Z634" s="2"/>
    </row>
    <row r="635" spans="1:26" ht="12.75" customHeight="1">
      <c r="A635" s="2"/>
      <c r="B635" s="92"/>
      <c r="C635" s="26"/>
      <c r="D635" s="93"/>
      <c r="E635" s="93"/>
      <c r="F635" s="92"/>
      <c r="G635" s="92"/>
      <c r="H635" s="93"/>
      <c r="I635" s="94"/>
      <c r="J635" s="95"/>
      <c r="K635" s="2"/>
      <c r="L635" s="2"/>
      <c r="M635" s="2"/>
      <c r="N635" s="2"/>
      <c r="O635" s="2"/>
      <c r="P635" s="2"/>
      <c r="Q635" s="2"/>
      <c r="R635" s="2"/>
      <c r="S635" s="2"/>
      <c r="T635" s="2"/>
      <c r="U635" s="2"/>
      <c r="V635" s="2"/>
      <c r="W635" s="2"/>
      <c r="X635" s="2"/>
      <c r="Y635" s="2"/>
      <c r="Z635" s="2"/>
    </row>
    <row r="636" spans="1:26" ht="12.75" customHeight="1">
      <c r="A636" s="2"/>
      <c r="B636" s="92"/>
      <c r="C636" s="26"/>
      <c r="D636" s="93"/>
      <c r="E636" s="93"/>
      <c r="F636" s="92"/>
      <c r="G636" s="92"/>
      <c r="H636" s="93"/>
      <c r="I636" s="94"/>
      <c r="J636" s="95"/>
      <c r="K636" s="2"/>
      <c r="L636" s="2"/>
      <c r="M636" s="2"/>
      <c r="N636" s="2"/>
      <c r="O636" s="2"/>
      <c r="P636" s="2"/>
      <c r="Q636" s="2"/>
      <c r="R636" s="2"/>
      <c r="S636" s="2"/>
      <c r="T636" s="2"/>
      <c r="U636" s="2"/>
      <c r="V636" s="2"/>
      <c r="W636" s="2"/>
      <c r="X636" s="2"/>
      <c r="Y636" s="2"/>
      <c r="Z636" s="2"/>
    </row>
    <row r="637" spans="1:26" ht="12.75" customHeight="1">
      <c r="A637" s="2"/>
      <c r="B637" s="92"/>
      <c r="C637" s="26"/>
      <c r="D637" s="93"/>
      <c r="E637" s="93"/>
      <c r="F637" s="92"/>
      <c r="G637" s="92"/>
      <c r="H637" s="93"/>
      <c r="I637" s="94"/>
      <c r="J637" s="95"/>
      <c r="K637" s="2"/>
      <c r="L637" s="2"/>
      <c r="M637" s="2"/>
      <c r="N637" s="2"/>
      <c r="O637" s="2"/>
      <c r="P637" s="2"/>
      <c r="Q637" s="2"/>
      <c r="R637" s="2"/>
      <c r="S637" s="2"/>
      <c r="T637" s="2"/>
      <c r="U637" s="2"/>
      <c r="V637" s="2"/>
      <c r="W637" s="2"/>
      <c r="X637" s="2"/>
      <c r="Y637" s="2"/>
      <c r="Z637" s="2"/>
    </row>
    <row r="638" spans="1:26" ht="12.75" customHeight="1">
      <c r="A638" s="2"/>
      <c r="B638" s="92"/>
      <c r="C638" s="26"/>
      <c r="D638" s="93"/>
      <c r="E638" s="93"/>
      <c r="F638" s="92"/>
      <c r="G638" s="92"/>
      <c r="H638" s="93"/>
      <c r="I638" s="94"/>
      <c r="J638" s="95"/>
      <c r="K638" s="2"/>
      <c r="L638" s="2"/>
      <c r="M638" s="2"/>
      <c r="N638" s="2"/>
      <c r="O638" s="2"/>
      <c r="P638" s="2"/>
      <c r="Q638" s="2"/>
      <c r="R638" s="2"/>
      <c r="S638" s="2"/>
      <c r="T638" s="2"/>
      <c r="U638" s="2"/>
      <c r="V638" s="2"/>
      <c r="W638" s="2"/>
      <c r="X638" s="2"/>
      <c r="Y638" s="2"/>
      <c r="Z638" s="2"/>
    </row>
    <row r="639" spans="1:26" ht="12.75" customHeight="1">
      <c r="A639" s="2"/>
      <c r="B639" s="92"/>
      <c r="C639" s="26"/>
      <c r="D639" s="93"/>
      <c r="E639" s="93"/>
      <c r="F639" s="92"/>
      <c r="G639" s="92"/>
      <c r="H639" s="93"/>
      <c r="I639" s="94"/>
      <c r="J639" s="95"/>
      <c r="K639" s="2"/>
      <c r="L639" s="2"/>
      <c r="M639" s="2"/>
      <c r="N639" s="2"/>
      <c r="O639" s="2"/>
      <c r="P639" s="2"/>
      <c r="Q639" s="2"/>
      <c r="R639" s="2"/>
      <c r="S639" s="2"/>
      <c r="T639" s="2"/>
      <c r="U639" s="2"/>
      <c r="V639" s="2"/>
      <c r="W639" s="2"/>
      <c r="X639" s="2"/>
      <c r="Y639" s="2"/>
      <c r="Z639" s="2"/>
    </row>
    <row r="640" spans="1:26" ht="12.75" customHeight="1">
      <c r="A640" s="2"/>
      <c r="B640" s="92"/>
      <c r="C640" s="26"/>
      <c r="D640" s="93"/>
      <c r="E640" s="93"/>
      <c r="F640" s="92"/>
      <c r="G640" s="92"/>
      <c r="H640" s="93"/>
      <c r="I640" s="94"/>
      <c r="J640" s="95"/>
      <c r="K640" s="2"/>
      <c r="L640" s="2"/>
      <c r="M640" s="2"/>
      <c r="N640" s="2"/>
      <c r="O640" s="2"/>
      <c r="P640" s="2"/>
      <c r="Q640" s="2"/>
      <c r="R640" s="2"/>
      <c r="S640" s="2"/>
      <c r="T640" s="2"/>
      <c r="U640" s="2"/>
      <c r="V640" s="2"/>
      <c r="W640" s="2"/>
      <c r="X640" s="2"/>
      <c r="Y640" s="2"/>
      <c r="Z640" s="2"/>
    </row>
    <row r="641" spans="1:26" ht="12.75" customHeight="1">
      <c r="A641" s="2"/>
      <c r="B641" s="92"/>
      <c r="C641" s="26"/>
      <c r="D641" s="93"/>
      <c r="E641" s="93"/>
      <c r="F641" s="92"/>
      <c r="G641" s="92"/>
      <c r="H641" s="93"/>
      <c r="I641" s="94"/>
      <c r="J641" s="95"/>
      <c r="K641" s="2"/>
      <c r="L641" s="2"/>
      <c r="M641" s="2"/>
      <c r="N641" s="2"/>
      <c r="O641" s="2"/>
      <c r="P641" s="2"/>
      <c r="Q641" s="2"/>
      <c r="R641" s="2"/>
      <c r="S641" s="2"/>
      <c r="T641" s="2"/>
      <c r="U641" s="2"/>
      <c r="V641" s="2"/>
      <c r="W641" s="2"/>
      <c r="X641" s="2"/>
      <c r="Y641" s="2"/>
      <c r="Z641" s="2"/>
    </row>
    <row r="642" spans="1:26" ht="12.75" customHeight="1">
      <c r="A642" s="2"/>
      <c r="B642" s="92"/>
      <c r="C642" s="26"/>
      <c r="D642" s="93"/>
      <c r="E642" s="93"/>
      <c r="F642" s="92"/>
      <c r="G642" s="92"/>
      <c r="H642" s="93"/>
      <c r="I642" s="94"/>
      <c r="J642" s="95"/>
      <c r="K642" s="2"/>
      <c r="L642" s="2"/>
      <c r="M642" s="2"/>
      <c r="N642" s="2"/>
      <c r="O642" s="2"/>
      <c r="P642" s="2"/>
      <c r="Q642" s="2"/>
      <c r="R642" s="2"/>
      <c r="S642" s="2"/>
      <c r="T642" s="2"/>
      <c r="U642" s="2"/>
      <c r="V642" s="2"/>
      <c r="W642" s="2"/>
      <c r="X642" s="2"/>
      <c r="Y642" s="2"/>
      <c r="Z642" s="2"/>
    </row>
    <row r="643" spans="1:26" ht="12.75" customHeight="1">
      <c r="A643" s="2"/>
      <c r="B643" s="92"/>
      <c r="C643" s="26"/>
      <c r="D643" s="93"/>
      <c r="E643" s="93"/>
      <c r="F643" s="92"/>
      <c r="G643" s="92"/>
      <c r="H643" s="93"/>
      <c r="I643" s="94"/>
      <c r="J643" s="95"/>
      <c r="K643" s="2"/>
      <c r="L643" s="2"/>
      <c r="M643" s="2"/>
      <c r="N643" s="2"/>
      <c r="O643" s="2"/>
      <c r="P643" s="2"/>
      <c r="Q643" s="2"/>
      <c r="R643" s="2"/>
      <c r="S643" s="2"/>
      <c r="T643" s="2"/>
      <c r="U643" s="2"/>
      <c r="V643" s="2"/>
      <c r="W643" s="2"/>
      <c r="X643" s="2"/>
      <c r="Y643" s="2"/>
      <c r="Z643" s="2"/>
    </row>
    <row r="644" spans="1:26" ht="12.75" customHeight="1">
      <c r="A644" s="2"/>
      <c r="B644" s="92"/>
      <c r="C644" s="26"/>
      <c r="D644" s="93"/>
      <c r="E644" s="93"/>
      <c r="F644" s="92"/>
      <c r="G644" s="92"/>
      <c r="H644" s="93"/>
      <c r="I644" s="94"/>
      <c r="J644" s="95"/>
      <c r="K644" s="2"/>
      <c r="L644" s="2"/>
      <c r="M644" s="2"/>
      <c r="N644" s="2"/>
      <c r="O644" s="2"/>
      <c r="P644" s="2"/>
      <c r="Q644" s="2"/>
      <c r="R644" s="2"/>
      <c r="S644" s="2"/>
      <c r="T644" s="2"/>
      <c r="U644" s="2"/>
      <c r="V644" s="2"/>
      <c r="W644" s="2"/>
      <c r="X644" s="2"/>
      <c r="Y644" s="2"/>
      <c r="Z644" s="2"/>
    </row>
    <row r="645" spans="1:26" ht="12.75" customHeight="1">
      <c r="A645" s="2"/>
      <c r="B645" s="92"/>
      <c r="C645" s="26"/>
      <c r="D645" s="93"/>
      <c r="E645" s="93"/>
      <c r="F645" s="92"/>
      <c r="G645" s="92"/>
      <c r="H645" s="93"/>
      <c r="I645" s="94"/>
      <c r="J645" s="95"/>
      <c r="K645" s="2"/>
      <c r="L645" s="2"/>
      <c r="M645" s="2"/>
      <c r="N645" s="2"/>
      <c r="O645" s="2"/>
      <c r="P645" s="2"/>
      <c r="Q645" s="2"/>
      <c r="R645" s="2"/>
      <c r="S645" s="2"/>
      <c r="T645" s="2"/>
      <c r="U645" s="2"/>
      <c r="V645" s="2"/>
      <c r="W645" s="2"/>
      <c r="X645" s="2"/>
      <c r="Y645" s="2"/>
      <c r="Z645" s="2"/>
    </row>
    <row r="646" spans="1:26" ht="12.75" customHeight="1">
      <c r="A646" s="2"/>
      <c r="B646" s="92"/>
      <c r="C646" s="26"/>
      <c r="D646" s="93"/>
      <c r="E646" s="93"/>
      <c r="F646" s="92"/>
      <c r="G646" s="92"/>
      <c r="H646" s="93"/>
      <c r="I646" s="94"/>
      <c r="J646" s="95"/>
      <c r="K646" s="2"/>
      <c r="L646" s="2"/>
      <c r="M646" s="2"/>
      <c r="N646" s="2"/>
      <c r="O646" s="2"/>
      <c r="P646" s="2"/>
      <c r="Q646" s="2"/>
      <c r="R646" s="2"/>
      <c r="S646" s="2"/>
      <c r="T646" s="2"/>
      <c r="U646" s="2"/>
      <c r="V646" s="2"/>
      <c r="W646" s="2"/>
      <c r="X646" s="2"/>
      <c r="Y646" s="2"/>
      <c r="Z646" s="2"/>
    </row>
    <row r="647" spans="1:26" ht="12.75" customHeight="1">
      <c r="A647" s="2"/>
      <c r="B647" s="92"/>
      <c r="C647" s="26"/>
      <c r="D647" s="93"/>
      <c r="E647" s="93"/>
      <c r="F647" s="92"/>
      <c r="G647" s="92"/>
      <c r="H647" s="93"/>
      <c r="I647" s="94"/>
      <c r="J647" s="95"/>
      <c r="K647" s="2"/>
      <c r="L647" s="2"/>
      <c r="M647" s="2"/>
      <c r="N647" s="2"/>
      <c r="O647" s="2"/>
      <c r="P647" s="2"/>
      <c r="Q647" s="2"/>
      <c r="R647" s="2"/>
      <c r="S647" s="2"/>
      <c r="T647" s="2"/>
      <c r="U647" s="2"/>
      <c r="V647" s="2"/>
      <c r="W647" s="2"/>
      <c r="X647" s="2"/>
      <c r="Y647" s="2"/>
      <c r="Z647" s="2"/>
    </row>
    <row r="648" spans="1:26" ht="12.75" customHeight="1">
      <c r="A648" s="2"/>
      <c r="B648" s="92"/>
      <c r="C648" s="26"/>
      <c r="D648" s="93"/>
      <c r="E648" s="93"/>
      <c r="F648" s="92"/>
      <c r="G648" s="92"/>
      <c r="H648" s="93"/>
      <c r="I648" s="94"/>
      <c r="J648" s="95"/>
      <c r="K648" s="2"/>
      <c r="L648" s="2"/>
      <c r="M648" s="2"/>
      <c r="N648" s="2"/>
      <c r="O648" s="2"/>
      <c r="P648" s="2"/>
      <c r="Q648" s="2"/>
      <c r="R648" s="2"/>
      <c r="S648" s="2"/>
      <c r="T648" s="2"/>
      <c r="U648" s="2"/>
      <c r="V648" s="2"/>
      <c r="W648" s="2"/>
      <c r="X648" s="2"/>
      <c r="Y648" s="2"/>
      <c r="Z648" s="2"/>
    </row>
    <row r="649" spans="1:26" ht="12.75" customHeight="1">
      <c r="A649" s="2"/>
      <c r="B649" s="92"/>
      <c r="C649" s="26"/>
      <c r="D649" s="93"/>
      <c r="E649" s="93"/>
      <c r="F649" s="92"/>
      <c r="G649" s="92"/>
      <c r="H649" s="93"/>
      <c r="I649" s="94"/>
      <c r="J649" s="95"/>
      <c r="K649" s="2"/>
      <c r="L649" s="2"/>
      <c r="M649" s="2"/>
      <c r="N649" s="2"/>
      <c r="O649" s="2"/>
      <c r="P649" s="2"/>
      <c r="Q649" s="2"/>
      <c r="R649" s="2"/>
      <c r="S649" s="2"/>
      <c r="T649" s="2"/>
      <c r="U649" s="2"/>
      <c r="V649" s="2"/>
      <c r="W649" s="2"/>
      <c r="X649" s="2"/>
      <c r="Y649" s="2"/>
      <c r="Z649" s="2"/>
    </row>
    <row r="650" spans="1:26" ht="12.75" customHeight="1">
      <c r="A650" s="2"/>
      <c r="B650" s="92"/>
      <c r="C650" s="26"/>
      <c r="D650" s="93"/>
      <c r="E650" s="93"/>
      <c r="F650" s="92"/>
      <c r="G650" s="92"/>
      <c r="H650" s="93"/>
      <c r="I650" s="94"/>
      <c r="J650" s="95"/>
      <c r="K650" s="2"/>
      <c r="L650" s="2"/>
      <c r="M650" s="2"/>
      <c r="N650" s="2"/>
      <c r="O650" s="2"/>
      <c r="P650" s="2"/>
      <c r="Q650" s="2"/>
      <c r="R650" s="2"/>
      <c r="S650" s="2"/>
      <c r="T650" s="2"/>
      <c r="U650" s="2"/>
      <c r="V650" s="2"/>
      <c r="W650" s="2"/>
      <c r="X650" s="2"/>
      <c r="Y650" s="2"/>
      <c r="Z650" s="2"/>
    </row>
    <row r="651" spans="1:26" ht="12.75" customHeight="1">
      <c r="A651" s="2"/>
      <c r="B651" s="92"/>
      <c r="C651" s="26"/>
      <c r="D651" s="93"/>
      <c r="E651" s="93"/>
      <c r="F651" s="92"/>
      <c r="G651" s="92"/>
      <c r="H651" s="93"/>
      <c r="I651" s="94"/>
      <c r="J651" s="95"/>
      <c r="K651" s="2"/>
      <c r="L651" s="2"/>
      <c r="M651" s="2"/>
      <c r="N651" s="2"/>
      <c r="O651" s="2"/>
      <c r="P651" s="2"/>
      <c r="Q651" s="2"/>
      <c r="R651" s="2"/>
      <c r="S651" s="2"/>
      <c r="T651" s="2"/>
      <c r="U651" s="2"/>
      <c r="V651" s="2"/>
      <c r="W651" s="2"/>
      <c r="X651" s="2"/>
      <c r="Y651" s="2"/>
      <c r="Z651" s="2"/>
    </row>
    <row r="652" spans="1:26" ht="12.75" customHeight="1">
      <c r="A652" s="2"/>
      <c r="B652" s="92"/>
      <c r="C652" s="26"/>
      <c r="D652" s="93"/>
      <c r="E652" s="93"/>
      <c r="F652" s="92"/>
      <c r="G652" s="92"/>
      <c r="H652" s="93"/>
      <c r="I652" s="94"/>
      <c r="J652" s="95"/>
      <c r="K652" s="2"/>
      <c r="L652" s="2"/>
      <c r="M652" s="2"/>
      <c r="N652" s="2"/>
      <c r="O652" s="2"/>
      <c r="P652" s="2"/>
      <c r="Q652" s="2"/>
      <c r="R652" s="2"/>
      <c r="S652" s="2"/>
      <c r="T652" s="2"/>
      <c r="U652" s="2"/>
      <c r="V652" s="2"/>
      <c r="W652" s="2"/>
      <c r="X652" s="2"/>
      <c r="Y652" s="2"/>
      <c r="Z652" s="2"/>
    </row>
    <row r="653" spans="1:26" ht="12.75" customHeight="1">
      <c r="A653" s="2"/>
      <c r="B653" s="92"/>
      <c r="C653" s="26"/>
      <c r="D653" s="93"/>
      <c r="E653" s="93"/>
      <c r="F653" s="92"/>
      <c r="G653" s="92"/>
      <c r="H653" s="93"/>
      <c r="I653" s="94"/>
      <c r="J653" s="95"/>
      <c r="K653" s="2"/>
      <c r="L653" s="2"/>
      <c r="M653" s="2"/>
      <c r="N653" s="2"/>
      <c r="O653" s="2"/>
      <c r="P653" s="2"/>
      <c r="Q653" s="2"/>
      <c r="R653" s="2"/>
      <c r="S653" s="2"/>
      <c r="T653" s="2"/>
      <c r="U653" s="2"/>
      <c r="V653" s="2"/>
      <c r="W653" s="2"/>
      <c r="X653" s="2"/>
      <c r="Y653" s="2"/>
      <c r="Z653" s="2"/>
    </row>
    <row r="654" spans="1:26" ht="12.75" customHeight="1">
      <c r="A654" s="2"/>
      <c r="B654" s="92"/>
      <c r="C654" s="26"/>
      <c r="D654" s="93"/>
      <c r="E654" s="93"/>
      <c r="F654" s="92"/>
      <c r="G654" s="92"/>
      <c r="H654" s="93"/>
      <c r="I654" s="94"/>
      <c r="J654" s="95"/>
      <c r="K654" s="2"/>
      <c r="L654" s="2"/>
      <c r="M654" s="2"/>
      <c r="N654" s="2"/>
      <c r="O654" s="2"/>
      <c r="P654" s="2"/>
      <c r="Q654" s="2"/>
      <c r="R654" s="2"/>
      <c r="S654" s="2"/>
      <c r="T654" s="2"/>
      <c r="U654" s="2"/>
      <c r="V654" s="2"/>
      <c r="W654" s="2"/>
      <c r="X654" s="2"/>
      <c r="Y654" s="2"/>
      <c r="Z654" s="2"/>
    </row>
    <row r="655" spans="1:26" ht="12.75" customHeight="1">
      <c r="A655" s="2"/>
      <c r="B655" s="92"/>
      <c r="C655" s="26"/>
      <c r="D655" s="93"/>
      <c r="E655" s="93"/>
      <c r="F655" s="92"/>
      <c r="G655" s="92"/>
      <c r="H655" s="93"/>
      <c r="I655" s="94"/>
      <c r="J655" s="95"/>
      <c r="K655" s="2"/>
      <c r="L655" s="2"/>
      <c r="M655" s="2"/>
      <c r="N655" s="2"/>
      <c r="O655" s="2"/>
      <c r="P655" s="2"/>
      <c r="Q655" s="2"/>
      <c r="R655" s="2"/>
      <c r="S655" s="2"/>
      <c r="T655" s="2"/>
      <c r="U655" s="2"/>
      <c r="V655" s="2"/>
      <c r="W655" s="2"/>
      <c r="X655" s="2"/>
      <c r="Y655" s="2"/>
      <c r="Z655" s="2"/>
    </row>
    <row r="656" spans="1:26" ht="12.75" customHeight="1">
      <c r="A656" s="2"/>
      <c r="B656" s="92"/>
      <c r="C656" s="26"/>
      <c r="D656" s="93"/>
      <c r="E656" s="93"/>
      <c r="F656" s="92"/>
      <c r="G656" s="92"/>
      <c r="H656" s="93"/>
      <c r="I656" s="94"/>
      <c r="J656" s="95"/>
      <c r="K656" s="2"/>
      <c r="L656" s="2"/>
      <c r="M656" s="2"/>
      <c r="N656" s="2"/>
      <c r="O656" s="2"/>
      <c r="P656" s="2"/>
      <c r="Q656" s="2"/>
      <c r="R656" s="2"/>
      <c r="S656" s="2"/>
      <c r="T656" s="2"/>
      <c r="U656" s="2"/>
      <c r="V656" s="2"/>
      <c r="W656" s="2"/>
      <c r="X656" s="2"/>
      <c r="Y656" s="2"/>
      <c r="Z656" s="2"/>
    </row>
    <row r="657" spans="1:26" ht="12.75" customHeight="1">
      <c r="A657" s="2"/>
      <c r="B657" s="92"/>
      <c r="C657" s="26"/>
      <c r="D657" s="93"/>
      <c r="E657" s="93"/>
      <c r="F657" s="92"/>
      <c r="G657" s="92"/>
      <c r="H657" s="93"/>
      <c r="I657" s="94"/>
      <c r="J657" s="95"/>
      <c r="K657" s="2"/>
      <c r="L657" s="2"/>
      <c r="M657" s="2"/>
      <c r="N657" s="2"/>
      <c r="O657" s="2"/>
      <c r="P657" s="2"/>
      <c r="Q657" s="2"/>
      <c r="R657" s="2"/>
      <c r="S657" s="2"/>
      <c r="T657" s="2"/>
      <c r="U657" s="2"/>
      <c r="V657" s="2"/>
      <c r="W657" s="2"/>
      <c r="X657" s="2"/>
      <c r="Y657" s="2"/>
      <c r="Z657" s="2"/>
    </row>
    <row r="658" spans="1:26" ht="12.75" customHeight="1">
      <c r="A658" s="2"/>
      <c r="B658" s="92"/>
      <c r="C658" s="26"/>
      <c r="D658" s="93"/>
      <c r="E658" s="93"/>
      <c r="F658" s="92"/>
      <c r="G658" s="92"/>
      <c r="H658" s="93"/>
      <c r="I658" s="94"/>
      <c r="J658" s="95"/>
      <c r="K658" s="2"/>
      <c r="L658" s="2"/>
      <c r="M658" s="2"/>
      <c r="N658" s="2"/>
      <c r="O658" s="2"/>
      <c r="P658" s="2"/>
      <c r="Q658" s="2"/>
      <c r="R658" s="2"/>
      <c r="S658" s="2"/>
      <c r="T658" s="2"/>
      <c r="U658" s="2"/>
      <c r="V658" s="2"/>
      <c r="W658" s="2"/>
      <c r="X658" s="2"/>
      <c r="Y658" s="2"/>
      <c r="Z658" s="2"/>
    </row>
    <row r="659" spans="1:26" ht="12.75" customHeight="1">
      <c r="A659" s="2"/>
      <c r="B659" s="92"/>
      <c r="C659" s="26"/>
      <c r="D659" s="93"/>
      <c r="E659" s="93"/>
      <c r="F659" s="92"/>
      <c r="G659" s="92"/>
      <c r="H659" s="93"/>
      <c r="I659" s="94"/>
      <c r="J659" s="95"/>
      <c r="K659" s="2"/>
      <c r="L659" s="2"/>
      <c r="M659" s="2"/>
      <c r="N659" s="2"/>
      <c r="O659" s="2"/>
      <c r="P659" s="2"/>
      <c r="Q659" s="2"/>
      <c r="R659" s="2"/>
      <c r="S659" s="2"/>
      <c r="T659" s="2"/>
      <c r="U659" s="2"/>
      <c r="V659" s="2"/>
      <c r="W659" s="2"/>
      <c r="X659" s="2"/>
      <c r="Y659" s="2"/>
      <c r="Z659" s="2"/>
    </row>
    <row r="660" spans="1:26" ht="12.75" customHeight="1">
      <c r="A660" s="2"/>
      <c r="B660" s="92"/>
      <c r="C660" s="26"/>
      <c r="D660" s="93"/>
      <c r="E660" s="93"/>
      <c r="F660" s="92"/>
      <c r="G660" s="92"/>
      <c r="H660" s="93"/>
      <c r="I660" s="94"/>
      <c r="J660" s="95"/>
      <c r="K660" s="2"/>
      <c r="L660" s="2"/>
      <c r="M660" s="2"/>
      <c r="N660" s="2"/>
      <c r="O660" s="2"/>
      <c r="P660" s="2"/>
      <c r="Q660" s="2"/>
      <c r="R660" s="2"/>
      <c r="S660" s="2"/>
      <c r="T660" s="2"/>
      <c r="U660" s="2"/>
      <c r="V660" s="2"/>
      <c r="W660" s="2"/>
      <c r="X660" s="2"/>
      <c r="Y660" s="2"/>
      <c r="Z660" s="2"/>
    </row>
    <row r="661" spans="1:26" ht="12.75" customHeight="1">
      <c r="A661" s="2"/>
      <c r="B661" s="92"/>
      <c r="C661" s="26"/>
      <c r="D661" s="93"/>
      <c r="E661" s="93"/>
      <c r="F661" s="92"/>
      <c r="G661" s="92"/>
      <c r="H661" s="93"/>
      <c r="I661" s="94"/>
      <c r="J661" s="95"/>
      <c r="K661" s="2"/>
      <c r="L661" s="2"/>
      <c r="M661" s="2"/>
      <c r="N661" s="2"/>
      <c r="O661" s="2"/>
      <c r="P661" s="2"/>
      <c r="Q661" s="2"/>
      <c r="R661" s="2"/>
      <c r="S661" s="2"/>
      <c r="T661" s="2"/>
      <c r="U661" s="2"/>
      <c r="V661" s="2"/>
      <c r="W661" s="2"/>
      <c r="X661" s="2"/>
      <c r="Y661" s="2"/>
      <c r="Z661" s="2"/>
    </row>
    <row r="662" spans="1:26" ht="12.75" customHeight="1">
      <c r="A662" s="2"/>
      <c r="B662" s="92"/>
      <c r="C662" s="26"/>
      <c r="D662" s="93"/>
      <c r="E662" s="93"/>
      <c r="F662" s="92"/>
      <c r="G662" s="92"/>
      <c r="H662" s="93"/>
      <c r="I662" s="94"/>
      <c r="J662" s="95"/>
      <c r="K662" s="2"/>
      <c r="L662" s="2"/>
      <c r="M662" s="2"/>
      <c r="N662" s="2"/>
      <c r="O662" s="2"/>
      <c r="P662" s="2"/>
      <c r="Q662" s="2"/>
      <c r="R662" s="2"/>
      <c r="S662" s="2"/>
      <c r="T662" s="2"/>
      <c r="U662" s="2"/>
      <c r="V662" s="2"/>
      <c r="W662" s="2"/>
      <c r="X662" s="2"/>
      <c r="Y662" s="2"/>
      <c r="Z662" s="2"/>
    </row>
    <row r="663" spans="1:26" ht="12.75" customHeight="1">
      <c r="A663" s="2"/>
      <c r="B663" s="92"/>
      <c r="C663" s="26"/>
      <c r="D663" s="93"/>
      <c r="E663" s="93"/>
      <c r="F663" s="92"/>
      <c r="G663" s="92"/>
      <c r="H663" s="93"/>
      <c r="I663" s="94"/>
      <c r="J663" s="95"/>
      <c r="K663" s="2"/>
      <c r="L663" s="2"/>
      <c r="M663" s="2"/>
      <c r="N663" s="2"/>
      <c r="O663" s="2"/>
      <c r="P663" s="2"/>
      <c r="Q663" s="2"/>
      <c r="R663" s="2"/>
      <c r="S663" s="2"/>
      <c r="T663" s="2"/>
      <c r="U663" s="2"/>
      <c r="V663" s="2"/>
      <c r="W663" s="2"/>
      <c r="X663" s="2"/>
      <c r="Y663" s="2"/>
      <c r="Z663" s="2"/>
    </row>
    <row r="664" spans="1:26" ht="12.75" customHeight="1">
      <c r="A664" s="2"/>
      <c r="B664" s="92"/>
      <c r="C664" s="26"/>
      <c r="D664" s="93"/>
      <c r="E664" s="93"/>
      <c r="F664" s="92"/>
      <c r="G664" s="92"/>
      <c r="H664" s="93"/>
      <c r="I664" s="94"/>
      <c r="J664" s="95"/>
      <c r="K664" s="2"/>
      <c r="L664" s="2"/>
      <c r="M664" s="2"/>
      <c r="N664" s="2"/>
      <c r="O664" s="2"/>
      <c r="P664" s="2"/>
      <c r="Q664" s="2"/>
      <c r="R664" s="2"/>
      <c r="S664" s="2"/>
      <c r="T664" s="2"/>
      <c r="U664" s="2"/>
      <c r="V664" s="2"/>
      <c r="W664" s="2"/>
      <c r="X664" s="2"/>
      <c r="Y664" s="2"/>
      <c r="Z664" s="2"/>
    </row>
    <row r="665" spans="1:26" ht="12.75" customHeight="1">
      <c r="A665" s="2"/>
      <c r="B665" s="92"/>
      <c r="C665" s="26"/>
      <c r="D665" s="93"/>
      <c r="E665" s="93"/>
      <c r="F665" s="92"/>
      <c r="G665" s="92"/>
      <c r="H665" s="93"/>
      <c r="I665" s="94"/>
      <c r="J665" s="95"/>
      <c r="K665" s="2"/>
      <c r="L665" s="2"/>
      <c r="M665" s="2"/>
      <c r="N665" s="2"/>
      <c r="O665" s="2"/>
      <c r="P665" s="2"/>
      <c r="Q665" s="2"/>
      <c r="R665" s="2"/>
      <c r="S665" s="2"/>
      <c r="T665" s="2"/>
      <c r="U665" s="2"/>
      <c r="V665" s="2"/>
      <c r="W665" s="2"/>
      <c r="X665" s="2"/>
      <c r="Y665" s="2"/>
      <c r="Z665" s="2"/>
    </row>
    <row r="666" spans="1:26" ht="12.75" customHeight="1">
      <c r="A666" s="2"/>
      <c r="B666" s="92"/>
      <c r="C666" s="26"/>
      <c r="D666" s="93"/>
      <c r="E666" s="93"/>
      <c r="F666" s="92"/>
      <c r="G666" s="92"/>
      <c r="H666" s="93"/>
      <c r="I666" s="94"/>
      <c r="J666" s="95"/>
      <c r="K666" s="2"/>
      <c r="L666" s="2"/>
      <c r="M666" s="2"/>
      <c r="N666" s="2"/>
      <c r="O666" s="2"/>
      <c r="P666" s="2"/>
      <c r="Q666" s="2"/>
      <c r="R666" s="2"/>
      <c r="S666" s="2"/>
      <c r="T666" s="2"/>
      <c r="U666" s="2"/>
      <c r="V666" s="2"/>
      <c r="W666" s="2"/>
      <c r="X666" s="2"/>
      <c r="Y666" s="2"/>
      <c r="Z666" s="2"/>
    </row>
    <row r="667" spans="1:26" ht="12.75" customHeight="1">
      <c r="A667" s="2"/>
      <c r="B667" s="92"/>
      <c r="C667" s="26"/>
      <c r="D667" s="93"/>
      <c r="E667" s="93"/>
      <c r="F667" s="92"/>
      <c r="G667" s="92"/>
      <c r="H667" s="93"/>
      <c r="I667" s="94"/>
      <c r="J667" s="95"/>
      <c r="K667" s="2"/>
      <c r="L667" s="2"/>
      <c r="M667" s="2"/>
      <c r="N667" s="2"/>
      <c r="O667" s="2"/>
      <c r="P667" s="2"/>
      <c r="Q667" s="2"/>
      <c r="R667" s="2"/>
      <c r="S667" s="2"/>
      <c r="T667" s="2"/>
      <c r="U667" s="2"/>
      <c r="V667" s="2"/>
      <c r="W667" s="2"/>
      <c r="X667" s="2"/>
      <c r="Y667" s="2"/>
      <c r="Z667" s="2"/>
    </row>
    <row r="668" spans="1:26" ht="12.75" customHeight="1">
      <c r="A668" s="2"/>
      <c r="B668" s="92"/>
      <c r="C668" s="26"/>
      <c r="D668" s="93"/>
      <c r="E668" s="93"/>
      <c r="F668" s="92"/>
      <c r="G668" s="92"/>
      <c r="H668" s="93"/>
      <c r="I668" s="94"/>
      <c r="J668" s="95"/>
      <c r="K668" s="2"/>
      <c r="L668" s="2"/>
      <c r="M668" s="2"/>
      <c r="N668" s="2"/>
      <c r="O668" s="2"/>
      <c r="P668" s="2"/>
      <c r="Q668" s="2"/>
      <c r="R668" s="2"/>
      <c r="S668" s="2"/>
      <c r="T668" s="2"/>
      <c r="U668" s="2"/>
      <c r="V668" s="2"/>
      <c r="W668" s="2"/>
      <c r="X668" s="2"/>
      <c r="Y668" s="2"/>
      <c r="Z668" s="2"/>
    </row>
    <row r="669" spans="1:26" ht="12.75" customHeight="1">
      <c r="A669" s="2"/>
      <c r="B669" s="92"/>
      <c r="C669" s="26"/>
      <c r="D669" s="93"/>
      <c r="E669" s="93"/>
      <c r="F669" s="92"/>
      <c r="G669" s="92"/>
      <c r="H669" s="93"/>
      <c r="I669" s="94"/>
      <c r="J669" s="95"/>
      <c r="K669" s="2"/>
      <c r="L669" s="2"/>
      <c r="M669" s="2"/>
      <c r="N669" s="2"/>
      <c r="O669" s="2"/>
      <c r="P669" s="2"/>
      <c r="Q669" s="2"/>
      <c r="R669" s="2"/>
      <c r="S669" s="2"/>
      <c r="T669" s="2"/>
      <c r="U669" s="2"/>
      <c r="V669" s="2"/>
      <c r="W669" s="2"/>
      <c r="X669" s="2"/>
      <c r="Y669" s="2"/>
      <c r="Z669" s="2"/>
    </row>
    <row r="670" spans="1:26" ht="12.75" customHeight="1">
      <c r="A670" s="2"/>
      <c r="B670" s="92"/>
      <c r="C670" s="26"/>
      <c r="D670" s="93"/>
      <c r="E670" s="93"/>
      <c r="F670" s="92"/>
      <c r="G670" s="92"/>
      <c r="H670" s="93"/>
      <c r="I670" s="94"/>
      <c r="J670" s="95"/>
      <c r="K670" s="2"/>
      <c r="L670" s="2"/>
      <c r="M670" s="2"/>
      <c r="N670" s="2"/>
      <c r="O670" s="2"/>
      <c r="P670" s="2"/>
      <c r="Q670" s="2"/>
      <c r="R670" s="2"/>
      <c r="S670" s="2"/>
      <c r="T670" s="2"/>
      <c r="U670" s="2"/>
      <c r="V670" s="2"/>
      <c r="W670" s="2"/>
      <c r="X670" s="2"/>
      <c r="Y670" s="2"/>
      <c r="Z670" s="2"/>
    </row>
    <row r="671" spans="1:26" ht="12.75" customHeight="1">
      <c r="A671" s="2"/>
      <c r="B671" s="92"/>
      <c r="C671" s="26"/>
      <c r="D671" s="93"/>
      <c r="E671" s="93"/>
      <c r="F671" s="92"/>
      <c r="G671" s="92"/>
      <c r="H671" s="93"/>
      <c r="I671" s="94"/>
      <c r="J671" s="95"/>
      <c r="K671" s="2"/>
      <c r="L671" s="2"/>
      <c r="M671" s="2"/>
      <c r="N671" s="2"/>
      <c r="O671" s="2"/>
      <c r="P671" s="2"/>
      <c r="Q671" s="2"/>
      <c r="R671" s="2"/>
      <c r="S671" s="2"/>
      <c r="T671" s="2"/>
      <c r="U671" s="2"/>
      <c r="V671" s="2"/>
      <c r="W671" s="2"/>
      <c r="X671" s="2"/>
      <c r="Y671" s="2"/>
      <c r="Z671" s="2"/>
    </row>
    <row r="672" spans="1:26" ht="12.75" customHeight="1">
      <c r="A672" s="2"/>
      <c r="B672" s="92"/>
      <c r="C672" s="26"/>
      <c r="D672" s="93"/>
      <c r="E672" s="93"/>
      <c r="F672" s="92"/>
      <c r="G672" s="92"/>
      <c r="H672" s="93"/>
      <c r="I672" s="94"/>
      <c r="J672" s="95"/>
      <c r="K672" s="2"/>
      <c r="L672" s="2"/>
      <c r="M672" s="2"/>
      <c r="N672" s="2"/>
      <c r="O672" s="2"/>
      <c r="P672" s="2"/>
      <c r="Q672" s="2"/>
      <c r="R672" s="2"/>
      <c r="S672" s="2"/>
      <c r="T672" s="2"/>
      <c r="U672" s="2"/>
      <c r="V672" s="2"/>
      <c r="W672" s="2"/>
      <c r="X672" s="2"/>
      <c r="Y672" s="2"/>
      <c r="Z672" s="2"/>
    </row>
    <row r="673" spans="1:26" ht="12.75" customHeight="1">
      <c r="A673" s="2"/>
      <c r="B673" s="92"/>
      <c r="C673" s="26"/>
      <c r="D673" s="93"/>
      <c r="E673" s="93"/>
      <c r="F673" s="92"/>
      <c r="G673" s="92"/>
      <c r="H673" s="93"/>
      <c r="I673" s="94"/>
      <c r="J673" s="95"/>
      <c r="K673" s="2"/>
      <c r="L673" s="2"/>
      <c r="M673" s="2"/>
      <c r="N673" s="2"/>
      <c r="O673" s="2"/>
      <c r="P673" s="2"/>
      <c r="Q673" s="2"/>
      <c r="R673" s="2"/>
      <c r="S673" s="2"/>
      <c r="T673" s="2"/>
      <c r="U673" s="2"/>
      <c r="V673" s="2"/>
      <c r="W673" s="2"/>
      <c r="X673" s="2"/>
      <c r="Y673" s="2"/>
      <c r="Z673" s="2"/>
    </row>
    <row r="674" spans="1:26" ht="12.75" customHeight="1">
      <c r="A674" s="2"/>
      <c r="B674" s="92"/>
      <c r="C674" s="26"/>
      <c r="D674" s="93"/>
      <c r="E674" s="93"/>
      <c r="F674" s="92"/>
      <c r="G674" s="92"/>
      <c r="H674" s="93"/>
      <c r="I674" s="94"/>
      <c r="J674" s="95"/>
      <c r="K674" s="2"/>
      <c r="L674" s="2"/>
      <c r="M674" s="2"/>
      <c r="N674" s="2"/>
      <c r="O674" s="2"/>
      <c r="P674" s="2"/>
      <c r="Q674" s="2"/>
      <c r="R674" s="2"/>
      <c r="S674" s="2"/>
      <c r="T674" s="2"/>
      <c r="U674" s="2"/>
      <c r="V674" s="2"/>
      <c r="W674" s="2"/>
      <c r="X674" s="2"/>
      <c r="Y674" s="2"/>
      <c r="Z674" s="2"/>
    </row>
    <row r="675" spans="1:26" ht="12.75" customHeight="1">
      <c r="A675" s="2"/>
      <c r="B675" s="92"/>
      <c r="C675" s="26"/>
      <c r="D675" s="93"/>
      <c r="E675" s="93"/>
      <c r="F675" s="92"/>
      <c r="G675" s="92"/>
      <c r="H675" s="93"/>
      <c r="I675" s="94"/>
      <c r="J675" s="95"/>
      <c r="K675" s="2"/>
      <c r="L675" s="2"/>
      <c r="M675" s="2"/>
      <c r="N675" s="2"/>
      <c r="O675" s="2"/>
      <c r="P675" s="2"/>
      <c r="Q675" s="2"/>
      <c r="R675" s="2"/>
      <c r="S675" s="2"/>
      <c r="T675" s="2"/>
      <c r="U675" s="2"/>
      <c r="V675" s="2"/>
      <c r="W675" s="2"/>
      <c r="X675" s="2"/>
      <c r="Y675" s="2"/>
      <c r="Z675" s="2"/>
    </row>
    <row r="676" spans="1:26" ht="12.75" customHeight="1">
      <c r="A676" s="2"/>
      <c r="B676" s="92"/>
      <c r="C676" s="26"/>
      <c r="D676" s="93"/>
      <c r="E676" s="93"/>
      <c r="F676" s="92"/>
      <c r="G676" s="92"/>
      <c r="H676" s="93"/>
      <c r="I676" s="94"/>
      <c r="J676" s="95"/>
      <c r="K676" s="2"/>
      <c r="L676" s="2"/>
      <c r="M676" s="2"/>
      <c r="N676" s="2"/>
      <c r="O676" s="2"/>
      <c r="P676" s="2"/>
      <c r="Q676" s="2"/>
      <c r="R676" s="2"/>
      <c r="S676" s="2"/>
      <c r="T676" s="2"/>
      <c r="U676" s="2"/>
      <c r="V676" s="2"/>
      <c r="W676" s="2"/>
      <c r="X676" s="2"/>
      <c r="Y676" s="2"/>
      <c r="Z676" s="2"/>
    </row>
    <row r="677" spans="1:26" ht="12.75" customHeight="1">
      <c r="A677" s="2"/>
      <c r="B677" s="92"/>
      <c r="C677" s="26"/>
      <c r="D677" s="93"/>
      <c r="E677" s="93"/>
      <c r="F677" s="92"/>
      <c r="G677" s="92"/>
      <c r="H677" s="93"/>
      <c r="I677" s="94"/>
      <c r="J677" s="95"/>
      <c r="K677" s="2"/>
      <c r="L677" s="2"/>
      <c r="M677" s="2"/>
      <c r="N677" s="2"/>
      <c r="O677" s="2"/>
      <c r="P677" s="2"/>
      <c r="Q677" s="2"/>
      <c r="R677" s="2"/>
      <c r="S677" s="2"/>
      <c r="T677" s="2"/>
      <c r="U677" s="2"/>
      <c r="V677" s="2"/>
      <c r="W677" s="2"/>
      <c r="X677" s="2"/>
      <c r="Y677" s="2"/>
      <c r="Z677" s="2"/>
    </row>
    <row r="678" spans="1:26" ht="12.75" customHeight="1">
      <c r="A678" s="2"/>
      <c r="B678" s="92"/>
      <c r="C678" s="26"/>
      <c r="D678" s="93"/>
      <c r="E678" s="93"/>
      <c r="F678" s="92"/>
      <c r="G678" s="92"/>
      <c r="H678" s="93"/>
      <c r="I678" s="94"/>
      <c r="J678" s="95"/>
      <c r="K678" s="2"/>
      <c r="L678" s="2"/>
      <c r="M678" s="2"/>
      <c r="N678" s="2"/>
      <c r="O678" s="2"/>
      <c r="P678" s="2"/>
      <c r="Q678" s="2"/>
      <c r="R678" s="2"/>
      <c r="S678" s="2"/>
      <c r="T678" s="2"/>
      <c r="U678" s="2"/>
      <c r="V678" s="2"/>
      <c r="W678" s="2"/>
      <c r="X678" s="2"/>
      <c r="Y678" s="2"/>
      <c r="Z678" s="2"/>
    </row>
    <row r="679" spans="1:26" ht="12.75" customHeight="1">
      <c r="A679" s="2"/>
      <c r="B679" s="92"/>
      <c r="C679" s="26"/>
      <c r="D679" s="93"/>
      <c r="E679" s="93"/>
      <c r="F679" s="92"/>
      <c r="G679" s="92"/>
      <c r="H679" s="93"/>
      <c r="I679" s="94"/>
      <c r="J679" s="95"/>
      <c r="K679" s="2"/>
      <c r="L679" s="2"/>
      <c r="M679" s="2"/>
      <c r="N679" s="2"/>
      <c r="O679" s="2"/>
      <c r="P679" s="2"/>
      <c r="Q679" s="2"/>
      <c r="R679" s="2"/>
      <c r="S679" s="2"/>
      <c r="T679" s="2"/>
      <c r="U679" s="2"/>
      <c r="V679" s="2"/>
      <c r="W679" s="2"/>
      <c r="X679" s="2"/>
      <c r="Y679" s="2"/>
      <c r="Z679" s="2"/>
    </row>
    <row r="680" spans="1:26" ht="12.75" customHeight="1">
      <c r="A680" s="2"/>
      <c r="B680" s="92"/>
      <c r="C680" s="26"/>
      <c r="D680" s="93"/>
      <c r="E680" s="93"/>
      <c r="F680" s="92"/>
      <c r="G680" s="92"/>
      <c r="H680" s="93"/>
      <c r="I680" s="94"/>
      <c r="J680" s="95"/>
      <c r="K680" s="2"/>
      <c r="L680" s="2"/>
      <c r="M680" s="2"/>
      <c r="N680" s="2"/>
      <c r="O680" s="2"/>
      <c r="P680" s="2"/>
      <c r="Q680" s="2"/>
      <c r="R680" s="2"/>
      <c r="S680" s="2"/>
      <c r="T680" s="2"/>
      <c r="U680" s="2"/>
      <c r="V680" s="2"/>
      <c r="W680" s="2"/>
      <c r="X680" s="2"/>
      <c r="Y680" s="2"/>
      <c r="Z680" s="2"/>
    </row>
    <row r="681" spans="1:26" ht="12.75" customHeight="1">
      <c r="A681" s="2"/>
      <c r="B681" s="92"/>
      <c r="C681" s="26"/>
      <c r="D681" s="93"/>
      <c r="E681" s="93"/>
      <c r="F681" s="92"/>
      <c r="G681" s="92"/>
      <c r="H681" s="93"/>
      <c r="I681" s="94"/>
      <c r="J681" s="95"/>
      <c r="K681" s="2"/>
      <c r="L681" s="2"/>
      <c r="M681" s="2"/>
      <c r="N681" s="2"/>
      <c r="O681" s="2"/>
      <c r="P681" s="2"/>
      <c r="Q681" s="2"/>
      <c r="R681" s="2"/>
      <c r="S681" s="2"/>
      <c r="T681" s="2"/>
      <c r="U681" s="2"/>
      <c r="V681" s="2"/>
      <c r="W681" s="2"/>
      <c r="X681" s="2"/>
      <c r="Y681" s="2"/>
      <c r="Z681" s="2"/>
    </row>
    <row r="682" spans="1:26" ht="12.75" customHeight="1">
      <c r="A682" s="2"/>
      <c r="B682" s="92"/>
      <c r="C682" s="26"/>
      <c r="D682" s="93"/>
      <c r="E682" s="93"/>
      <c r="F682" s="92"/>
      <c r="G682" s="92"/>
      <c r="H682" s="93"/>
      <c r="I682" s="94"/>
      <c r="J682" s="95"/>
      <c r="K682" s="2"/>
      <c r="L682" s="2"/>
      <c r="M682" s="2"/>
      <c r="N682" s="2"/>
      <c r="O682" s="2"/>
      <c r="P682" s="2"/>
      <c r="Q682" s="2"/>
      <c r="R682" s="2"/>
      <c r="S682" s="2"/>
      <c r="T682" s="2"/>
      <c r="U682" s="2"/>
      <c r="V682" s="2"/>
      <c r="W682" s="2"/>
      <c r="X682" s="2"/>
      <c r="Y682" s="2"/>
      <c r="Z682" s="2"/>
    </row>
    <row r="683" spans="1:26" ht="12.75" customHeight="1">
      <c r="A683" s="2"/>
      <c r="B683" s="92"/>
      <c r="C683" s="26"/>
      <c r="D683" s="93"/>
      <c r="E683" s="93"/>
      <c r="F683" s="92"/>
      <c r="G683" s="92"/>
      <c r="H683" s="93"/>
      <c r="I683" s="94"/>
      <c r="J683" s="95"/>
      <c r="K683" s="2"/>
      <c r="L683" s="2"/>
      <c r="M683" s="2"/>
      <c r="N683" s="2"/>
      <c r="O683" s="2"/>
      <c r="P683" s="2"/>
      <c r="Q683" s="2"/>
      <c r="R683" s="2"/>
      <c r="S683" s="2"/>
      <c r="T683" s="2"/>
      <c r="U683" s="2"/>
      <c r="V683" s="2"/>
      <c r="W683" s="2"/>
      <c r="X683" s="2"/>
      <c r="Y683" s="2"/>
      <c r="Z683" s="2"/>
    </row>
    <row r="684" spans="1:26" ht="12.75" customHeight="1">
      <c r="A684" s="2"/>
      <c r="B684" s="92"/>
      <c r="C684" s="26"/>
      <c r="D684" s="93"/>
      <c r="E684" s="93"/>
      <c r="F684" s="92"/>
      <c r="G684" s="92"/>
      <c r="H684" s="93"/>
      <c r="I684" s="94"/>
      <c r="J684" s="95"/>
      <c r="K684" s="2"/>
      <c r="L684" s="2"/>
      <c r="M684" s="2"/>
      <c r="N684" s="2"/>
      <c r="O684" s="2"/>
      <c r="P684" s="2"/>
      <c r="Q684" s="2"/>
      <c r="R684" s="2"/>
      <c r="S684" s="2"/>
      <c r="T684" s="2"/>
      <c r="U684" s="2"/>
      <c r="V684" s="2"/>
      <c r="W684" s="2"/>
      <c r="X684" s="2"/>
      <c r="Y684" s="2"/>
      <c r="Z684" s="2"/>
    </row>
    <row r="685" spans="1:26" ht="12.75" customHeight="1">
      <c r="A685" s="2"/>
      <c r="B685" s="92"/>
      <c r="C685" s="26"/>
      <c r="D685" s="93"/>
      <c r="E685" s="93"/>
      <c r="F685" s="92"/>
      <c r="G685" s="92"/>
      <c r="H685" s="93"/>
      <c r="I685" s="94"/>
      <c r="J685" s="95"/>
      <c r="K685" s="2"/>
      <c r="L685" s="2"/>
      <c r="M685" s="2"/>
      <c r="N685" s="2"/>
      <c r="O685" s="2"/>
      <c r="P685" s="2"/>
      <c r="Q685" s="2"/>
      <c r="R685" s="2"/>
      <c r="S685" s="2"/>
      <c r="T685" s="2"/>
      <c r="U685" s="2"/>
      <c r="V685" s="2"/>
      <c r="W685" s="2"/>
      <c r="X685" s="2"/>
      <c r="Y685" s="2"/>
      <c r="Z685" s="2"/>
    </row>
    <row r="686" spans="1:26" ht="12.75" customHeight="1">
      <c r="A686" s="2"/>
      <c r="B686" s="92"/>
      <c r="C686" s="26"/>
      <c r="D686" s="93"/>
      <c r="E686" s="93"/>
      <c r="F686" s="92"/>
      <c r="G686" s="92"/>
      <c r="H686" s="93"/>
      <c r="I686" s="94"/>
      <c r="J686" s="95"/>
      <c r="K686" s="2"/>
      <c r="L686" s="2"/>
      <c r="M686" s="2"/>
      <c r="N686" s="2"/>
      <c r="O686" s="2"/>
      <c r="P686" s="2"/>
      <c r="Q686" s="2"/>
      <c r="R686" s="2"/>
      <c r="S686" s="2"/>
      <c r="T686" s="2"/>
      <c r="U686" s="2"/>
      <c r="V686" s="2"/>
      <c r="W686" s="2"/>
      <c r="X686" s="2"/>
      <c r="Y686" s="2"/>
      <c r="Z686" s="2"/>
    </row>
    <row r="687" spans="1:26" ht="12.75" customHeight="1">
      <c r="A687" s="2"/>
      <c r="B687" s="92"/>
      <c r="C687" s="26"/>
      <c r="D687" s="93"/>
      <c r="E687" s="93"/>
      <c r="F687" s="92"/>
      <c r="G687" s="92"/>
      <c r="H687" s="93"/>
      <c r="I687" s="94"/>
      <c r="J687" s="95"/>
      <c r="K687" s="2"/>
      <c r="L687" s="2"/>
      <c r="M687" s="2"/>
      <c r="N687" s="2"/>
      <c r="O687" s="2"/>
      <c r="P687" s="2"/>
      <c r="Q687" s="2"/>
      <c r="R687" s="2"/>
      <c r="S687" s="2"/>
      <c r="T687" s="2"/>
      <c r="U687" s="2"/>
      <c r="V687" s="2"/>
      <c r="W687" s="2"/>
      <c r="X687" s="2"/>
      <c r="Y687" s="2"/>
      <c r="Z687" s="2"/>
    </row>
    <row r="688" spans="1:26" ht="12.75" customHeight="1">
      <c r="A688" s="2"/>
      <c r="B688" s="92"/>
      <c r="C688" s="26"/>
      <c r="D688" s="93"/>
      <c r="E688" s="93"/>
      <c r="F688" s="92"/>
      <c r="G688" s="92"/>
      <c r="H688" s="93"/>
      <c r="I688" s="94"/>
      <c r="J688" s="95"/>
      <c r="K688" s="2"/>
      <c r="L688" s="2"/>
      <c r="M688" s="2"/>
      <c r="N688" s="2"/>
      <c r="O688" s="2"/>
      <c r="P688" s="2"/>
      <c r="Q688" s="2"/>
      <c r="R688" s="2"/>
      <c r="S688" s="2"/>
      <c r="T688" s="2"/>
      <c r="U688" s="2"/>
      <c r="V688" s="2"/>
      <c r="W688" s="2"/>
      <c r="X688" s="2"/>
      <c r="Y688" s="2"/>
      <c r="Z688" s="2"/>
    </row>
    <row r="689" spans="1:26" ht="12.75" customHeight="1">
      <c r="A689" s="2"/>
      <c r="B689" s="92"/>
      <c r="C689" s="26"/>
      <c r="D689" s="93"/>
      <c r="E689" s="93"/>
      <c r="F689" s="92"/>
      <c r="G689" s="92"/>
      <c r="H689" s="93"/>
      <c r="I689" s="94"/>
      <c r="J689" s="95"/>
      <c r="K689" s="2"/>
      <c r="L689" s="2"/>
      <c r="M689" s="2"/>
      <c r="N689" s="2"/>
      <c r="O689" s="2"/>
      <c r="P689" s="2"/>
      <c r="Q689" s="2"/>
      <c r="R689" s="2"/>
      <c r="S689" s="2"/>
      <c r="T689" s="2"/>
      <c r="U689" s="2"/>
      <c r="V689" s="2"/>
      <c r="W689" s="2"/>
      <c r="X689" s="2"/>
      <c r="Y689" s="2"/>
      <c r="Z689" s="2"/>
    </row>
    <row r="690" spans="1:26" ht="12.75" customHeight="1">
      <c r="A690" s="2"/>
      <c r="B690" s="92"/>
      <c r="C690" s="26"/>
      <c r="D690" s="93"/>
      <c r="E690" s="93"/>
      <c r="F690" s="92"/>
      <c r="G690" s="92"/>
      <c r="H690" s="93"/>
      <c r="I690" s="94"/>
      <c r="J690" s="95"/>
      <c r="K690" s="2"/>
      <c r="L690" s="2"/>
      <c r="M690" s="2"/>
      <c r="N690" s="2"/>
      <c r="O690" s="2"/>
      <c r="P690" s="2"/>
      <c r="Q690" s="2"/>
      <c r="R690" s="2"/>
      <c r="S690" s="2"/>
      <c r="T690" s="2"/>
      <c r="U690" s="2"/>
      <c r="V690" s="2"/>
      <c r="W690" s="2"/>
      <c r="X690" s="2"/>
      <c r="Y690" s="2"/>
      <c r="Z690" s="2"/>
    </row>
    <row r="691" spans="1:26" ht="12.75" customHeight="1">
      <c r="A691" s="2"/>
      <c r="B691" s="92"/>
      <c r="C691" s="26"/>
      <c r="D691" s="93"/>
      <c r="E691" s="93"/>
      <c r="F691" s="92"/>
      <c r="G691" s="92"/>
      <c r="H691" s="93"/>
      <c r="I691" s="94"/>
      <c r="J691" s="95"/>
      <c r="K691" s="2"/>
      <c r="L691" s="2"/>
      <c r="M691" s="2"/>
      <c r="N691" s="2"/>
      <c r="O691" s="2"/>
      <c r="P691" s="2"/>
      <c r="Q691" s="2"/>
      <c r="R691" s="2"/>
      <c r="S691" s="2"/>
      <c r="T691" s="2"/>
      <c r="U691" s="2"/>
      <c r="V691" s="2"/>
      <c r="W691" s="2"/>
      <c r="X691" s="2"/>
      <c r="Y691" s="2"/>
      <c r="Z691" s="2"/>
    </row>
    <row r="692" spans="1:26" ht="12.75" customHeight="1">
      <c r="A692" s="2"/>
      <c r="B692" s="92"/>
      <c r="C692" s="26"/>
      <c r="D692" s="93"/>
      <c r="E692" s="93"/>
      <c r="F692" s="92"/>
      <c r="G692" s="92"/>
      <c r="H692" s="93"/>
      <c r="I692" s="94"/>
      <c r="J692" s="95"/>
      <c r="K692" s="2"/>
      <c r="L692" s="2"/>
      <c r="M692" s="2"/>
      <c r="N692" s="2"/>
      <c r="O692" s="2"/>
      <c r="P692" s="2"/>
      <c r="Q692" s="2"/>
      <c r="R692" s="2"/>
      <c r="S692" s="2"/>
      <c r="T692" s="2"/>
      <c r="U692" s="2"/>
      <c r="V692" s="2"/>
      <c r="W692" s="2"/>
      <c r="X692" s="2"/>
      <c r="Y692" s="2"/>
      <c r="Z692" s="2"/>
    </row>
    <row r="693" spans="1:26" ht="12.75" customHeight="1">
      <c r="A693" s="2"/>
      <c r="B693" s="92"/>
      <c r="C693" s="26"/>
      <c r="D693" s="93"/>
      <c r="E693" s="93"/>
      <c r="F693" s="92"/>
      <c r="G693" s="92"/>
      <c r="H693" s="93"/>
      <c r="I693" s="94"/>
      <c r="J693" s="95"/>
      <c r="K693" s="2"/>
      <c r="L693" s="2"/>
      <c r="M693" s="2"/>
      <c r="N693" s="2"/>
      <c r="O693" s="2"/>
      <c r="P693" s="2"/>
      <c r="Q693" s="2"/>
      <c r="R693" s="2"/>
      <c r="S693" s="2"/>
      <c r="T693" s="2"/>
      <c r="U693" s="2"/>
      <c r="V693" s="2"/>
      <c r="W693" s="2"/>
      <c r="X693" s="2"/>
      <c r="Y693" s="2"/>
      <c r="Z693" s="2"/>
    </row>
    <row r="694" spans="1:26" ht="12.75" customHeight="1">
      <c r="A694" s="2"/>
      <c r="B694" s="92"/>
      <c r="C694" s="26"/>
      <c r="D694" s="93"/>
      <c r="E694" s="93"/>
      <c r="F694" s="92"/>
      <c r="G694" s="92"/>
      <c r="H694" s="93"/>
      <c r="I694" s="94"/>
      <c r="J694" s="95"/>
      <c r="K694" s="2"/>
      <c r="L694" s="2"/>
      <c r="M694" s="2"/>
      <c r="N694" s="2"/>
      <c r="O694" s="2"/>
      <c r="P694" s="2"/>
      <c r="Q694" s="2"/>
      <c r="R694" s="2"/>
      <c r="S694" s="2"/>
      <c r="T694" s="2"/>
      <c r="U694" s="2"/>
      <c r="V694" s="2"/>
      <c r="W694" s="2"/>
      <c r="X694" s="2"/>
      <c r="Y694" s="2"/>
      <c r="Z694" s="2"/>
    </row>
    <row r="695" spans="1:26" ht="12.75" customHeight="1">
      <c r="A695" s="2"/>
      <c r="B695" s="92"/>
      <c r="C695" s="26"/>
      <c r="D695" s="93"/>
      <c r="E695" s="93"/>
      <c r="F695" s="92"/>
      <c r="G695" s="92"/>
      <c r="H695" s="93"/>
      <c r="I695" s="94"/>
      <c r="J695" s="95"/>
      <c r="K695" s="2"/>
      <c r="L695" s="2"/>
      <c r="M695" s="2"/>
      <c r="N695" s="2"/>
      <c r="O695" s="2"/>
      <c r="P695" s="2"/>
      <c r="Q695" s="2"/>
      <c r="R695" s="2"/>
      <c r="S695" s="2"/>
      <c r="T695" s="2"/>
      <c r="U695" s="2"/>
      <c r="V695" s="2"/>
      <c r="W695" s="2"/>
      <c r="X695" s="2"/>
      <c r="Y695" s="2"/>
      <c r="Z695" s="2"/>
    </row>
    <row r="696" spans="1:26" ht="12.75" customHeight="1">
      <c r="A696" s="2"/>
      <c r="B696" s="92"/>
      <c r="C696" s="26"/>
      <c r="D696" s="93"/>
      <c r="E696" s="93"/>
      <c r="F696" s="92"/>
      <c r="G696" s="92"/>
      <c r="H696" s="93"/>
      <c r="I696" s="94"/>
      <c r="J696" s="95"/>
      <c r="K696" s="2"/>
      <c r="L696" s="2"/>
      <c r="M696" s="2"/>
      <c r="N696" s="2"/>
      <c r="O696" s="2"/>
      <c r="P696" s="2"/>
      <c r="Q696" s="2"/>
      <c r="R696" s="2"/>
      <c r="S696" s="2"/>
      <c r="T696" s="2"/>
      <c r="U696" s="2"/>
      <c r="V696" s="2"/>
      <c r="W696" s="2"/>
      <c r="X696" s="2"/>
      <c r="Y696" s="2"/>
      <c r="Z696" s="2"/>
    </row>
    <row r="697" spans="1:26" ht="12.75" customHeight="1">
      <c r="A697" s="2"/>
      <c r="B697" s="92"/>
      <c r="C697" s="26"/>
      <c r="D697" s="93"/>
      <c r="E697" s="93"/>
      <c r="F697" s="92"/>
      <c r="G697" s="92"/>
      <c r="H697" s="93"/>
      <c r="I697" s="94"/>
      <c r="J697" s="95"/>
      <c r="K697" s="2"/>
      <c r="L697" s="2"/>
      <c r="M697" s="2"/>
      <c r="N697" s="2"/>
      <c r="O697" s="2"/>
      <c r="P697" s="2"/>
      <c r="Q697" s="2"/>
      <c r="R697" s="2"/>
      <c r="S697" s="2"/>
      <c r="T697" s="2"/>
      <c r="U697" s="2"/>
      <c r="V697" s="2"/>
      <c r="W697" s="2"/>
      <c r="X697" s="2"/>
      <c r="Y697" s="2"/>
      <c r="Z697" s="2"/>
    </row>
    <row r="698" spans="1:26" ht="12.75" customHeight="1">
      <c r="A698" s="2"/>
      <c r="B698" s="92"/>
      <c r="C698" s="26"/>
      <c r="D698" s="93"/>
      <c r="E698" s="93"/>
      <c r="F698" s="92"/>
      <c r="G698" s="92"/>
      <c r="H698" s="93"/>
      <c r="I698" s="94"/>
      <c r="J698" s="95"/>
      <c r="K698" s="2"/>
      <c r="L698" s="2"/>
      <c r="M698" s="2"/>
      <c r="N698" s="2"/>
      <c r="O698" s="2"/>
      <c r="P698" s="2"/>
      <c r="Q698" s="2"/>
      <c r="R698" s="2"/>
      <c r="S698" s="2"/>
      <c r="T698" s="2"/>
      <c r="U698" s="2"/>
      <c r="V698" s="2"/>
      <c r="W698" s="2"/>
      <c r="X698" s="2"/>
      <c r="Y698" s="2"/>
      <c r="Z698" s="2"/>
    </row>
    <row r="699" spans="1:26" ht="12.75" customHeight="1">
      <c r="A699" s="2"/>
      <c r="B699" s="92"/>
      <c r="C699" s="26"/>
      <c r="D699" s="93"/>
      <c r="E699" s="93"/>
      <c r="F699" s="92"/>
      <c r="G699" s="92"/>
      <c r="H699" s="93"/>
      <c r="I699" s="94"/>
      <c r="J699" s="95"/>
      <c r="K699" s="2"/>
      <c r="L699" s="2"/>
      <c r="M699" s="2"/>
      <c r="N699" s="2"/>
      <c r="O699" s="2"/>
      <c r="P699" s="2"/>
      <c r="Q699" s="2"/>
      <c r="R699" s="2"/>
      <c r="S699" s="2"/>
      <c r="T699" s="2"/>
      <c r="U699" s="2"/>
      <c r="V699" s="2"/>
      <c r="W699" s="2"/>
      <c r="X699" s="2"/>
      <c r="Y699" s="2"/>
      <c r="Z699" s="2"/>
    </row>
    <row r="700" spans="1:26" ht="12.75" customHeight="1">
      <c r="A700" s="2"/>
      <c r="B700" s="92"/>
      <c r="C700" s="26"/>
      <c r="D700" s="93"/>
      <c r="E700" s="93"/>
      <c r="F700" s="92"/>
      <c r="G700" s="92"/>
      <c r="H700" s="93"/>
      <c r="I700" s="94"/>
      <c r="J700" s="95"/>
      <c r="K700" s="2"/>
      <c r="L700" s="2"/>
      <c r="M700" s="2"/>
      <c r="N700" s="2"/>
      <c r="O700" s="2"/>
      <c r="P700" s="2"/>
      <c r="Q700" s="2"/>
      <c r="R700" s="2"/>
      <c r="S700" s="2"/>
      <c r="T700" s="2"/>
      <c r="U700" s="2"/>
      <c r="V700" s="2"/>
      <c r="W700" s="2"/>
      <c r="X700" s="2"/>
      <c r="Y700" s="2"/>
      <c r="Z700" s="2"/>
    </row>
    <row r="701" spans="1:26" ht="12.75" customHeight="1">
      <c r="A701" s="2"/>
      <c r="B701" s="92"/>
      <c r="C701" s="26"/>
      <c r="D701" s="93"/>
      <c r="E701" s="93"/>
      <c r="F701" s="92"/>
      <c r="G701" s="92"/>
      <c r="H701" s="93"/>
      <c r="I701" s="94"/>
      <c r="J701" s="95"/>
      <c r="K701" s="2"/>
      <c r="L701" s="2"/>
      <c r="M701" s="2"/>
      <c r="N701" s="2"/>
      <c r="O701" s="2"/>
      <c r="P701" s="2"/>
      <c r="Q701" s="2"/>
      <c r="R701" s="2"/>
      <c r="S701" s="2"/>
      <c r="T701" s="2"/>
      <c r="U701" s="2"/>
      <c r="V701" s="2"/>
      <c r="W701" s="2"/>
      <c r="X701" s="2"/>
      <c r="Y701" s="2"/>
      <c r="Z701" s="2"/>
    </row>
    <row r="702" spans="1:26" ht="12.75" customHeight="1">
      <c r="A702" s="2"/>
      <c r="B702" s="92"/>
      <c r="C702" s="26"/>
      <c r="D702" s="93"/>
      <c r="E702" s="93"/>
      <c r="F702" s="92"/>
      <c r="G702" s="92"/>
      <c r="H702" s="93"/>
      <c r="I702" s="94"/>
      <c r="J702" s="95"/>
      <c r="K702" s="2"/>
      <c r="L702" s="2"/>
      <c r="M702" s="2"/>
      <c r="N702" s="2"/>
      <c r="O702" s="2"/>
      <c r="P702" s="2"/>
      <c r="Q702" s="2"/>
      <c r="R702" s="2"/>
      <c r="S702" s="2"/>
      <c r="T702" s="2"/>
      <c r="U702" s="2"/>
      <c r="V702" s="2"/>
      <c r="W702" s="2"/>
      <c r="X702" s="2"/>
      <c r="Y702" s="2"/>
      <c r="Z702" s="2"/>
    </row>
    <row r="703" spans="1:26" ht="12.75" customHeight="1">
      <c r="A703" s="2"/>
      <c r="B703" s="92"/>
      <c r="C703" s="26"/>
      <c r="D703" s="93"/>
      <c r="E703" s="93"/>
      <c r="F703" s="92"/>
      <c r="G703" s="92"/>
      <c r="H703" s="93"/>
      <c r="I703" s="94"/>
      <c r="J703" s="95"/>
      <c r="K703" s="2"/>
      <c r="L703" s="2"/>
      <c r="M703" s="2"/>
      <c r="N703" s="2"/>
      <c r="O703" s="2"/>
      <c r="P703" s="2"/>
      <c r="Q703" s="2"/>
      <c r="R703" s="2"/>
      <c r="S703" s="2"/>
      <c r="T703" s="2"/>
      <c r="U703" s="2"/>
      <c r="V703" s="2"/>
      <c r="W703" s="2"/>
      <c r="X703" s="2"/>
      <c r="Y703" s="2"/>
      <c r="Z703" s="2"/>
    </row>
    <row r="704" spans="1:26" ht="12.75" customHeight="1">
      <c r="A704" s="2"/>
      <c r="B704" s="92"/>
      <c r="C704" s="26"/>
      <c r="D704" s="93"/>
      <c r="E704" s="93"/>
      <c r="F704" s="92"/>
      <c r="G704" s="92"/>
      <c r="H704" s="93"/>
      <c r="I704" s="94"/>
      <c r="J704" s="95"/>
      <c r="K704" s="2"/>
      <c r="L704" s="2"/>
      <c r="M704" s="2"/>
      <c r="N704" s="2"/>
      <c r="O704" s="2"/>
      <c r="P704" s="2"/>
      <c r="Q704" s="2"/>
      <c r="R704" s="2"/>
      <c r="S704" s="2"/>
      <c r="T704" s="2"/>
      <c r="U704" s="2"/>
      <c r="V704" s="2"/>
      <c r="W704" s="2"/>
      <c r="X704" s="2"/>
      <c r="Y704" s="2"/>
      <c r="Z704" s="2"/>
    </row>
    <row r="705" spans="1:26" ht="12.75" customHeight="1">
      <c r="A705" s="2"/>
      <c r="B705" s="92"/>
      <c r="C705" s="26"/>
      <c r="D705" s="93"/>
      <c r="E705" s="93"/>
      <c r="F705" s="92"/>
      <c r="G705" s="92"/>
      <c r="H705" s="93"/>
      <c r="I705" s="94"/>
      <c r="J705" s="95"/>
      <c r="K705" s="2"/>
      <c r="L705" s="2"/>
      <c r="M705" s="2"/>
      <c r="N705" s="2"/>
      <c r="O705" s="2"/>
      <c r="P705" s="2"/>
      <c r="Q705" s="2"/>
      <c r="R705" s="2"/>
      <c r="S705" s="2"/>
      <c r="T705" s="2"/>
      <c r="U705" s="2"/>
      <c r="V705" s="2"/>
      <c r="W705" s="2"/>
      <c r="X705" s="2"/>
      <c r="Y705" s="2"/>
      <c r="Z705" s="2"/>
    </row>
    <row r="706" spans="1:26" ht="12.75" customHeight="1">
      <c r="A706" s="2"/>
      <c r="B706" s="92"/>
      <c r="C706" s="26"/>
      <c r="D706" s="93"/>
      <c r="E706" s="93"/>
      <c r="F706" s="92"/>
      <c r="G706" s="92"/>
      <c r="H706" s="93"/>
      <c r="I706" s="94"/>
      <c r="J706" s="95"/>
      <c r="K706" s="2"/>
      <c r="L706" s="2"/>
      <c r="M706" s="2"/>
      <c r="N706" s="2"/>
      <c r="O706" s="2"/>
      <c r="P706" s="2"/>
      <c r="Q706" s="2"/>
      <c r="R706" s="2"/>
      <c r="S706" s="2"/>
      <c r="T706" s="2"/>
      <c r="U706" s="2"/>
      <c r="V706" s="2"/>
      <c r="W706" s="2"/>
      <c r="X706" s="2"/>
      <c r="Y706" s="2"/>
      <c r="Z706" s="2"/>
    </row>
    <row r="707" spans="1:26" ht="12.75" customHeight="1">
      <c r="A707" s="2"/>
      <c r="B707" s="92"/>
      <c r="C707" s="26"/>
      <c r="D707" s="93"/>
      <c r="E707" s="93"/>
      <c r="F707" s="92"/>
      <c r="G707" s="92"/>
      <c r="H707" s="93"/>
      <c r="I707" s="94"/>
      <c r="J707" s="95"/>
      <c r="K707" s="2"/>
      <c r="L707" s="2"/>
      <c r="M707" s="2"/>
      <c r="N707" s="2"/>
      <c r="O707" s="2"/>
      <c r="P707" s="2"/>
      <c r="Q707" s="2"/>
      <c r="R707" s="2"/>
      <c r="S707" s="2"/>
      <c r="T707" s="2"/>
      <c r="U707" s="2"/>
      <c r="V707" s="2"/>
      <c r="W707" s="2"/>
      <c r="X707" s="2"/>
      <c r="Y707" s="2"/>
      <c r="Z707" s="2"/>
    </row>
    <row r="708" spans="1:26" ht="12.75" customHeight="1">
      <c r="A708" s="2"/>
      <c r="B708" s="92"/>
      <c r="C708" s="26"/>
      <c r="D708" s="93"/>
      <c r="E708" s="93"/>
      <c r="F708" s="92"/>
      <c r="G708" s="92"/>
      <c r="H708" s="93"/>
      <c r="I708" s="94"/>
      <c r="J708" s="95"/>
      <c r="K708" s="2"/>
      <c r="L708" s="2"/>
      <c r="M708" s="2"/>
      <c r="N708" s="2"/>
      <c r="O708" s="2"/>
      <c r="P708" s="2"/>
      <c r="Q708" s="2"/>
      <c r="R708" s="2"/>
      <c r="S708" s="2"/>
      <c r="T708" s="2"/>
      <c r="U708" s="2"/>
      <c r="V708" s="2"/>
      <c r="W708" s="2"/>
      <c r="X708" s="2"/>
      <c r="Y708" s="2"/>
      <c r="Z708" s="2"/>
    </row>
    <row r="709" spans="1:26" ht="12.75" customHeight="1">
      <c r="A709" s="2"/>
      <c r="B709" s="92"/>
      <c r="C709" s="26"/>
      <c r="D709" s="93"/>
      <c r="E709" s="93"/>
      <c r="F709" s="92"/>
      <c r="G709" s="92"/>
      <c r="H709" s="93"/>
      <c r="I709" s="94"/>
      <c r="J709" s="95"/>
      <c r="K709" s="2"/>
      <c r="L709" s="2"/>
      <c r="M709" s="2"/>
      <c r="N709" s="2"/>
      <c r="O709" s="2"/>
      <c r="P709" s="2"/>
      <c r="Q709" s="2"/>
      <c r="R709" s="2"/>
      <c r="S709" s="2"/>
      <c r="T709" s="2"/>
      <c r="U709" s="2"/>
      <c r="V709" s="2"/>
      <c r="W709" s="2"/>
      <c r="X709" s="2"/>
      <c r="Y709" s="2"/>
      <c r="Z709" s="2"/>
    </row>
    <row r="710" spans="1:26" ht="12.75" customHeight="1">
      <c r="A710" s="2"/>
      <c r="B710" s="92"/>
      <c r="C710" s="26"/>
      <c r="D710" s="93"/>
      <c r="E710" s="93"/>
      <c r="F710" s="92"/>
      <c r="G710" s="92"/>
      <c r="H710" s="93"/>
      <c r="I710" s="94"/>
      <c r="J710" s="95"/>
      <c r="K710" s="2"/>
      <c r="L710" s="2"/>
      <c r="M710" s="2"/>
      <c r="N710" s="2"/>
      <c r="O710" s="2"/>
      <c r="P710" s="2"/>
      <c r="Q710" s="2"/>
      <c r="R710" s="2"/>
      <c r="S710" s="2"/>
      <c r="T710" s="2"/>
      <c r="U710" s="2"/>
      <c r="V710" s="2"/>
      <c r="W710" s="2"/>
      <c r="X710" s="2"/>
      <c r="Y710" s="2"/>
      <c r="Z710" s="2"/>
    </row>
    <row r="711" spans="1:26" ht="12.75" customHeight="1">
      <c r="A711" s="2"/>
      <c r="B711" s="92"/>
      <c r="C711" s="26"/>
      <c r="D711" s="93"/>
      <c r="E711" s="93"/>
      <c r="F711" s="92"/>
      <c r="G711" s="92"/>
      <c r="H711" s="93"/>
      <c r="I711" s="94"/>
      <c r="J711" s="95"/>
      <c r="K711" s="2"/>
      <c r="L711" s="2"/>
      <c r="M711" s="2"/>
      <c r="N711" s="2"/>
      <c r="O711" s="2"/>
      <c r="P711" s="2"/>
      <c r="Q711" s="2"/>
      <c r="R711" s="2"/>
      <c r="S711" s="2"/>
      <c r="T711" s="2"/>
      <c r="U711" s="2"/>
      <c r="V711" s="2"/>
      <c r="W711" s="2"/>
      <c r="X711" s="2"/>
      <c r="Y711" s="2"/>
      <c r="Z711" s="2"/>
    </row>
    <row r="712" spans="1:26" ht="12.75" customHeight="1">
      <c r="A712" s="2"/>
      <c r="B712" s="92"/>
      <c r="C712" s="26"/>
      <c r="D712" s="93"/>
      <c r="E712" s="93"/>
      <c r="F712" s="92"/>
      <c r="G712" s="92"/>
      <c r="H712" s="93"/>
      <c r="I712" s="94"/>
      <c r="J712" s="95"/>
      <c r="K712" s="2"/>
      <c r="L712" s="2"/>
      <c r="M712" s="2"/>
      <c r="N712" s="2"/>
      <c r="O712" s="2"/>
      <c r="P712" s="2"/>
      <c r="Q712" s="2"/>
      <c r="R712" s="2"/>
      <c r="S712" s="2"/>
      <c r="T712" s="2"/>
      <c r="U712" s="2"/>
      <c r="V712" s="2"/>
      <c r="W712" s="2"/>
      <c r="X712" s="2"/>
      <c r="Y712" s="2"/>
      <c r="Z712" s="2"/>
    </row>
    <row r="713" spans="1:26" ht="12.75" customHeight="1">
      <c r="A713" s="2"/>
      <c r="B713" s="92"/>
      <c r="C713" s="26"/>
      <c r="D713" s="93"/>
      <c r="E713" s="93"/>
      <c r="F713" s="92"/>
      <c r="G713" s="92"/>
      <c r="H713" s="93"/>
      <c r="I713" s="94"/>
      <c r="J713" s="95"/>
      <c r="K713" s="2"/>
      <c r="L713" s="2"/>
      <c r="M713" s="2"/>
      <c r="N713" s="2"/>
      <c r="O713" s="2"/>
      <c r="P713" s="2"/>
      <c r="Q713" s="2"/>
      <c r="R713" s="2"/>
      <c r="S713" s="2"/>
      <c r="T713" s="2"/>
      <c r="U713" s="2"/>
      <c r="V713" s="2"/>
      <c r="W713" s="2"/>
      <c r="X713" s="2"/>
      <c r="Y713" s="2"/>
      <c r="Z713" s="2"/>
    </row>
    <row r="714" spans="1:26" ht="12.75" customHeight="1">
      <c r="A714" s="2"/>
      <c r="B714" s="92"/>
      <c r="C714" s="26"/>
      <c r="D714" s="93"/>
      <c r="E714" s="93"/>
      <c r="F714" s="92"/>
      <c r="G714" s="92"/>
      <c r="H714" s="93"/>
      <c r="I714" s="94"/>
      <c r="J714" s="95"/>
      <c r="K714" s="2"/>
      <c r="L714" s="2"/>
      <c r="M714" s="2"/>
      <c r="N714" s="2"/>
      <c r="O714" s="2"/>
      <c r="P714" s="2"/>
      <c r="Q714" s="2"/>
      <c r="R714" s="2"/>
      <c r="S714" s="2"/>
      <c r="T714" s="2"/>
      <c r="U714" s="2"/>
      <c r="V714" s="2"/>
      <c r="W714" s="2"/>
      <c r="X714" s="2"/>
      <c r="Y714" s="2"/>
      <c r="Z714" s="2"/>
    </row>
    <row r="715" spans="1:26" ht="12.75" customHeight="1">
      <c r="A715" s="2"/>
      <c r="B715" s="92"/>
      <c r="C715" s="26"/>
      <c r="D715" s="93"/>
      <c r="E715" s="93"/>
      <c r="F715" s="92"/>
      <c r="G715" s="92"/>
      <c r="H715" s="93"/>
      <c r="I715" s="94"/>
      <c r="J715" s="95"/>
      <c r="K715" s="2"/>
      <c r="L715" s="2"/>
      <c r="M715" s="2"/>
      <c r="N715" s="2"/>
      <c r="O715" s="2"/>
      <c r="P715" s="2"/>
      <c r="Q715" s="2"/>
      <c r="R715" s="2"/>
      <c r="S715" s="2"/>
      <c r="T715" s="2"/>
      <c r="U715" s="2"/>
      <c r="V715" s="2"/>
      <c r="W715" s="2"/>
      <c r="X715" s="2"/>
      <c r="Y715" s="2"/>
      <c r="Z715" s="2"/>
    </row>
    <row r="716" spans="1:26" ht="12.75" customHeight="1">
      <c r="A716" s="2"/>
      <c r="B716" s="92"/>
      <c r="C716" s="26"/>
      <c r="D716" s="93"/>
      <c r="E716" s="93"/>
      <c r="F716" s="92"/>
      <c r="G716" s="92"/>
      <c r="H716" s="93"/>
      <c r="I716" s="94"/>
      <c r="J716" s="95"/>
      <c r="K716" s="2"/>
      <c r="L716" s="2"/>
      <c r="M716" s="2"/>
      <c r="N716" s="2"/>
      <c r="O716" s="2"/>
      <c r="P716" s="2"/>
      <c r="Q716" s="2"/>
      <c r="R716" s="2"/>
      <c r="S716" s="2"/>
      <c r="T716" s="2"/>
      <c r="U716" s="2"/>
      <c r="V716" s="2"/>
      <c r="W716" s="2"/>
      <c r="X716" s="2"/>
      <c r="Y716" s="2"/>
      <c r="Z716" s="2"/>
    </row>
    <row r="717" spans="1:26" ht="12.75" customHeight="1">
      <c r="A717" s="2"/>
      <c r="B717" s="92"/>
      <c r="C717" s="26"/>
      <c r="D717" s="93"/>
      <c r="E717" s="93"/>
      <c r="F717" s="92"/>
      <c r="G717" s="92"/>
      <c r="H717" s="93"/>
      <c r="I717" s="94"/>
      <c r="J717" s="95"/>
      <c r="K717" s="2"/>
      <c r="L717" s="2"/>
      <c r="M717" s="2"/>
      <c r="N717" s="2"/>
      <c r="O717" s="2"/>
      <c r="P717" s="2"/>
      <c r="Q717" s="2"/>
      <c r="R717" s="2"/>
      <c r="S717" s="2"/>
      <c r="T717" s="2"/>
      <c r="U717" s="2"/>
      <c r="V717" s="2"/>
      <c r="W717" s="2"/>
      <c r="X717" s="2"/>
      <c r="Y717" s="2"/>
      <c r="Z717" s="2"/>
    </row>
    <row r="718" spans="1:26" ht="12.75" customHeight="1">
      <c r="A718" s="2"/>
      <c r="B718" s="92"/>
      <c r="C718" s="26"/>
      <c r="D718" s="93"/>
      <c r="E718" s="93"/>
      <c r="F718" s="92"/>
      <c r="G718" s="92"/>
      <c r="H718" s="93"/>
      <c r="I718" s="94"/>
      <c r="J718" s="95"/>
      <c r="K718" s="2"/>
      <c r="L718" s="2"/>
      <c r="M718" s="2"/>
      <c r="N718" s="2"/>
      <c r="O718" s="2"/>
      <c r="P718" s="2"/>
      <c r="Q718" s="2"/>
      <c r="R718" s="2"/>
      <c r="S718" s="2"/>
      <c r="T718" s="2"/>
      <c r="U718" s="2"/>
      <c r="V718" s="2"/>
      <c r="W718" s="2"/>
      <c r="X718" s="2"/>
      <c r="Y718" s="2"/>
      <c r="Z718" s="2"/>
    </row>
    <row r="719" spans="1:26" ht="12.75" customHeight="1">
      <c r="A719" s="2"/>
      <c r="B719" s="92"/>
      <c r="C719" s="26"/>
      <c r="D719" s="93"/>
      <c r="E719" s="93"/>
      <c r="F719" s="92"/>
      <c r="G719" s="92"/>
      <c r="H719" s="93"/>
      <c r="I719" s="94"/>
      <c r="J719" s="95"/>
      <c r="K719" s="2"/>
      <c r="L719" s="2"/>
      <c r="M719" s="2"/>
      <c r="N719" s="2"/>
      <c r="O719" s="2"/>
      <c r="P719" s="2"/>
      <c r="Q719" s="2"/>
      <c r="R719" s="2"/>
      <c r="S719" s="2"/>
      <c r="T719" s="2"/>
      <c r="U719" s="2"/>
      <c r="V719" s="2"/>
      <c r="W719" s="2"/>
      <c r="X719" s="2"/>
      <c r="Y719" s="2"/>
      <c r="Z719" s="2"/>
    </row>
    <row r="720" spans="1:26" ht="12.75" customHeight="1">
      <c r="A720" s="2"/>
      <c r="B720" s="92"/>
      <c r="C720" s="26"/>
      <c r="D720" s="93"/>
      <c r="E720" s="93"/>
      <c r="F720" s="92"/>
      <c r="G720" s="92"/>
      <c r="H720" s="93"/>
      <c r="I720" s="94"/>
      <c r="J720" s="95"/>
      <c r="K720" s="2"/>
      <c r="L720" s="2"/>
      <c r="M720" s="2"/>
      <c r="N720" s="2"/>
      <c r="O720" s="2"/>
      <c r="P720" s="2"/>
      <c r="Q720" s="2"/>
      <c r="R720" s="2"/>
      <c r="S720" s="2"/>
      <c r="T720" s="2"/>
      <c r="U720" s="2"/>
      <c r="V720" s="2"/>
      <c r="W720" s="2"/>
      <c r="X720" s="2"/>
      <c r="Y720" s="2"/>
      <c r="Z720" s="2"/>
    </row>
    <row r="721" spans="1:26" ht="12.75" customHeight="1">
      <c r="A721" s="2"/>
      <c r="B721" s="92"/>
      <c r="C721" s="26"/>
      <c r="D721" s="93"/>
      <c r="E721" s="93"/>
      <c r="F721" s="92"/>
      <c r="G721" s="92"/>
      <c r="H721" s="93"/>
      <c r="I721" s="94"/>
      <c r="J721" s="95"/>
      <c r="K721" s="2"/>
      <c r="L721" s="2"/>
      <c r="M721" s="2"/>
      <c r="N721" s="2"/>
      <c r="O721" s="2"/>
      <c r="P721" s="2"/>
      <c r="Q721" s="2"/>
      <c r="R721" s="2"/>
      <c r="S721" s="2"/>
      <c r="T721" s="2"/>
      <c r="U721" s="2"/>
      <c r="V721" s="2"/>
      <c r="W721" s="2"/>
      <c r="X721" s="2"/>
      <c r="Y721" s="2"/>
      <c r="Z721" s="2"/>
    </row>
    <row r="722" spans="1:26" ht="12.75" customHeight="1">
      <c r="A722" s="2"/>
      <c r="B722" s="92"/>
      <c r="C722" s="26"/>
      <c r="D722" s="93"/>
      <c r="E722" s="93"/>
      <c r="F722" s="92"/>
      <c r="G722" s="92"/>
      <c r="H722" s="93"/>
      <c r="I722" s="94"/>
      <c r="J722" s="95"/>
      <c r="K722" s="2"/>
      <c r="L722" s="2"/>
      <c r="M722" s="2"/>
      <c r="N722" s="2"/>
      <c r="O722" s="2"/>
      <c r="P722" s="2"/>
      <c r="Q722" s="2"/>
      <c r="R722" s="2"/>
      <c r="S722" s="2"/>
      <c r="T722" s="2"/>
      <c r="U722" s="2"/>
      <c r="V722" s="2"/>
      <c r="W722" s="2"/>
      <c r="X722" s="2"/>
      <c r="Y722" s="2"/>
      <c r="Z722" s="2"/>
    </row>
    <row r="723" spans="1:26" ht="12.75" customHeight="1">
      <c r="A723" s="2"/>
      <c r="B723" s="92"/>
      <c r="C723" s="26"/>
      <c r="D723" s="93"/>
      <c r="E723" s="93"/>
      <c r="F723" s="92"/>
      <c r="G723" s="92"/>
      <c r="H723" s="93"/>
      <c r="I723" s="94"/>
      <c r="J723" s="95"/>
      <c r="K723" s="2"/>
      <c r="L723" s="2"/>
      <c r="M723" s="2"/>
      <c r="N723" s="2"/>
      <c r="O723" s="2"/>
      <c r="P723" s="2"/>
      <c r="Q723" s="2"/>
      <c r="R723" s="2"/>
      <c r="S723" s="2"/>
      <c r="T723" s="2"/>
      <c r="U723" s="2"/>
      <c r="V723" s="2"/>
      <c r="W723" s="2"/>
      <c r="X723" s="2"/>
      <c r="Y723" s="2"/>
      <c r="Z723" s="2"/>
    </row>
    <row r="724" spans="1:26" ht="12.75" customHeight="1">
      <c r="A724" s="2"/>
      <c r="B724" s="92"/>
      <c r="C724" s="26"/>
      <c r="D724" s="93"/>
      <c r="E724" s="93"/>
      <c r="F724" s="92"/>
      <c r="G724" s="92"/>
      <c r="H724" s="93"/>
      <c r="I724" s="94"/>
      <c r="J724" s="95"/>
      <c r="K724" s="2"/>
      <c r="L724" s="2"/>
      <c r="M724" s="2"/>
      <c r="N724" s="2"/>
      <c r="O724" s="2"/>
      <c r="P724" s="2"/>
      <c r="Q724" s="2"/>
      <c r="R724" s="2"/>
      <c r="S724" s="2"/>
      <c r="T724" s="2"/>
      <c r="U724" s="2"/>
      <c r="V724" s="2"/>
      <c r="W724" s="2"/>
      <c r="X724" s="2"/>
      <c r="Y724" s="2"/>
      <c r="Z724" s="2"/>
    </row>
    <row r="725" spans="1:26" ht="12.75" customHeight="1">
      <c r="A725" s="2"/>
      <c r="B725" s="92"/>
      <c r="C725" s="26"/>
      <c r="D725" s="93"/>
      <c r="E725" s="93"/>
      <c r="F725" s="92"/>
      <c r="G725" s="92"/>
      <c r="H725" s="93"/>
      <c r="I725" s="94"/>
      <c r="J725" s="95"/>
      <c r="K725" s="2"/>
      <c r="L725" s="2"/>
      <c r="M725" s="2"/>
      <c r="N725" s="2"/>
      <c r="O725" s="2"/>
      <c r="P725" s="2"/>
      <c r="Q725" s="2"/>
      <c r="R725" s="2"/>
      <c r="S725" s="2"/>
      <c r="T725" s="2"/>
      <c r="U725" s="2"/>
      <c r="V725" s="2"/>
      <c r="W725" s="2"/>
      <c r="X725" s="2"/>
      <c r="Y725" s="2"/>
      <c r="Z725" s="2"/>
    </row>
    <row r="726" spans="1:26" ht="12.75" customHeight="1">
      <c r="A726" s="2"/>
      <c r="B726" s="92"/>
      <c r="C726" s="26"/>
      <c r="D726" s="93"/>
      <c r="E726" s="93"/>
      <c r="F726" s="92"/>
      <c r="G726" s="92"/>
      <c r="H726" s="93"/>
      <c r="I726" s="94"/>
      <c r="J726" s="95"/>
      <c r="K726" s="2"/>
      <c r="L726" s="2"/>
      <c r="M726" s="2"/>
      <c r="N726" s="2"/>
      <c r="O726" s="2"/>
      <c r="P726" s="2"/>
      <c r="Q726" s="2"/>
      <c r="R726" s="2"/>
      <c r="S726" s="2"/>
      <c r="T726" s="2"/>
      <c r="U726" s="2"/>
      <c r="V726" s="2"/>
      <c r="W726" s="2"/>
      <c r="X726" s="2"/>
      <c r="Y726" s="2"/>
      <c r="Z726" s="2"/>
    </row>
    <row r="727" spans="1:26" ht="12.75" customHeight="1">
      <c r="A727" s="2"/>
      <c r="B727" s="92"/>
      <c r="C727" s="26"/>
      <c r="D727" s="93"/>
      <c r="E727" s="93"/>
      <c r="F727" s="92"/>
      <c r="G727" s="92"/>
      <c r="H727" s="93"/>
      <c r="I727" s="94"/>
      <c r="J727" s="95"/>
      <c r="K727" s="2"/>
      <c r="L727" s="2"/>
      <c r="M727" s="2"/>
      <c r="N727" s="2"/>
      <c r="O727" s="2"/>
      <c r="P727" s="2"/>
      <c r="Q727" s="2"/>
      <c r="R727" s="2"/>
      <c r="S727" s="2"/>
      <c r="T727" s="2"/>
      <c r="U727" s="2"/>
      <c r="V727" s="2"/>
      <c r="W727" s="2"/>
      <c r="X727" s="2"/>
      <c r="Y727" s="2"/>
      <c r="Z727" s="2"/>
    </row>
    <row r="728" spans="1:26" ht="12.75" customHeight="1">
      <c r="A728" s="2"/>
      <c r="B728" s="92"/>
      <c r="C728" s="26"/>
      <c r="D728" s="93"/>
      <c r="E728" s="93"/>
      <c r="F728" s="92"/>
      <c r="G728" s="92"/>
      <c r="H728" s="93"/>
      <c r="I728" s="94"/>
      <c r="J728" s="95"/>
      <c r="K728" s="2"/>
      <c r="L728" s="2"/>
      <c r="M728" s="2"/>
      <c r="N728" s="2"/>
      <c r="O728" s="2"/>
      <c r="P728" s="2"/>
      <c r="Q728" s="2"/>
      <c r="R728" s="2"/>
      <c r="S728" s="2"/>
      <c r="T728" s="2"/>
      <c r="U728" s="2"/>
      <c r="V728" s="2"/>
      <c r="W728" s="2"/>
      <c r="X728" s="2"/>
      <c r="Y728" s="2"/>
      <c r="Z728" s="2"/>
    </row>
    <row r="729" spans="1:26" ht="12.75" customHeight="1">
      <c r="A729" s="2"/>
      <c r="B729" s="92"/>
      <c r="C729" s="26"/>
      <c r="D729" s="93"/>
      <c r="E729" s="93"/>
      <c r="F729" s="92"/>
      <c r="G729" s="92"/>
      <c r="H729" s="93"/>
      <c r="I729" s="94"/>
      <c r="J729" s="95"/>
      <c r="K729" s="2"/>
      <c r="L729" s="2"/>
      <c r="M729" s="2"/>
      <c r="N729" s="2"/>
      <c r="O729" s="2"/>
      <c r="P729" s="2"/>
      <c r="Q729" s="2"/>
      <c r="R729" s="2"/>
      <c r="S729" s="2"/>
      <c r="T729" s="2"/>
      <c r="U729" s="2"/>
      <c r="V729" s="2"/>
      <c r="W729" s="2"/>
      <c r="X729" s="2"/>
      <c r="Y729" s="2"/>
      <c r="Z729" s="2"/>
    </row>
    <row r="730" spans="1:26" ht="12.75" customHeight="1">
      <c r="A730" s="2"/>
      <c r="B730" s="92"/>
      <c r="C730" s="26"/>
      <c r="D730" s="93"/>
      <c r="E730" s="93"/>
      <c r="F730" s="92"/>
      <c r="G730" s="92"/>
      <c r="H730" s="93"/>
      <c r="I730" s="94"/>
      <c r="J730" s="95"/>
      <c r="K730" s="2"/>
      <c r="L730" s="2"/>
      <c r="M730" s="2"/>
      <c r="N730" s="2"/>
      <c r="O730" s="2"/>
      <c r="P730" s="2"/>
      <c r="Q730" s="2"/>
      <c r="R730" s="2"/>
      <c r="S730" s="2"/>
      <c r="T730" s="2"/>
      <c r="U730" s="2"/>
      <c r="V730" s="2"/>
      <c r="W730" s="2"/>
      <c r="X730" s="2"/>
      <c r="Y730" s="2"/>
      <c r="Z730" s="2"/>
    </row>
    <row r="731" spans="1:26" ht="12.75" customHeight="1">
      <c r="A731" s="2"/>
      <c r="B731" s="92"/>
      <c r="C731" s="26"/>
      <c r="D731" s="93"/>
      <c r="E731" s="93"/>
      <c r="F731" s="92"/>
      <c r="G731" s="92"/>
      <c r="H731" s="93"/>
      <c r="I731" s="94"/>
      <c r="J731" s="95"/>
      <c r="K731" s="2"/>
      <c r="L731" s="2"/>
      <c r="M731" s="2"/>
      <c r="N731" s="2"/>
      <c r="O731" s="2"/>
      <c r="P731" s="2"/>
      <c r="Q731" s="2"/>
      <c r="R731" s="2"/>
      <c r="S731" s="2"/>
      <c r="T731" s="2"/>
      <c r="U731" s="2"/>
      <c r="V731" s="2"/>
      <c r="W731" s="2"/>
      <c r="X731" s="2"/>
      <c r="Y731" s="2"/>
      <c r="Z731" s="2"/>
    </row>
    <row r="732" spans="1:26" ht="12.75" customHeight="1">
      <c r="A732" s="2"/>
      <c r="B732" s="92"/>
      <c r="C732" s="26"/>
      <c r="D732" s="93"/>
      <c r="E732" s="93"/>
      <c r="F732" s="92"/>
      <c r="G732" s="92"/>
      <c r="H732" s="93"/>
      <c r="I732" s="94"/>
      <c r="J732" s="95"/>
      <c r="K732" s="2"/>
      <c r="L732" s="2"/>
      <c r="M732" s="2"/>
      <c r="N732" s="2"/>
      <c r="O732" s="2"/>
      <c r="P732" s="2"/>
      <c r="Q732" s="2"/>
      <c r="R732" s="2"/>
      <c r="S732" s="2"/>
      <c r="T732" s="2"/>
      <c r="U732" s="2"/>
      <c r="V732" s="2"/>
      <c r="W732" s="2"/>
      <c r="X732" s="2"/>
      <c r="Y732" s="2"/>
      <c r="Z732" s="2"/>
    </row>
    <row r="733" spans="1:26" ht="12.75" customHeight="1">
      <c r="A733" s="2"/>
      <c r="B733" s="92"/>
      <c r="C733" s="26"/>
      <c r="D733" s="93"/>
      <c r="E733" s="93"/>
      <c r="F733" s="92"/>
      <c r="G733" s="92"/>
      <c r="H733" s="93"/>
      <c r="I733" s="94"/>
      <c r="J733" s="95"/>
      <c r="K733" s="2"/>
      <c r="L733" s="2"/>
      <c r="M733" s="2"/>
      <c r="N733" s="2"/>
      <c r="O733" s="2"/>
      <c r="P733" s="2"/>
      <c r="Q733" s="2"/>
      <c r="R733" s="2"/>
      <c r="S733" s="2"/>
      <c r="T733" s="2"/>
      <c r="U733" s="2"/>
      <c r="V733" s="2"/>
      <c r="W733" s="2"/>
      <c r="X733" s="2"/>
      <c r="Y733" s="2"/>
      <c r="Z733" s="2"/>
    </row>
    <row r="734" spans="1:26" ht="12.75" customHeight="1">
      <c r="A734" s="2"/>
      <c r="B734" s="92"/>
      <c r="C734" s="26"/>
      <c r="D734" s="93"/>
      <c r="E734" s="93"/>
      <c r="F734" s="92"/>
      <c r="G734" s="92"/>
      <c r="H734" s="93"/>
      <c r="I734" s="94"/>
      <c r="J734" s="95"/>
      <c r="K734" s="2"/>
      <c r="L734" s="2"/>
      <c r="M734" s="2"/>
      <c r="N734" s="2"/>
      <c r="O734" s="2"/>
      <c r="P734" s="2"/>
      <c r="Q734" s="2"/>
      <c r="R734" s="2"/>
      <c r="S734" s="2"/>
      <c r="T734" s="2"/>
      <c r="U734" s="2"/>
      <c r="V734" s="2"/>
      <c r="W734" s="2"/>
      <c r="X734" s="2"/>
      <c r="Y734" s="2"/>
      <c r="Z734" s="2"/>
    </row>
    <row r="735" spans="1:26" ht="12.75" customHeight="1">
      <c r="A735" s="2"/>
      <c r="B735" s="92"/>
      <c r="C735" s="26"/>
      <c r="D735" s="93"/>
      <c r="E735" s="93"/>
      <c r="F735" s="92"/>
      <c r="G735" s="92"/>
      <c r="H735" s="93"/>
      <c r="I735" s="94"/>
      <c r="J735" s="95"/>
      <c r="K735" s="2"/>
      <c r="L735" s="2"/>
      <c r="M735" s="2"/>
      <c r="N735" s="2"/>
      <c r="O735" s="2"/>
      <c r="P735" s="2"/>
      <c r="Q735" s="2"/>
      <c r="R735" s="2"/>
      <c r="S735" s="2"/>
      <c r="T735" s="2"/>
      <c r="U735" s="2"/>
      <c r="V735" s="2"/>
      <c r="W735" s="2"/>
      <c r="X735" s="2"/>
      <c r="Y735" s="2"/>
      <c r="Z735" s="2"/>
    </row>
    <row r="736" spans="1:26" ht="12.75" customHeight="1">
      <c r="A736" s="2"/>
      <c r="B736" s="92"/>
      <c r="C736" s="26"/>
      <c r="D736" s="93"/>
      <c r="E736" s="93"/>
      <c r="F736" s="92"/>
      <c r="G736" s="92"/>
      <c r="H736" s="93"/>
      <c r="I736" s="94"/>
      <c r="J736" s="95"/>
      <c r="K736" s="2"/>
      <c r="L736" s="2"/>
      <c r="M736" s="2"/>
      <c r="N736" s="2"/>
      <c r="O736" s="2"/>
      <c r="P736" s="2"/>
      <c r="Q736" s="2"/>
      <c r="R736" s="2"/>
      <c r="S736" s="2"/>
      <c r="T736" s="2"/>
      <c r="U736" s="2"/>
      <c r="V736" s="2"/>
      <c r="W736" s="2"/>
      <c r="X736" s="2"/>
      <c r="Y736" s="2"/>
      <c r="Z736" s="2"/>
    </row>
    <row r="737" spans="1:26" ht="12.75" customHeight="1">
      <c r="A737" s="2"/>
      <c r="B737" s="92"/>
      <c r="C737" s="26"/>
      <c r="D737" s="93"/>
      <c r="E737" s="93"/>
      <c r="F737" s="92"/>
      <c r="G737" s="92"/>
      <c r="H737" s="93"/>
      <c r="I737" s="94"/>
      <c r="J737" s="95"/>
      <c r="K737" s="2"/>
      <c r="L737" s="2"/>
      <c r="M737" s="2"/>
      <c r="N737" s="2"/>
      <c r="O737" s="2"/>
      <c r="P737" s="2"/>
      <c r="Q737" s="2"/>
      <c r="R737" s="2"/>
      <c r="S737" s="2"/>
      <c r="T737" s="2"/>
      <c r="U737" s="2"/>
      <c r="V737" s="2"/>
      <c r="W737" s="2"/>
      <c r="X737" s="2"/>
      <c r="Y737" s="2"/>
      <c r="Z737" s="2"/>
    </row>
    <row r="738" spans="1:26" ht="12.75" customHeight="1">
      <c r="A738" s="2"/>
      <c r="B738" s="92"/>
      <c r="C738" s="26"/>
      <c r="D738" s="93"/>
      <c r="E738" s="93"/>
      <c r="F738" s="92"/>
      <c r="G738" s="92"/>
      <c r="H738" s="93"/>
      <c r="I738" s="94"/>
      <c r="J738" s="95"/>
      <c r="K738" s="2"/>
      <c r="L738" s="2"/>
      <c r="M738" s="2"/>
      <c r="N738" s="2"/>
      <c r="O738" s="2"/>
      <c r="P738" s="2"/>
      <c r="Q738" s="2"/>
      <c r="R738" s="2"/>
      <c r="S738" s="2"/>
      <c r="T738" s="2"/>
      <c r="U738" s="2"/>
      <c r="V738" s="2"/>
      <c r="W738" s="2"/>
      <c r="X738" s="2"/>
      <c r="Y738" s="2"/>
      <c r="Z738" s="2"/>
    </row>
    <row r="739" spans="1:26" ht="12.75" customHeight="1">
      <c r="A739" s="2"/>
      <c r="B739" s="92"/>
      <c r="C739" s="26"/>
      <c r="D739" s="93"/>
      <c r="E739" s="93"/>
      <c r="F739" s="92"/>
      <c r="G739" s="92"/>
      <c r="H739" s="93"/>
      <c r="I739" s="94"/>
      <c r="J739" s="95"/>
      <c r="K739" s="2"/>
      <c r="L739" s="2"/>
      <c r="M739" s="2"/>
      <c r="N739" s="2"/>
      <c r="O739" s="2"/>
      <c r="P739" s="2"/>
      <c r="Q739" s="2"/>
      <c r="R739" s="2"/>
      <c r="S739" s="2"/>
      <c r="T739" s="2"/>
      <c r="U739" s="2"/>
      <c r="V739" s="2"/>
      <c r="W739" s="2"/>
      <c r="X739" s="2"/>
      <c r="Y739" s="2"/>
      <c r="Z739" s="2"/>
    </row>
    <row r="740" spans="1:26" ht="12.75" customHeight="1">
      <c r="A740" s="2"/>
      <c r="B740" s="92"/>
      <c r="C740" s="26"/>
      <c r="D740" s="93"/>
      <c r="E740" s="93"/>
      <c r="F740" s="92"/>
      <c r="G740" s="92"/>
      <c r="H740" s="93"/>
      <c r="I740" s="94"/>
      <c r="J740" s="95"/>
      <c r="K740" s="2"/>
      <c r="L740" s="2"/>
      <c r="M740" s="2"/>
      <c r="N740" s="2"/>
      <c r="O740" s="2"/>
      <c r="P740" s="2"/>
      <c r="Q740" s="2"/>
      <c r="R740" s="2"/>
      <c r="S740" s="2"/>
      <c r="T740" s="2"/>
      <c r="U740" s="2"/>
      <c r="V740" s="2"/>
      <c r="W740" s="2"/>
      <c r="X740" s="2"/>
      <c r="Y740" s="2"/>
      <c r="Z740" s="2"/>
    </row>
    <row r="741" spans="1:26" ht="12.75" customHeight="1">
      <c r="A741" s="2"/>
      <c r="B741" s="92"/>
      <c r="C741" s="26"/>
      <c r="D741" s="93"/>
      <c r="E741" s="93"/>
      <c r="F741" s="92"/>
      <c r="G741" s="92"/>
      <c r="H741" s="93"/>
      <c r="I741" s="94"/>
      <c r="J741" s="95"/>
      <c r="K741" s="2"/>
      <c r="L741" s="2"/>
      <c r="M741" s="2"/>
      <c r="N741" s="2"/>
      <c r="O741" s="2"/>
      <c r="P741" s="2"/>
      <c r="Q741" s="2"/>
      <c r="R741" s="2"/>
      <c r="S741" s="2"/>
      <c r="T741" s="2"/>
      <c r="U741" s="2"/>
      <c r="V741" s="2"/>
      <c r="W741" s="2"/>
      <c r="X741" s="2"/>
      <c r="Y741" s="2"/>
      <c r="Z741" s="2"/>
    </row>
    <row r="742" spans="1:26" ht="12.75" customHeight="1">
      <c r="A742" s="2"/>
      <c r="B742" s="92"/>
      <c r="C742" s="26"/>
      <c r="D742" s="93"/>
      <c r="E742" s="93"/>
      <c r="F742" s="92"/>
      <c r="G742" s="92"/>
      <c r="H742" s="93"/>
      <c r="I742" s="94"/>
      <c r="J742" s="95"/>
      <c r="K742" s="2"/>
      <c r="L742" s="2"/>
      <c r="M742" s="2"/>
      <c r="N742" s="2"/>
      <c r="O742" s="2"/>
      <c r="P742" s="2"/>
      <c r="Q742" s="2"/>
      <c r="R742" s="2"/>
      <c r="S742" s="2"/>
      <c r="T742" s="2"/>
      <c r="U742" s="2"/>
      <c r="V742" s="2"/>
      <c r="W742" s="2"/>
      <c r="X742" s="2"/>
      <c r="Y742" s="2"/>
      <c r="Z742" s="2"/>
    </row>
    <row r="743" spans="1:26" ht="12.75" customHeight="1">
      <c r="A743" s="2"/>
      <c r="B743" s="92"/>
      <c r="C743" s="26"/>
      <c r="D743" s="93"/>
      <c r="E743" s="93"/>
      <c r="F743" s="92"/>
      <c r="G743" s="92"/>
      <c r="H743" s="93"/>
      <c r="I743" s="94"/>
      <c r="J743" s="95"/>
      <c r="K743" s="2"/>
      <c r="L743" s="2"/>
      <c r="M743" s="2"/>
      <c r="N743" s="2"/>
      <c r="O743" s="2"/>
      <c r="P743" s="2"/>
      <c r="Q743" s="2"/>
      <c r="R743" s="2"/>
      <c r="S743" s="2"/>
      <c r="T743" s="2"/>
      <c r="U743" s="2"/>
      <c r="V743" s="2"/>
      <c r="W743" s="2"/>
      <c r="X743" s="2"/>
      <c r="Y743" s="2"/>
      <c r="Z743" s="2"/>
    </row>
    <row r="744" spans="1:26" ht="12.75" customHeight="1">
      <c r="A744" s="2"/>
      <c r="B744" s="92"/>
      <c r="C744" s="26"/>
      <c r="D744" s="93"/>
      <c r="E744" s="93"/>
      <c r="F744" s="92"/>
      <c r="G744" s="92"/>
      <c r="H744" s="93"/>
      <c r="I744" s="94"/>
      <c r="J744" s="95"/>
      <c r="K744" s="2"/>
      <c r="L744" s="2"/>
      <c r="M744" s="2"/>
      <c r="N744" s="2"/>
      <c r="O744" s="2"/>
      <c r="P744" s="2"/>
      <c r="Q744" s="2"/>
      <c r="R744" s="2"/>
      <c r="S744" s="2"/>
      <c r="T744" s="2"/>
      <c r="U744" s="2"/>
      <c r="V744" s="2"/>
      <c r="W744" s="2"/>
      <c r="X744" s="2"/>
      <c r="Y744" s="2"/>
      <c r="Z744" s="2"/>
    </row>
    <row r="745" spans="1:26" ht="12.75" customHeight="1">
      <c r="A745" s="2"/>
      <c r="B745" s="92"/>
      <c r="C745" s="26"/>
      <c r="D745" s="93"/>
      <c r="E745" s="93"/>
      <c r="F745" s="92"/>
      <c r="G745" s="92"/>
      <c r="H745" s="93"/>
      <c r="I745" s="94"/>
      <c r="J745" s="95"/>
      <c r="K745" s="2"/>
      <c r="L745" s="2"/>
      <c r="M745" s="2"/>
      <c r="N745" s="2"/>
      <c r="O745" s="2"/>
      <c r="P745" s="2"/>
      <c r="Q745" s="2"/>
      <c r="R745" s="2"/>
      <c r="S745" s="2"/>
      <c r="T745" s="2"/>
      <c r="U745" s="2"/>
      <c r="V745" s="2"/>
      <c r="W745" s="2"/>
      <c r="X745" s="2"/>
      <c r="Y745" s="2"/>
      <c r="Z745" s="2"/>
    </row>
    <row r="746" spans="1:26" ht="12.75" customHeight="1">
      <c r="A746" s="2"/>
      <c r="B746" s="92"/>
      <c r="C746" s="26"/>
      <c r="D746" s="93"/>
      <c r="E746" s="93"/>
      <c r="F746" s="92"/>
      <c r="G746" s="92"/>
      <c r="H746" s="93"/>
      <c r="I746" s="94"/>
      <c r="J746" s="95"/>
      <c r="K746" s="2"/>
      <c r="L746" s="2"/>
      <c r="M746" s="2"/>
      <c r="N746" s="2"/>
      <c r="O746" s="2"/>
      <c r="P746" s="2"/>
      <c r="Q746" s="2"/>
      <c r="R746" s="2"/>
      <c r="S746" s="2"/>
      <c r="T746" s="2"/>
      <c r="U746" s="2"/>
      <c r="V746" s="2"/>
      <c r="W746" s="2"/>
      <c r="X746" s="2"/>
      <c r="Y746" s="2"/>
      <c r="Z746" s="2"/>
    </row>
    <row r="747" spans="1:26" ht="12.75" customHeight="1">
      <c r="A747" s="2"/>
      <c r="B747" s="92"/>
      <c r="C747" s="26"/>
      <c r="D747" s="93"/>
      <c r="E747" s="93"/>
      <c r="F747" s="92"/>
      <c r="G747" s="92"/>
      <c r="H747" s="93"/>
      <c r="I747" s="94"/>
      <c r="J747" s="95"/>
      <c r="K747" s="2"/>
      <c r="L747" s="2"/>
      <c r="M747" s="2"/>
      <c r="N747" s="2"/>
      <c r="O747" s="2"/>
      <c r="P747" s="2"/>
      <c r="Q747" s="2"/>
      <c r="R747" s="2"/>
      <c r="S747" s="2"/>
      <c r="T747" s="2"/>
      <c r="U747" s="2"/>
      <c r="V747" s="2"/>
      <c r="W747" s="2"/>
      <c r="X747" s="2"/>
      <c r="Y747" s="2"/>
      <c r="Z747" s="2"/>
    </row>
    <row r="748" spans="1:26" ht="12.75" customHeight="1">
      <c r="A748" s="2"/>
      <c r="B748" s="92"/>
      <c r="C748" s="26"/>
      <c r="D748" s="93"/>
      <c r="E748" s="93"/>
      <c r="F748" s="92"/>
      <c r="G748" s="92"/>
      <c r="H748" s="93"/>
      <c r="I748" s="94"/>
      <c r="J748" s="95"/>
      <c r="K748" s="2"/>
      <c r="L748" s="2"/>
      <c r="M748" s="2"/>
      <c r="N748" s="2"/>
      <c r="O748" s="2"/>
      <c r="P748" s="2"/>
      <c r="Q748" s="2"/>
      <c r="R748" s="2"/>
      <c r="S748" s="2"/>
      <c r="T748" s="2"/>
      <c r="U748" s="2"/>
      <c r="V748" s="2"/>
      <c r="W748" s="2"/>
      <c r="X748" s="2"/>
      <c r="Y748" s="2"/>
      <c r="Z748" s="2"/>
    </row>
    <row r="749" spans="1:26" ht="12.75" customHeight="1">
      <c r="A749" s="2"/>
      <c r="B749" s="92"/>
      <c r="C749" s="26"/>
      <c r="D749" s="93"/>
      <c r="E749" s="93"/>
      <c r="F749" s="92"/>
      <c r="G749" s="92"/>
      <c r="H749" s="93"/>
      <c r="I749" s="94"/>
      <c r="J749" s="95"/>
      <c r="K749" s="2"/>
      <c r="L749" s="2"/>
      <c r="M749" s="2"/>
      <c r="N749" s="2"/>
      <c r="O749" s="2"/>
      <c r="P749" s="2"/>
      <c r="Q749" s="2"/>
      <c r="R749" s="2"/>
      <c r="S749" s="2"/>
      <c r="T749" s="2"/>
      <c r="U749" s="2"/>
      <c r="V749" s="2"/>
      <c r="W749" s="2"/>
      <c r="X749" s="2"/>
      <c r="Y749" s="2"/>
      <c r="Z749" s="2"/>
    </row>
    <row r="750" spans="1:26" ht="12.75" customHeight="1">
      <c r="A750" s="2"/>
      <c r="B750" s="92"/>
      <c r="C750" s="26"/>
      <c r="D750" s="93"/>
      <c r="E750" s="93"/>
      <c r="F750" s="92"/>
      <c r="G750" s="92"/>
      <c r="H750" s="93"/>
      <c r="I750" s="94"/>
      <c r="J750" s="95"/>
      <c r="K750" s="2"/>
      <c r="L750" s="2"/>
      <c r="M750" s="2"/>
      <c r="N750" s="2"/>
      <c r="O750" s="2"/>
      <c r="P750" s="2"/>
      <c r="Q750" s="2"/>
      <c r="R750" s="2"/>
      <c r="S750" s="2"/>
      <c r="T750" s="2"/>
      <c r="U750" s="2"/>
      <c r="V750" s="2"/>
      <c r="W750" s="2"/>
      <c r="X750" s="2"/>
      <c r="Y750" s="2"/>
      <c r="Z750" s="2"/>
    </row>
    <row r="751" spans="1:26" ht="12.75" customHeight="1">
      <c r="A751" s="2"/>
      <c r="B751" s="92"/>
      <c r="C751" s="26"/>
      <c r="D751" s="93"/>
      <c r="E751" s="93"/>
      <c r="F751" s="92"/>
      <c r="G751" s="92"/>
      <c r="H751" s="93"/>
      <c r="I751" s="94"/>
      <c r="J751" s="95"/>
      <c r="K751" s="2"/>
      <c r="L751" s="2"/>
      <c r="M751" s="2"/>
      <c r="N751" s="2"/>
      <c r="O751" s="2"/>
      <c r="P751" s="2"/>
      <c r="Q751" s="2"/>
      <c r="R751" s="2"/>
      <c r="S751" s="2"/>
      <c r="T751" s="2"/>
      <c r="U751" s="2"/>
      <c r="V751" s="2"/>
      <c r="W751" s="2"/>
      <c r="X751" s="2"/>
      <c r="Y751" s="2"/>
      <c r="Z751" s="2"/>
    </row>
    <row r="752" spans="1:26" ht="12.75" customHeight="1">
      <c r="A752" s="2"/>
      <c r="B752" s="92"/>
      <c r="C752" s="26"/>
      <c r="D752" s="93"/>
      <c r="E752" s="93"/>
      <c r="F752" s="92"/>
      <c r="G752" s="92"/>
      <c r="H752" s="93"/>
      <c r="I752" s="94"/>
      <c r="J752" s="95"/>
      <c r="K752" s="2"/>
      <c r="L752" s="2"/>
      <c r="M752" s="2"/>
      <c r="N752" s="2"/>
      <c r="O752" s="2"/>
      <c r="P752" s="2"/>
      <c r="Q752" s="2"/>
      <c r="R752" s="2"/>
      <c r="S752" s="2"/>
      <c r="T752" s="2"/>
      <c r="U752" s="2"/>
      <c r="V752" s="2"/>
      <c r="W752" s="2"/>
      <c r="X752" s="2"/>
      <c r="Y752" s="2"/>
      <c r="Z752" s="2"/>
    </row>
    <row r="753" spans="1:26" ht="12.75" customHeight="1">
      <c r="A753" s="2"/>
      <c r="B753" s="92"/>
      <c r="C753" s="26"/>
      <c r="D753" s="93"/>
      <c r="E753" s="93"/>
      <c r="F753" s="92"/>
      <c r="G753" s="92"/>
      <c r="H753" s="93"/>
      <c r="I753" s="94"/>
      <c r="J753" s="95"/>
      <c r="K753" s="2"/>
      <c r="L753" s="2"/>
      <c r="M753" s="2"/>
      <c r="N753" s="2"/>
      <c r="O753" s="2"/>
      <c r="P753" s="2"/>
      <c r="Q753" s="2"/>
      <c r="R753" s="2"/>
      <c r="S753" s="2"/>
      <c r="T753" s="2"/>
      <c r="U753" s="2"/>
      <c r="V753" s="2"/>
      <c r="W753" s="2"/>
      <c r="X753" s="2"/>
      <c r="Y753" s="2"/>
      <c r="Z753" s="2"/>
    </row>
    <row r="754" spans="1:26" ht="12.75" customHeight="1">
      <c r="A754" s="2"/>
      <c r="B754" s="92"/>
      <c r="C754" s="26"/>
      <c r="D754" s="93"/>
      <c r="E754" s="93"/>
      <c r="F754" s="92"/>
      <c r="G754" s="92"/>
      <c r="H754" s="93"/>
      <c r="I754" s="94"/>
      <c r="J754" s="95"/>
      <c r="K754" s="2"/>
      <c r="L754" s="2"/>
      <c r="M754" s="2"/>
      <c r="N754" s="2"/>
      <c r="O754" s="2"/>
      <c r="P754" s="2"/>
      <c r="Q754" s="2"/>
      <c r="R754" s="2"/>
      <c r="S754" s="2"/>
      <c r="T754" s="2"/>
      <c r="U754" s="2"/>
      <c r="V754" s="2"/>
      <c r="W754" s="2"/>
      <c r="X754" s="2"/>
      <c r="Y754" s="2"/>
      <c r="Z754" s="2"/>
    </row>
    <row r="755" spans="1:26" ht="12.75" customHeight="1">
      <c r="A755" s="2"/>
      <c r="B755" s="92"/>
      <c r="C755" s="26"/>
      <c r="D755" s="93"/>
      <c r="E755" s="93"/>
      <c r="F755" s="92"/>
      <c r="G755" s="92"/>
      <c r="H755" s="93"/>
      <c r="I755" s="94"/>
      <c r="J755" s="95"/>
      <c r="K755" s="2"/>
      <c r="L755" s="2"/>
      <c r="M755" s="2"/>
      <c r="N755" s="2"/>
      <c r="O755" s="2"/>
      <c r="P755" s="2"/>
      <c r="Q755" s="2"/>
      <c r="R755" s="2"/>
      <c r="S755" s="2"/>
      <c r="T755" s="2"/>
      <c r="U755" s="2"/>
      <c r="V755" s="2"/>
      <c r="W755" s="2"/>
      <c r="X755" s="2"/>
      <c r="Y755" s="2"/>
      <c r="Z755" s="2"/>
    </row>
    <row r="756" spans="1:26" ht="12.75" customHeight="1">
      <c r="A756" s="2"/>
      <c r="B756" s="92"/>
      <c r="C756" s="26"/>
      <c r="D756" s="93"/>
      <c r="E756" s="93"/>
      <c r="F756" s="92"/>
      <c r="G756" s="92"/>
      <c r="H756" s="93"/>
      <c r="I756" s="94"/>
      <c r="J756" s="95"/>
      <c r="K756" s="2"/>
      <c r="L756" s="2"/>
      <c r="M756" s="2"/>
      <c r="N756" s="2"/>
      <c r="O756" s="2"/>
      <c r="P756" s="2"/>
      <c r="Q756" s="2"/>
      <c r="R756" s="2"/>
      <c r="S756" s="2"/>
      <c r="T756" s="2"/>
      <c r="U756" s="2"/>
      <c r="V756" s="2"/>
      <c r="W756" s="2"/>
      <c r="X756" s="2"/>
      <c r="Y756" s="2"/>
      <c r="Z756" s="2"/>
    </row>
    <row r="757" spans="1:26" ht="12.75" customHeight="1">
      <c r="A757" s="2"/>
      <c r="B757" s="92"/>
      <c r="C757" s="26"/>
      <c r="D757" s="93"/>
      <c r="E757" s="93"/>
      <c r="F757" s="92"/>
      <c r="G757" s="92"/>
      <c r="H757" s="93"/>
      <c r="I757" s="94"/>
      <c r="J757" s="95"/>
      <c r="K757" s="2"/>
      <c r="L757" s="2"/>
      <c r="M757" s="2"/>
      <c r="N757" s="2"/>
      <c r="O757" s="2"/>
      <c r="P757" s="2"/>
      <c r="Q757" s="2"/>
      <c r="R757" s="2"/>
      <c r="S757" s="2"/>
      <c r="T757" s="2"/>
      <c r="U757" s="2"/>
      <c r="V757" s="2"/>
      <c r="W757" s="2"/>
      <c r="X757" s="2"/>
      <c r="Y757" s="2"/>
      <c r="Z757" s="2"/>
    </row>
    <row r="758" spans="1:26" ht="12.75" customHeight="1">
      <c r="A758" s="2"/>
      <c r="B758" s="92"/>
      <c r="C758" s="26"/>
      <c r="D758" s="93"/>
      <c r="E758" s="93"/>
      <c r="F758" s="92"/>
      <c r="G758" s="92"/>
      <c r="H758" s="93"/>
      <c r="I758" s="94"/>
      <c r="J758" s="95"/>
      <c r="K758" s="2"/>
      <c r="L758" s="2"/>
      <c r="M758" s="2"/>
      <c r="N758" s="2"/>
      <c r="O758" s="2"/>
      <c r="P758" s="2"/>
      <c r="Q758" s="2"/>
      <c r="R758" s="2"/>
      <c r="S758" s="2"/>
      <c r="T758" s="2"/>
      <c r="U758" s="2"/>
      <c r="V758" s="2"/>
      <c r="W758" s="2"/>
      <c r="X758" s="2"/>
      <c r="Y758" s="2"/>
      <c r="Z758" s="2"/>
    </row>
    <row r="759" spans="1:26" ht="12.75" customHeight="1">
      <c r="A759" s="2"/>
      <c r="B759" s="92"/>
      <c r="C759" s="26"/>
      <c r="D759" s="93"/>
      <c r="E759" s="93"/>
      <c r="F759" s="92"/>
      <c r="G759" s="92"/>
      <c r="H759" s="93"/>
      <c r="I759" s="94"/>
      <c r="J759" s="95"/>
      <c r="K759" s="2"/>
      <c r="L759" s="2"/>
      <c r="M759" s="2"/>
      <c r="N759" s="2"/>
      <c r="O759" s="2"/>
      <c r="P759" s="2"/>
      <c r="Q759" s="2"/>
      <c r="R759" s="2"/>
      <c r="S759" s="2"/>
      <c r="T759" s="2"/>
      <c r="U759" s="2"/>
      <c r="V759" s="2"/>
      <c r="W759" s="2"/>
      <c r="X759" s="2"/>
      <c r="Y759" s="2"/>
      <c r="Z759" s="2"/>
    </row>
    <row r="760" spans="1:26" ht="12.75" customHeight="1">
      <c r="A760" s="2"/>
      <c r="B760" s="92"/>
      <c r="C760" s="26"/>
      <c r="D760" s="93"/>
      <c r="E760" s="93"/>
      <c r="F760" s="92"/>
      <c r="G760" s="92"/>
      <c r="H760" s="93"/>
      <c r="I760" s="94"/>
      <c r="J760" s="95"/>
      <c r="K760" s="2"/>
      <c r="L760" s="2"/>
      <c r="M760" s="2"/>
      <c r="N760" s="2"/>
      <c r="O760" s="2"/>
      <c r="P760" s="2"/>
      <c r="Q760" s="2"/>
      <c r="R760" s="2"/>
      <c r="S760" s="2"/>
      <c r="T760" s="2"/>
      <c r="U760" s="2"/>
      <c r="V760" s="2"/>
      <c r="W760" s="2"/>
      <c r="X760" s="2"/>
      <c r="Y760" s="2"/>
      <c r="Z760" s="2"/>
    </row>
    <row r="761" spans="1:26" ht="12.75" customHeight="1">
      <c r="A761" s="2"/>
      <c r="B761" s="92"/>
      <c r="C761" s="26"/>
      <c r="D761" s="93"/>
      <c r="E761" s="93"/>
      <c r="F761" s="92"/>
      <c r="G761" s="92"/>
      <c r="H761" s="93"/>
      <c r="I761" s="94"/>
      <c r="J761" s="95"/>
      <c r="K761" s="2"/>
      <c r="L761" s="2"/>
      <c r="M761" s="2"/>
      <c r="N761" s="2"/>
      <c r="O761" s="2"/>
      <c r="P761" s="2"/>
      <c r="Q761" s="2"/>
      <c r="R761" s="2"/>
      <c r="S761" s="2"/>
      <c r="T761" s="2"/>
      <c r="U761" s="2"/>
      <c r="V761" s="2"/>
      <c r="W761" s="2"/>
      <c r="X761" s="2"/>
      <c r="Y761" s="2"/>
      <c r="Z761" s="2"/>
    </row>
    <row r="762" spans="1:26" ht="12.75" customHeight="1">
      <c r="A762" s="2"/>
      <c r="B762" s="92"/>
      <c r="C762" s="26"/>
      <c r="D762" s="93"/>
      <c r="E762" s="93"/>
      <c r="F762" s="92"/>
      <c r="G762" s="92"/>
      <c r="H762" s="93"/>
      <c r="I762" s="94"/>
      <c r="J762" s="95"/>
      <c r="K762" s="2"/>
      <c r="L762" s="2"/>
      <c r="M762" s="2"/>
      <c r="N762" s="2"/>
      <c r="O762" s="2"/>
      <c r="P762" s="2"/>
      <c r="Q762" s="2"/>
      <c r="R762" s="2"/>
      <c r="S762" s="2"/>
      <c r="T762" s="2"/>
      <c r="U762" s="2"/>
      <c r="V762" s="2"/>
      <c r="W762" s="2"/>
      <c r="X762" s="2"/>
      <c r="Y762" s="2"/>
      <c r="Z762" s="2"/>
    </row>
    <row r="763" spans="1:26" ht="12.75" customHeight="1">
      <c r="A763" s="2"/>
      <c r="B763" s="92"/>
      <c r="C763" s="26"/>
      <c r="D763" s="93"/>
      <c r="E763" s="93"/>
      <c r="F763" s="92"/>
      <c r="G763" s="92"/>
      <c r="H763" s="93"/>
      <c r="I763" s="94"/>
      <c r="J763" s="95"/>
      <c r="K763" s="2"/>
      <c r="L763" s="2"/>
      <c r="M763" s="2"/>
      <c r="N763" s="2"/>
      <c r="O763" s="2"/>
      <c r="P763" s="2"/>
      <c r="Q763" s="2"/>
      <c r="R763" s="2"/>
      <c r="S763" s="2"/>
      <c r="T763" s="2"/>
      <c r="U763" s="2"/>
      <c r="V763" s="2"/>
      <c r="W763" s="2"/>
      <c r="X763" s="2"/>
      <c r="Y763" s="2"/>
      <c r="Z763" s="2"/>
    </row>
    <row r="764" spans="1:26" ht="12.75" customHeight="1">
      <c r="A764" s="2"/>
      <c r="B764" s="92"/>
      <c r="C764" s="26"/>
      <c r="D764" s="93"/>
      <c r="E764" s="93"/>
      <c r="F764" s="92"/>
      <c r="G764" s="92"/>
      <c r="H764" s="93"/>
      <c r="I764" s="94"/>
      <c r="J764" s="95"/>
      <c r="K764" s="2"/>
      <c r="L764" s="2"/>
      <c r="M764" s="2"/>
      <c r="N764" s="2"/>
      <c r="O764" s="2"/>
      <c r="P764" s="2"/>
      <c r="Q764" s="2"/>
      <c r="R764" s="2"/>
      <c r="S764" s="2"/>
      <c r="T764" s="2"/>
      <c r="U764" s="2"/>
      <c r="V764" s="2"/>
      <c r="W764" s="2"/>
      <c r="X764" s="2"/>
      <c r="Y764" s="2"/>
      <c r="Z764" s="2"/>
    </row>
    <row r="765" spans="1:26" ht="12.75" customHeight="1">
      <c r="A765" s="2"/>
      <c r="B765" s="92"/>
      <c r="C765" s="26"/>
      <c r="D765" s="93"/>
      <c r="E765" s="93"/>
      <c r="F765" s="92"/>
      <c r="G765" s="92"/>
      <c r="H765" s="93"/>
      <c r="I765" s="94"/>
      <c r="J765" s="95"/>
      <c r="K765" s="2"/>
      <c r="L765" s="2"/>
      <c r="M765" s="2"/>
      <c r="N765" s="2"/>
      <c r="O765" s="2"/>
      <c r="P765" s="2"/>
      <c r="Q765" s="2"/>
      <c r="R765" s="2"/>
      <c r="S765" s="2"/>
      <c r="T765" s="2"/>
      <c r="U765" s="2"/>
      <c r="V765" s="2"/>
      <c r="W765" s="2"/>
      <c r="X765" s="2"/>
      <c r="Y765" s="2"/>
      <c r="Z765" s="2"/>
    </row>
    <row r="766" spans="1:26" ht="12.75" customHeight="1">
      <c r="A766" s="2"/>
      <c r="B766" s="92"/>
      <c r="C766" s="26"/>
      <c r="D766" s="93"/>
      <c r="E766" s="93"/>
      <c r="F766" s="92"/>
      <c r="G766" s="92"/>
      <c r="H766" s="93"/>
      <c r="I766" s="94"/>
      <c r="J766" s="95"/>
      <c r="K766" s="2"/>
      <c r="L766" s="2"/>
      <c r="M766" s="2"/>
      <c r="N766" s="2"/>
      <c r="O766" s="2"/>
      <c r="P766" s="2"/>
      <c r="Q766" s="2"/>
      <c r="R766" s="2"/>
      <c r="S766" s="2"/>
      <c r="T766" s="2"/>
      <c r="U766" s="2"/>
      <c r="V766" s="2"/>
      <c r="W766" s="2"/>
      <c r="X766" s="2"/>
      <c r="Y766" s="2"/>
      <c r="Z766" s="2"/>
    </row>
    <row r="767" spans="1:26" ht="12.75" customHeight="1">
      <c r="A767" s="2"/>
      <c r="B767" s="92"/>
      <c r="C767" s="26"/>
      <c r="D767" s="93"/>
      <c r="E767" s="93"/>
      <c r="F767" s="92"/>
      <c r="G767" s="92"/>
      <c r="H767" s="93"/>
      <c r="I767" s="94"/>
      <c r="J767" s="95"/>
      <c r="K767" s="2"/>
      <c r="L767" s="2"/>
      <c r="M767" s="2"/>
      <c r="N767" s="2"/>
      <c r="O767" s="2"/>
      <c r="P767" s="2"/>
      <c r="Q767" s="2"/>
      <c r="R767" s="2"/>
      <c r="S767" s="2"/>
      <c r="T767" s="2"/>
      <c r="U767" s="2"/>
      <c r="V767" s="2"/>
      <c r="W767" s="2"/>
      <c r="X767" s="2"/>
      <c r="Y767" s="2"/>
      <c r="Z767" s="2"/>
    </row>
    <row r="768" spans="1:26" ht="12.75" customHeight="1">
      <c r="A768" s="2"/>
      <c r="B768" s="92"/>
      <c r="C768" s="26"/>
      <c r="D768" s="93"/>
      <c r="E768" s="93"/>
      <c r="F768" s="92"/>
      <c r="G768" s="92"/>
      <c r="H768" s="93"/>
      <c r="I768" s="94"/>
      <c r="J768" s="95"/>
      <c r="K768" s="2"/>
      <c r="L768" s="2"/>
      <c r="M768" s="2"/>
      <c r="N768" s="2"/>
      <c r="O768" s="2"/>
      <c r="P768" s="2"/>
      <c r="Q768" s="2"/>
      <c r="R768" s="2"/>
      <c r="S768" s="2"/>
      <c r="T768" s="2"/>
      <c r="U768" s="2"/>
      <c r="V768" s="2"/>
      <c r="W768" s="2"/>
      <c r="X768" s="2"/>
      <c r="Y768" s="2"/>
      <c r="Z768" s="2"/>
    </row>
    <row r="769" spans="1:26" ht="12.75" customHeight="1">
      <c r="A769" s="2"/>
      <c r="B769" s="92"/>
      <c r="C769" s="26"/>
      <c r="D769" s="93"/>
      <c r="E769" s="93"/>
      <c r="F769" s="92"/>
      <c r="G769" s="92"/>
      <c r="H769" s="93"/>
      <c r="I769" s="94"/>
      <c r="J769" s="95"/>
      <c r="K769" s="2"/>
      <c r="L769" s="2"/>
      <c r="M769" s="2"/>
      <c r="N769" s="2"/>
      <c r="O769" s="2"/>
      <c r="P769" s="2"/>
      <c r="Q769" s="2"/>
      <c r="R769" s="2"/>
      <c r="S769" s="2"/>
      <c r="T769" s="2"/>
      <c r="U769" s="2"/>
      <c r="V769" s="2"/>
      <c r="W769" s="2"/>
      <c r="X769" s="2"/>
      <c r="Y769" s="2"/>
      <c r="Z769" s="2"/>
    </row>
    <row r="770" spans="1:26" ht="12.75" customHeight="1">
      <c r="A770" s="2"/>
      <c r="B770" s="92"/>
      <c r="C770" s="26"/>
      <c r="D770" s="93"/>
      <c r="E770" s="93"/>
      <c r="F770" s="92"/>
      <c r="G770" s="92"/>
      <c r="H770" s="93"/>
      <c r="I770" s="94"/>
      <c r="J770" s="95"/>
      <c r="K770" s="2"/>
      <c r="L770" s="2"/>
      <c r="M770" s="2"/>
      <c r="N770" s="2"/>
      <c r="O770" s="2"/>
      <c r="P770" s="2"/>
      <c r="Q770" s="2"/>
      <c r="R770" s="2"/>
      <c r="S770" s="2"/>
      <c r="T770" s="2"/>
      <c r="U770" s="2"/>
      <c r="V770" s="2"/>
      <c r="W770" s="2"/>
      <c r="X770" s="2"/>
      <c r="Y770" s="2"/>
      <c r="Z770" s="2"/>
    </row>
    <row r="771" spans="1:26" ht="12.75" customHeight="1">
      <c r="A771" s="2"/>
      <c r="B771" s="92"/>
      <c r="C771" s="26"/>
      <c r="D771" s="93"/>
      <c r="E771" s="93"/>
      <c r="F771" s="92"/>
      <c r="G771" s="92"/>
      <c r="H771" s="93"/>
      <c r="I771" s="94"/>
      <c r="J771" s="95"/>
      <c r="K771" s="2"/>
      <c r="L771" s="2"/>
      <c r="M771" s="2"/>
      <c r="N771" s="2"/>
      <c r="O771" s="2"/>
      <c r="P771" s="2"/>
      <c r="Q771" s="2"/>
      <c r="R771" s="2"/>
      <c r="S771" s="2"/>
      <c r="T771" s="2"/>
      <c r="U771" s="2"/>
      <c r="V771" s="2"/>
      <c r="W771" s="2"/>
      <c r="X771" s="2"/>
      <c r="Y771" s="2"/>
      <c r="Z771" s="2"/>
    </row>
    <row r="772" spans="1:26" ht="12.75" customHeight="1">
      <c r="A772" s="2"/>
      <c r="B772" s="92"/>
      <c r="C772" s="26"/>
      <c r="D772" s="93"/>
      <c r="E772" s="93"/>
      <c r="F772" s="92"/>
      <c r="G772" s="92"/>
      <c r="H772" s="93"/>
      <c r="I772" s="94"/>
      <c r="J772" s="95"/>
      <c r="K772" s="2"/>
      <c r="L772" s="2"/>
      <c r="M772" s="2"/>
      <c r="N772" s="2"/>
      <c r="O772" s="2"/>
      <c r="P772" s="2"/>
      <c r="Q772" s="2"/>
      <c r="R772" s="2"/>
      <c r="S772" s="2"/>
      <c r="T772" s="2"/>
      <c r="U772" s="2"/>
      <c r="V772" s="2"/>
      <c r="W772" s="2"/>
      <c r="X772" s="2"/>
      <c r="Y772" s="2"/>
      <c r="Z772" s="2"/>
    </row>
    <row r="773" spans="1:26" ht="12.75" customHeight="1">
      <c r="A773" s="2"/>
      <c r="B773" s="92"/>
      <c r="C773" s="26"/>
      <c r="D773" s="93"/>
      <c r="E773" s="93"/>
      <c r="F773" s="92"/>
      <c r="G773" s="92"/>
      <c r="H773" s="93"/>
      <c r="I773" s="94"/>
      <c r="J773" s="95"/>
      <c r="K773" s="2"/>
      <c r="L773" s="2"/>
      <c r="M773" s="2"/>
      <c r="N773" s="2"/>
      <c r="O773" s="2"/>
      <c r="P773" s="2"/>
      <c r="Q773" s="2"/>
      <c r="R773" s="2"/>
      <c r="S773" s="2"/>
      <c r="T773" s="2"/>
      <c r="U773" s="2"/>
      <c r="V773" s="2"/>
      <c r="W773" s="2"/>
      <c r="X773" s="2"/>
      <c r="Y773" s="2"/>
      <c r="Z773" s="2"/>
    </row>
    <row r="774" spans="1:26" ht="12.75" customHeight="1">
      <c r="A774" s="2"/>
      <c r="B774" s="92"/>
      <c r="C774" s="26"/>
      <c r="D774" s="93"/>
      <c r="E774" s="93"/>
      <c r="F774" s="92"/>
      <c r="G774" s="92"/>
      <c r="H774" s="93"/>
      <c r="I774" s="94"/>
      <c r="J774" s="95"/>
      <c r="K774" s="2"/>
      <c r="L774" s="2"/>
      <c r="M774" s="2"/>
      <c r="N774" s="2"/>
      <c r="O774" s="2"/>
      <c r="P774" s="2"/>
      <c r="Q774" s="2"/>
      <c r="R774" s="2"/>
      <c r="S774" s="2"/>
      <c r="T774" s="2"/>
      <c r="U774" s="2"/>
      <c r="V774" s="2"/>
      <c r="W774" s="2"/>
      <c r="X774" s="2"/>
      <c r="Y774" s="2"/>
      <c r="Z774" s="2"/>
    </row>
    <row r="775" spans="1:26" ht="12.75" customHeight="1">
      <c r="A775" s="2"/>
      <c r="B775" s="92"/>
      <c r="C775" s="26"/>
      <c r="D775" s="93"/>
      <c r="E775" s="93"/>
      <c r="F775" s="92"/>
      <c r="G775" s="92"/>
      <c r="H775" s="93"/>
      <c r="I775" s="94"/>
      <c r="J775" s="95"/>
      <c r="K775" s="2"/>
      <c r="L775" s="2"/>
      <c r="M775" s="2"/>
      <c r="N775" s="2"/>
      <c r="O775" s="2"/>
      <c r="P775" s="2"/>
      <c r="Q775" s="2"/>
      <c r="R775" s="2"/>
      <c r="S775" s="2"/>
      <c r="T775" s="2"/>
      <c r="U775" s="2"/>
      <c r="V775" s="2"/>
      <c r="W775" s="2"/>
      <c r="X775" s="2"/>
      <c r="Y775" s="2"/>
      <c r="Z775" s="2"/>
    </row>
    <row r="776" spans="1:26" ht="12.75" customHeight="1">
      <c r="A776" s="2"/>
      <c r="B776" s="92"/>
      <c r="C776" s="26"/>
      <c r="D776" s="93"/>
      <c r="E776" s="93"/>
      <c r="F776" s="92"/>
      <c r="G776" s="92"/>
      <c r="H776" s="93"/>
      <c r="I776" s="94"/>
      <c r="J776" s="95"/>
      <c r="K776" s="2"/>
      <c r="L776" s="2"/>
      <c r="M776" s="2"/>
      <c r="N776" s="2"/>
      <c r="O776" s="2"/>
      <c r="P776" s="2"/>
      <c r="Q776" s="2"/>
      <c r="R776" s="2"/>
      <c r="S776" s="2"/>
      <c r="T776" s="2"/>
      <c r="U776" s="2"/>
      <c r="V776" s="2"/>
      <c r="W776" s="2"/>
      <c r="X776" s="2"/>
      <c r="Y776" s="2"/>
      <c r="Z776" s="2"/>
    </row>
    <row r="777" spans="1:26" ht="12.75" customHeight="1">
      <c r="A777" s="2"/>
      <c r="B777" s="92"/>
      <c r="C777" s="26"/>
      <c r="D777" s="93"/>
      <c r="E777" s="93"/>
      <c r="F777" s="92"/>
      <c r="G777" s="92"/>
      <c r="H777" s="93"/>
      <c r="I777" s="94"/>
      <c r="J777" s="95"/>
      <c r="K777" s="2"/>
      <c r="L777" s="2"/>
      <c r="M777" s="2"/>
      <c r="N777" s="2"/>
      <c r="O777" s="2"/>
      <c r="P777" s="2"/>
      <c r="Q777" s="2"/>
      <c r="R777" s="2"/>
      <c r="S777" s="2"/>
      <c r="T777" s="2"/>
      <c r="U777" s="2"/>
      <c r="V777" s="2"/>
      <c r="W777" s="2"/>
      <c r="X777" s="2"/>
      <c r="Y777" s="2"/>
      <c r="Z777" s="2"/>
    </row>
    <row r="778" spans="1:26" ht="12.75" customHeight="1">
      <c r="A778" s="2"/>
      <c r="B778" s="92"/>
      <c r="C778" s="26"/>
      <c r="D778" s="93"/>
      <c r="E778" s="93"/>
      <c r="F778" s="92"/>
      <c r="G778" s="92"/>
      <c r="H778" s="93"/>
      <c r="I778" s="94"/>
      <c r="J778" s="95"/>
      <c r="K778" s="2"/>
      <c r="L778" s="2"/>
      <c r="M778" s="2"/>
      <c r="N778" s="2"/>
      <c r="O778" s="2"/>
      <c r="P778" s="2"/>
      <c r="Q778" s="2"/>
      <c r="R778" s="2"/>
      <c r="S778" s="2"/>
      <c r="T778" s="2"/>
      <c r="U778" s="2"/>
      <c r="V778" s="2"/>
      <c r="W778" s="2"/>
      <c r="X778" s="2"/>
      <c r="Y778" s="2"/>
      <c r="Z778" s="2"/>
    </row>
    <row r="779" spans="1:26" ht="12.75" customHeight="1">
      <c r="A779" s="2"/>
      <c r="B779" s="92"/>
      <c r="C779" s="26"/>
      <c r="D779" s="93"/>
      <c r="E779" s="93"/>
      <c r="F779" s="92"/>
      <c r="G779" s="92"/>
      <c r="H779" s="93"/>
      <c r="I779" s="94"/>
      <c r="J779" s="95"/>
      <c r="K779" s="2"/>
      <c r="L779" s="2"/>
      <c r="M779" s="2"/>
      <c r="N779" s="2"/>
      <c r="O779" s="2"/>
      <c r="P779" s="2"/>
      <c r="Q779" s="2"/>
      <c r="R779" s="2"/>
      <c r="S779" s="2"/>
      <c r="T779" s="2"/>
      <c r="U779" s="2"/>
      <c r="V779" s="2"/>
      <c r="W779" s="2"/>
      <c r="X779" s="2"/>
      <c r="Y779" s="2"/>
      <c r="Z779" s="2"/>
    </row>
    <row r="780" spans="1:26" ht="12.75" customHeight="1">
      <c r="A780" s="2"/>
      <c r="B780" s="92"/>
      <c r="C780" s="26"/>
      <c r="D780" s="93"/>
      <c r="E780" s="93"/>
      <c r="F780" s="92"/>
      <c r="G780" s="92"/>
      <c r="H780" s="93"/>
      <c r="I780" s="94"/>
      <c r="J780" s="95"/>
      <c r="K780" s="2"/>
      <c r="L780" s="2"/>
      <c r="M780" s="2"/>
      <c r="N780" s="2"/>
      <c r="O780" s="2"/>
      <c r="P780" s="2"/>
      <c r="Q780" s="2"/>
      <c r="R780" s="2"/>
      <c r="S780" s="2"/>
      <c r="T780" s="2"/>
      <c r="U780" s="2"/>
      <c r="V780" s="2"/>
      <c r="W780" s="2"/>
      <c r="X780" s="2"/>
      <c r="Y780" s="2"/>
      <c r="Z780" s="2"/>
    </row>
    <row r="781" spans="1:26" ht="12.75" customHeight="1">
      <c r="A781" s="2"/>
      <c r="B781" s="92"/>
      <c r="C781" s="26"/>
      <c r="D781" s="93"/>
      <c r="E781" s="93"/>
      <c r="F781" s="92"/>
      <c r="G781" s="92"/>
      <c r="H781" s="93"/>
      <c r="I781" s="94"/>
      <c r="J781" s="95"/>
      <c r="K781" s="2"/>
      <c r="L781" s="2"/>
      <c r="M781" s="2"/>
      <c r="N781" s="2"/>
      <c r="O781" s="2"/>
      <c r="P781" s="2"/>
      <c r="Q781" s="2"/>
      <c r="R781" s="2"/>
      <c r="S781" s="2"/>
      <c r="T781" s="2"/>
      <c r="U781" s="2"/>
      <c r="V781" s="2"/>
      <c r="W781" s="2"/>
      <c r="X781" s="2"/>
      <c r="Y781" s="2"/>
      <c r="Z781" s="2"/>
    </row>
    <row r="782" spans="1:26" ht="12.75" customHeight="1">
      <c r="A782" s="2"/>
      <c r="B782" s="92"/>
      <c r="C782" s="26"/>
      <c r="D782" s="93"/>
      <c r="E782" s="93"/>
      <c r="F782" s="92"/>
      <c r="G782" s="92"/>
      <c r="H782" s="93"/>
      <c r="I782" s="94"/>
      <c r="J782" s="95"/>
      <c r="K782" s="2"/>
      <c r="L782" s="2"/>
      <c r="M782" s="2"/>
      <c r="N782" s="2"/>
      <c r="O782" s="2"/>
      <c r="P782" s="2"/>
      <c r="Q782" s="2"/>
      <c r="R782" s="2"/>
      <c r="S782" s="2"/>
      <c r="T782" s="2"/>
      <c r="U782" s="2"/>
      <c r="V782" s="2"/>
      <c r="W782" s="2"/>
      <c r="X782" s="2"/>
      <c r="Y782" s="2"/>
      <c r="Z782" s="2"/>
    </row>
    <row r="783" spans="1:26" ht="12.75" customHeight="1">
      <c r="A783" s="2"/>
      <c r="B783" s="92"/>
      <c r="C783" s="26"/>
      <c r="D783" s="93"/>
      <c r="E783" s="93"/>
      <c r="F783" s="92"/>
      <c r="G783" s="92"/>
      <c r="H783" s="93"/>
      <c r="I783" s="94"/>
      <c r="J783" s="95"/>
      <c r="K783" s="2"/>
      <c r="L783" s="2"/>
      <c r="M783" s="2"/>
      <c r="N783" s="2"/>
      <c r="O783" s="2"/>
      <c r="P783" s="2"/>
      <c r="Q783" s="2"/>
      <c r="R783" s="2"/>
      <c r="S783" s="2"/>
      <c r="T783" s="2"/>
      <c r="U783" s="2"/>
      <c r="V783" s="2"/>
      <c r="W783" s="2"/>
      <c r="X783" s="2"/>
      <c r="Y783" s="2"/>
      <c r="Z783" s="2"/>
    </row>
    <row r="784" spans="1:26" ht="12.75" customHeight="1">
      <c r="A784" s="2"/>
      <c r="B784" s="92"/>
      <c r="C784" s="26"/>
      <c r="D784" s="93"/>
      <c r="E784" s="93"/>
      <c r="F784" s="92"/>
      <c r="G784" s="92"/>
      <c r="H784" s="93"/>
      <c r="I784" s="94"/>
      <c r="J784" s="95"/>
      <c r="K784" s="2"/>
      <c r="L784" s="2"/>
      <c r="M784" s="2"/>
      <c r="N784" s="2"/>
      <c r="O784" s="2"/>
      <c r="P784" s="2"/>
      <c r="Q784" s="2"/>
      <c r="R784" s="2"/>
      <c r="S784" s="2"/>
      <c r="T784" s="2"/>
      <c r="U784" s="2"/>
      <c r="V784" s="2"/>
      <c r="W784" s="2"/>
      <c r="X784" s="2"/>
      <c r="Y784" s="2"/>
      <c r="Z784" s="2"/>
    </row>
    <row r="785" spans="1:26" ht="12.75" customHeight="1">
      <c r="A785" s="2"/>
      <c r="B785" s="92"/>
      <c r="C785" s="26"/>
      <c r="D785" s="93"/>
      <c r="E785" s="93"/>
      <c r="F785" s="92"/>
      <c r="G785" s="92"/>
      <c r="H785" s="93"/>
      <c r="I785" s="94"/>
      <c r="J785" s="95"/>
      <c r="K785" s="2"/>
      <c r="L785" s="2"/>
      <c r="M785" s="2"/>
      <c r="N785" s="2"/>
      <c r="O785" s="2"/>
      <c r="P785" s="2"/>
      <c r="Q785" s="2"/>
      <c r="R785" s="2"/>
      <c r="S785" s="2"/>
      <c r="T785" s="2"/>
      <c r="U785" s="2"/>
      <c r="V785" s="2"/>
      <c r="W785" s="2"/>
      <c r="X785" s="2"/>
      <c r="Y785" s="2"/>
      <c r="Z785" s="2"/>
    </row>
    <row r="786" spans="1:26" ht="12.75" customHeight="1">
      <c r="A786" s="2"/>
      <c r="B786" s="92"/>
      <c r="C786" s="26"/>
      <c r="D786" s="93"/>
      <c r="E786" s="93"/>
      <c r="F786" s="92"/>
      <c r="G786" s="92"/>
      <c r="H786" s="93"/>
      <c r="I786" s="94"/>
      <c r="J786" s="95"/>
      <c r="K786" s="2"/>
      <c r="L786" s="2"/>
      <c r="M786" s="2"/>
      <c r="N786" s="2"/>
      <c r="O786" s="2"/>
      <c r="P786" s="2"/>
      <c r="Q786" s="2"/>
      <c r="R786" s="2"/>
      <c r="S786" s="2"/>
      <c r="T786" s="2"/>
      <c r="U786" s="2"/>
      <c r="V786" s="2"/>
      <c r="W786" s="2"/>
      <c r="X786" s="2"/>
      <c r="Y786" s="2"/>
      <c r="Z786" s="2"/>
    </row>
    <row r="787" spans="1:26" ht="12.75" customHeight="1">
      <c r="A787" s="2"/>
      <c r="B787" s="92"/>
      <c r="C787" s="26"/>
      <c r="D787" s="93"/>
      <c r="E787" s="93"/>
      <c r="F787" s="92"/>
      <c r="G787" s="92"/>
      <c r="H787" s="93"/>
      <c r="I787" s="94"/>
      <c r="J787" s="95"/>
      <c r="K787" s="2"/>
      <c r="L787" s="2"/>
      <c r="M787" s="2"/>
      <c r="N787" s="2"/>
      <c r="O787" s="2"/>
      <c r="P787" s="2"/>
      <c r="Q787" s="2"/>
      <c r="R787" s="2"/>
      <c r="S787" s="2"/>
      <c r="T787" s="2"/>
      <c r="U787" s="2"/>
      <c r="V787" s="2"/>
      <c r="W787" s="2"/>
      <c r="X787" s="2"/>
      <c r="Y787" s="2"/>
      <c r="Z787" s="2"/>
    </row>
    <row r="788" spans="1:26" ht="12.75" customHeight="1">
      <c r="A788" s="2"/>
      <c r="B788" s="92"/>
      <c r="C788" s="26"/>
      <c r="D788" s="93"/>
      <c r="E788" s="93"/>
      <c r="F788" s="92"/>
      <c r="G788" s="92"/>
      <c r="H788" s="93"/>
      <c r="I788" s="94"/>
      <c r="J788" s="95"/>
      <c r="K788" s="2"/>
      <c r="L788" s="2"/>
      <c r="M788" s="2"/>
      <c r="N788" s="2"/>
      <c r="O788" s="2"/>
      <c r="P788" s="2"/>
      <c r="Q788" s="2"/>
      <c r="R788" s="2"/>
      <c r="S788" s="2"/>
      <c r="T788" s="2"/>
      <c r="U788" s="2"/>
      <c r="V788" s="2"/>
      <c r="W788" s="2"/>
      <c r="X788" s="2"/>
      <c r="Y788" s="2"/>
      <c r="Z788" s="2"/>
    </row>
    <row r="789" spans="1:26" ht="12.75" customHeight="1">
      <c r="A789" s="2"/>
      <c r="B789" s="92"/>
      <c r="C789" s="26"/>
      <c r="D789" s="93"/>
      <c r="E789" s="93"/>
      <c r="F789" s="92"/>
      <c r="G789" s="92"/>
      <c r="H789" s="93"/>
      <c r="I789" s="94"/>
      <c r="J789" s="95"/>
      <c r="K789" s="2"/>
      <c r="L789" s="2"/>
      <c r="M789" s="2"/>
      <c r="N789" s="2"/>
      <c r="O789" s="2"/>
      <c r="P789" s="2"/>
      <c r="Q789" s="2"/>
      <c r="R789" s="2"/>
      <c r="S789" s="2"/>
      <c r="T789" s="2"/>
      <c r="U789" s="2"/>
      <c r="V789" s="2"/>
      <c r="W789" s="2"/>
      <c r="X789" s="2"/>
      <c r="Y789" s="2"/>
      <c r="Z789" s="2"/>
    </row>
    <row r="790" spans="1:26" ht="12.75" customHeight="1">
      <c r="A790" s="2"/>
      <c r="B790" s="92"/>
      <c r="C790" s="26"/>
      <c r="D790" s="93"/>
      <c r="E790" s="93"/>
      <c r="F790" s="92"/>
      <c r="G790" s="92"/>
      <c r="H790" s="93"/>
      <c r="I790" s="94"/>
      <c r="J790" s="95"/>
      <c r="K790" s="2"/>
      <c r="L790" s="2"/>
      <c r="M790" s="2"/>
      <c r="N790" s="2"/>
      <c r="O790" s="2"/>
      <c r="P790" s="2"/>
      <c r="Q790" s="2"/>
      <c r="R790" s="2"/>
      <c r="S790" s="2"/>
      <c r="T790" s="2"/>
      <c r="U790" s="2"/>
      <c r="V790" s="2"/>
      <c r="W790" s="2"/>
      <c r="X790" s="2"/>
      <c r="Y790" s="2"/>
      <c r="Z790" s="2"/>
    </row>
    <row r="791" spans="1:26" ht="12.75" customHeight="1">
      <c r="A791" s="2"/>
      <c r="B791" s="92"/>
      <c r="C791" s="26"/>
      <c r="D791" s="93"/>
      <c r="E791" s="93"/>
      <c r="F791" s="92"/>
      <c r="G791" s="92"/>
      <c r="H791" s="93"/>
      <c r="I791" s="94"/>
      <c r="J791" s="95"/>
      <c r="K791" s="2"/>
      <c r="L791" s="2"/>
      <c r="M791" s="2"/>
      <c r="N791" s="2"/>
      <c r="O791" s="2"/>
      <c r="P791" s="2"/>
      <c r="Q791" s="2"/>
      <c r="R791" s="2"/>
      <c r="S791" s="2"/>
      <c r="T791" s="2"/>
      <c r="U791" s="2"/>
      <c r="V791" s="2"/>
      <c r="W791" s="2"/>
      <c r="X791" s="2"/>
      <c r="Y791" s="2"/>
      <c r="Z791" s="2"/>
    </row>
    <row r="792" spans="1:26" ht="12.75" customHeight="1">
      <c r="A792" s="2"/>
      <c r="B792" s="92"/>
      <c r="C792" s="26"/>
      <c r="D792" s="93"/>
      <c r="E792" s="93"/>
      <c r="F792" s="92"/>
      <c r="G792" s="92"/>
      <c r="H792" s="93"/>
      <c r="I792" s="94"/>
      <c r="J792" s="95"/>
      <c r="K792" s="2"/>
      <c r="L792" s="2"/>
      <c r="M792" s="2"/>
      <c r="N792" s="2"/>
      <c r="O792" s="2"/>
      <c r="P792" s="2"/>
      <c r="Q792" s="2"/>
      <c r="R792" s="2"/>
      <c r="S792" s="2"/>
      <c r="T792" s="2"/>
      <c r="U792" s="2"/>
      <c r="V792" s="2"/>
      <c r="W792" s="2"/>
      <c r="X792" s="2"/>
      <c r="Y792" s="2"/>
      <c r="Z792" s="2"/>
    </row>
    <row r="793" spans="1:26" ht="12.75" customHeight="1">
      <c r="A793" s="2"/>
      <c r="B793" s="92"/>
      <c r="C793" s="26"/>
      <c r="D793" s="93"/>
      <c r="E793" s="93"/>
      <c r="F793" s="92"/>
      <c r="G793" s="92"/>
      <c r="H793" s="93"/>
      <c r="I793" s="94"/>
      <c r="J793" s="95"/>
      <c r="K793" s="2"/>
      <c r="L793" s="2"/>
      <c r="M793" s="2"/>
      <c r="N793" s="2"/>
      <c r="O793" s="2"/>
      <c r="P793" s="2"/>
      <c r="Q793" s="2"/>
      <c r="R793" s="2"/>
      <c r="S793" s="2"/>
      <c r="T793" s="2"/>
      <c r="U793" s="2"/>
      <c r="V793" s="2"/>
      <c r="W793" s="2"/>
      <c r="X793" s="2"/>
      <c r="Y793" s="2"/>
      <c r="Z793" s="2"/>
    </row>
    <row r="794" spans="1:26" ht="12.75" customHeight="1">
      <c r="A794" s="2"/>
      <c r="B794" s="92"/>
      <c r="C794" s="26"/>
      <c r="D794" s="93"/>
      <c r="E794" s="93"/>
      <c r="F794" s="92"/>
      <c r="G794" s="92"/>
      <c r="H794" s="93"/>
      <c r="I794" s="94"/>
      <c r="J794" s="95"/>
      <c r="K794" s="2"/>
      <c r="L794" s="2"/>
      <c r="M794" s="2"/>
      <c r="N794" s="2"/>
      <c r="O794" s="2"/>
      <c r="P794" s="2"/>
      <c r="Q794" s="2"/>
      <c r="R794" s="2"/>
      <c r="S794" s="2"/>
      <c r="T794" s="2"/>
      <c r="U794" s="2"/>
      <c r="V794" s="2"/>
      <c r="W794" s="2"/>
      <c r="X794" s="2"/>
      <c r="Y794" s="2"/>
      <c r="Z794" s="2"/>
    </row>
    <row r="795" spans="1:26" ht="12.75" customHeight="1">
      <c r="A795" s="2"/>
      <c r="B795" s="92"/>
      <c r="C795" s="26"/>
      <c r="D795" s="93"/>
      <c r="E795" s="93"/>
      <c r="F795" s="92"/>
      <c r="G795" s="92"/>
      <c r="H795" s="93"/>
      <c r="I795" s="94"/>
      <c r="J795" s="95"/>
      <c r="K795" s="2"/>
      <c r="L795" s="2"/>
      <c r="M795" s="2"/>
      <c r="N795" s="2"/>
      <c r="O795" s="2"/>
      <c r="P795" s="2"/>
      <c r="Q795" s="2"/>
      <c r="R795" s="2"/>
      <c r="S795" s="2"/>
      <c r="T795" s="2"/>
      <c r="U795" s="2"/>
      <c r="V795" s="2"/>
      <c r="W795" s="2"/>
      <c r="X795" s="2"/>
      <c r="Y795" s="2"/>
      <c r="Z795" s="2"/>
    </row>
    <row r="796" spans="1:26" ht="12.75" customHeight="1">
      <c r="A796" s="2"/>
      <c r="B796" s="92"/>
      <c r="C796" s="26"/>
      <c r="D796" s="93"/>
      <c r="E796" s="93"/>
      <c r="F796" s="92"/>
      <c r="G796" s="92"/>
      <c r="H796" s="93"/>
      <c r="I796" s="94"/>
      <c r="J796" s="95"/>
      <c r="K796" s="2"/>
      <c r="L796" s="2"/>
      <c r="M796" s="2"/>
      <c r="N796" s="2"/>
      <c r="O796" s="2"/>
      <c r="P796" s="2"/>
      <c r="Q796" s="2"/>
      <c r="R796" s="2"/>
      <c r="S796" s="2"/>
      <c r="T796" s="2"/>
      <c r="U796" s="2"/>
      <c r="V796" s="2"/>
      <c r="W796" s="2"/>
      <c r="X796" s="2"/>
      <c r="Y796" s="2"/>
      <c r="Z796" s="2"/>
    </row>
    <row r="797" spans="1:26" ht="12.75" customHeight="1">
      <c r="A797" s="2"/>
      <c r="B797" s="92"/>
      <c r="C797" s="26"/>
      <c r="D797" s="93"/>
      <c r="E797" s="93"/>
      <c r="F797" s="92"/>
      <c r="G797" s="92"/>
      <c r="H797" s="93"/>
      <c r="I797" s="94"/>
      <c r="J797" s="95"/>
      <c r="K797" s="2"/>
      <c r="L797" s="2"/>
      <c r="M797" s="2"/>
      <c r="N797" s="2"/>
      <c r="O797" s="2"/>
      <c r="P797" s="2"/>
      <c r="Q797" s="2"/>
      <c r="R797" s="2"/>
      <c r="S797" s="2"/>
      <c r="T797" s="2"/>
      <c r="U797" s="2"/>
      <c r="V797" s="2"/>
      <c r="W797" s="2"/>
      <c r="X797" s="2"/>
      <c r="Y797" s="2"/>
      <c r="Z797" s="2"/>
    </row>
    <row r="798" spans="1:26" ht="12.75" customHeight="1">
      <c r="A798" s="2"/>
      <c r="B798" s="92"/>
      <c r="C798" s="26"/>
      <c r="D798" s="93"/>
      <c r="E798" s="93"/>
      <c r="F798" s="92"/>
      <c r="G798" s="92"/>
      <c r="H798" s="93"/>
      <c r="I798" s="94"/>
      <c r="J798" s="95"/>
      <c r="K798" s="2"/>
      <c r="L798" s="2"/>
      <c r="M798" s="2"/>
      <c r="N798" s="2"/>
      <c r="O798" s="2"/>
      <c r="P798" s="2"/>
      <c r="Q798" s="2"/>
      <c r="R798" s="2"/>
      <c r="S798" s="2"/>
      <c r="T798" s="2"/>
      <c r="U798" s="2"/>
      <c r="V798" s="2"/>
      <c r="W798" s="2"/>
      <c r="X798" s="2"/>
      <c r="Y798" s="2"/>
      <c r="Z798" s="2"/>
    </row>
    <row r="799" spans="1:26" ht="12.75" customHeight="1">
      <c r="A799" s="2"/>
      <c r="B799" s="92"/>
      <c r="C799" s="26"/>
      <c r="D799" s="93"/>
      <c r="E799" s="93"/>
      <c r="F799" s="92"/>
      <c r="G799" s="92"/>
      <c r="H799" s="93"/>
      <c r="I799" s="94"/>
      <c r="J799" s="95"/>
      <c r="K799" s="2"/>
      <c r="L799" s="2"/>
      <c r="M799" s="2"/>
      <c r="N799" s="2"/>
      <c r="O799" s="2"/>
      <c r="P799" s="2"/>
      <c r="Q799" s="2"/>
      <c r="R799" s="2"/>
      <c r="S799" s="2"/>
      <c r="T799" s="2"/>
      <c r="U799" s="2"/>
      <c r="V799" s="2"/>
      <c r="W799" s="2"/>
      <c r="X799" s="2"/>
      <c r="Y799" s="2"/>
      <c r="Z799" s="2"/>
    </row>
    <row r="800" spans="1:26" ht="12.75" customHeight="1">
      <c r="A800" s="2"/>
      <c r="B800" s="92"/>
      <c r="C800" s="26"/>
      <c r="D800" s="93"/>
      <c r="E800" s="93"/>
      <c r="F800" s="92"/>
      <c r="G800" s="92"/>
      <c r="H800" s="93"/>
      <c r="I800" s="94"/>
      <c r="J800" s="95"/>
      <c r="K800" s="2"/>
      <c r="L800" s="2"/>
      <c r="M800" s="2"/>
      <c r="N800" s="2"/>
      <c r="O800" s="2"/>
      <c r="P800" s="2"/>
      <c r="Q800" s="2"/>
      <c r="R800" s="2"/>
      <c r="S800" s="2"/>
      <c r="T800" s="2"/>
      <c r="U800" s="2"/>
      <c r="V800" s="2"/>
      <c r="W800" s="2"/>
      <c r="X800" s="2"/>
      <c r="Y800" s="2"/>
      <c r="Z800" s="2"/>
    </row>
    <row r="801" spans="1:26" ht="12.75" customHeight="1">
      <c r="A801" s="2"/>
      <c r="B801" s="92"/>
      <c r="C801" s="26"/>
      <c r="D801" s="93"/>
      <c r="E801" s="93"/>
      <c r="F801" s="92"/>
      <c r="G801" s="92"/>
      <c r="H801" s="93"/>
      <c r="I801" s="94"/>
      <c r="J801" s="95"/>
      <c r="K801" s="2"/>
      <c r="L801" s="2"/>
      <c r="M801" s="2"/>
      <c r="N801" s="2"/>
      <c r="O801" s="2"/>
      <c r="P801" s="2"/>
      <c r="Q801" s="2"/>
      <c r="R801" s="2"/>
      <c r="S801" s="2"/>
      <c r="T801" s="2"/>
      <c r="U801" s="2"/>
      <c r="V801" s="2"/>
      <c r="W801" s="2"/>
      <c r="X801" s="2"/>
      <c r="Y801" s="2"/>
      <c r="Z801" s="2"/>
    </row>
    <row r="802" spans="1:26" ht="12.75" customHeight="1">
      <c r="A802" s="2"/>
      <c r="B802" s="92"/>
      <c r="C802" s="26"/>
      <c r="D802" s="93"/>
      <c r="E802" s="93"/>
      <c r="F802" s="92"/>
      <c r="G802" s="92"/>
      <c r="H802" s="93"/>
      <c r="I802" s="94"/>
      <c r="J802" s="95"/>
      <c r="K802" s="2"/>
      <c r="L802" s="2"/>
      <c r="M802" s="2"/>
      <c r="N802" s="2"/>
      <c r="O802" s="2"/>
      <c r="P802" s="2"/>
      <c r="Q802" s="2"/>
      <c r="R802" s="2"/>
      <c r="S802" s="2"/>
      <c r="T802" s="2"/>
      <c r="U802" s="2"/>
      <c r="V802" s="2"/>
      <c r="W802" s="2"/>
      <c r="X802" s="2"/>
      <c r="Y802" s="2"/>
      <c r="Z802" s="2"/>
    </row>
    <row r="803" spans="1:26" ht="12.75" customHeight="1">
      <c r="A803" s="2"/>
      <c r="B803" s="92"/>
      <c r="C803" s="26"/>
      <c r="D803" s="93"/>
      <c r="E803" s="93"/>
      <c r="F803" s="92"/>
      <c r="G803" s="92"/>
      <c r="H803" s="93"/>
      <c r="I803" s="94"/>
      <c r="J803" s="95"/>
      <c r="K803" s="2"/>
      <c r="L803" s="2"/>
      <c r="M803" s="2"/>
      <c r="N803" s="2"/>
      <c r="O803" s="2"/>
      <c r="P803" s="2"/>
      <c r="Q803" s="2"/>
      <c r="R803" s="2"/>
      <c r="S803" s="2"/>
      <c r="T803" s="2"/>
      <c r="U803" s="2"/>
      <c r="V803" s="2"/>
      <c r="W803" s="2"/>
      <c r="X803" s="2"/>
      <c r="Y803" s="2"/>
      <c r="Z803" s="2"/>
    </row>
    <row r="804" spans="1:26" ht="12.75" customHeight="1">
      <c r="A804" s="2"/>
      <c r="B804" s="92"/>
      <c r="C804" s="26"/>
      <c r="D804" s="93"/>
      <c r="E804" s="93"/>
      <c r="F804" s="92"/>
      <c r="G804" s="92"/>
      <c r="H804" s="93"/>
      <c r="I804" s="94"/>
      <c r="J804" s="95"/>
      <c r="K804" s="2"/>
      <c r="L804" s="2"/>
      <c r="M804" s="2"/>
      <c r="N804" s="2"/>
      <c r="O804" s="2"/>
      <c r="P804" s="2"/>
      <c r="Q804" s="2"/>
      <c r="R804" s="2"/>
      <c r="S804" s="2"/>
      <c r="T804" s="2"/>
      <c r="U804" s="2"/>
      <c r="V804" s="2"/>
      <c r="W804" s="2"/>
      <c r="X804" s="2"/>
      <c r="Y804" s="2"/>
      <c r="Z804" s="2"/>
    </row>
    <row r="805" spans="1:26" ht="12.75" customHeight="1">
      <c r="A805" s="2"/>
      <c r="B805" s="92"/>
      <c r="C805" s="26"/>
      <c r="D805" s="93"/>
      <c r="E805" s="93"/>
      <c r="F805" s="92"/>
      <c r="G805" s="92"/>
      <c r="H805" s="93"/>
      <c r="I805" s="94"/>
      <c r="J805" s="95"/>
      <c r="K805" s="2"/>
      <c r="L805" s="2"/>
      <c r="M805" s="2"/>
      <c r="N805" s="2"/>
      <c r="O805" s="2"/>
      <c r="P805" s="2"/>
      <c r="Q805" s="2"/>
      <c r="R805" s="2"/>
      <c r="S805" s="2"/>
      <c r="T805" s="2"/>
      <c r="U805" s="2"/>
      <c r="V805" s="2"/>
      <c r="W805" s="2"/>
      <c r="X805" s="2"/>
      <c r="Y805" s="2"/>
      <c r="Z805" s="2"/>
    </row>
    <row r="806" spans="1:26" ht="12.75" customHeight="1">
      <c r="A806" s="2"/>
      <c r="B806" s="92"/>
      <c r="C806" s="26"/>
      <c r="D806" s="93"/>
      <c r="E806" s="93"/>
      <c r="F806" s="92"/>
      <c r="G806" s="92"/>
      <c r="H806" s="93"/>
      <c r="I806" s="94"/>
      <c r="J806" s="95"/>
      <c r="K806" s="2"/>
      <c r="L806" s="2"/>
      <c r="M806" s="2"/>
      <c r="N806" s="2"/>
      <c r="O806" s="2"/>
      <c r="P806" s="2"/>
      <c r="Q806" s="2"/>
      <c r="R806" s="2"/>
      <c r="S806" s="2"/>
      <c r="T806" s="2"/>
      <c r="U806" s="2"/>
      <c r="V806" s="2"/>
      <c r="W806" s="2"/>
      <c r="X806" s="2"/>
      <c r="Y806" s="2"/>
      <c r="Z806" s="2"/>
    </row>
    <row r="807" spans="1:26" ht="12.75" customHeight="1">
      <c r="A807" s="2"/>
      <c r="B807" s="92"/>
      <c r="C807" s="26"/>
      <c r="D807" s="93"/>
      <c r="E807" s="93"/>
      <c r="F807" s="92"/>
      <c r="G807" s="92"/>
      <c r="H807" s="93"/>
      <c r="I807" s="94"/>
      <c r="J807" s="95"/>
      <c r="K807" s="2"/>
      <c r="L807" s="2"/>
      <c r="M807" s="2"/>
      <c r="N807" s="2"/>
      <c r="O807" s="2"/>
      <c r="P807" s="2"/>
      <c r="Q807" s="2"/>
      <c r="R807" s="2"/>
      <c r="S807" s="2"/>
      <c r="T807" s="2"/>
      <c r="U807" s="2"/>
      <c r="V807" s="2"/>
      <c r="W807" s="2"/>
      <c r="X807" s="2"/>
      <c r="Y807" s="2"/>
      <c r="Z807" s="2"/>
    </row>
    <row r="808" spans="1:26" ht="12.75" customHeight="1">
      <c r="A808" s="2"/>
      <c r="B808" s="92"/>
      <c r="C808" s="26"/>
      <c r="D808" s="93"/>
      <c r="E808" s="93"/>
      <c r="F808" s="92"/>
      <c r="G808" s="92"/>
      <c r="H808" s="93"/>
      <c r="I808" s="94"/>
      <c r="J808" s="95"/>
      <c r="K808" s="2"/>
      <c r="L808" s="2"/>
      <c r="M808" s="2"/>
      <c r="N808" s="2"/>
      <c r="O808" s="2"/>
      <c r="P808" s="2"/>
      <c r="Q808" s="2"/>
      <c r="R808" s="2"/>
      <c r="S808" s="2"/>
      <c r="T808" s="2"/>
      <c r="U808" s="2"/>
      <c r="V808" s="2"/>
      <c r="W808" s="2"/>
      <c r="X808" s="2"/>
      <c r="Y808" s="2"/>
      <c r="Z808" s="2"/>
    </row>
    <row r="809" spans="1:26" ht="12.75" customHeight="1">
      <c r="A809" s="2"/>
      <c r="B809" s="92"/>
      <c r="C809" s="26"/>
      <c r="D809" s="93"/>
      <c r="E809" s="93"/>
      <c r="F809" s="92"/>
      <c r="G809" s="92"/>
      <c r="H809" s="93"/>
      <c r="I809" s="94"/>
      <c r="J809" s="95"/>
      <c r="K809" s="2"/>
      <c r="L809" s="2"/>
      <c r="M809" s="2"/>
      <c r="N809" s="2"/>
      <c r="O809" s="2"/>
      <c r="P809" s="2"/>
      <c r="Q809" s="2"/>
      <c r="R809" s="2"/>
      <c r="S809" s="2"/>
      <c r="T809" s="2"/>
      <c r="U809" s="2"/>
      <c r="V809" s="2"/>
      <c r="W809" s="2"/>
      <c r="X809" s="2"/>
      <c r="Y809" s="2"/>
      <c r="Z809" s="2"/>
    </row>
    <row r="810" spans="1:26" ht="12.75" customHeight="1">
      <c r="A810" s="2"/>
      <c r="B810" s="92"/>
      <c r="C810" s="26"/>
      <c r="D810" s="93"/>
      <c r="E810" s="93"/>
      <c r="F810" s="92"/>
      <c r="G810" s="92"/>
      <c r="H810" s="93"/>
      <c r="I810" s="94"/>
      <c r="J810" s="95"/>
      <c r="K810" s="2"/>
      <c r="L810" s="2"/>
      <c r="M810" s="2"/>
      <c r="N810" s="2"/>
      <c r="O810" s="2"/>
      <c r="P810" s="2"/>
      <c r="Q810" s="2"/>
      <c r="R810" s="2"/>
      <c r="S810" s="2"/>
      <c r="T810" s="2"/>
      <c r="U810" s="2"/>
      <c r="V810" s="2"/>
      <c r="W810" s="2"/>
      <c r="X810" s="2"/>
      <c r="Y810" s="2"/>
      <c r="Z810" s="2"/>
    </row>
    <row r="811" spans="1:26" ht="12.75" customHeight="1">
      <c r="A811" s="2"/>
      <c r="B811" s="92"/>
      <c r="C811" s="26"/>
      <c r="D811" s="93"/>
      <c r="E811" s="93"/>
      <c r="F811" s="92"/>
      <c r="G811" s="92"/>
      <c r="H811" s="93"/>
      <c r="I811" s="94"/>
      <c r="J811" s="95"/>
      <c r="K811" s="2"/>
      <c r="L811" s="2"/>
      <c r="M811" s="2"/>
      <c r="N811" s="2"/>
      <c r="O811" s="2"/>
      <c r="P811" s="2"/>
      <c r="Q811" s="2"/>
      <c r="R811" s="2"/>
      <c r="S811" s="2"/>
      <c r="T811" s="2"/>
      <c r="U811" s="2"/>
      <c r="V811" s="2"/>
      <c r="W811" s="2"/>
      <c r="X811" s="2"/>
      <c r="Y811" s="2"/>
      <c r="Z811" s="2"/>
    </row>
    <row r="812" spans="1:26" ht="12.75" customHeight="1">
      <c r="A812" s="2"/>
      <c r="B812" s="92"/>
      <c r="C812" s="26"/>
      <c r="D812" s="93"/>
      <c r="E812" s="93"/>
      <c r="F812" s="92"/>
      <c r="G812" s="92"/>
      <c r="H812" s="93"/>
      <c r="I812" s="94"/>
      <c r="J812" s="95"/>
      <c r="K812" s="2"/>
      <c r="L812" s="2"/>
      <c r="M812" s="2"/>
      <c r="N812" s="2"/>
      <c r="O812" s="2"/>
      <c r="P812" s="2"/>
      <c r="Q812" s="2"/>
      <c r="R812" s="2"/>
      <c r="S812" s="2"/>
      <c r="T812" s="2"/>
      <c r="U812" s="2"/>
      <c r="V812" s="2"/>
      <c r="W812" s="2"/>
      <c r="X812" s="2"/>
      <c r="Y812" s="2"/>
      <c r="Z812" s="2"/>
    </row>
    <row r="813" spans="1:26" ht="12.75" customHeight="1">
      <c r="A813" s="2"/>
      <c r="B813" s="92"/>
      <c r="C813" s="26"/>
      <c r="D813" s="93"/>
      <c r="E813" s="93"/>
      <c r="F813" s="92"/>
      <c r="G813" s="92"/>
      <c r="H813" s="93"/>
      <c r="I813" s="94"/>
      <c r="J813" s="95"/>
      <c r="K813" s="2"/>
      <c r="L813" s="2"/>
      <c r="M813" s="2"/>
      <c r="N813" s="2"/>
      <c r="O813" s="2"/>
      <c r="P813" s="2"/>
      <c r="Q813" s="2"/>
      <c r="R813" s="2"/>
      <c r="S813" s="2"/>
      <c r="T813" s="2"/>
      <c r="U813" s="2"/>
      <c r="V813" s="2"/>
      <c r="W813" s="2"/>
      <c r="X813" s="2"/>
      <c r="Y813" s="2"/>
      <c r="Z813" s="2"/>
    </row>
    <row r="814" spans="1:26" ht="12.75" customHeight="1">
      <c r="A814" s="2"/>
      <c r="B814" s="92"/>
      <c r="C814" s="26"/>
      <c r="D814" s="93"/>
      <c r="E814" s="93"/>
      <c r="F814" s="92"/>
      <c r="G814" s="92"/>
      <c r="H814" s="93"/>
      <c r="I814" s="94"/>
      <c r="J814" s="95"/>
      <c r="K814" s="2"/>
      <c r="L814" s="2"/>
      <c r="M814" s="2"/>
      <c r="N814" s="2"/>
      <c r="O814" s="2"/>
      <c r="P814" s="2"/>
      <c r="Q814" s="2"/>
      <c r="R814" s="2"/>
      <c r="S814" s="2"/>
      <c r="T814" s="2"/>
      <c r="U814" s="2"/>
      <c r="V814" s="2"/>
      <c r="W814" s="2"/>
      <c r="X814" s="2"/>
      <c r="Y814" s="2"/>
      <c r="Z814" s="2"/>
    </row>
    <row r="815" spans="1:26" ht="12.75" customHeight="1">
      <c r="A815" s="2"/>
      <c r="B815" s="92"/>
      <c r="C815" s="26"/>
      <c r="D815" s="93"/>
      <c r="E815" s="93"/>
      <c r="F815" s="92"/>
      <c r="G815" s="92"/>
      <c r="H815" s="93"/>
      <c r="I815" s="94"/>
      <c r="J815" s="95"/>
      <c r="K815" s="2"/>
      <c r="L815" s="2"/>
      <c r="M815" s="2"/>
      <c r="N815" s="2"/>
      <c r="O815" s="2"/>
      <c r="P815" s="2"/>
      <c r="Q815" s="2"/>
      <c r="R815" s="2"/>
      <c r="S815" s="2"/>
      <c r="T815" s="2"/>
      <c r="U815" s="2"/>
      <c r="V815" s="2"/>
      <c r="W815" s="2"/>
      <c r="X815" s="2"/>
      <c r="Y815" s="2"/>
      <c r="Z815" s="2"/>
    </row>
    <row r="816" spans="1:26" ht="12.75" customHeight="1">
      <c r="A816" s="2"/>
      <c r="B816" s="92"/>
      <c r="C816" s="26"/>
      <c r="D816" s="93"/>
      <c r="E816" s="93"/>
      <c r="F816" s="92"/>
      <c r="G816" s="92"/>
      <c r="H816" s="93"/>
      <c r="I816" s="94"/>
      <c r="J816" s="95"/>
      <c r="K816" s="2"/>
      <c r="L816" s="2"/>
      <c r="M816" s="2"/>
      <c r="N816" s="2"/>
      <c r="O816" s="2"/>
      <c r="P816" s="2"/>
      <c r="Q816" s="2"/>
      <c r="R816" s="2"/>
      <c r="S816" s="2"/>
      <c r="T816" s="2"/>
      <c r="U816" s="2"/>
      <c r="V816" s="2"/>
      <c r="W816" s="2"/>
      <c r="X816" s="2"/>
      <c r="Y816" s="2"/>
      <c r="Z816" s="2"/>
    </row>
    <row r="817" spans="1:26" ht="12.75" customHeight="1">
      <c r="A817" s="2"/>
      <c r="B817" s="92"/>
      <c r="C817" s="26"/>
      <c r="D817" s="93"/>
      <c r="E817" s="93"/>
      <c r="F817" s="92"/>
      <c r="G817" s="92"/>
      <c r="H817" s="93"/>
      <c r="I817" s="94"/>
      <c r="J817" s="95"/>
      <c r="K817" s="2"/>
      <c r="L817" s="2"/>
      <c r="M817" s="2"/>
      <c r="N817" s="2"/>
      <c r="O817" s="2"/>
      <c r="P817" s="2"/>
      <c r="Q817" s="2"/>
      <c r="R817" s="2"/>
      <c r="S817" s="2"/>
      <c r="T817" s="2"/>
      <c r="U817" s="2"/>
      <c r="V817" s="2"/>
      <c r="W817" s="2"/>
      <c r="X817" s="2"/>
      <c r="Y817" s="2"/>
      <c r="Z817" s="2"/>
    </row>
    <row r="818" spans="1:26" ht="12.75" customHeight="1">
      <c r="A818" s="2"/>
      <c r="B818" s="92"/>
      <c r="C818" s="26"/>
      <c r="D818" s="93"/>
      <c r="E818" s="93"/>
      <c r="F818" s="92"/>
      <c r="G818" s="92"/>
      <c r="H818" s="93"/>
      <c r="I818" s="94"/>
      <c r="J818" s="95"/>
      <c r="K818" s="2"/>
      <c r="L818" s="2"/>
      <c r="M818" s="2"/>
      <c r="N818" s="2"/>
      <c r="O818" s="2"/>
      <c r="P818" s="2"/>
      <c r="Q818" s="2"/>
      <c r="R818" s="2"/>
      <c r="S818" s="2"/>
      <c r="T818" s="2"/>
      <c r="U818" s="2"/>
      <c r="V818" s="2"/>
      <c r="W818" s="2"/>
      <c r="X818" s="2"/>
      <c r="Y818" s="2"/>
      <c r="Z818" s="2"/>
    </row>
    <row r="819" spans="1:26" ht="12.75" customHeight="1">
      <c r="A819" s="2"/>
      <c r="B819" s="92"/>
      <c r="C819" s="26"/>
      <c r="D819" s="93"/>
      <c r="E819" s="93"/>
      <c r="F819" s="92"/>
      <c r="G819" s="92"/>
      <c r="H819" s="93"/>
      <c r="I819" s="94"/>
      <c r="J819" s="95"/>
      <c r="K819" s="2"/>
      <c r="L819" s="2"/>
      <c r="M819" s="2"/>
      <c r="N819" s="2"/>
      <c r="O819" s="2"/>
      <c r="P819" s="2"/>
      <c r="Q819" s="2"/>
      <c r="R819" s="2"/>
      <c r="S819" s="2"/>
      <c r="T819" s="2"/>
      <c r="U819" s="2"/>
      <c r="V819" s="2"/>
      <c r="W819" s="2"/>
      <c r="X819" s="2"/>
      <c r="Y819" s="2"/>
      <c r="Z819" s="2"/>
    </row>
    <row r="820" spans="1:26" ht="12.75" customHeight="1">
      <c r="A820" s="2"/>
      <c r="B820" s="92"/>
      <c r="C820" s="26"/>
      <c r="D820" s="93"/>
      <c r="E820" s="93"/>
      <c r="F820" s="92"/>
      <c r="G820" s="92"/>
      <c r="H820" s="93"/>
      <c r="I820" s="94"/>
      <c r="J820" s="95"/>
      <c r="K820" s="2"/>
      <c r="L820" s="2"/>
      <c r="M820" s="2"/>
      <c r="N820" s="2"/>
      <c r="O820" s="2"/>
      <c r="P820" s="2"/>
      <c r="Q820" s="2"/>
      <c r="R820" s="2"/>
      <c r="S820" s="2"/>
      <c r="T820" s="2"/>
      <c r="U820" s="2"/>
      <c r="V820" s="2"/>
      <c r="W820" s="2"/>
      <c r="X820" s="2"/>
      <c r="Y820" s="2"/>
      <c r="Z820" s="2"/>
    </row>
    <row r="821" spans="1:26" ht="12.75" customHeight="1">
      <c r="A821" s="2"/>
      <c r="B821" s="92"/>
      <c r="C821" s="26"/>
      <c r="D821" s="93"/>
      <c r="E821" s="93"/>
      <c r="F821" s="92"/>
      <c r="G821" s="92"/>
      <c r="H821" s="93"/>
      <c r="I821" s="94"/>
      <c r="J821" s="95"/>
      <c r="K821" s="2"/>
      <c r="L821" s="2"/>
      <c r="M821" s="2"/>
      <c r="N821" s="2"/>
      <c r="O821" s="2"/>
      <c r="P821" s="2"/>
      <c r="Q821" s="2"/>
      <c r="R821" s="2"/>
      <c r="S821" s="2"/>
      <c r="T821" s="2"/>
      <c r="U821" s="2"/>
      <c r="V821" s="2"/>
      <c r="W821" s="2"/>
      <c r="X821" s="2"/>
      <c r="Y821" s="2"/>
      <c r="Z821" s="2"/>
    </row>
    <row r="822" spans="1:26" ht="12.75" customHeight="1">
      <c r="A822" s="2"/>
      <c r="B822" s="92"/>
      <c r="C822" s="26"/>
      <c r="D822" s="93"/>
      <c r="E822" s="93"/>
      <c r="F822" s="92"/>
      <c r="G822" s="92"/>
      <c r="H822" s="93"/>
      <c r="I822" s="94"/>
      <c r="J822" s="95"/>
      <c r="K822" s="2"/>
      <c r="L822" s="2"/>
      <c r="M822" s="2"/>
      <c r="N822" s="2"/>
      <c r="O822" s="2"/>
      <c r="P822" s="2"/>
      <c r="Q822" s="2"/>
      <c r="R822" s="2"/>
      <c r="S822" s="2"/>
      <c r="T822" s="2"/>
      <c r="U822" s="2"/>
      <c r="V822" s="2"/>
      <c r="W822" s="2"/>
      <c r="X822" s="2"/>
      <c r="Y822" s="2"/>
      <c r="Z822" s="2"/>
    </row>
    <row r="823" spans="1:26" ht="12.75" customHeight="1">
      <c r="A823" s="2"/>
      <c r="B823" s="92"/>
      <c r="C823" s="26"/>
      <c r="D823" s="93"/>
      <c r="E823" s="93"/>
      <c r="F823" s="92"/>
      <c r="G823" s="92"/>
      <c r="H823" s="93"/>
      <c r="I823" s="94"/>
      <c r="J823" s="95"/>
      <c r="K823" s="2"/>
      <c r="L823" s="2"/>
      <c r="M823" s="2"/>
      <c r="N823" s="2"/>
      <c r="O823" s="2"/>
      <c r="P823" s="2"/>
      <c r="Q823" s="2"/>
      <c r="R823" s="2"/>
      <c r="S823" s="2"/>
      <c r="T823" s="2"/>
      <c r="U823" s="2"/>
      <c r="V823" s="2"/>
      <c r="W823" s="2"/>
      <c r="X823" s="2"/>
      <c r="Y823" s="2"/>
      <c r="Z823" s="2"/>
    </row>
    <row r="824" spans="1:26" ht="12.75" customHeight="1">
      <c r="A824" s="2"/>
      <c r="B824" s="92"/>
      <c r="C824" s="26"/>
      <c r="D824" s="93"/>
      <c r="E824" s="93"/>
      <c r="F824" s="92"/>
      <c r="G824" s="92"/>
      <c r="H824" s="93"/>
      <c r="I824" s="94"/>
      <c r="J824" s="95"/>
      <c r="K824" s="2"/>
      <c r="L824" s="2"/>
      <c r="M824" s="2"/>
      <c r="N824" s="2"/>
      <c r="O824" s="2"/>
      <c r="P824" s="2"/>
      <c r="Q824" s="2"/>
      <c r="R824" s="2"/>
      <c r="S824" s="2"/>
      <c r="T824" s="2"/>
      <c r="U824" s="2"/>
      <c r="V824" s="2"/>
      <c r="W824" s="2"/>
      <c r="X824" s="2"/>
      <c r="Y824" s="2"/>
      <c r="Z824" s="2"/>
    </row>
    <row r="825" spans="1:26" ht="12.75" customHeight="1">
      <c r="A825" s="2"/>
      <c r="B825" s="92"/>
      <c r="C825" s="26"/>
      <c r="D825" s="93"/>
      <c r="E825" s="93"/>
      <c r="F825" s="92"/>
      <c r="G825" s="92"/>
      <c r="H825" s="93"/>
      <c r="I825" s="94"/>
      <c r="J825" s="95"/>
      <c r="K825" s="2"/>
      <c r="L825" s="2"/>
      <c r="M825" s="2"/>
      <c r="N825" s="2"/>
      <c r="O825" s="2"/>
      <c r="P825" s="2"/>
      <c r="Q825" s="2"/>
      <c r="R825" s="2"/>
      <c r="S825" s="2"/>
      <c r="T825" s="2"/>
      <c r="U825" s="2"/>
      <c r="V825" s="2"/>
      <c r="W825" s="2"/>
      <c r="X825" s="2"/>
      <c r="Y825" s="2"/>
      <c r="Z825" s="2"/>
    </row>
    <row r="826" spans="1:26" ht="12.75" customHeight="1">
      <c r="A826" s="2"/>
      <c r="B826" s="92"/>
      <c r="C826" s="26"/>
      <c r="D826" s="93"/>
      <c r="E826" s="93"/>
      <c r="F826" s="92"/>
      <c r="G826" s="92"/>
      <c r="H826" s="93"/>
      <c r="I826" s="94"/>
      <c r="J826" s="95"/>
      <c r="K826" s="2"/>
      <c r="L826" s="2"/>
      <c r="M826" s="2"/>
      <c r="N826" s="2"/>
      <c r="O826" s="2"/>
      <c r="P826" s="2"/>
      <c r="Q826" s="2"/>
      <c r="R826" s="2"/>
      <c r="S826" s="2"/>
      <c r="T826" s="2"/>
      <c r="U826" s="2"/>
      <c r="V826" s="2"/>
      <c r="W826" s="2"/>
      <c r="X826" s="2"/>
      <c r="Y826" s="2"/>
      <c r="Z826" s="2"/>
    </row>
    <row r="827" spans="1:26" ht="12.75" customHeight="1">
      <c r="A827" s="2"/>
      <c r="B827" s="92"/>
      <c r="C827" s="26"/>
      <c r="D827" s="93"/>
      <c r="E827" s="93"/>
      <c r="F827" s="92"/>
      <c r="G827" s="92"/>
      <c r="H827" s="93"/>
      <c r="I827" s="94"/>
      <c r="J827" s="95"/>
      <c r="K827" s="2"/>
      <c r="L827" s="2"/>
      <c r="M827" s="2"/>
      <c r="N827" s="2"/>
      <c r="O827" s="2"/>
      <c r="P827" s="2"/>
      <c r="Q827" s="2"/>
      <c r="R827" s="2"/>
      <c r="S827" s="2"/>
      <c r="T827" s="2"/>
      <c r="U827" s="2"/>
      <c r="V827" s="2"/>
      <c r="W827" s="2"/>
      <c r="X827" s="2"/>
      <c r="Y827" s="2"/>
      <c r="Z827" s="2"/>
    </row>
    <row r="828" spans="1:26" ht="12.75" customHeight="1">
      <c r="A828" s="2"/>
      <c r="B828" s="92"/>
      <c r="C828" s="26"/>
      <c r="D828" s="93"/>
      <c r="E828" s="93"/>
      <c r="F828" s="92"/>
      <c r="G828" s="92"/>
      <c r="H828" s="93"/>
      <c r="I828" s="94"/>
      <c r="J828" s="95"/>
      <c r="K828" s="2"/>
      <c r="L828" s="2"/>
      <c r="M828" s="2"/>
      <c r="N828" s="2"/>
      <c r="O828" s="2"/>
      <c r="P828" s="2"/>
      <c r="Q828" s="2"/>
      <c r="R828" s="2"/>
      <c r="S828" s="2"/>
      <c r="T828" s="2"/>
      <c r="U828" s="2"/>
      <c r="V828" s="2"/>
      <c r="W828" s="2"/>
      <c r="X828" s="2"/>
      <c r="Y828" s="2"/>
      <c r="Z828" s="2"/>
    </row>
    <row r="829" spans="1:26" ht="12.75" customHeight="1">
      <c r="A829" s="2"/>
      <c r="B829" s="92"/>
      <c r="C829" s="26"/>
      <c r="D829" s="93"/>
      <c r="E829" s="93"/>
      <c r="F829" s="92"/>
      <c r="G829" s="92"/>
      <c r="H829" s="93"/>
      <c r="I829" s="94"/>
      <c r="J829" s="95"/>
      <c r="K829" s="2"/>
      <c r="L829" s="2"/>
      <c r="M829" s="2"/>
      <c r="N829" s="2"/>
      <c r="O829" s="2"/>
      <c r="P829" s="2"/>
      <c r="Q829" s="2"/>
      <c r="R829" s="2"/>
      <c r="S829" s="2"/>
      <c r="T829" s="2"/>
      <c r="U829" s="2"/>
      <c r="V829" s="2"/>
      <c r="W829" s="2"/>
      <c r="X829" s="2"/>
      <c r="Y829" s="2"/>
      <c r="Z829" s="2"/>
    </row>
    <row r="830" spans="1:26" ht="12.75" customHeight="1">
      <c r="A830" s="2"/>
      <c r="B830" s="92"/>
      <c r="C830" s="26"/>
      <c r="D830" s="93"/>
      <c r="E830" s="93"/>
      <c r="F830" s="92"/>
      <c r="G830" s="92"/>
      <c r="H830" s="93"/>
      <c r="I830" s="94"/>
      <c r="J830" s="95"/>
      <c r="K830" s="2"/>
      <c r="L830" s="2"/>
      <c r="M830" s="2"/>
      <c r="N830" s="2"/>
      <c r="O830" s="2"/>
      <c r="P830" s="2"/>
      <c r="Q830" s="2"/>
      <c r="R830" s="2"/>
      <c r="S830" s="2"/>
      <c r="T830" s="2"/>
      <c r="U830" s="2"/>
      <c r="V830" s="2"/>
      <c r="W830" s="2"/>
      <c r="X830" s="2"/>
      <c r="Y830" s="2"/>
      <c r="Z830" s="2"/>
    </row>
    <row r="831" spans="1:26" ht="12.75" customHeight="1">
      <c r="A831" s="2"/>
      <c r="B831" s="92"/>
      <c r="C831" s="26"/>
      <c r="D831" s="93"/>
      <c r="E831" s="93"/>
      <c r="F831" s="92"/>
      <c r="G831" s="92"/>
      <c r="H831" s="93"/>
      <c r="I831" s="94"/>
      <c r="J831" s="95"/>
      <c r="K831" s="2"/>
      <c r="L831" s="2"/>
      <c r="M831" s="2"/>
      <c r="N831" s="2"/>
      <c r="O831" s="2"/>
      <c r="P831" s="2"/>
      <c r="Q831" s="2"/>
      <c r="R831" s="2"/>
      <c r="S831" s="2"/>
      <c r="T831" s="2"/>
      <c r="U831" s="2"/>
      <c r="V831" s="2"/>
      <c r="W831" s="2"/>
      <c r="X831" s="2"/>
      <c r="Y831" s="2"/>
      <c r="Z831" s="2"/>
    </row>
    <row r="832" spans="1:26" ht="12.75" customHeight="1">
      <c r="A832" s="2"/>
      <c r="B832" s="92"/>
      <c r="C832" s="26"/>
      <c r="D832" s="93"/>
      <c r="E832" s="93"/>
      <c r="F832" s="92"/>
      <c r="G832" s="92"/>
      <c r="H832" s="93"/>
      <c r="I832" s="94"/>
      <c r="J832" s="95"/>
      <c r="K832" s="2"/>
      <c r="L832" s="2"/>
      <c r="M832" s="2"/>
      <c r="N832" s="2"/>
      <c r="O832" s="2"/>
      <c r="P832" s="2"/>
      <c r="Q832" s="2"/>
      <c r="R832" s="2"/>
      <c r="S832" s="2"/>
      <c r="T832" s="2"/>
      <c r="U832" s="2"/>
      <c r="V832" s="2"/>
      <c r="W832" s="2"/>
      <c r="X832" s="2"/>
      <c r="Y832" s="2"/>
      <c r="Z832" s="2"/>
    </row>
    <row r="833" spans="1:26" ht="12.75" customHeight="1">
      <c r="A833" s="2"/>
      <c r="B833" s="92"/>
      <c r="C833" s="26"/>
      <c r="D833" s="93"/>
      <c r="E833" s="93"/>
      <c r="F833" s="92"/>
      <c r="G833" s="92"/>
      <c r="H833" s="93"/>
      <c r="I833" s="94"/>
      <c r="J833" s="95"/>
      <c r="K833" s="2"/>
      <c r="L833" s="2"/>
      <c r="M833" s="2"/>
      <c r="N833" s="2"/>
      <c r="O833" s="2"/>
      <c r="P833" s="2"/>
      <c r="Q833" s="2"/>
      <c r="R833" s="2"/>
      <c r="S833" s="2"/>
      <c r="T833" s="2"/>
      <c r="U833" s="2"/>
      <c r="V833" s="2"/>
      <c r="W833" s="2"/>
      <c r="X833" s="2"/>
      <c r="Y833" s="2"/>
      <c r="Z833" s="2"/>
    </row>
    <row r="834" spans="1:26" ht="12.75" customHeight="1">
      <c r="A834" s="2"/>
      <c r="B834" s="92"/>
      <c r="C834" s="26"/>
      <c r="D834" s="93"/>
      <c r="E834" s="93"/>
      <c r="F834" s="92"/>
      <c r="G834" s="92"/>
      <c r="H834" s="93"/>
      <c r="I834" s="94"/>
      <c r="J834" s="95"/>
      <c r="K834" s="2"/>
      <c r="L834" s="2"/>
      <c r="M834" s="2"/>
      <c r="N834" s="2"/>
      <c r="O834" s="2"/>
      <c r="P834" s="2"/>
      <c r="Q834" s="2"/>
      <c r="R834" s="2"/>
      <c r="S834" s="2"/>
      <c r="T834" s="2"/>
      <c r="U834" s="2"/>
      <c r="V834" s="2"/>
      <c r="W834" s="2"/>
      <c r="X834" s="2"/>
      <c r="Y834" s="2"/>
      <c r="Z834" s="2"/>
    </row>
    <row r="835" spans="1:26" ht="12.75" customHeight="1">
      <c r="A835" s="2"/>
      <c r="B835" s="92"/>
      <c r="C835" s="26"/>
      <c r="D835" s="93"/>
      <c r="E835" s="93"/>
      <c r="F835" s="92"/>
      <c r="G835" s="92"/>
      <c r="H835" s="93"/>
      <c r="I835" s="94"/>
      <c r="J835" s="95"/>
      <c r="K835" s="2"/>
      <c r="L835" s="2"/>
      <c r="M835" s="2"/>
      <c r="N835" s="2"/>
      <c r="O835" s="2"/>
      <c r="P835" s="2"/>
      <c r="Q835" s="2"/>
      <c r="R835" s="2"/>
      <c r="S835" s="2"/>
      <c r="T835" s="2"/>
      <c r="U835" s="2"/>
      <c r="V835" s="2"/>
      <c r="W835" s="2"/>
      <c r="X835" s="2"/>
      <c r="Y835" s="2"/>
      <c r="Z835" s="2"/>
    </row>
    <row r="836" spans="1:26" ht="12.75" customHeight="1">
      <c r="A836" s="2"/>
      <c r="B836" s="92"/>
      <c r="C836" s="26"/>
      <c r="D836" s="93"/>
      <c r="E836" s="93"/>
      <c r="F836" s="92"/>
      <c r="G836" s="92"/>
      <c r="H836" s="93"/>
      <c r="I836" s="94"/>
      <c r="J836" s="95"/>
      <c r="K836" s="2"/>
      <c r="L836" s="2"/>
      <c r="M836" s="2"/>
      <c r="N836" s="2"/>
      <c r="O836" s="2"/>
      <c r="P836" s="2"/>
      <c r="Q836" s="2"/>
      <c r="R836" s="2"/>
      <c r="S836" s="2"/>
      <c r="T836" s="2"/>
      <c r="U836" s="2"/>
      <c r="V836" s="2"/>
      <c r="W836" s="2"/>
      <c r="X836" s="2"/>
      <c r="Y836" s="2"/>
      <c r="Z836" s="2"/>
    </row>
    <row r="837" spans="1:26" ht="12.75" customHeight="1">
      <c r="A837" s="2"/>
      <c r="B837" s="92"/>
      <c r="C837" s="26"/>
      <c r="D837" s="93"/>
      <c r="E837" s="93"/>
      <c r="F837" s="92"/>
      <c r="G837" s="92"/>
      <c r="H837" s="93"/>
      <c r="I837" s="94"/>
      <c r="J837" s="95"/>
      <c r="K837" s="2"/>
      <c r="L837" s="2"/>
      <c r="M837" s="2"/>
      <c r="N837" s="2"/>
      <c r="O837" s="2"/>
      <c r="P837" s="2"/>
      <c r="Q837" s="2"/>
      <c r="R837" s="2"/>
      <c r="S837" s="2"/>
      <c r="T837" s="2"/>
      <c r="U837" s="2"/>
      <c r="V837" s="2"/>
      <c r="W837" s="2"/>
      <c r="X837" s="2"/>
      <c r="Y837" s="2"/>
      <c r="Z837" s="2"/>
    </row>
    <row r="838" spans="1:26" ht="12.75" customHeight="1">
      <c r="A838" s="2"/>
      <c r="B838" s="92"/>
      <c r="C838" s="26"/>
      <c r="D838" s="93"/>
      <c r="E838" s="93"/>
      <c r="F838" s="92"/>
      <c r="G838" s="92"/>
      <c r="H838" s="93"/>
      <c r="I838" s="94"/>
      <c r="J838" s="95"/>
      <c r="K838" s="2"/>
      <c r="L838" s="2"/>
      <c r="M838" s="2"/>
      <c r="N838" s="2"/>
      <c r="O838" s="2"/>
      <c r="P838" s="2"/>
      <c r="Q838" s="2"/>
      <c r="R838" s="2"/>
      <c r="S838" s="2"/>
      <c r="T838" s="2"/>
      <c r="U838" s="2"/>
      <c r="V838" s="2"/>
      <c r="W838" s="2"/>
      <c r="X838" s="2"/>
      <c r="Y838" s="2"/>
      <c r="Z838" s="2"/>
    </row>
    <row r="839" spans="1:26" ht="12.75" customHeight="1">
      <c r="A839" s="2"/>
      <c r="B839" s="92"/>
      <c r="C839" s="26"/>
      <c r="D839" s="93"/>
      <c r="E839" s="93"/>
      <c r="F839" s="92"/>
      <c r="G839" s="92"/>
      <c r="H839" s="93"/>
      <c r="I839" s="94"/>
      <c r="J839" s="95"/>
      <c r="K839" s="2"/>
      <c r="L839" s="2"/>
      <c r="M839" s="2"/>
      <c r="N839" s="2"/>
      <c r="O839" s="2"/>
      <c r="P839" s="2"/>
      <c r="Q839" s="2"/>
      <c r="R839" s="2"/>
      <c r="S839" s="2"/>
      <c r="T839" s="2"/>
      <c r="U839" s="2"/>
      <c r="V839" s="2"/>
      <c r="W839" s="2"/>
      <c r="X839" s="2"/>
      <c r="Y839" s="2"/>
      <c r="Z839" s="2"/>
    </row>
    <row r="840" spans="1:26" ht="12.75" customHeight="1">
      <c r="A840" s="2"/>
      <c r="B840" s="92"/>
      <c r="C840" s="26"/>
      <c r="D840" s="93"/>
      <c r="E840" s="93"/>
      <c r="F840" s="92"/>
      <c r="G840" s="92"/>
      <c r="H840" s="93"/>
      <c r="I840" s="94"/>
      <c r="J840" s="95"/>
      <c r="K840" s="2"/>
      <c r="L840" s="2"/>
      <c r="M840" s="2"/>
      <c r="N840" s="2"/>
      <c r="O840" s="2"/>
      <c r="P840" s="2"/>
      <c r="Q840" s="2"/>
      <c r="R840" s="2"/>
      <c r="S840" s="2"/>
      <c r="T840" s="2"/>
      <c r="U840" s="2"/>
      <c r="V840" s="2"/>
      <c r="W840" s="2"/>
      <c r="X840" s="2"/>
      <c r="Y840" s="2"/>
      <c r="Z840" s="2"/>
    </row>
    <row r="841" spans="1:26" ht="12.75" customHeight="1">
      <c r="A841" s="2"/>
      <c r="B841" s="92"/>
      <c r="C841" s="26"/>
      <c r="D841" s="93"/>
      <c r="E841" s="93"/>
      <c r="F841" s="92"/>
      <c r="G841" s="92"/>
      <c r="H841" s="93"/>
      <c r="I841" s="94"/>
      <c r="J841" s="95"/>
      <c r="K841" s="2"/>
      <c r="L841" s="2"/>
      <c r="M841" s="2"/>
      <c r="N841" s="2"/>
      <c r="O841" s="2"/>
      <c r="P841" s="2"/>
      <c r="Q841" s="2"/>
      <c r="R841" s="2"/>
      <c r="S841" s="2"/>
      <c r="T841" s="2"/>
      <c r="U841" s="2"/>
      <c r="V841" s="2"/>
      <c r="W841" s="2"/>
      <c r="X841" s="2"/>
      <c r="Y841" s="2"/>
      <c r="Z841" s="2"/>
    </row>
    <row r="842" spans="1:26" ht="12.75" customHeight="1">
      <c r="A842" s="2"/>
      <c r="B842" s="92"/>
      <c r="C842" s="26"/>
      <c r="D842" s="93"/>
      <c r="E842" s="93"/>
      <c r="F842" s="92"/>
      <c r="G842" s="92"/>
      <c r="H842" s="93"/>
      <c r="I842" s="94"/>
      <c r="J842" s="95"/>
      <c r="K842" s="2"/>
      <c r="L842" s="2"/>
      <c r="M842" s="2"/>
      <c r="N842" s="2"/>
      <c r="O842" s="2"/>
      <c r="P842" s="2"/>
      <c r="Q842" s="2"/>
      <c r="R842" s="2"/>
      <c r="S842" s="2"/>
      <c r="T842" s="2"/>
      <c r="U842" s="2"/>
      <c r="V842" s="2"/>
      <c r="W842" s="2"/>
      <c r="X842" s="2"/>
      <c r="Y842" s="2"/>
      <c r="Z842" s="2"/>
    </row>
    <row r="843" spans="1:26" ht="12.75" customHeight="1">
      <c r="A843" s="2"/>
      <c r="B843" s="92"/>
      <c r="C843" s="26"/>
      <c r="D843" s="93"/>
      <c r="E843" s="93"/>
      <c r="F843" s="92"/>
      <c r="G843" s="92"/>
      <c r="H843" s="93"/>
      <c r="I843" s="94"/>
      <c r="J843" s="95"/>
      <c r="K843" s="2"/>
      <c r="L843" s="2"/>
      <c r="M843" s="2"/>
      <c r="N843" s="2"/>
      <c r="O843" s="2"/>
      <c r="P843" s="2"/>
      <c r="Q843" s="2"/>
      <c r="R843" s="2"/>
      <c r="S843" s="2"/>
      <c r="T843" s="2"/>
      <c r="U843" s="2"/>
      <c r="V843" s="2"/>
      <c r="W843" s="2"/>
      <c r="X843" s="2"/>
      <c r="Y843" s="2"/>
      <c r="Z843" s="2"/>
    </row>
    <row r="844" spans="1:26" ht="12.75" customHeight="1">
      <c r="A844" s="2"/>
      <c r="B844" s="92"/>
      <c r="C844" s="26"/>
      <c r="D844" s="93"/>
      <c r="E844" s="93"/>
      <c r="F844" s="92"/>
      <c r="G844" s="92"/>
      <c r="H844" s="93"/>
      <c r="I844" s="94"/>
      <c r="J844" s="95"/>
      <c r="K844" s="2"/>
      <c r="L844" s="2"/>
      <c r="M844" s="2"/>
      <c r="N844" s="2"/>
      <c r="O844" s="2"/>
      <c r="P844" s="2"/>
      <c r="Q844" s="2"/>
      <c r="R844" s="2"/>
      <c r="S844" s="2"/>
      <c r="T844" s="2"/>
      <c r="U844" s="2"/>
      <c r="V844" s="2"/>
      <c r="W844" s="2"/>
      <c r="X844" s="2"/>
      <c r="Y844" s="2"/>
      <c r="Z844" s="2"/>
    </row>
    <row r="845" spans="1:26" ht="12.75" customHeight="1">
      <c r="A845" s="2"/>
      <c r="B845" s="92"/>
      <c r="C845" s="26"/>
      <c r="D845" s="93"/>
      <c r="E845" s="93"/>
      <c r="F845" s="92"/>
      <c r="G845" s="92"/>
      <c r="H845" s="93"/>
      <c r="I845" s="94"/>
      <c r="J845" s="95"/>
      <c r="K845" s="2"/>
      <c r="L845" s="2"/>
      <c r="M845" s="2"/>
      <c r="N845" s="2"/>
      <c r="O845" s="2"/>
      <c r="P845" s="2"/>
      <c r="Q845" s="2"/>
      <c r="R845" s="2"/>
      <c r="S845" s="2"/>
      <c r="T845" s="2"/>
      <c r="U845" s="2"/>
      <c r="V845" s="2"/>
      <c r="W845" s="2"/>
      <c r="X845" s="2"/>
      <c r="Y845" s="2"/>
      <c r="Z845" s="2"/>
    </row>
    <row r="846" spans="1:26" ht="12.75" customHeight="1">
      <c r="A846" s="2"/>
      <c r="B846" s="92"/>
      <c r="C846" s="26"/>
      <c r="D846" s="93"/>
      <c r="E846" s="93"/>
      <c r="F846" s="92"/>
      <c r="G846" s="92"/>
      <c r="H846" s="93"/>
      <c r="I846" s="94"/>
      <c r="J846" s="95"/>
      <c r="K846" s="2"/>
      <c r="L846" s="2"/>
      <c r="M846" s="2"/>
      <c r="N846" s="2"/>
      <c r="O846" s="2"/>
      <c r="P846" s="2"/>
      <c r="Q846" s="2"/>
      <c r="R846" s="2"/>
      <c r="S846" s="2"/>
      <c r="T846" s="2"/>
      <c r="U846" s="2"/>
      <c r="V846" s="2"/>
      <c r="W846" s="2"/>
      <c r="X846" s="2"/>
      <c r="Y846" s="2"/>
      <c r="Z846" s="2"/>
    </row>
    <row r="847" spans="1:26" ht="12.75" customHeight="1">
      <c r="A847" s="2"/>
      <c r="B847" s="92"/>
      <c r="C847" s="26"/>
      <c r="D847" s="93"/>
      <c r="E847" s="93"/>
      <c r="F847" s="92"/>
      <c r="G847" s="92"/>
      <c r="H847" s="93"/>
      <c r="I847" s="94"/>
      <c r="J847" s="95"/>
      <c r="K847" s="2"/>
      <c r="L847" s="2"/>
      <c r="M847" s="2"/>
      <c r="N847" s="2"/>
      <c r="O847" s="2"/>
      <c r="P847" s="2"/>
      <c r="Q847" s="2"/>
      <c r="R847" s="2"/>
      <c r="S847" s="2"/>
      <c r="T847" s="2"/>
      <c r="U847" s="2"/>
      <c r="V847" s="2"/>
      <c r="W847" s="2"/>
      <c r="X847" s="2"/>
      <c r="Y847" s="2"/>
      <c r="Z847" s="2"/>
    </row>
    <row r="848" spans="1:26" ht="12.75" customHeight="1">
      <c r="A848" s="2"/>
      <c r="B848" s="92"/>
      <c r="C848" s="26"/>
      <c r="D848" s="93"/>
      <c r="E848" s="93"/>
      <c r="F848" s="92"/>
      <c r="G848" s="92"/>
      <c r="H848" s="93"/>
      <c r="I848" s="94"/>
      <c r="J848" s="95"/>
      <c r="K848" s="2"/>
      <c r="L848" s="2"/>
      <c r="M848" s="2"/>
      <c r="N848" s="2"/>
      <c r="O848" s="2"/>
      <c r="P848" s="2"/>
      <c r="Q848" s="2"/>
      <c r="R848" s="2"/>
      <c r="S848" s="2"/>
      <c r="T848" s="2"/>
      <c r="U848" s="2"/>
      <c r="V848" s="2"/>
      <c r="W848" s="2"/>
      <c r="X848" s="2"/>
      <c r="Y848" s="2"/>
      <c r="Z848" s="2"/>
    </row>
    <row r="849" spans="1:26" ht="12.75" customHeight="1">
      <c r="A849" s="2"/>
      <c r="B849" s="92"/>
      <c r="C849" s="26"/>
      <c r="D849" s="93"/>
      <c r="E849" s="93"/>
      <c r="F849" s="92"/>
      <c r="G849" s="92"/>
      <c r="H849" s="93"/>
      <c r="I849" s="94"/>
      <c r="J849" s="95"/>
      <c r="K849" s="2"/>
      <c r="L849" s="2"/>
      <c r="M849" s="2"/>
      <c r="N849" s="2"/>
      <c r="O849" s="2"/>
      <c r="P849" s="2"/>
      <c r="Q849" s="2"/>
      <c r="R849" s="2"/>
      <c r="S849" s="2"/>
      <c r="T849" s="2"/>
      <c r="U849" s="2"/>
      <c r="V849" s="2"/>
      <c r="W849" s="2"/>
      <c r="X849" s="2"/>
      <c r="Y849" s="2"/>
      <c r="Z849" s="2"/>
    </row>
    <row r="850" spans="1:26" ht="12.75" customHeight="1">
      <c r="A850" s="2"/>
      <c r="B850" s="92"/>
      <c r="C850" s="26"/>
      <c r="D850" s="93"/>
      <c r="E850" s="93"/>
      <c r="F850" s="92"/>
      <c r="G850" s="92"/>
      <c r="H850" s="93"/>
      <c r="I850" s="94"/>
      <c r="J850" s="95"/>
      <c r="K850" s="2"/>
      <c r="L850" s="2"/>
      <c r="M850" s="2"/>
      <c r="N850" s="2"/>
      <c r="O850" s="2"/>
      <c r="P850" s="2"/>
      <c r="Q850" s="2"/>
      <c r="R850" s="2"/>
      <c r="S850" s="2"/>
      <c r="T850" s="2"/>
      <c r="U850" s="2"/>
      <c r="V850" s="2"/>
      <c r="W850" s="2"/>
      <c r="X850" s="2"/>
      <c r="Y850" s="2"/>
      <c r="Z850" s="2"/>
    </row>
    <row r="851" spans="1:26" ht="12.75" customHeight="1">
      <c r="A851" s="2"/>
      <c r="B851" s="92"/>
      <c r="C851" s="26"/>
      <c r="D851" s="93"/>
      <c r="E851" s="93"/>
      <c r="F851" s="92"/>
      <c r="G851" s="92"/>
      <c r="H851" s="93"/>
      <c r="I851" s="94"/>
      <c r="J851" s="95"/>
      <c r="K851" s="2"/>
      <c r="L851" s="2"/>
      <c r="M851" s="2"/>
      <c r="N851" s="2"/>
      <c r="O851" s="2"/>
      <c r="P851" s="2"/>
      <c r="Q851" s="2"/>
      <c r="R851" s="2"/>
      <c r="S851" s="2"/>
      <c r="T851" s="2"/>
      <c r="U851" s="2"/>
      <c r="V851" s="2"/>
      <c r="W851" s="2"/>
      <c r="X851" s="2"/>
      <c r="Y851" s="2"/>
      <c r="Z851" s="2"/>
    </row>
    <row r="852" spans="1:26" ht="12.75" customHeight="1">
      <c r="A852" s="2"/>
      <c r="B852" s="92"/>
      <c r="C852" s="26"/>
      <c r="D852" s="93"/>
      <c r="E852" s="93"/>
      <c r="F852" s="92"/>
      <c r="G852" s="92"/>
      <c r="H852" s="93"/>
      <c r="I852" s="94"/>
      <c r="J852" s="95"/>
      <c r="K852" s="2"/>
      <c r="L852" s="2"/>
      <c r="M852" s="2"/>
      <c r="N852" s="2"/>
      <c r="O852" s="2"/>
      <c r="P852" s="2"/>
      <c r="Q852" s="2"/>
      <c r="R852" s="2"/>
      <c r="S852" s="2"/>
      <c r="T852" s="2"/>
      <c r="U852" s="2"/>
      <c r="V852" s="2"/>
      <c r="W852" s="2"/>
      <c r="X852" s="2"/>
      <c r="Y852" s="2"/>
      <c r="Z852" s="2"/>
    </row>
    <row r="853" spans="1:26" ht="12.75" customHeight="1">
      <c r="A853" s="2"/>
      <c r="B853" s="92"/>
      <c r="C853" s="26"/>
      <c r="D853" s="93"/>
      <c r="E853" s="93"/>
      <c r="F853" s="92"/>
      <c r="G853" s="92"/>
      <c r="H853" s="93"/>
      <c r="I853" s="94"/>
      <c r="J853" s="95"/>
      <c r="K853" s="2"/>
      <c r="L853" s="2"/>
      <c r="M853" s="2"/>
      <c r="N853" s="2"/>
      <c r="O853" s="2"/>
      <c r="P853" s="2"/>
      <c r="Q853" s="2"/>
      <c r="R853" s="2"/>
      <c r="S853" s="2"/>
      <c r="T853" s="2"/>
      <c r="U853" s="2"/>
      <c r="V853" s="2"/>
      <c r="W853" s="2"/>
      <c r="X853" s="2"/>
      <c r="Y853" s="2"/>
      <c r="Z853" s="2"/>
    </row>
    <row r="854" spans="1:26" ht="12.75" customHeight="1">
      <c r="A854" s="2"/>
      <c r="B854" s="92"/>
      <c r="C854" s="26"/>
      <c r="D854" s="93"/>
      <c r="E854" s="93"/>
      <c r="F854" s="92"/>
      <c r="G854" s="92"/>
      <c r="H854" s="93"/>
      <c r="I854" s="94"/>
      <c r="J854" s="95"/>
      <c r="K854" s="2"/>
      <c r="L854" s="2"/>
      <c r="M854" s="2"/>
      <c r="N854" s="2"/>
      <c r="O854" s="2"/>
      <c r="P854" s="2"/>
      <c r="Q854" s="2"/>
      <c r="R854" s="2"/>
      <c r="S854" s="2"/>
      <c r="T854" s="2"/>
      <c r="U854" s="2"/>
      <c r="V854" s="2"/>
      <c r="W854" s="2"/>
      <c r="X854" s="2"/>
      <c r="Y854" s="2"/>
      <c r="Z854" s="2"/>
    </row>
    <row r="855" spans="1:26" ht="12.75" customHeight="1">
      <c r="A855" s="2"/>
      <c r="B855" s="92"/>
      <c r="C855" s="26"/>
      <c r="D855" s="93"/>
      <c r="E855" s="93"/>
      <c r="F855" s="92"/>
      <c r="G855" s="92"/>
      <c r="H855" s="93"/>
      <c r="I855" s="94"/>
      <c r="J855" s="95"/>
      <c r="K855" s="2"/>
      <c r="L855" s="2"/>
      <c r="M855" s="2"/>
      <c r="N855" s="2"/>
      <c r="O855" s="2"/>
      <c r="P855" s="2"/>
      <c r="Q855" s="2"/>
      <c r="R855" s="2"/>
      <c r="S855" s="2"/>
      <c r="T855" s="2"/>
      <c r="U855" s="2"/>
      <c r="V855" s="2"/>
      <c r="W855" s="2"/>
      <c r="X855" s="2"/>
      <c r="Y855" s="2"/>
      <c r="Z855" s="2"/>
    </row>
    <row r="856" spans="1:26" ht="12.75" customHeight="1">
      <c r="A856" s="2"/>
      <c r="B856" s="92"/>
      <c r="C856" s="26"/>
      <c r="D856" s="93"/>
      <c r="E856" s="93"/>
      <c r="F856" s="92"/>
      <c r="G856" s="92"/>
      <c r="H856" s="93"/>
      <c r="I856" s="94"/>
      <c r="J856" s="95"/>
      <c r="K856" s="2"/>
      <c r="L856" s="2"/>
      <c r="M856" s="2"/>
      <c r="N856" s="2"/>
      <c r="O856" s="2"/>
      <c r="P856" s="2"/>
      <c r="Q856" s="2"/>
      <c r="R856" s="2"/>
      <c r="S856" s="2"/>
      <c r="T856" s="2"/>
      <c r="U856" s="2"/>
      <c r="V856" s="2"/>
      <c r="W856" s="2"/>
      <c r="X856" s="2"/>
      <c r="Y856" s="2"/>
      <c r="Z856" s="2"/>
    </row>
    <row r="857" spans="1:26" ht="12.75" customHeight="1">
      <c r="A857" s="2"/>
      <c r="B857" s="92"/>
      <c r="C857" s="26"/>
      <c r="D857" s="93"/>
      <c r="E857" s="93"/>
      <c r="F857" s="92"/>
      <c r="G857" s="92"/>
      <c r="H857" s="93"/>
      <c r="I857" s="94"/>
      <c r="J857" s="95"/>
      <c r="K857" s="2"/>
      <c r="L857" s="2"/>
      <c r="M857" s="2"/>
      <c r="N857" s="2"/>
      <c r="O857" s="2"/>
      <c r="P857" s="2"/>
      <c r="Q857" s="2"/>
      <c r="R857" s="2"/>
      <c r="S857" s="2"/>
      <c r="T857" s="2"/>
      <c r="U857" s="2"/>
      <c r="V857" s="2"/>
      <c r="W857" s="2"/>
      <c r="X857" s="2"/>
      <c r="Y857" s="2"/>
      <c r="Z857" s="2"/>
    </row>
    <row r="858" spans="1:26" ht="12.75" customHeight="1">
      <c r="A858" s="2"/>
      <c r="B858" s="92"/>
      <c r="C858" s="26"/>
      <c r="D858" s="93"/>
      <c r="E858" s="93"/>
      <c r="F858" s="92"/>
      <c r="G858" s="92"/>
      <c r="H858" s="93"/>
      <c r="I858" s="94"/>
      <c r="J858" s="95"/>
      <c r="K858" s="2"/>
      <c r="L858" s="2"/>
      <c r="M858" s="2"/>
      <c r="N858" s="2"/>
      <c r="O858" s="2"/>
      <c r="P858" s="2"/>
      <c r="Q858" s="2"/>
      <c r="R858" s="2"/>
      <c r="S858" s="2"/>
      <c r="T858" s="2"/>
      <c r="U858" s="2"/>
      <c r="V858" s="2"/>
      <c r="W858" s="2"/>
      <c r="X858" s="2"/>
      <c r="Y858" s="2"/>
      <c r="Z858" s="2"/>
    </row>
    <row r="859" spans="1:26" ht="12.75" customHeight="1">
      <c r="A859" s="2"/>
      <c r="B859" s="92"/>
      <c r="C859" s="26"/>
      <c r="D859" s="93"/>
      <c r="E859" s="93"/>
      <c r="F859" s="92"/>
      <c r="G859" s="92"/>
      <c r="H859" s="93"/>
      <c r="I859" s="94"/>
      <c r="J859" s="95"/>
      <c r="K859" s="2"/>
      <c r="L859" s="2"/>
      <c r="M859" s="2"/>
      <c r="N859" s="2"/>
      <c r="O859" s="2"/>
      <c r="P859" s="2"/>
      <c r="Q859" s="2"/>
      <c r="R859" s="2"/>
      <c r="S859" s="2"/>
      <c r="T859" s="2"/>
      <c r="U859" s="2"/>
      <c r="V859" s="2"/>
      <c r="W859" s="2"/>
      <c r="X859" s="2"/>
      <c r="Y859" s="2"/>
      <c r="Z859" s="2"/>
    </row>
    <row r="860" spans="1:26" ht="12.75" customHeight="1">
      <c r="A860" s="2"/>
      <c r="B860" s="92"/>
      <c r="C860" s="26"/>
      <c r="D860" s="93"/>
      <c r="E860" s="93"/>
      <c r="F860" s="92"/>
      <c r="G860" s="92"/>
      <c r="H860" s="93"/>
      <c r="I860" s="94"/>
      <c r="J860" s="95"/>
      <c r="K860" s="2"/>
      <c r="L860" s="2"/>
      <c r="M860" s="2"/>
      <c r="N860" s="2"/>
      <c r="O860" s="2"/>
      <c r="P860" s="2"/>
      <c r="Q860" s="2"/>
      <c r="R860" s="2"/>
      <c r="S860" s="2"/>
      <c r="T860" s="2"/>
      <c r="U860" s="2"/>
      <c r="V860" s="2"/>
      <c r="W860" s="2"/>
      <c r="X860" s="2"/>
      <c r="Y860" s="2"/>
      <c r="Z860" s="2"/>
    </row>
    <row r="861" spans="1:26" ht="12.75" customHeight="1">
      <c r="A861" s="2"/>
      <c r="B861" s="92"/>
      <c r="C861" s="26"/>
      <c r="D861" s="93"/>
      <c r="E861" s="93"/>
      <c r="F861" s="92"/>
      <c r="G861" s="92"/>
      <c r="H861" s="93"/>
      <c r="I861" s="94"/>
      <c r="J861" s="95"/>
      <c r="K861" s="2"/>
      <c r="L861" s="2"/>
      <c r="M861" s="2"/>
      <c r="N861" s="2"/>
      <c r="O861" s="2"/>
      <c r="P861" s="2"/>
      <c r="Q861" s="2"/>
      <c r="R861" s="2"/>
      <c r="S861" s="2"/>
      <c r="T861" s="2"/>
      <c r="U861" s="2"/>
      <c r="V861" s="2"/>
      <c r="W861" s="2"/>
      <c r="X861" s="2"/>
      <c r="Y861" s="2"/>
      <c r="Z861" s="2"/>
    </row>
    <row r="862" spans="1:26" ht="12.75" customHeight="1">
      <c r="A862" s="2"/>
      <c r="B862" s="92"/>
      <c r="C862" s="26"/>
      <c r="D862" s="93"/>
      <c r="E862" s="93"/>
      <c r="F862" s="92"/>
      <c r="G862" s="92"/>
      <c r="H862" s="93"/>
      <c r="I862" s="94"/>
      <c r="J862" s="95"/>
      <c r="K862" s="2"/>
      <c r="L862" s="2"/>
      <c r="M862" s="2"/>
      <c r="N862" s="2"/>
      <c r="O862" s="2"/>
      <c r="P862" s="2"/>
      <c r="Q862" s="2"/>
      <c r="R862" s="2"/>
      <c r="S862" s="2"/>
      <c r="T862" s="2"/>
      <c r="U862" s="2"/>
      <c r="V862" s="2"/>
      <c r="W862" s="2"/>
      <c r="X862" s="2"/>
      <c r="Y862" s="2"/>
      <c r="Z862" s="2"/>
    </row>
    <row r="863" spans="1:26" ht="12.75" customHeight="1">
      <c r="A863" s="2"/>
      <c r="B863" s="92"/>
      <c r="C863" s="26"/>
      <c r="D863" s="93"/>
      <c r="E863" s="93"/>
      <c r="F863" s="92"/>
      <c r="G863" s="92"/>
      <c r="H863" s="93"/>
      <c r="I863" s="94"/>
      <c r="J863" s="95"/>
      <c r="K863" s="2"/>
      <c r="L863" s="2"/>
      <c r="M863" s="2"/>
      <c r="N863" s="2"/>
      <c r="O863" s="2"/>
      <c r="P863" s="2"/>
      <c r="Q863" s="2"/>
      <c r="R863" s="2"/>
      <c r="S863" s="2"/>
      <c r="T863" s="2"/>
      <c r="U863" s="2"/>
      <c r="V863" s="2"/>
      <c r="W863" s="2"/>
      <c r="X863" s="2"/>
      <c r="Y863" s="2"/>
      <c r="Z863" s="2"/>
    </row>
    <row r="864" spans="1:26" ht="12.75" customHeight="1">
      <c r="A864" s="2"/>
      <c r="B864" s="92"/>
      <c r="C864" s="26"/>
      <c r="D864" s="93"/>
      <c r="E864" s="93"/>
      <c r="F864" s="92"/>
      <c r="G864" s="92"/>
      <c r="H864" s="93"/>
      <c r="I864" s="94"/>
      <c r="J864" s="95"/>
      <c r="K864" s="2"/>
      <c r="L864" s="2"/>
      <c r="M864" s="2"/>
      <c r="N864" s="2"/>
      <c r="O864" s="2"/>
      <c r="P864" s="2"/>
      <c r="Q864" s="2"/>
      <c r="R864" s="2"/>
      <c r="S864" s="2"/>
      <c r="T864" s="2"/>
      <c r="U864" s="2"/>
      <c r="V864" s="2"/>
      <c r="W864" s="2"/>
      <c r="X864" s="2"/>
      <c r="Y864" s="2"/>
      <c r="Z864" s="2"/>
    </row>
    <row r="865" spans="1:26" ht="12.75" customHeight="1">
      <c r="A865" s="2"/>
      <c r="B865" s="92"/>
      <c r="C865" s="26"/>
      <c r="D865" s="93"/>
      <c r="E865" s="93"/>
      <c r="F865" s="92"/>
      <c r="G865" s="92"/>
      <c r="H865" s="93"/>
      <c r="I865" s="94"/>
      <c r="J865" s="95"/>
      <c r="K865" s="2"/>
      <c r="L865" s="2"/>
      <c r="M865" s="2"/>
      <c r="N865" s="2"/>
      <c r="O865" s="2"/>
      <c r="P865" s="2"/>
      <c r="Q865" s="2"/>
      <c r="R865" s="2"/>
      <c r="S865" s="2"/>
      <c r="T865" s="2"/>
      <c r="U865" s="2"/>
      <c r="V865" s="2"/>
      <c r="W865" s="2"/>
      <c r="X865" s="2"/>
      <c r="Y865" s="2"/>
      <c r="Z865" s="2"/>
    </row>
    <row r="866" spans="1:26" ht="12.75" customHeight="1">
      <c r="A866" s="2"/>
      <c r="B866" s="92"/>
      <c r="C866" s="26"/>
      <c r="D866" s="93"/>
      <c r="E866" s="93"/>
      <c r="F866" s="92"/>
      <c r="G866" s="92"/>
      <c r="H866" s="93"/>
      <c r="I866" s="94"/>
      <c r="J866" s="95"/>
      <c r="K866" s="2"/>
      <c r="L866" s="2"/>
      <c r="M866" s="2"/>
      <c r="N866" s="2"/>
      <c r="O866" s="2"/>
      <c r="P866" s="2"/>
      <c r="Q866" s="2"/>
      <c r="R866" s="2"/>
      <c r="S866" s="2"/>
      <c r="T866" s="2"/>
      <c r="U866" s="2"/>
      <c r="V866" s="2"/>
      <c r="W866" s="2"/>
      <c r="X866" s="2"/>
      <c r="Y866" s="2"/>
      <c r="Z866" s="2"/>
    </row>
    <row r="867" spans="1:26" ht="12.75" customHeight="1">
      <c r="A867" s="2"/>
      <c r="B867" s="92"/>
      <c r="C867" s="26"/>
      <c r="D867" s="93"/>
      <c r="E867" s="93"/>
      <c r="F867" s="92"/>
      <c r="G867" s="92"/>
      <c r="H867" s="93"/>
      <c r="I867" s="94"/>
      <c r="J867" s="95"/>
      <c r="K867" s="2"/>
      <c r="L867" s="2"/>
      <c r="M867" s="2"/>
      <c r="N867" s="2"/>
      <c r="O867" s="2"/>
      <c r="P867" s="2"/>
      <c r="Q867" s="2"/>
      <c r="R867" s="2"/>
      <c r="S867" s="2"/>
      <c r="T867" s="2"/>
      <c r="U867" s="2"/>
      <c r="V867" s="2"/>
      <c r="W867" s="2"/>
      <c r="X867" s="2"/>
      <c r="Y867" s="2"/>
      <c r="Z867" s="2"/>
    </row>
    <row r="868" spans="1:26" ht="12.75" customHeight="1">
      <c r="A868" s="2"/>
      <c r="B868" s="92"/>
      <c r="C868" s="26"/>
      <c r="D868" s="93"/>
      <c r="E868" s="93"/>
      <c r="F868" s="92"/>
      <c r="G868" s="92"/>
      <c r="H868" s="93"/>
      <c r="I868" s="94"/>
      <c r="J868" s="95"/>
      <c r="K868" s="2"/>
      <c r="L868" s="2"/>
      <c r="M868" s="2"/>
      <c r="N868" s="2"/>
      <c r="O868" s="2"/>
      <c r="P868" s="2"/>
      <c r="Q868" s="2"/>
      <c r="R868" s="2"/>
      <c r="S868" s="2"/>
      <c r="T868" s="2"/>
      <c r="U868" s="2"/>
      <c r="V868" s="2"/>
      <c r="W868" s="2"/>
      <c r="X868" s="2"/>
      <c r="Y868" s="2"/>
      <c r="Z868" s="2"/>
    </row>
    <row r="869" spans="1:26" ht="12.75" customHeight="1">
      <c r="A869" s="2"/>
      <c r="B869" s="92"/>
      <c r="C869" s="26"/>
      <c r="D869" s="93"/>
      <c r="E869" s="93"/>
      <c r="F869" s="92"/>
      <c r="G869" s="92"/>
      <c r="H869" s="93"/>
      <c r="I869" s="94"/>
      <c r="J869" s="95"/>
      <c r="K869" s="2"/>
      <c r="L869" s="2"/>
      <c r="M869" s="2"/>
      <c r="N869" s="2"/>
      <c r="O869" s="2"/>
      <c r="P869" s="2"/>
      <c r="Q869" s="2"/>
      <c r="R869" s="2"/>
      <c r="S869" s="2"/>
      <c r="T869" s="2"/>
      <c r="U869" s="2"/>
      <c r="V869" s="2"/>
      <c r="W869" s="2"/>
      <c r="X869" s="2"/>
      <c r="Y869" s="2"/>
      <c r="Z869" s="2"/>
    </row>
    <row r="870" spans="1:26" ht="12.75" customHeight="1">
      <c r="A870" s="2"/>
      <c r="B870" s="92"/>
      <c r="C870" s="26"/>
      <c r="D870" s="93"/>
      <c r="E870" s="93"/>
      <c r="F870" s="92"/>
      <c r="G870" s="92"/>
      <c r="H870" s="93"/>
      <c r="I870" s="94"/>
      <c r="J870" s="95"/>
      <c r="K870" s="2"/>
      <c r="L870" s="2"/>
      <c r="M870" s="2"/>
      <c r="N870" s="2"/>
      <c r="O870" s="2"/>
      <c r="P870" s="2"/>
      <c r="Q870" s="2"/>
      <c r="R870" s="2"/>
      <c r="S870" s="2"/>
      <c r="T870" s="2"/>
      <c r="U870" s="2"/>
      <c r="V870" s="2"/>
      <c r="W870" s="2"/>
      <c r="X870" s="2"/>
      <c r="Y870" s="2"/>
      <c r="Z870" s="2"/>
    </row>
    <row r="871" spans="1:26" ht="12.75" customHeight="1">
      <c r="A871" s="2"/>
      <c r="B871" s="92"/>
      <c r="C871" s="26"/>
      <c r="D871" s="93"/>
      <c r="E871" s="93"/>
      <c r="F871" s="92"/>
      <c r="G871" s="92"/>
      <c r="H871" s="93"/>
      <c r="I871" s="94"/>
      <c r="J871" s="95"/>
      <c r="K871" s="2"/>
      <c r="L871" s="2"/>
      <c r="M871" s="2"/>
      <c r="N871" s="2"/>
      <c r="O871" s="2"/>
      <c r="P871" s="2"/>
      <c r="Q871" s="2"/>
      <c r="R871" s="2"/>
      <c r="S871" s="2"/>
      <c r="T871" s="2"/>
      <c r="U871" s="2"/>
      <c r="V871" s="2"/>
      <c r="W871" s="2"/>
      <c r="X871" s="2"/>
      <c r="Y871" s="2"/>
      <c r="Z871" s="2"/>
    </row>
    <row r="872" spans="1:26" ht="12.75" customHeight="1">
      <c r="A872" s="2"/>
      <c r="B872" s="92"/>
      <c r="C872" s="26"/>
      <c r="D872" s="93"/>
      <c r="E872" s="93"/>
      <c r="F872" s="92"/>
      <c r="G872" s="92"/>
      <c r="H872" s="93"/>
      <c r="I872" s="94"/>
      <c r="J872" s="95"/>
      <c r="K872" s="2"/>
      <c r="L872" s="2"/>
      <c r="M872" s="2"/>
      <c r="N872" s="2"/>
      <c r="O872" s="2"/>
      <c r="P872" s="2"/>
      <c r="Q872" s="2"/>
      <c r="R872" s="2"/>
      <c r="S872" s="2"/>
      <c r="T872" s="2"/>
      <c r="U872" s="2"/>
      <c r="V872" s="2"/>
      <c r="W872" s="2"/>
      <c r="X872" s="2"/>
      <c r="Y872" s="2"/>
      <c r="Z872" s="2"/>
    </row>
    <row r="873" spans="1:26" ht="12.75" customHeight="1">
      <c r="A873" s="2"/>
      <c r="B873" s="92"/>
      <c r="C873" s="26"/>
      <c r="D873" s="93"/>
      <c r="E873" s="93"/>
      <c r="F873" s="92"/>
      <c r="G873" s="92"/>
      <c r="H873" s="93"/>
      <c r="I873" s="94"/>
      <c r="J873" s="95"/>
      <c r="K873" s="2"/>
      <c r="L873" s="2"/>
      <c r="M873" s="2"/>
      <c r="N873" s="2"/>
      <c r="O873" s="2"/>
      <c r="P873" s="2"/>
      <c r="Q873" s="2"/>
      <c r="R873" s="2"/>
      <c r="S873" s="2"/>
      <c r="T873" s="2"/>
      <c r="U873" s="2"/>
      <c r="V873" s="2"/>
      <c r="W873" s="2"/>
      <c r="X873" s="2"/>
      <c r="Y873" s="2"/>
      <c r="Z873" s="2"/>
    </row>
    <row r="874" spans="1:26" ht="12.75" customHeight="1">
      <c r="A874" s="2"/>
      <c r="B874" s="92"/>
      <c r="C874" s="26"/>
      <c r="D874" s="93"/>
      <c r="E874" s="93"/>
      <c r="F874" s="92"/>
      <c r="G874" s="92"/>
      <c r="H874" s="93"/>
      <c r="I874" s="94"/>
      <c r="J874" s="95"/>
      <c r="K874" s="2"/>
      <c r="L874" s="2"/>
      <c r="M874" s="2"/>
      <c r="N874" s="2"/>
      <c r="O874" s="2"/>
      <c r="P874" s="2"/>
      <c r="Q874" s="2"/>
      <c r="R874" s="2"/>
      <c r="S874" s="2"/>
      <c r="T874" s="2"/>
      <c r="U874" s="2"/>
      <c r="V874" s="2"/>
      <c r="W874" s="2"/>
      <c r="X874" s="2"/>
      <c r="Y874" s="2"/>
      <c r="Z874" s="2"/>
    </row>
    <row r="875" spans="1:26" ht="12.75" customHeight="1">
      <c r="A875" s="2"/>
      <c r="B875" s="92"/>
      <c r="C875" s="26"/>
      <c r="D875" s="93"/>
      <c r="E875" s="93"/>
      <c r="F875" s="92"/>
      <c r="G875" s="92"/>
      <c r="H875" s="93"/>
      <c r="I875" s="94"/>
      <c r="J875" s="95"/>
      <c r="K875" s="2"/>
      <c r="L875" s="2"/>
      <c r="M875" s="2"/>
      <c r="N875" s="2"/>
      <c r="O875" s="2"/>
      <c r="P875" s="2"/>
      <c r="Q875" s="2"/>
      <c r="R875" s="2"/>
      <c r="S875" s="2"/>
      <c r="T875" s="2"/>
      <c r="U875" s="2"/>
      <c r="V875" s="2"/>
      <c r="W875" s="2"/>
      <c r="X875" s="2"/>
      <c r="Y875" s="2"/>
      <c r="Z875" s="2"/>
    </row>
    <row r="876" spans="1:26" ht="12.75" customHeight="1">
      <c r="A876" s="2"/>
      <c r="B876" s="92"/>
      <c r="C876" s="26"/>
      <c r="D876" s="93"/>
      <c r="E876" s="93"/>
      <c r="F876" s="92"/>
      <c r="G876" s="92"/>
      <c r="H876" s="93"/>
      <c r="I876" s="94"/>
      <c r="J876" s="95"/>
      <c r="K876" s="2"/>
      <c r="L876" s="2"/>
      <c r="M876" s="2"/>
      <c r="N876" s="2"/>
      <c r="O876" s="2"/>
      <c r="P876" s="2"/>
      <c r="Q876" s="2"/>
      <c r="R876" s="2"/>
      <c r="S876" s="2"/>
      <c r="T876" s="2"/>
      <c r="U876" s="2"/>
      <c r="V876" s="2"/>
      <c r="W876" s="2"/>
      <c r="X876" s="2"/>
      <c r="Y876" s="2"/>
      <c r="Z876" s="2"/>
    </row>
    <row r="877" spans="1:26" ht="12.75" customHeight="1">
      <c r="A877" s="2"/>
      <c r="B877" s="92"/>
      <c r="C877" s="26"/>
      <c r="D877" s="93"/>
      <c r="E877" s="93"/>
      <c r="F877" s="92"/>
      <c r="G877" s="92"/>
      <c r="H877" s="93"/>
      <c r="I877" s="94"/>
      <c r="J877" s="95"/>
      <c r="K877" s="2"/>
      <c r="L877" s="2"/>
      <c r="M877" s="2"/>
      <c r="N877" s="2"/>
      <c r="O877" s="2"/>
      <c r="P877" s="2"/>
      <c r="Q877" s="2"/>
      <c r="R877" s="2"/>
      <c r="S877" s="2"/>
      <c r="T877" s="2"/>
      <c r="U877" s="2"/>
      <c r="V877" s="2"/>
      <c r="W877" s="2"/>
      <c r="X877" s="2"/>
      <c r="Y877" s="2"/>
      <c r="Z877" s="2"/>
    </row>
    <row r="878" spans="1:26" ht="12.75" customHeight="1">
      <c r="A878" s="2"/>
      <c r="B878" s="92"/>
      <c r="C878" s="26"/>
      <c r="D878" s="93"/>
      <c r="E878" s="93"/>
      <c r="F878" s="92"/>
      <c r="G878" s="92"/>
      <c r="H878" s="93"/>
      <c r="I878" s="94"/>
      <c r="J878" s="95"/>
      <c r="K878" s="2"/>
      <c r="L878" s="2"/>
      <c r="M878" s="2"/>
      <c r="N878" s="2"/>
      <c r="O878" s="2"/>
      <c r="P878" s="2"/>
      <c r="Q878" s="2"/>
      <c r="R878" s="2"/>
      <c r="S878" s="2"/>
      <c r="T878" s="2"/>
      <c r="U878" s="2"/>
      <c r="V878" s="2"/>
      <c r="W878" s="2"/>
      <c r="X878" s="2"/>
      <c r="Y878" s="2"/>
      <c r="Z878" s="2"/>
    </row>
    <row r="879" spans="1:26" ht="12.75" customHeight="1">
      <c r="A879" s="2"/>
      <c r="B879" s="92"/>
      <c r="C879" s="26"/>
      <c r="D879" s="93"/>
      <c r="E879" s="93"/>
      <c r="F879" s="92"/>
      <c r="G879" s="92"/>
      <c r="H879" s="93"/>
      <c r="I879" s="94"/>
      <c r="J879" s="95"/>
      <c r="K879" s="2"/>
      <c r="L879" s="2"/>
      <c r="M879" s="2"/>
      <c r="N879" s="2"/>
      <c r="O879" s="2"/>
      <c r="P879" s="2"/>
      <c r="Q879" s="2"/>
      <c r="R879" s="2"/>
      <c r="S879" s="2"/>
      <c r="T879" s="2"/>
      <c r="U879" s="2"/>
      <c r="V879" s="2"/>
      <c r="W879" s="2"/>
      <c r="X879" s="2"/>
      <c r="Y879" s="2"/>
      <c r="Z879" s="2"/>
    </row>
    <row r="880" spans="1:26" ht="12.75" customHeight="1">
      <c r="A880" s="2"/>
      <c r="B880" s="92"/>
      <c r="C880" s="26"/>
      <c r="D880" s="93"/>
      <c r="E880" s="93"/>
      <c r="F880" s="92"/>
      <c r="G880" s="92"/>
      <c r="H880" s="93"/>
      <c r="I880" s="94"/>
      <c r="J880" s="95"/>
      <c r="K880" s="2"/>
      <c r="L880" s="2"/>
      <c r="M880" s="2"/>
      <c r="N880" s="2"/>
      <c r="O880" s="2"/>
      <c r="P880" s="2"/>
      <c r="Q880" s="2"/>
      <c r="R880" s="2"/>
      <c r="S880" s="2"/>
      <c r="T880" s="2"/>
      <c r="U880" s="2"/>
      <c r="V880" s="2"/>
      <c r="W880" s="2"/>
      <c r="X880" s="2"/>
      <c r="Y880" s="2"/>
      <c r="Z880" s="2"/>
    </row>
    <row r="881" spans="1:26" ht="12.75" customHeight="1">
      <c r="A881" s="2"/>
      <c r="B881" s="92"/>
      <c r="C881" s="26"/>
      <c r="D881" s="93"/>
      <c r="E881" s="93"/>
      <c r="F881" s="92"/>
      <c r="G881" s="92"/>
      <c r="H881" s="93"/>
      <c r="I881" s="94"/>
      <c r="J881" s="95"/>
      <c r="K881" s="2"/>
      <c r="L881" s="2"/>
      <c r="M881" s="2"/>
      <c r="N881" s="2"/>
      <c r="O881" s="2"/>
      <c r="P881" s="2"/>
      <c r="Q881" s="2"/>
      <c r="R881" s="2"/>
      <c r="S881" s="2"/>
      <c r="T881" s="2"/>
      <c r="U881" s="2"/>
      <c r="V881" s="2"/>
      <c r="W881" s="2"/>
      <c r="X881" s="2"/>
      <c r="Y881" s="2"/>
      <c r="Z881" s="2"/>
    </row>
    <row r="882" spans="1:26" ht="12.75" customHeight="1">
      <c r="A882" s="2"/>
      <c r="B882" s="92"/>
      <c r="C882" s="26"/>
      <c r="D882" s="93"/>
      <c r="E882" s="93"/>
      <c r="F882" s="92"/>
      <c r="G882" s="92"/>
      <c r="H882" s="93"/>
      <c r="I882" s="94"/>
      <c r="J882" s="95"/>
      <c r="K882" s="2"/>
      <c r="L882" s="2"/>
      <c r="M882" s="2"/>
      <c r="N882" s="2"/>
      <c r="O882" s="2"/>
      <c r="P882" s="2"/>
      <c r="Q882" s="2"/>
      <c r="R882" s="2"/>
      <c r="S882" s="2"/>
      <c r="T882" s="2"/>
      <c r="U882" s="2"/>
      <c r="V882" s="2"/>
      <c r="W882" s="2"/>
      <c r="X882" s="2"/>
      <c r="Y882" s="2"/>
      <c r="Z882" s="2"/>
    </row>
    <row r="883" spans="1:26" ht="12.75" customHeight="1">
      <c r="A883" s="2"/>
      <c r="B883" s="92"/>
      <c r="C883" s="26"/>
      <c r="D883" s="93"/>
      <c r="E883" s="93"/>
      <c r="F883" s="92"/>
      <c r="G883" s="92"/>
      <c r="H883" s="93"/>
      <c r="I883" s="94"/>
      <c r="J883" s="95"/>
      <c r="K883" s="2"/>
      <c r="L883" s="2"/>
      <c r="M883" s="2"/>
      <c r="N883" s="2"/>
      <c r="O883" s="2"/>
      <c r="P883" s="2"/>
      <c r="Q883" s="2"/>
      <c r="R883" s="2"/>
      <c r="S883" s="2"/>
      <c r="T883" s="2"/>
      <c r="U883" s="2"/>
      <c r="V883" s="2"/>
      <c r="W883" s="2"/>
      <c r="X883" s="2"/>
      <c r="Y883" s="2"/>
      <c r="Z883" s="2"/>
    </row>
    <row r="884" spans="1:26" ht="12.75" customHeight="1">
      <c r="A884" s="2"/>
      <c r="B884" s="92"/>
      <c r="C884" s="26"/>
      <c r="D884" s="93"/>
      <c r="E884" s="93"/>
      <c r="F884" s="92"/>
      <c r="G884" s="92"/>
      <c r="H884" s="93"/>
      <c r="I884" s="94"/>
      <c r="J884" s="95"/>
      <c r="K884" s="2"/>
      <c r="L884" s="2"/>
      <c r="M884" s="2"/>
      <c r="N884" s="2"/>
      <c r="O884" s="2"/>
      <c r="P884" s="2"/>
      <c r="Q884" s="2"/>
      <c r="R884" s="2"/>
      <c r="S884" s="2"/>
      <c r="T884" s="2"/>
      <c r="U884" s="2"/>
      <c r="V884" s="2"/>
      <c r="W884" s="2"/>
      <c r="X884" s="2"/>
      <c r="Y884" s="2"/>
      <c r="Z884" s="2"/>
    </row>
    <row r="885" spans="1:26" ht="12.75" customHeight="1">
      <c r="A885" s="2"/>
      <c r="B885" s="92"/>
      <c r="C885" s="26"/>
      <c r="D885" s="93"/>
      <c r="E885" s="93"/>
      <c r="F885" s="92"/>
      <c r="G885" s="92"/>
      <c r="H885" s="93"/>
      <c r="I885" s="94"/>
      <c r="J885" s="95"/>
      <c r="K885" s="2"/>
      <c r="L885" s="2"/>
      <c r="M885" s="2"/>
      <c r="N885" s="2"/>
      <c r="O885" s="2"/>
      <c r="P885" s="2"/>
      <c r="Q885" s="2"/>
      <c r="R885" s="2"/>
      <c r="S885" s="2"/>
      <c r="T885" s="2"/>
      <c r="U885" s="2"/>
      <c r="V885" s="2"/>
      <c r="W885" s="2"/>
      <c r="X885" s="2"/>
      <c r="Y885" s="2"/>
      <c r="Z885" s="2"/>
    </row>
    <row r="886" spans="1:26" ht="12.75" customHeight="1">
      <c r="A886" s="2"/>
      <c r="B886" s="92"/>
      <c r="C886" s="26"/>
      <c r="D886" s="93"/>
      <c r="E886" s="93"/>
      <c r="F886" s="92"/>
      <c r="G886" s="92"/>
      <c r="H886" s="93"/>
      <c r="I886" s="94"/>
      <c r="J886" s="95"/>
      <c r="K886" s="2"/>
      <c r="L886" s="2"/>
      <c r="M886" s="2"/>
      <c r="N886" s="2"/>
      <c r="O886" s="2"/>
      <c r="P886" s="2"/>
      <c r="Q886" s="2"/>
      <c r="R886" s="2"/>
      <c r="S886" s="2"/>
      <c r="T886" s="2"/>
      <c r="U886" s="2"/>
      <c r="V886" s="2"/>
      <c r="W886" s="2"/>
      <c r="X886" s="2"/>
      <c r="Y886" s="2"/>
      <c r="Z886" s="2"/>
    </row>
    <row r="887" spans="1:26" ht="12.75" customHeight="1">
      <c r="A887" s="2"/>
      <c r="B887" s="92"/>
      <c r="C887" s="26"/>
      <c r="D887" s="93"/>
      <c r="E887" s="93"/>
      <c r="F887" s="92"/>
      <c r="G887" s="92"/>
      <c r="H887" s="93"/>
      <c r="I887" s="94"/>
      <c r="J887" s="95"/>
      <c r="K887" s="2"/>
      <c r="L887" s="2"/>
      <c r="M887" s="2"/>
      <c r="N887" s="2"/>
      <c r="O887" s="2"/>
      <c r="P887" s="2"/>
      <c r="Q887" s="2"/>
      <c r="R887" s="2"/>
      <c r="S887" s="2"/>
      <c r="T887" s="2"/>
      <c r="U887" s="2"/>
      <c r="V887" s="2"/>
      <c r="W887" s="2"/>
      <c r="X887" s="2"/>
      <c r="Y887" s="2"/>
      <c r="Z887" s="2"/>
    </row>
    <row r="888" spans="1:26" ht="12.75" customHeight="1">
      <c r="A888" s="2"/>
      <c r="B888" s="92"/>
      <c r="C888" s="26"/>
      <c r="D888" s="93"/>
      <c r="E888" s="93"/>
      <c r="F888" s="92"/>
      <c r="G888" s="92"/>
      <c r="H888" s="93"/>
      <c r="I888" s="94"/>
      <c r="J888" s="95"/>
      <c r="K888" s="2"/>
      <c r="L888" s="2"/>
      <c r="M888" s="2"/>
      <c r="N888" s="2"/>
      <c r="O888" s="2"/>
      <c r="P888" s="2"/>
      <c r="Q888" s="2"/>
      <c r="R888" s="2"/>
      <c r="S888" s="2"/>
      <c r="T888" s="2"/>
      <c r="U888" s="2"/>
      <c r="V888" s="2"/>
      <c r="W888" s="2"/>
      <c r="X888" s="2"/>
      <c r="Y888" s="2"/>
      <c r="Z888" s="2"/>
    </row>
    <row r="889" spans="1:26" ht="12.75" customHeight="1">
      <c r="A889" s="2"/>
      <c r="B889" s="92"/>
      <c r="C889" s="26"/>
      <c r="D889" s="93"/>
      <c r="E889" s="93"/>
      <c r="F889" s="92"/>
      <c r="G889" s="92"/>
      <c r="H889" s="93"/>
      <c r="I889" s="94"/>
      <c r="J889" s="95"/>
      <c r="K889" s="2"/>
      <c r="L889" s="2"/>
      <c r="M889" s="2"/>
      <c r="N889" s="2"/>
      <c r="O889" s="2"/>
      <c r="P889" s="2"/>
      <c r="Q889" s="2"/>
      <c r="R889" s="2"/>
      <c r="S889" s="2"/>
      <c r="T889" s="2"/>
      <c r="U889" s="2"/>
      <c r="V889" s="2"/>
      <c r="W889" s="2"/>
      <c r="X889" s="2"/>
      <c r="Y889" s="2"/>
      <c r="Z889" s="2"/>
    </row>
    <row r="890" spans="1:26" ht="12.75" customHeight="1">
      <c r="A890" s="2"/>
      <c r="B890" s="92"/>
      <c r="C890" s="26"/>
      <c r="D890" s="93"/>
      <c r="E890" s="93"/>
      <c r="F890" s="92"/>
      <c r="G890" s="92"/>
      <c r="H890" s="93"/>
      <c r="I890" s="94"/>
      <c r="J890" s="95"/>
      <c r="K890" s="2"/>
      <c r="L890" s="2"/>
      <c r="M890" s="2"/>
      <c r="N890" s="2"/>
      <c r="O890" s="2"/>
      <c r="P890" s="2"/>
      <c r="Q890" s="2"/>
      <c r="R890" s="2"/>
      <c r="S890" s="2"/>
      <c r="T890" s="2"/>
      <c r="U890" s="2"/>
      <c r="V890" s="2"/>
      <c r="W890" s="2"/>
      <c r="X890" s="2"/>
      <c r="Y890" s="2"/>
      <c r="Z890" s="2"/>
    </row>
    <row r="891" spans="1:26" ht="12.75" customHeight="1">
      <c r="A891" s="2"/>
      <c r="B891" s="92"/>
      <c r="C891" s="26"/>
      <c r="D891" s="93"/>
      <c r="E891" s="93"/>
      <c r="F891" s="92"/>
      <c r="G891" s="92"/>
      <c r="H891" s="93"/>
      <c r="I891" s="94"/>
      <c r="J891" s="95"/>
      <c r="K891" s="2"/>
      <c r="L891" s="2"/>
      <c r="M891" s="2"/>
      <c r="N891" s="2"/>
      <c r="O891" s="2"/>
      <c r="P891" s="2"/>
      <c r="Q891" s="2"/>
      <c r="R891" s="2"/>
      <c r="S891" s="2"/>
      <c r="T891" s="2"/>
      <c r="U891" s="2"/>
      <c r="V891" s="2"/>
      <c r="W891" s="2"/>
      <c r="X891" s="2"/>
      <c r="Y891" s="2"/>
      <c r="Z891" s="2"/>
    </row>
    <row r="892" spans="1:26" ht="12.75" customHeight="1">
      <c r="A892" s="2"/>
      <c r="B892" s="92"/>
      <c r="C892" s="26"/>
      <c r="D892" s="93"/>
      <c r="E892" s="93"/>
      <c r="F892" s="92"/>
      <c r="G892" s="92"/>
      <c r="H892" s="93"/>
      <c r="I892" s="94"/>
      <c r="J892" s="95"/>
      <c r="K892" s="2"/>
      <c r="L892" s="2"/>
      <c r="M892" s="2"/>
      <c r="N892" s="2"/>
      <c r="O892" s="2"/>
      <c r="P892" s="2"/>
      <c r="Q892" s="2"/>
      <c r="R892" s="2"/>
      <c r="S892" s="2"/>
      <c r="T892" s="2"/>
      <c r="U892" s="2"/>
      <c r="V892" s="2"/>
      <c r="W892" s="2"/>
      <c r="X892" s="2"/>
      <c r="Y892" s="2"/>
      <c r="Z892" s="2"/>
    </row>
    <row r="893" spans="1:26" ht="12.75" customHeight="1">
      <c r="A893" s="2"/>
      <c r="B893" s="92"/>
      <c r="C893" s="26"/>
      <c r="D893" s="93"/>
      <c r="E893" s="93"/>
      <c r="F893" s="92"/>
      <c r="G893" s="92"/>
      <c r="H893" s="93"/>
      <c r="I893" s="94"/>
      <c r="J893" s="95"/>
      <c r="K893" s="2"/>
      <c r="L893" s="2"/>
      <c r="M893" s="2"/>
      <c r="N893" s="2"/>
      <c r="O893" s="2"/>
      <c r="P893" s="2"/>
      <c r="Q893" s="2"/>
      <c r="R893" s="2"/>
      <c r="S893" s="2"/>
      <c r="T893" s="2"/>
      <c r="U893" s="2"/>
      <c r="V893" s="2"/>
      <c r="W893" s="2"/>
      <c r="X893" s="2"/>
      <c r="Y893" s="2"/>
      <c r="Z893" s="2"/>
    </row>
    <row r="894" spans="1:26" ht="12.75" customHeight="1">
      <c r="A894" s="2"/>
      <c r="B894" s="92"/>
      <c r="C894" s="26"/>
      <c r="D894" s="93"/>
      <c r="E894" s="93"/>
      <c r="F894" s="92"/>
      <c r="G894" s="92"/>
      <c r="H894" s="93"/>
      <c r="I894" s="94"/>
      <c r="J894" s="95"/>
      <c r="K894" s="2"/>
      <c r="L894" s="2"/>
      <c r="M894" s="2"/>
      <c r="N894" s="2"/>
      <c r="O894" s="2"/>
      <c r="P894" s="2"/>
      <c r="Q894" s="2"/>
      <c r="R894" s="2"/>
      <c r="S894" s="2"/>
      <c r="T894" s="2"/>
      <c r="U894" s="2"/>
      <c r="V894" s="2"/>
      <c r="W894" s="2"/>
      <c r="X894" s="2"/>
      <c r="Y894" s="2"/>
      <c r="Z894" s="2"/>
    </row>
    <row r="895" spans="1:26" ht="12.75" customHeight="1">
      <c r="A895" s="2"/>
      <c r="B895" s="92"/>
      <c r="C895" s="26"/>
      <c r="D895" s="93"/>
      <c r="E895" s="93"/>
      <c r="F895" s="92"/>
      <c r="G895" s="92"/>
      <c r="H895" s="93"/>
      <c r="I895" s="94"/>
      <c r="J895" s="95"/>
      <c r="K895" s="2"/>
      <c r="L895" s="2"/>
      <c r="M895" s="2"/>
      <c r="N895" s="2"/>
      <c r="O895" s="2"/>
      <c r="P895" s="2"/>
      <c r="Q895" s="2"/>
      <c r="R895" s="2"/>
      <c r="S895" s="2"/>
      <c r="T895" s="2"/>
      <c r="U895" s="2"/>
      <c r="V895" s="2"/>
      <c r="W895" s="2"/>
      <c r="X895" s="2"/>
      <c r="Y895" s="2"/>
      <c r="Z895" s="2"/>
    </row>
    <row r="896" spans="1:26" ht="12.75" customHeight="1">
      <c r="A896" s="2"/>
      <c r="B896" s="92"/>
      <c r="C896" s="26"/>
      <c r="D896" s="93"/>
      <c r="E896" s="93"/>
      <c r="F896" s="92"/>
      <c r="G896" s="92"/>
      <c r="H896" s="93"/>
      <c r="I896" s="94"/>
      <c r="J896" s="95"/>
      <c r="K896" s="2"/>
      <c r="L896" s="2"/>
      <c r="M896" s="2"/>
      <c r="N896" s="2"/>
      <c r="O896" s="2"/>
      <c r="P896" s="2"/>
      <c r="Q896" s="2"/>
      <c r="R896" s="2"/>
      <c r="S896" s="2"/>
      <c r="T896" s="2"/>
      <c r="U896" s="2"/>
      <c r="V896" s="2"/>
      <c r="W896" s="2"/>
      <c r="X896" s="2"/>
      <c r="Y896" s="2"/>
      <c r="Z896" s="2"/>
    </row>
    <row r="897" spans="1:26" ht="12.75" customHeight="1">
      <c r="A897" s="2"/>
      <c r="B897" s="92"/>
      <c r="C897" s="26"/>
      <c r="D897" s="93"/>
      <c r="E897" s="93"/>
      <c r="F897" s="92"/>
      <c r="G897" s="92"/>
      <c r="H897" s="93"/>
      <c r="I897" s="94"/>
      <c r="J897" s="95"/>
      <c r="K897" s="2"/>
      <c r="L897" s="2"/>
      <c r="M897" s="2"/>
      <c r="N897" s="2"/>
      <c r="O897" s="2"/>
      <c r="P897" s="2"/>
      <c r="Q897" s="2"/>
      <c r="R897" s="2"/>
      <c r="S897" s="2"/>
      <c r="T897" s="2"/>
      <c r="U897" s="2"/>
      <c r="V897" s="2"/>
      <c r="W897" s="2"/>
      <c r="X897" s="2"/>
      <c r="Y897" s="2"/>
      <c r="Z897" s="2"/>
    </row>
    <row r="898" spans="1:26" ht="12.75" customHeight="1">
      <c r="A898" s="2"/>
      <c r="B898" s="92"/>
      <c r="C898" s="26"/>
      <c r="D898" s="93"/>
      <c r="E898" s="93"/>
      <c r="F898" s="92"/>
      <c r="G898" s="92"/>
      <c r="H898" s="93"/>
      <c r="I898" s="94"/>
      <c r="J898" s="95"/>
      <c r="K898" s="2"/>
      <c r="L898" s="2"/>
      <c r="M898" s="2"/>
      <c r="N898" s="2"/>
      <c r="O898" s="2"/>
      <c r="P898" s="2"/>
      <c r="Q898" s="2"/>
      <c r="R898" s="2"/>
      <c r="S898" s="2"/>
      <c r="T898" s="2"/>
      <c r="U898" s="2"/>
      <c r="V898" s="2"/>
      <c r="W898" s="2"/>
      <c r="X898" s="2"/>
      <c r="Y898" s="2"/>
      <c r="Z898" s="2"/>
    </row>
    <row r="899" spans="1:26" ht="12.75" customHeight="1">
      <c r="A899" s="2"/>
      <c r="B899" s="92"/>
      <c r="C899" s="26"/>
      <c r="D899" s="93"/>
      <c r="E899" s="93"/>
      <c r="F899" s="92"/>
      <c r="G899" s="92"/>
      <c r="H899" s="93"/>
      <c r="I899" s="94"/>
      <c r="J899" s="95"/>
      <c r="K899" s="2"/>
      <c r="L899" s="2"/>
      <c r="M899" s="2"/>
      <c r="N899" s="2"/>
      <c r="O899" s="2"/>
      <c r="P899" s="2"/>
      <c r="Q899" s="2"/>
      <c r="R899" s="2"/>
      <c r="S899" s="2"/>
      <c r="T899" s="2"/>
      <c r="U899" s="2"/>
      <c r="V899" s="2"/>
      <c r="W899" s="2"/>
      <c r="X899" s="2"/>
      <c r="Y899" s="2"/>
      <c r="Z899" s="2"/>
    </row>
    <row r="900" spans="1:26" ht="12.75" customHeight="1">
      <c r="A900" s="2"/>
      <c r="B900" s="92"/>
      <c r="C900" s="26"/>
      <c r="D900" s="93"/>
      <c r="E900" s="93"/>
      <c r="F900" s="92"/>
      <c r="G900" s="92"/>
      <c r="H900" s="93"/>
      <c r="I900" s="94"/>
      <c r="J900" s="95"/>
      <c r="K900" s="2"/>
      <c r="L900" s="2"/>
      <c r="M900" s="2"/>
      <c r="N900" s="2"/>
      <c r="O900" s="2"/>
      <c r="P900" s="2"/>
      <c r="Q900" s="2"/>
      <c r="R900" s="2"/>
      <c r="S900" s="2"/>
      <c r="T900" s="2"/>
      <c r="U900" s="2"/>
      <c r="V900" s="2"/>
      <c r="W900" s="2"/>
      <c r="X900" s="2"/>
      <c r="Y900" s="2"/>
      <c r="Z900" s="2"/>
    </row>
    <row r="901" spans="1:26" ht="12.75" customHeight="1">
      <c r="A901" s="2"/>
      <c r="B901" s="92"/>
      <c r="C901" s="26"/>
      <c r="D901" s="93"/>
      <c r="E901" s="93"/>
      <c r="F901" s="92"/>
      <c r="G901" s="92"/>
      <c r="H901" s="93"/>
      <c r="I901" s="94"/>
      <c r="J901" s="95"/>
      <c r="K901" s="2"/>
      <c r="L901" s="2"/>
      <c r="M901" s="2"/>
      <c r="N901" s="2"/>
      <c r="O901" s="2"/>
      <c r="P901" s="2"/>
      <c r="Q901" s="2"/>
      <c r="R901" s="2"/>
      <c r="S901" s="2"/>
      <c r="T901" s="2"/>
      <c r="U901" s="2"/>
      <c r="V901" s="2"/>
      <c r="W901" s="2"/>
      <c r="X901" s="2"/>
      <c r="Y901" s="2"/>
      <c r="Z901" s="2"/>
    </row>
    <row r="902" spans="1:26" ht="12.75" customHeight="1">
      <c r="A902" s="2"/>
      <c r="B902" s="92"/>
      <c r="C902" s="26"/>
      <c r="D902" s="93"/>
      <c r="E902" s="93"/>
      <c r="F902" s="92"/>
      <c r="G902" s="92"/>
      <c r="H902" s="93"/>
      <c r="I902" s="94"/>
      <c r="J902" s="95"/>
      <c r="K902" s="2"/>
      <c r="L902" s="2"/>
      <c r="M902" s="2"/>
      <c r="N902" s="2"/>
      <c r="O902" s="2"/>
      <c r="P902" s="2"/>
      <c r="Q902" s="2"/>
      <c r="R902" s="2"/>
      <c r="S902" s="2"/>
      <c r="T902" s="2"/>
      <c r="U902" s="2"/>
      <c r="V902" s="2"/>
      <c r="W902" s="2"/>
      <c r="X902" s="2"/>
      <c r="Y902" s="2"/>
      <c r="Z902" s="2"/>
    </row>
    <row r="903" spans="1:26" ht="12.75" customHeight="1">
      <c r="A903" s="2"/>
      <c r="B903" s="92"/>
      <c r="C903" s="26"/>
      <c r="D903" s="93"/>
      <c r="E903" s="93"/>
      <c r="F903" s="92"/>
      <c r="G903" s="92"/>
      <c r="H903" s="93"/>
      <c r="I903" s="94"/>
      <c r="J903" s="95"/>
      <c r="K903" s="2"/>
      <c r="L903" s="2"/>
      <c r="M903" s="2"/>
      <c r="N903" s="2"/>
      <c r="O903" s="2"/>
      <c r="P903" s="2"/>
      <c r="Q903" s="2"/>
      <c r="R903" s="2"/>
      <c r="S903" s="2"/>
      <c r="T903" s="2"/>
      <c r="U903" s="2"/>
      <c r="V903" s="2"/>
      <c r="W903" s="2"/>
      <c r="X903" s="2"/>
      <c r="Y903" s="2"/>
      <c r="Z903" s="2"/>
    </row>
    <row r="904" spans="1:26" ht="12.75" customHeight="1">
      <c r="A904" s="2"/>
      <c r="B904" s="92"/>
      <c r="C904" s="26"/>
      <c r="D904" s="93"/>
      <c r="E904" s="93"/>
      <c r="F904" s="92"/>
      <c r="G904" s="92"/>
      <c r="H904" s="93"/>
      <c r="I904" s="94"/>
      <c r="J904" s="95"/>
      <c r="K904" s="2"/>
      <c r="L904" s="2"/>
      <c r="M904" s="2"/>
      <c r="N904" s="2"/>
      <c r="O904" s="2"/>
      <c r="P904" s="2"/>
      <c r="Q904" s="2"/>
      <c r="R904" s="2"/>
      <c r="S904" s="2"/>
      <c r="T904" s="2"/>
      <c r="U904" s="2"/>
      <c r="V904" s="2"/>
      <c r="W904" s="2"/>
      <c r="X904" s="2"/>
      <c r="Y904" s="2"/>
      <c r="Z904" s="2"/>
    </row>
    <row r="905" spans="1:26" ht="12.75" customHeight="1">
      <c r="A905" s="2"/>
      <c r="B905" s="92"/>
      <c r="C905" s="26"/>
      <c r="D905" s="93"/>
      <c r="E905" s="93"/>
      <c r="F905" s="92"/>
      <c r="G905" s="92"/>
      <c r="H905" s="93"/>
      <c r="I905" s="94"/>
      <c r="J905" s="95"/>
      <c r="K905" s="2"/>
      <c r="L905" s="2"/>
      <c r="M905" s="2"/>
      <c r="N905" s="2"/>
      <c r="O905" s="2"/>
      <c r="P905" s="2"/>
      <c r="Q905" s="2"/>
      <c r="R905" s="2"/>
      <c r="S905" s="2"/>
      <c r="T905" s="2"/>
      <c r="U905" s="2"/>
      <c r="V905" s="2"/>
      <c r="W905" s="2"/>
      <c r="X905" s="2"/>
      <c r="Y905" s="2"/>
      <c r="Z905" s="2"/>
    </row>
    <row r="906" spans="1:26" ht="12.75" customHeight="1">
      <c r="A906" s="2"/>
      <c r="B906" s="92"/>
      <c r="C906" s="26"/>
      <c r="D906" s="93"/>
      <c r="E906" s="93"/>
      <c r="F906" s="92"/>
      <c r="G906" s="92"/>
      <c r="H906" s="93"/>
      <c r="I906" s="94"/>
      <c r="J906" s="95"/>
      <c r="K906" s="2"/>
      <c r="L906" s="2"/>
      <c r="M906" s="2"/>
      <c r="N906" s="2"/>
      <c r="O906" s="2"/>
      <c r="P906" s="2"/>
      <c r="Q906" s="2"/>
      <c r="R906" s="2"/>
      <c r="S906" s="2"/>
      <c r="T906" s="2"/>
      <c r="U906" s="2"/>
      <c r="V906" s="2"/>
      <c r="W906" s="2"/>
      <c r="X906" s="2"/>
      <c r="Y906" s="2"/>
      <c r="Z906" s="2"/>
    </row>
    <row r="907" spans="1:26" ht="12.75" customHeight="1">
      <c r="A907" s="2"/>
      <c r="B907" s="92"/>
      <c r="C907" s="26"/>
      <c r="D907" s="93"/>
      <c r="E907" s="93"/>
      <c r="F907" s="92"/>
      <c r="G907" s="92"/>
      <c r="H907" s="93"/>
      <c r="I907" s="94"/>
      <c r="J907" s="95"/>
      <c r="K907" s="2"/>
      <c r="L907" s="2"/>
      <c r="M907" s="2"/>
      <c r="N907" s="2"/>
      <c r="O907" s="2"/>
      <c r="P907" s="2"/>
      <c r="Q907" s="2"/>
      <c r="R907" s="2"/>
      <c r="S907" s="2"/>
      <c r="T907" s="2"/>
      <c r="U907" s="2"/>
      <c r="V907" s="2"/>
      <c r="W907" s="2"/>
      <c r="X907" s="2"/>
      <c r="Y907" s="2"/>
      <c r="Z907" s="2"/>
    </row>
    <row r="908" spans="1:26" ht="12.75" customHeight="1">
      <c r="A908" s="2"/>
      <c r="B908" s="92"/>
      <c r="C908" s="26"/>
      <c r="D908" s="93"/>
      <c r="E908" s="93"/>
      <c r="F908" s="92"/>
      <c r="G908" s="92"/>
      <c r="H908" s="93"/>
      <c r="I908" s="94"/>
      <c r="J908" s="95"/>
      <c r="K908" s="2"/>
      <c r="L908" s="2"/>
      <c r="M908" s="2"/>
      <c r="N908" s="2"/>
      <c r="O908" s="2"/>
      <c r="P908" s="2"/>
      <c r="Q908" s="2"/>
      <c r="R908" s="2"/>
      <c r="S908" s="2"/>
      <c r="T908" s="2"/>
      <c r="U908" s="2"/>
      <c r="V908" s="2"/>
      <c r="W908" s="2"/>
      <c r="X908" s="2"/>
      <c r="Y908" s="2"/>
      <c r="Z908" s="2"/>
    </row>
    <row r="909" spans="1:26" ht="12.75" customHeight="1">
      <c r="A909" s="2"/>
      <c r="B909" s="92"/>
      <c r="C909" s="26"/>
      <c r="D909" s="93"/>
      <c r="E909" s="93"/>
      <c r="F909" s="92"/>
      <c r="G909" s="92"/>
      <c r="H909" s="93"/>
      <c r="I909" s="94"/>
      <c r="J909" s="95"/>
      <c r="K909" s="2"/>
      <c r="L909" s="2"/>
      <c r="M909" s="2"/>
      <c r="N909" s="2"/>
      <c r="O909" s="2"/>
      <c r="P909" s="2"/>
      <c r="Q909" s="2"/>
      <c r="R909" s="2"/>
      <c r="S909" s="2"/>
      <c r="T909" s="2"/>
      <c r="U909" s="2"/>
      <c r="V909" s="2"/>
      <c r="W909" s="2"/>
      <c r="X909" s="2"/>
      <c r="Y909" s="2"/>
      <c r="Z909" s="2"/>
    </row>
    <row r="910" spans="1:26" ht="12.75" customHeight="1">
      <c r="A910" s="2"/>
      <c r="B910" s="92"/>
      <c r="C910" s="26"/>
      <c r="D910" s="93"/>
      <c r="E910" s="93"/>
      <c r="F910" s="92"/>
      <c r="G910" s="92"/>
      <c r="H910" s="93"/>
      <c r="I910" s="94"/>
      <c r="J910" s="95"/>
      <c r="K910" s="2"/>
      <c r="L910" s="2"/>
      <c r="M910" s="2"/>
      <c r="N910" s="2"/>
      <c r="O910" s="2"/>
      <c r="P910" s="2"/>
      <c r="Q910" s="2"/>
      <c r="R910" s="2"/>
      <c r="S910" s="2"/>
      <c r="T910" s="2"/>
      <c r="U910" s="2"/>
      <c r="V910" s="2"/>
      <c r="W910" s="2"/>
      <c r="X910" s="2"/>
      <c r="Y910" s="2"/>
      <c r="Z910" s="2"/>
    </row>
    <row r="911" spans="1:26" ht="12.75" customHeight="1">
      <c r="A911" s="2"/>
      <c r="B911" s="92"/>
      <c r="C911" s="26"/>
      <c r="D911" s="93"/>
      <c r="E911" s="93"/>
      <c r="F911" s="92"/>
      <c r="G911" s="92"/>
      <c r="H911" s="93"/>
      <c r="I911" s="94"/>
      <c r="J911" s="95"/>
      <c r="K911" s="2"/>
      <c r="L911" s="2"/>
      <c r="M911" s="2"/>
      <c r="N911" s="2"/>
      <c r="O911" s="2"/>
      <c r="P911" s="2"/>
      <c r="Q911" s="2"/>
      <c r="R911" s="2"/>
      <c r="S911" s="2"/>
      <c r="T911" s="2"/>
      <c r="U911" s="2"/>
      <c r="V911" s="2"/>
      <c r="W911" s="2"/>
      <c r="X911" s="2"/>
      <c r="Y911" s="2"/>
      <c r="Z911" s="2"/>
    </row>
    <row r="912" spans="1:26" ht="12.75" customHeight="1">
      <c r="A912" s="2"/>
      <c r="B912" s="92"/>
      <c r="C912" s="26"/>
      <c r="D912" s="93"/>
      <c r="E912" s="93"/>
      <c r="F912" s="92"/>
      <c r="G912" s="92"/>
      <c r="H912" s="93"/>
      <c r="I912" s="94"/>
      <c r="J912" s="95"/>
      <c r="K912" s="2"/>
      <c r="L912" s="2"/>
      <c r="M912" s="2"/>
      <c r="N912" s="2"/>
      <c r="O912" s="2"/>
      <c r="P912" s="2"/>
      <c r="Q912" s="2"/>
      <c r="R912" s="2"/>
      <c r="S912" s="2"/>
      <c r="T912" s="2"/>
      <c r="U912" s="2"/>
      <c r="V912" s="2"/>
      <c r="W912" s="2"/>
      <c r="X912" s="2"/>
      <c r="Y912" s="2"/>
      <c r="Z912" s="2"/>
    </row>
    <row r="913" spans="1:26" ht="12.75" customHeight="1">
      <c r="A913" s="2"/>
      <c r="B913" s="92"/>
      <c r="C913" s="26"/>
      <c r="D913" s="93"/>
      <c r="E913" s="93"/>
      <c r="F913" s="92"/>
      <c r="G913" s="92"/>
      <c r="H913" s="93"/>
      <c r="I913" s="94"/>
      <c r="J913" s="95"/>
      <c r="K913" s="2"/>
      <c r="L913" s="2"/>
      <c r="M913" s="2"/>
      <c r="N913" s="2"/>
      <c r="O913" s="2"/>
      <c r="P913" s="2"/>
      <c r="Q913" s="2"/>
      <c r="R913" s="2"/>
      <c r="S913" s="2"/>
      <c r="T913" s="2"/>
      <c r="U913" s="2"/>
      <c r="V913" s="2"/>
      <c r="W913" s="2"/>
      <c r="X913" s="2"/>
      <c r="Y913" s="2"/>
      <c r="Z913" s="2"/>
    </row>
    <row r="914" spans="1:26" ht="12.75" customHeight="1">
      <c r="A914" s="2"/>
      <c r="B914" s="92"/>
      <c r="C914" s="26"/>
      <c r="D914" s="93"/>
      <c r="E914" s="93"/>
      <c r="F914" s="92"/>
      <c r="G914" s="92"/>
      <c r="H914" s="93"/>
      <c r="I914" s="94"/>
      <c r="J914" s="95"/>
      <c r="K914" s="2"/>
      <c r="L914" s="2"/>
      <c r="M914" s="2"/>
      <c r="N914" s="2"/>
      <c r="O914" s="2"/>
      <c r="P914" s="2"/>
      <c r="Q914" s="2"/>
      <c r="R914" s="2"/>
      <c r="S914" s="2"/>
      <c r="T914" s="2"/>
      <c r="U914" s="2"/>
      <c r="V914" s="2"/>
      <c r="W914" s="2"/>
      <c r="X914" s="2"/>
      <c r="Y914" s="2"/>
      <c r="Z914" s="2"/>
    </row>
    <row r="915" spans="1:26" ht="12.75" customHeight="1">
      <c r="A915" s="2"/>
      <c r="B915" s="92"/>
      <c r="C915" s="26"/>
      <c r="D915" s="93"/>
      <c r="E915" s="93"/>
      <c r="F915" s="92"/>
      <c r="G915" s="92"/>
      <c r="H915" s="93"/>
      <c r="I915" s="94"/>
      <c r="J915" s="95"/>
      <c r="K915" s="2"/>
      <c r="L915" s="2"/>
      <c r="M915" s="2"/>
      <c r="N915" s="2"/>
      <c r="O915" s="2"/>
      <c r="P915" s="2"/>
      <c r="Q915" s="2"/>
      <c r="R915" s="2"/>
      <c r="S915" s="2"/>
      <c r="T915" s="2"/>
      <c r="U915" s="2"/>
      <c r="V915" s="2"/>
      <c r="W915" s="2"/>
      <c r="X915" s="2"/>
      <c r="Y915" s="2"/>
      <c r="Z915" s="2"/>
    </row>
    <row r="916" spans="1:26" ht="12.75" customHeight="1">
      <c r="A916" s="2"/>
      <c r="B916" s="92"/>
      <c r="C916" s="26"/>
      <c r="D916" s="93"/>
      <c r="E916" s="93"/>
      <c r="F916" s="92"/>
      <c r="G916" s="92"/>
      <c r="H916" s="93"/>
      <c r="I916" s="94"/>
      <c r="J916" s="95"/>
      <c r="K916" s="2"/>
      <c r="L916" s="2"/>
      <c r="M916" s="2"/>
      <c r="N916" s="2"/>
      <c r="O916" s="2"/>
      <c r="P916" s="2"/>
      <c r="Q916" s="2"/>
      <c r="R916" s="2"/>
      <c r="S916" s="2"/>
      <c r="T916" s="2"/>
      <c r="U916" s="2"/>
      <c r="V916" s="2"/>
      <c r="W916" s="2"/>
      <c r="X916" s="2"/>
      <c r="Y916" s="2"/>
      <c r="Z916" s="2"/>
    </row>
    <row r="917" spans="1:26" ht="12.75" customHeight="1">
      <c r="A917" s="2"/>
      <c r="B917" s="92"/>
      <c r="C917" s="26"/>
      <c r="D917" s="93"/>
      <c r="E917" s="93"/>
      <c r="F917" s="92"/>
      <c r="G917" s="92"/>
      <c r="H917" s="93"/>
      <c r="I917" s="94"/>
      <c r="J917" s="95"/>
      <c r="K917" s="2"/>
      <c r="L917" s="2"/>
      <c r="M917" s="2"/>
      <c r="N917" s="2"/>
      <c r="O917" s="2"/>
      <c r="P917" s="2"/>
      <c r="Q917" s="2"/>
      <c r="R917" s="2"/>
      <c r="S917" s="2"/>
      <c r="T917" s="2"/>
      <c r="U917" s="2"/>
      <c r="V917" s="2"/>
      <c r="W917" s="2"/>
      <c r="X917" s="2"/>
      <c r="Y917" s="2"/>
      <c r="Z917" s="2"/>
    </row>
    <row r="918" spans="1:26" ht="12.75" customHeight="1">
      <c r="A918" s="2"/>
      <c r="B918" s="92"/>
      <c r="C918" s="26"/>
      <c r="D918" s="93"/>
      <c r="E918" s="93"/>
      <c r="F918" s="92"/>
      <c r="G918" s="92"/>
      <c r="H918" s="93"/>
      <c r="I918" s="94"/>
      <c r="J918" s="95"/>
      <c r="K918" s="2"/>
      <c r="L918" s="2"/>
      <c r="M918" s="2"/>
      <c r="N918" s="2"/>
      <c r="O918" s="2"/>
      <c r="P918" s="2"/>
      <c r="Q918" s="2"/>
      <c r="R918" s="2"/>
      <c r="S918" s="2"/>
      <c r="T918" s="2"/>
      <c r="U918" s="2"/>
      <c r="V918" s="2"/>
      <c r="W918" s="2"/>
      <c r="X918" s="2"/>
      <c r="Y918" s="2"/>
      <c r="Z918" s="2"/>
    </row>
    <row r="919" spans="1:26" ht="12.75" customHeight="1">
      <c r="A919" s="2"/>
      <c r="B919" s="92"/>
      <c r="C919" s="26"/>
      <c r="D919" s="93"/>
      <c r="E919" s="93"/>
      <c r="F919" s="92"/>
      <c r="G919" s="92"/>
      <c r="H919" s="93"/>
      <c r="I919" s="94"/>
      <c r="J919" s="95"/>
      <c r="K919" s="2"/>
      <c r="L919" s="2"/>
      <c r="M919" s="2"/>
      <c r="N919" s="2"/>
      <c r="O919" s="2"/>
      <c r="P919" s="2"/>
      <c r="Q919" s="2"/>
      <c r="R919" s="2"/>
      <c r="S919" s="2"/>
      <c r="T919" s="2"/>
      <c r="U919" s="2"/>
      <c r="V919" s="2"/>
      <c r="W919" s="2"/>
      <c r="X919" s="2"/>
      <c r="Y919" s="2"/>
      <c r="Z919" s="2"/>
    </row>
    <row r="920" spans="1:26" ht="12.75" customHeight="1">
      <c r="A920" s="2"/>
      <c r="B920" s="92"/>
      <c r="C920" s="26"/>
      <c r="D920" s="93"/>
      <c r="E920" s="93"/>
      <c r="F920" s="92"/>
      <c r="G920" s="92"/>
      <c r="H920" s="93"/>
      <c r="I920" s="94"/>
      <c r="J920" s="95"/>
      <c r="K920" s="2"/>
      <c r="L920" s="2"/>
      <c r="M920" s="2"/>
      <c r="N920" s="2"/>
      <c r="O920" s="2"/>
      <c r="P920" s="2"/>
      <c r="Q920" s="2"/>
      <c r="R920" s="2"/>
      <c r="S920" s="2"/>
      <c r="T920" s="2"/>
      <c r="U920" s="2"/>
      <c r="V920" s="2"/>
      <c r="W920" s="2"/>
      <c r="X920" s="2"/>
      <c r="Y920" s="2"/>
      <c r="Z920" s="2"/>
    </row>
    <row r="921" spans="1:26" ht="12.75" customHeight="1">
      <c r="A921" s="2"/>
      <c r="B921" s="92"/>
      <c r="C921" s="26"/>
      <c r="D921" s="93"/>
      <c r="E921" s="93"/>
      <c r="F921" s="92"/>
      <c r="G921" s="92"/>
      <c r="H921" s="93"/>
      <c r="I921" s="94"/>
      <c r="J921" s="95"/>
      <c r="K921" s="2"/>
      <c r="L921" s="2"/>
      <c r="M921" s="2"/>
      <c r="N921" s="2"/>
      <c r="O921" s="2"/>
      <c r="P921" s="2"/>
      <c r="Q921" s="2"/>
      <c r="R921" s="2"/>
      <c r="S921" s="2"/>
      <c r="T921" s="2"/>
      <c r="U921" s="2"/>
      <c r="V921" s="2"/>
      <c r="W921" s="2"/>
      <c r="X921" s="2"/>
      <c r="Y921" s="2"/>
      <c r="Z921" s="2"/>
    </row>
    <row r="922" spans="1:26" ht="12.75" customHeight="1">
      <c r="A922" s="2"/>
      <c r="B922" s="92"/>
      <c r="C922" s="26"/>
      <c r="D922" s="93"/>
      <c r="E922" s="93"/>
      <c r="F922" s="92"/>
      <c r="G922" s="92"/>
      <c r="H922" s="93"/>
      <c r="I922" s="94"/>
      <c r="J922" s="95"/>
      <c r="K922" s="2"/>
      <c r="L922" s="2"/>
      <c r="M922" s="2"/>
      <c r="N922" s="2"/>
      <c r="O922" s="2"/>
      <c r="P922" s="2"/>
      <c r="Q922" s="2"/>
      <c r="R922" s="2"/>
      <c r="S922" s="2"/>
      <c r="T922" s="2"/>
      <c r="U922" s="2"/>
      <c r="V922" s="2"/>
      <c r="W922" s="2"/>
      <c r="X922" s="2"/>
      <c r="Y922" s="2"/>
      <c r="Z922" s="2"/>
    </row>
    <row r="923" spans="1:26" ht="12.75" customHeight="1">
      <c r="A923" s="2"/>
      <c r="B923" s="92"/>
      <c r="C923" s="26"/>
      <c r="D923" s="93"/>
      <c r="E923" s="93"/>
      <c r="F923" s="92"/>
      <c r="G923" s="92"/>
      <c r="H923" s="93"/>
      <c r="I923" s="94"/>
      <c r="J923" s="95"/>
      <c r="K923" s="2"/>
      <c r="L923" s="2"/>
      <c r="M923" s="2"/>
      <c r="N923" s="2"/>
      <c r="O923" s="2"/>
      <c r="P923" s="2"/>
      <c r="Q923" s="2"/>
      <c r="R923" s="2"/>
      <c r="S923" s="2"/>
      <c r="T923" s="2"/>
      <c r="U923" s="2"/>
      <c r="V923" s="2"/>
      <c r="W923" s="2"/>
      <c r="X923" s="2"/>
      <c r="Y923" s="2"/>
      <c r="Z923" s="2"/>
    </row>
    <row r="924" spans="1:26" ht="12.75" customHeight="1">
      <c r="A924" s="2"/>
      <c r="B924" s="92"/>
      <c r="C924" s="26"/>
      <c r="D924" s="93"/>
      <c r="E924" s="93"/>
      <c r="F924" s="92"/>
      <c r="G924" s="92"/>
      <c r="H924" s="93"/>
      <c r="I924" s="94"/>
      <c r="J924" s="95"/>
      <c r="K924" s="2"/>
      <c r="L924" s="2"/>
      <c r="M924" s="2"/>
      <c r="N924" s="2"/>
      <c r="O924" s="2"/>
      <c r="P924" s="2"/>
      <c r="Q924" s="2"/>
      <c r="R924" s="2"/>
      <c r="S924" s="2"/>
      <c r="T924" s="2"/>
      <c r="U924" s="2"/>
      <c r="V924" s="2"/>
      <c r="W924" s="2"/>
      <c r="X924" s="2"/>
      <c r="Y924" s="2"/>
      <c r="Z924" s="2"/>
    </row>
    <row r="925" spans="1:26" ht="12.75" customHeight="1">
      <c r="A925" s="2"/>
      <c r="B925" s="92"/>
      <c r="C925" s="26"/>
      <c r="D925" s="93"/>
      <c r="E925" s="93"/>
      <c r="F925" s="92"/>
      <c r="G925" s="92"/>
      <c r="H925" s="93"/>
      <c r="I925" s="94"/>
      <c r="J925" s="95"/>
      <c r="K925" s="2"/>
      <c r="L925" s="2"/>
      <c r="M925" s="2"/>
      <c r="N925" s="2"/>
      <c r="O925" s="2"/>
      <c r="P925" s="2"/>
      <c r="Q925" s="2"/>
      <c r="R925" s="2"/>
      <c r="S925" s="2"/>
      <c r="T925" s="2"/>
      <c r="U925" s="2"/>
      <c r="V925" s="2"/>
      <c r="W925" s="2"/>
      <c r="X925" s="2"/>
      <c r="Y925" s="2"/>
      <c r="Z925" s="2"/>
    </row>
    <row r="926" spans="1:26" ht="12.75" customHeight="1">
      <c r="A926" s="2"/>
      <c r="B926" s="92"/>
      <c r="C926" s="26"/>
      <c r="D926" s="93"/>
      <c r="E926" s="93"/>
      <c r="F926" s="92"/>
      <c r="G926" s="92"/>
      <c r="H926" s="93"/>
      <c r="I926" s="94"/>
      <c r="J926" s="95"/>
      <c r="K926" s="2"/>
      <c r="L926" s="2"/>
      <c r="M926" s="2"/>
      <c r="N926" s="2"/>
      <c r="O926" s="2"/>
      <c r="P926" s="2"/>
      <c r="Q926" s="2"/>
      <c r="R926" s="2"/>
      <c r="S926" s="2"/>
      <c r="T926" s="2"/>
      <c r="U926" s="2"/>
      <c r="V926" s="2"/>
      <c r="W926" s="2"/>
      <c r="X926" s="2"/>
      <c r="Y926" s="2"/>
      <c r="Z926" s="2"/>
    </row>
    <row r="927" spans="1:26" ht="12.75" customHeight="1">
      <c r="A927" s="2"/>
      <c r="B927" s="92"/>
      <c r="C927" s="26"/>
      <c r="D927" s="93"/>
      <c r="E927" s="93"/>
      <c r="F927" s="92"/>
      <c r="G927" s="92"/>
      <c r="H927" s="93"/>
      <c r="I927" s="94"/>
      <c r="J927" s="95"/>
      <c r="K927" s="2"/>
      <c r="L927" s="2"/>
      <c r="M927" s="2"/>
      <c r="N927" s="2"/>
      <c r="O927" s="2"/>
      <c r="P927" s="2"/>
      <c r="Q927" s="2"/>
      <c r="R927" s="2"/>
      <c r="S927" s="2"/>
      <c r="T927" s="2"/>
      <c r="U927" s="2"/>
      <c r="V927" s="2"/>
      <c r="W927" s="2"/>
      <c r="X927" s="2"/>
      <c r="Y927" s="2"/>
      <c r="Z927" s="2"/>
    </row>
    <row r="928" spans="1:26" ht="12.75" customHeight="1">
      <c r="A928" s="2"/>
      <c r="B928" s="92"/>
      <c r="C928" s="26"/>
      <c r="D928" s="93"/>
      <c r="E928" s="93"/>
      <c r="F928" s="92"/>
      <c r="G928" s="92"/>
      <c r="H928" s="93"/>
      <c r="I928" s="94"/>
      <c r="J928" s="95"/>
      <c r="K928" s="2"/>
      <c r="L928" s="2"/>
      <c r="M928" s="2"/>
      <c r="N928" s="2"/>
      <c r="O928" s="2"/>
      <c r="P928" s="2"/>
      <c r="Q928" s="2"/>
      <c r="R928" s="2"/>
      <c r="S928" s="2"/>
      <c r="T928" s="2"/>
      <c r="U928" s="2"/>
      <c r="V928" s="2"/>
      <c r="W928" s="2"/>
      <c r="X928" s="2"/>
      <c r="Y928" s="2"/>
      <c r="Z928" s="2"/>
    </row>
    <row r="929" spans="1:26" ht="12.75" customHeight="1">
      <c r="A929" s="2"/>
      <c r="B929" s="92"/>
      <c r="C929" s="26"/>
      <c r="D929" s="93"/>
      <c r="E929" s="93"/>
      <c r="F929" s="92"/>
      <c r="G929" s="92"/>
      <c r="H929" s="93"/>
      <c r="I929" s="94"/>
      <c r="J929" s="95"/>
      <c r="K929" s="2"/>
      <c r="L929" s="2"/>
      <c r="M929" s="2"/>
      <c r="N929" s="2"/>
      <c r="O929" s="2"/>
      <c r="P929" s="2"/>
      <c r="Q929" s="2"/>
      <c r="R929" s="2"/>
      <c r="S929" s="2"/>
      <c r="T929" s="2"/>
      <c r="U929" s="2"/>
      <c r="V929" s="2"/>
      <c r="W929" s="2"/>
      <c r="X929" s="2"/>
      <c r="Y929" s="2"/>
      <c r="Z929" s="2"/>
    </row>
    <row r="930" spans="1:26" ht="12.75" customHeight="1">
      <c r="A930" s="2"/>
      <c r="B930" s="92"/>
      <c r="C930" s="26"/>
      <c r="D930" s="93"/>
      <c r="E930" s="93"/>
      <c r="F930" s="92"/>
      <c r="G930" s="92"/>
      <c r="H930" s="93"/>
      <c r="I930" s="94"/>
      <c r="J930" s="95"/>
      <c r="K930" s="2"/>
      <c r="L930" s="2"/>
      <c r="M930" s="2"/>
      <c r="N930" s="2"/>
      <c r="O930" s="2"/>
      <c r="P930" s="2"/>
      <c r="Q930" s="2"/>
      <c r="R930" s="2"/>
      <c r="S930" s="2"/>
      <c r="T930" s="2"/>
      <c r="U930" s="2"/>
      <c r="V930" s="2"/>
      <c r="W930" s="2"/>
      <c r="X930" s="2"/>
      <c r="Y930" s="2"/>
      <c r="Z930" s="2"/>
    </row>
    <row r="931" spans="1:26" ht="12.75" customHeight="1">
      <c r="A931" s="2"/>
      <c r="B931" s="92"/>
      <c r="C931" s="26"/>
      <c r="D931" s="93"/>
      <c r="E931" s="93"/>
      <c r="F931" s="92"/>
      <c r="G931" s="92"/>
      <c r="H931" s="93"/>
      <c r="I931" s="94"/>
      <c r="J931" s="95"/>
      <c r="K931" s="2"/>
      <c r="L931" s="2"/>
      <c r="M931" s="2"/>
      <c r="N931" s="2"/>
      <c r="O931" s="2"/>
      <c r="P931" s="2"/>
      <c r="Q931" s="2"/>
      <c r="R931" s="2"/>
      <c r="S931" s="2"/>
      <c r="T931" s="2"/>
      <c r="U931" s="2"/>
      <c r="V931" s="2"/>
      <c r="W931" s="2"/>
      <c r="X931" s="2"/>
      <c r="Y931" s="2"/>
      <c r="Z931" s="2"/>
    </row>
    <row r="932" spans="1:26" ht="12.75" customHeight="1">
      <c r="A932" s="2"/>
      <c r="B932" s="92"/>
      <c r="C932" s="26"/>
      <c r="D932" s="93"/>
      <c r="E932" s="93"/>
      <c r="F932" s="92"/>
      <c r="G932" s="92"/>
      <c r="H932" s="93"/>
      <c r="I932" s="94"/>
      <c r="J932" s="95"/>
      <c r="K932" s="2"/>
      <c r="L932" s="2"/>
      <c r="M932" s="2"/>
      <c r="N932" s="2"/>
      <c r="O932" s="2"/>
      <c r="P932" s="2"/>
      <c r="Q932" s="2"/>
      <c r="R932" s="2"/>
      <c r="S932" s="2"/>
      <c r="T932" s="2"/>
      <c r="U932" s="2"/>
      <c r="V932" s="2"/>
      <c r="W932" s="2"/>
      <c r="X932" s="2"/>
      <c r="Y932" s="2"/>
      <c r="Z932" s="2"/>
    </row>
    <row r="933" spans="1:26" ht="12.75" customHeight="1">
      <c r="A933" s="2"/>
      <c r="B933" s="92"/>
      <c r="C933" s="26"/>
      <c r="D933" s="93"/>
      <c r="E933" s="93"/>
      <c r="F933" s="92"/>
      <c r="G933" s="92"/>
      <c r="H933" s="93"/>
      <c r="I933" s="94"/>
      <c r="J933" s="95"/>
      <c r="K933" s="2"/>
      <c r="L933" s="2"/>
      <c r="M933" s="2"/>
      <c r="N933" s="2"/>
      <c r="O933" s="2"/>
      <c r="P933" s="2"/>
      <c r="Q933" s="2"/>
      <c r="R933" s="2"/>
      <c r="S933" s="2"/>
      <c r="T933" s="2"/>
      <c r="U933" s="2"/>
      <c r="V933" s="2"/>
      <c r="W933" s="2"/>
      <c r="X933" s="2"/>
      <c r="Y933" s="2"/>
      <c r="Z933" s="2"/>
    </row>
    <row r="934" spans="1:26" ht="12.75" customHeight="1">
      <c r="A934" s="2"/>
      <c r="B934" s="92"/>
      <c r="C934" s="26"/>
      <c r="D934" s="93"/>
      <c r="E934" s="93"/>
      <c r="F934" s="92"/>
      <c r="G934" s="92"/>
      <c r="H934" s="93"/>
      <c r="I934" s="94"/>
      <c r="J934" s="95"/>
      <c r="K934" s="2"/>
      <c r="L934" s="2"/>
      <c r="M934" s="2"/>
      <c r="N934" s="2"/>
      <c r="O934" s="2"/>
      <c r="P934" s="2"/>
      <c r="Q934" s="2"/>
      <c r="R934" s="2"/>
      <c r="S934" s="2"/>
      <c r="T934" s="2"/>
      <c r="U934" s="2"/>
      <c r="V934" s="2"/>
      <c r="W934" s="2"/>
      <c r="X934" s="2"/>
      <c r="Y934" s="2"/>
      <c r="Z934" s="2"/>
    </row>
    <row r="935" spans="1:26" ht="12.75" customHeight="1">
      <c r="A935" s="2"/>
      <c r="B935" s="92"/>
      <c r="C935" s="26"/>
      <c r="D935" s="93"/>
      <c r="E935" s="93"/>
      <c r="F935" s="92"/>
      <c r="G935" s="92"/>
      <c r="H935" s="93"/>
      <c r="I935" s="94"/>
      <c r="J935" s="95"/>
      <c r="K935" s="2"/>
      <c r="L935" s="2"/>
      <c r="M935" s="2"/>
      <c r="N935" s="2"/>
      <c r="O935" s="2"/>
      <c r="P935" s="2"/>
      <c r="Q935" s="2"/>
      <c r="R935" s="2"/>
      <c r="S935" s="2"/>
      <c r="T935" s="2"/>
      <c r="U935" s="2"/>
      <c r="V935" s="2"/>
      <c r="W935" s="2"/>
      <c r="X935" s="2"/>
      <c r="Y935" s="2"/>
      <c r="Z935" s="2"/>
    </row>
    <row r="936" spans="1:26" ht="12.75" customHeight="1">
      <c r="A936" s="2"/>
      <c r="B936" s="92"/>
      <c r="C936" s="26"/>
      <c r="D936" s="93"/>
      <c r="E936" s="93"/>
      <c r="F936" s="92"/>
      <c r="G936" s="92"/>
      <c r="H936" s="93"/>
      <c r="I936" s="94"/>
      <c r="J936" s="95"/>
      <c r="K936" s="2"/>
      <c r="L936" s="2"/>
      <c r="M936" s="2"/>
      <c r="N936" s="2"/>
      <c r="O936" s="2"/>
      <c r="P936" s="2"/>
      <c r="Q936" s="2"/>
      <c r="R936" s="2"/>
      <c r="S936" s="2"/>
      <c r="T936" s="2"/>
      <c r="U936" s="2"/>
      <c r="V936" s="2"/>
      <c r="W936" s="2"/>
      <c r="X936" s="2"/>
      <c r="Y936" s="2"/>
      <c r="Z936" s="2"/>
    </row>
    <row r="937" spans="1:26" ht="12.75" customHeight="1">
      <c r="A937" s="2"/>
      <c r="B937" s="92"/>
      <c r="C937" s="26"/>
      <c r="D937" s="93"/>
      <c r="E937" s="93"/>
      <c r="F937" s="92"/>
      <c r="G937" s="92"/>
      <c r="H937" s="93"/>
      <c r="I937" s="94"/>
      <c r="J937" s="95"/>
      <c r="K937" s="2"/>
      <c r="L937" s="2"/>
      <c r="M937" s="2"/>
      <c r="N937" s="2"/>
      <c r="O937" s="2"/>
      <c r="P937" s="2"/>
      <c r="Q937" s="2"/>
      <c r="R937" s="2"/>
      <c r="S937" s="2"/>
      <c r="T937" s="2"/>
      <c r="U937" s="2"/>
      <c r="V937" s="2"/>
      <c r="W937" s="2"/>
      <c r="X937" s="2"/>
      <c r="Y937" s="2"/>
      <c r="Z937" s="2"/>
    </row>
    <row r="938" spans="1:26" ht="12.75" customHeight="1">
      <c r="A938" s="2"/>
      <c r="B938" s="92"/>
      <c r="C938" s="26"/>
      <c r="D938" s="93"/>
      <c r="E938" s="93"/>
      <c r="F938" s="92"/>
      <c r="G938" s="92"/>
      <c r="H938" s="93"/>
      <c r="I938" s="94"/>
      <c r="J938" s="95"/>
      <c r="K938" s="2"/>
      <c r="L938" s="2"/>
      <c r="M938" s="2"/>
      <c r="N938" s="2"/>
      <c r="O938" s="2"/>
      <c r="P938" s="2"/>
      <c r="Q938" s="2"/>
      <c r="R938" s="2"/>
      <c r="S938" s="2"/>
      <c r="T938" s="2"/>
      <c r="U938" s="2"/>
      <c r="V938" s="2"/>
      <c r="W938" s="2"/>
      <c r="X938" s="2"/>
      <c r="Y938" s="2"/>
      <c r="Z938" s="2"/>
    </row>
    <row r="939" spans="1:26" ht="12.75" customHeight="1">
      <c r="A939" s="2"/>
      <c r="B939" s="92"/>
      <c r="C939" s="26"/>
      <c r="D939" s="93"/>
      <c r="E939" s="93"/>
      <c r="F939" s="92"/>
      <c r="G939" s="92"/>
      <c r="H939" s="93"/>
      <c r="I939" s="94"/>
      <c r="J939" s="95"/>
      <c r="K939" s="2"/>
      <c r="L939" s="2"/>
      <c r="M939" s="2"/>
      <c r="N939" s="2"/>
      <c r="O939" s="2"/>
      <c r="P939" s="2"/>
      <c r="Q939" s="2"/>
      <c r="R939" s="2"/>
      <c r="S939" s="2"/>
      <c r="T939" s="2"/>
      <c r="U939" s="2"/>
      <c r="V939" s="2"/>
      <c r="W939" s="2"/>
      <c r="X939" s="2"/>
      <c r="Y939" s="2"/>
      <c r="Z939" s="2"/>
    </row>
    <row r="940" spans="1:26" ht="12.75" customHeight="1">
      <c r="A940" s="2"/>
      <c r="B940" s="92"/>
      <c r="C940" s="26"/>
      <c r="D940" s="93"/>
      <c r="E940" s="93"/>
      <c r="F940" s="92"/>
      <c r="G940" s="92"/>
      <c r="H940" s="93"/>
      <c r="I940" s="94"/>
      <c r="J940" s="95"/>
      <c r="K940" s="2"/>
      <c r="L940" s="2"/>
      <c r="M940" s="2"/>
      <c r="N940" s="2"/>
      <c r="O940" s="2"/>
      <c r="P940" s="2"/>
      <c r="Q940" s="2"/>
      <c r="R940" s="2"/>
      <c r="S940" s="2"/>
      <c r="T940" s="2"/>
      <c r="U940" s="2"/>
      <c r="V940" s="2"/>
      <c r="W940" s="2"/>
      <c r="X940" s="2"/>
      <c r="Y940" s="2"/>
      <c r="Z940" s="2"/>
    </row>
    <row r="941" spans="1:26" ht="12.75" customHeight="1">
      <c r="A941" s="2"/>
      <c r="B941" s="92"/>
      <c r="C941" s="26"/>
      <c r="D941" s="93"/>
      <c r="E941" s="93"/>
      <c r="F941" s="92"/>
      <c r="G941" s="92"/>
      <c r="H941" s="93"/>
      <c r="I941" s="94"/>
      <c r="J941" s="95"/>
      <c r="K941" s="2"/>
      <c r="L941" s="2"/>
      <c r="M941" s="2"/>
      <c r="N941" s="2"/>
      <c r="O941" s="2"/>
      <c r="P941" s="2"/>
      <c r="Q941" s="2"/>
      <c r="R941" s="2"/>
      <c r="S941" s="2"/>
      <c r="T941" s="2"/>
      <c r="U941" s="2"/>
      <c r="V941" s="2"/>
      <c r="W941" s="2"/>
      <c r="X941" s="2"/>
      <c r="Y941" s="2"/>
      <c r="Z941" s="2"/>
    </row>
    <row r="942" spans="1:26" ht="12.75" customHeight="1">
      <c r="A942" s="2"/>
      <c r="B942" s="92"/>
      <c r="C942" s="26"/>
      <c r="D942" s="93"/>
      <c r="E942" s="93"/>
      <c r="F942" s="92"/>
      <c r="G942" s="92"/>
      <c r="H942" s="93"/>
      <c r="I942" s="94"/>
      <c r="J942" s="95"/>
      <c r="K942" s="2"/>
      <c r="L942" s="2"/>
      <c r="M942" s="2"/>
      <c r="N942" s="2"/>
      <c r="O942" s="2"/>
      <c r="P942" s="2"/>
      <c r="Q942" s="2"/>
      <c r="R942" s="2"/>
      <c r="S942" s="2"/>
      <c r="T942" s="2"/>
      <c r="U942" s="2"/>
      <c r="V942" s="2"/>
      <c r="W942" s="2"/>
      <c r="X942" s="2"/>
      <c r="Y942" s="2"/>
      <c r="Z942" s="2"/>
    </row>
    <row r="943" spans="1:26" ht="12.75" customHeight="1">
      <c r="A943" s="2"/>
      <c r="B943" s="92"/>
      <c r="C943" s="26"/>
      <c r="D943" s="93"/>
      <c r="E943" s="93"/>
      <c r="F943" s="92"/>
      <c r="G943" s="92"/>
      <c r="H943" s="93"/>
      <c r="I943" s="94"/>
      <c r="J943" s="95"/>
      <c r="K943" s="2"/>
      <c r="L943" s="2"/>
      <c r="M943" s="2"/>
      <c r="N943" s="2"/>
      <c r="O943" s="2"/>
      <c r="P943" s="2"/>
      <c r="Q943" s="2"/>
      <c r="R943" s="2"/>
      <c r="S943" s="2"/>
      <c r="T943" s="2"/>
      <c r="U943" s="2"/>
      <c r="V943" s="2"/>
      <c r="W943" s="2"/>
      <c r="X943" s="2"/>
      <c r="Y943" s="2"/>
      <c r="Z943" s="2"/>
    </row>
    <row r="944" spans="1:26" ht="12.75" customHeight="1">
      <c r="A944" s="2"/>
      <c r="B944" s="92"/>
      <c r="C944" s="26"/>
      <c r="D944" s="93"/>
      <c r="E944" s="93"/>
      <c r="F944" s="92"/>
      <c r="G944" s="92"/>
      <c r="H944" s="93"/>
      <c r="I944" s="94"/>
      <c r="J944" s="95"/>
      <c r="K944" s="2"/>
      <c r="L944" s="2"/>
      <c r="M944" s="2"/>
      <c r="N944" s="2"/>
      <c r="O944" s="2"/>
      <c r="P944" s="2"/>
      <c r="Q944" s="2"/>
      <c r="R944" s="2"/>
      <c r="S944" s="2"/>
      <c r="T944" s="2"/>
      <c r="U944" s="2"/>
      <c r="V944" s="2"/>
      <c r="W944" s="2"/>
      <c r="X944" s="2"/>
      <c r="Y944" s="2"/>
      <c r="Z944" s="2"/>
    </row>
    <row r="945" spans="1:26" ht="12.75" customHeight="1">
      <c r="A945" s="2"/>
      <c r="B945" s="92"/>
      <c r="C945" s="26"/>
      <c r="D945" s="93"/>
      <c r="E945" s="93"/>
      <c r="F945" s="92"/>
      <c r="G945" s="92"/>
      <c r="H945" s="93"/>
      <c r="I945" s="94"/>
      <c r="J945" s="95"/>
      <c r="K945" s="2"/>
      <c r="L945" s="2"/>
      <c r="M945" s="2"/>
      <c r="N945" s="2"/>
      <c r="O945" s="2"/>
      <c r="P945" s="2"/>
      <c r="Q945" s="2"/>
      <c r="R945" s="2"/>
      <c r="S945" s="2"/>
      <c r="T945" s="2"/>
      <c r="U945" s="2"/>
      <c r="V945" s="2"/>
      <c r="W945" s="2"/>
      <c r="X945" s="2"/>
      <c r="Y945" s="2"/>
      <c r="Z945" s="2"/>
    </row>
    <row r="946" spans="1:26" ht="12.75" customHeight="1">
      <c r="A946" s="2"/>
      <c r="B946" s="92"/>
      <c r="C946" s="26"/>
      <c r="D946" s="93"/>
      <c r="E946" s="93"/>
      <c r="F946" s="92"/>
      <c r="G946" s="92"/>
      <c r="H946" s="93"/>
      <c r="I946" s="94"/>
      <c r="J946" s="95"/>
      <c r="K946" s="2"/>
      <c r="L946" s="2"/>
      <c r="M946" s="2"/>
      <c r="N946" s="2"/>
      <c r="O946" s="2"/>
      <c r="P946" s="2"/>
      <c r="Q946" s="2"/>
      <c r="R946" s="2"/>
      <c r="S946" s="2"/>
      <c r="T946" s="2"/>
      <c r="U946" s="2"/>
      <c r="V946" s="2"/>
      <c r="W946" s="2"/>
      <c r="X946" s="2"/>
      <c r="Y946" s="2"/>
      <c r="Z946" s="2"/>
    </row>
    <row r="947" spans="1:26" ht="12.75" customHeight="1">
      <c r="A947" s="2"/>
      <c r="B947" s="92"/>
      <c r="C947" s="26"/>
      <c r="D947" s="93"/>
      <c r="E947" s="93"/>
      <c r="F947" s="92"/>
      <c r="G947" s="92"/>
      <c r="H947" s="93"/>
      <c r="I947" s="94"/>
      <c r="J947" s="95"/>
      <c r="K947" s="2"/>
      <c r="L947" s="2"/>
      <c r="M947" s="2"/>
      <c r="N947" s="2"/>
      <c r="O947" s="2"/>
      <c r="P947" s="2"/>
      <c r="Q947" s="2"/>
      <c r="R947" s="2"/>
      <c r="S947" s="2"/>
      <c r="T947" s="2"/>
      <c r="U947" s="2"/>
      <c r="V947" s="2"/>
      <c r="W947" s="2"/>
      <c r="X947" s="2"/>
      <c r="Y947" s="2"/>
      <c r="Z947" s="2"/>
    </row>
    <row r="948" spans="1:26" ht="12.75" customHeight="1">
      <c r="A948" s="2"/>
      <c r="B948" s="92"/>
      <c r="C948" s="26"/>
      <c r="D948" s="93"/>
      <c r="E948" s="93"/>
      <c r="F948" s="92"/>
      <c r="G948" s="92"/>
      <c r="H948" s="93"/>
      <c r="I948" s="94"/>
      <c r="J948" s="95"/>
      <c r="K948" s="2"/>
      <c r="L948" s="2"/>
      <c r="M948" s="2"/>
      <c r="N948" s="2"/>
      <c r="O948" s="2"/>
      <c r="P948" s="2"/>
      <c r="Q948" s="2"/>
      <c r="R948" s="2"/>
      <c r="S948" s="2"/>
      <c r="T948" s="2"/>
      <c r="U948" s="2"/>
      <c r="V948" s="2"/>
      <c r="W948" s="2"/>
      <c r="X948" s="2"/>
      <c r="Y948" s="2"/>
      <c r="Z948" s="2"/>
    </row>
    <row r="949" spans="1:26" ht="12.75" customHeight="1">
      <c r="A949" s="2"/>
      <c r="B949" s="92"/>
      <c r="C949" s="26"/>
      <c r="D949" s="93"/>
      <c r="E949" s="93"/>
      <c r="F949" s="92"/>
      <c r="G949" s="92"/>
      <c r="H949" s="93"/>
      <c r="I949" s="94"/>
      <c r="J949" s="95"/>
      <c r="K949" s="2"/>
      <c r="L949" s="2"/>
      <c r="M949" s="2"/>
      <c r="N949" s="2"/>
      <c r="O949" s="2"/>
      <c r="P949" s="2"/>
      <c r="Q949" s="2"/>
      <c r="R949" s="2"/>
      <c r="S949" s="2"/>
      <c r="T949" s="2"/>
      <c r="U949" s="2"/>
      <c r="V949" s="2"/>
      <c r="W949" s="2"/>
      <c r="X949" s="2"/>
      <c r="Y949" s="2"/>
      <c r="Z949" s="2"/>
    </row>
    <row r="950" spans="1:26" ht="12.75" customHeight="1">
      <c r="A950" s="2"/>
      <c r="B950" s="92"/>
      <c r="C950" s="26"/>
      <c r="D950" s="93"/>
      <c r="E950" s="93"/>
      <c r="F950" s="92"/>
      <c r="G950" s="92"/>
      <c r="H950" s="93"/>
      <c r="I950" s="94"/>
      <c r="J950" s="95"/>
      <c r="K950" s="2"/>
      <c r="L950" s="2"/>
      <c r="M950" s="2"/>
      <c r="N950" s="2"/>
      <c r="O950" s="2"/>
      <c r="P950" s="2"/>
      <c r="Q950" s="2"/>
      <c r="R950" s="2"/>
      <c r="S950" s="2"/>
      <c r="T950" s="2"/>
      <c r="U950" s="2"/>
      <c r="V950" s="2"/>
      <c r="W950" s="2"/>
      <c r="X950" s="2"/>
      <c r="Y950" s="2"/>
      <c r="Z950" s="2"/>
    </row>
    <row r="951" spans="1:26" ht="12.75" customHeight="1">
      <c r="A951" s="2"/>
      <c r="B951" s="92"/>
      <c r="C951" s="26"/>
      <c r="D951" s="93"/>
      <c r="E951" s="93"/>
      <c r="F951" s="92"/>
      <c r="G951" s="92"/>
      <c r="H951" s="93"/>
      <c r="I951" s="94"/>
      <c r="J951" s="95"/>
      <c r="K951" s="2"/>
      <c r="L951" s="2"/>
      <c r="M951" s="2"/>
      <c r="N951" s="2"/>
      <c r="O951" s="2"/>
      <c r="P951" s="2"/>
      <c r="Q951" s="2"/>
      <c r="R951" s="2"/>
      <c r="S951" s="2"/>
      <c r="T951" s="2"/>
      <c r="U951" s="2"/>
      <c r="V951" s="2"/>
      <c r="W951" s="2"/>
      <c r="X951" s="2"/>
      <c r="Y951" s="2"/>
      <c r="Z951" s="2"/>
    </row>
    <row r="952" spans="1:26" ht="12.75" customHeight="1">
      <c r="A952" s="2"/>
      <c r="B952" s="92"/>
      <c r="C952" s="26"/>
      <c r="D952" s="93"/>
      <c r="E952" s="93"/>
      <c r="F952" s="92"/>
      <c r="G952" s="92"/>
      <c r="H952" s="93"/>
      <c r="I952" s="94"/>
      <c r="J952" s="95"/>
      <c r="K952" s="2"/>
      <c r="L952" s="2"/>
      <c r="M952" s="2"/>
      <c r="N952" s="2"/>
      <c r="O952" s="2"/>
      <c r="P952" s="2"/>
      <c r="Q952" s="2"/>
      <c r="R952" s="2"/>
      <c r="S952" s="2"/>
      <c r="T952" s="2"/>
      <c r="U952" s="2"/>
      <c r="V952" s="2"/>
      <c r="W952" s="2"/>
      <c r="X952" s="2"/>
      <c r="Y952" s="2"/>
      <c r="Z952" s="2"/>
    </row>
    <row r="953" spans="1:26" ht="12.75" customHeight="1">
      <c r="A953" s="2"/>
      <c r="B953" s="92"/>
      <c r="C953" s="26"/>
      <c r="D953" s="93"/>
      <c r="E953" s="93"/>
      <c r="F953" s="92"/>
      <c r="G953" s="92"/>
      <c r="H953" s="93"/>
      <c r="I953" s="94"/>
      <c r="J953" s="95"/>
      <c r="K953" s="2"/>
      <c r="L953" s="2"/>
      <c r="M953" s="2"/>
      <c r="N953" s="2"/>
      <c r="O953" s="2"/>
      <c r="P953" s="2"/>
      <c r="Q953" s="2"/>
      <c r="R953" s="2"/>
      <c r="S953" s="2"/>
      <c r="T953" s="2"/>
      <c r="U953" s="2"/>
      <c r="V953" s="2"/>
      <c r="W953" s="2"/>
      <c r="X953" s="2"/>
      <c r="Y953" s="2"/>
      <c r="Z953" s="2"/>
    </row>
    <row r="954" spans="1:26" ht="12.75" customHeight="1">
      <c r="A954" s="2"/>
      <c r="B954" s="92"/>
      <c r="C954" s="26"/>
      <c r="D954" s="93"/>
      <c r="E954" s="93"/>
      <c r="F954" s="92"/>
      <c r="G954" s="92"/>
      <c r="H954" s="93"/>
      <c r="I954" s="94"/>
      <c r="J954" s="95"/>
      <c r="K954" s="2"/>
      <c r="L954" s="2"/>
      <c r="M954" s="2"/>
      <c r="N954" s="2"/>
      <c r="O954" s="2"/>
      <c r="P954" s="2"/>
      <c r="Q954" s="2"/>
      <c r="R954" s="2"/>
      <c r="S954" s="2"/>
      <c r="T954" s="2"/>
      <c r="U954" s="2"/>
      <c r="V954" s="2"/>
      <c r="W954" s="2"/>
      <c r="X954" s="2"/>
      <c r="Y954" s="2"/>
      <c r="Z954" s="2"/>
    </row>
    <row r="955" spans="1:26" ht="12.75" customHeight="1">
      <c r="A955" s="2"/>
      <c r="B955" s="92"/>
      <c r="C955" s="26"/>
      <c r="D955" s="93"/>
      <c r="E955" s="93"/>
      <c r="F955" s="92"/>
      <c r="G955" s="92"/>
      <c r="H955" s="93"/>
      <c r="I955" s="94"/>
      <c r="J955" s="95"/>
      <c r="K955" s="2"/>
      <c r="L955" s="2"/>
      <c r="M955" s="2"/>
      <c r="N955" s="2"/>
      <c r="O955" s="2"/>
      <c r="P955" s="2"/>
      <c r="Q955" s="2"/>
      <c r="R955" s="2"/>
      <c r="S955" s="2"/>
      <c r="T955" s="2"/>
      <c r="U955" s="2"/>
      <c r="V955" s="2"/>
      <c r="W955" s="2"/>
      <c r="X955" s="2"/>
      <c r="Y955" s="2"/>
      <c r="Z955" s="2"/>
    </row>
    <row r="956" spans="1:26" ht="12.75" customHeight="1">
      <c r="A956" s="2"/>
      <c r="B956" s="92"/>
      <c r="C956" s="26"/>
      <c r="D956" s="93"/>
      <c r="E956" s="93"/>
      <c r="F956" s="92"/>
      <c r="G956" s="92"/>
      <c r="H956" s="93"/>
      <c r="I956" s="94"/>
      <c r="J956" s="95"/>
      <c r="K956" s="2"/>
      <c r="L956" s="2"/>
      <c r="M956" s="2"/>
      <c r="N956" s="2"/>
      <c r="O956" s="2"/>
      <c r="P956" s="2"/>
      <c r="Q956" s="2"/>
      <c r="R956" s="2"/>
      <c r="S956" s="2"/>
      <c r="T956" s="2"/>
      <c r="U956" s="2"/>
      <c r="V956" s="2"/>
      <c r="W956" s="2"/>
      <c r="X956" s="2"/>
      <c r="Y956" s="2"/>
      <c r="Z956" s="2"/>
    </row>
    <row r="957" spans="1:26" ht="12.75" customHeight="1">
      <c r="A957" s="2"/>
      <c r="B957" s="92"/>
      <c r="C957" s="26"/>
      <c r="D957" s="93"/>
      <c r="E957" s="93"/>
      <c r="F957" s="92"/>
      <c r="G957" s="92"/>
      <c r="H957" s="93"/>
      <c r="I957" s="94"/>
      <c r="J957" s="95"/>
      <c r="K957" s="2"/>
      <c r="L957" s="2"/>
      <c r="M957" s="2"/>
      <c r="N957" s="2"/>
      <c r="O957" s="2"/>
      <c r="P957" s="2"/>
      <c r="Q957" s="2"/>
      <c r="R957" s="2"/>
      <c r="S957" s="2"/>
      <c r="T957" s="2"/>
      <c r="U957" s="2"/>
      <c r="V957" s="2"/>
      <c r="W957" s="2"/>
      <c r="X957" s="2"/>
      <c r="Y957" s="2"/>
      <c r="Z957" s="2"/>
    </row>
    <row r="958" spans="1:26" ht="12.75" customHeight="1">
      <c r="A958" s="2"/>
      <c r="B958" s="92"/>
      <c r="C958" s="26"/>
      <c r="D958" s="93"/>
      <c r="E958" s="93"/>
      <c r="F958" s="92"/>
      <c r="G958" s="92"/>
      <c r="H958" s="93"/>
      <c r="I958" s="94"/>
      <c r="J958" s="95"/>
      <c r="K958" s="2"/>
      <c r="L958" s="2"/>
      <c r="M958" s="2"/>
      <c r="N958" s="2"/>
      <c r="O958" s="2"/>
      <c r="P958" s="2"/>
      <c r="Q958" s="2"/>
      <c r="R958" s="2"/>
      <c r="S958" s="2"/>
      <c r="T958" s="2"/>
      <c r="U958" s="2"/>
      <c r="V958" s="2"/>
      <c r="W958" s="2"/>
      <c r="X958" s="2"/>
      <c r="Y958" s="2"/>
      <c r="Z958" s="2"/>
    </row>
    <row r="959" spans="1:26" ht="12.75" customHeight="1">
      <c r="A959" s="2"/>
      <c r="B959" s="92"/>
      <c r="C959" s="26"/>
      <c r="D959" s="93"/>
      <c r="E959" s="93"/>
      <c r="F959" s="92"/>
      <c r="G959" s="92"/>
      <c r="H959" s="93"/>
      <c r="I959" s="94"/>
      <c r="J959" s="95"/>
      <c r="K959" s="2"/>
      <c r="L959" s="2"/>
      <c r="M959" s="2"/>
      <c r="N959" s="2"/>
      <c r="O959" s="2"/>
      <c r="P959" s="2"/>
      <c r="Q959" s="2"/>
      <c r="R959" s="2"/>
      <c r="S959" s="2"/>
      <c r="T959" s="2"/>
      <c r="U959" s="2"/>
      <c r="V959" s="2"/>
      <c r="W959" s="2"/>
      <c r="X959" s="2"/>
      <c r="Y959" s="2"/>
      <c r="Z959" s="2"/>
    </row>
    <row r="960" spans="1:26" ht="12.75" customHeight="1">
      <c r="A960" s="2"/>
      <c r="B960" s="92"/>
      <c r="C960" s="26"/>
      <c r="D960" s="93"/>
      <c r="E960" s="93"/>
      <c r="F960" s="92"/>
      <c r="G960" s="92"/>
      <c r="H960" s="93"/>
      <c r="I960" s="94"/>
      <c r="J960" s="95"/>
      <c r="K960" s="2"/>
      <c r="L960" s="2"/>
      <c r="M960" s="2"/>
      <c r="N960" s="2"/>
      <c r="O960" s="2"/>
      <c r="P960" s="2"/>
      <c r="Q960" s="2"/>
      <c r="R960" s="2"/>
      <c r="S960" s="2"/>
      <c r="T960" s="2"/>
      <c r="U960" s="2"/>
      <c r="V960" s="2"/>
      <c r="W960" s="2"/>
      <c r="X960" s="2"/>
      <c r="Y960" s="2"/>
      <c r="Z960" s="2"/>
    </row>
    <row r="961" spans="1:26" ht="12.75" customHeight="1">
      <c r="A961" s="2"/>
      <c r="B961" s="92"/>
      <c r="C961" s="26"/>
      <c r="D961" s="93"/>
      <c r="E961" s="93"/>
      <c r="F961" s="92"/>
      <c r="G961" s="92"/>
      <c r="H961" s="93"/>
      <c r="I961" s="94"/>
      <c r="J961" s="95"/>
      <c r="K961" s="2"/>
      <c r="L961" s="2"/>
      <c r="M961" s="2"/>
      <c r="N961" s="2"/>
      <c r="O961" s="2"/>
      <c r="P961" s="2"/>
      <c r="Q961" s="2"/>
      <c r="R961" s="2"/>
      <c r="S961" s="2"/>
      <c r="T961" s="2"/>
      <c r="U961" s="2"/>
      <c r="V961" s="2"/>
      <c r="W961" s="2"/>
      <c r="X961" s="2"/>
      <c r="Y961" s="2"/>
      <c r="Z961" s="2"/>
    </row>
    <row r="962" spans="1:26" ht="12.75" customHeight="1">
      <c r="A962" s="2"/>
      <c r="B962" s="92"/>
      <c r="C962" s="26"/>
      <c r="D962" s="93"/>
      <c r="E962" s="93"/>
      <c r="F962" s="92"/>
      <c r="G962" s="92"/>
      <c r="H962" s="93"/>
      <c r="I962" s="94"/>
      <c r="J962" s="95"/>
      <c r="K962" s="2"/>
      <c r="L962" s="2"/>
      <c r="M962" s="2"/>
      <c r="N962" s="2"/>
      <c r="O962" s="2"/>
      <c r="P962" s="2"/>
      <c r="Q962" s="2"/>
      <c r="R962" s="2"/>
      <c r="S962" s="2"/>
      <c r="T962" s="2"/>
      <c r="U962" s="2"/>
      <c r="V962" s="2"/>
      <c r="W962" s="2"/>
      <c r="X962" s="2"/>
      <c r="Y962" s="2"/>
      <c r="Z962" s="2"/>
    </row>
    <row r="963" spans="1:26" ht="12.75" customHeight="1">
      <c r="A963" s="2"/>
      <c r="B963" s="92"/>
      <c r="C963" s="26"/>
      <c r="D963" s="93"/>
      <c r="E963" s="93"/>
      <c r="F963" s="92"/>
      <c r="G963" s="92"/>
      <c r="H963" s="93"/>
      <c r="I963" s="94"/>
      <c r="J963" s="95"/>
      <c r="K963" s="2"/>
      <c r="L963" s="2"/>
      <c r="M963" s="2"/>
      <c r="N963" s="2"/>
      <c r="O963" s="2"/>
      <c r="P963" s="2"/>
      <c r="Q963" s="2"/>
      <c r="R963" s="2"/>
      <c r="S963" s="2"/>
      <c r="T963" s="2"/>
      <c r="U963" s="2"/>
      <c r="V963" s="2"/>
      <c r="W963" s="2"/>
      <c r="X963" s="2"/>
      <c r="Y963" s="2"/>
      <c r="Z963" s="2"/>
    </row>
    <row r="964" spans="1:26" ht="12.75" customHeight="1">
      <c r="A964" s="2"/>
      <c r="B964" s="92"/>
      <c r="C964" s="26"/>
      <c r="D964" s="93"/>
      <c r="E964" s="93"/>
      <c r="F964" s="92"/>
      <c r="G964" s="92"/>
      <c r="H964" s="93"/>
      <c r="I964" s="94"/>
      <c r="J964" s="95"/>
      <c r="K964" s="2"/>
      <c r="L964" s="2"/>
      <c r="M964" s="2"/>
      <c r="N964" s="2"/>
      <c r="O964" s="2"/>
      <c r="P964" s="2"/>
      <c r="Q964" s="2"/>
      <c r="R964" s="2"/>
      <c r="S964" s="2"/>
      <c r="T964" s="2"/>
      <c r="U964" s="2"/>
      <c r="V964" s="2"/>
      <c r="W964" s="2"/>
      <c r="X964" s="2"/>
      <c r="Y964" s="2"/>
      <c r="Z964" s="2"/>
    </row>
    <row r="965" spans="1:26" ht="12.75" customHeight="1">
      <c r="A965" s="2"/>
      <c r="B965" s="92"/>
      <c r="C965" s="26"/>
      <c r="D965" s="93"/>
      <c r="E965" s="93"/>
      <c r="F965" s="92"/>
      <c r="G965" s="92"/>
      <c r="H965" s="93"/>
      <c r="I965" s="94"/>
      <c r="J965" s="95"/>
      <c r="K965" s="2"/>
      <c r="L965" s="2"/>
      <c r="M965" s="2"/>
      <c r="N965" s="2"/>
      <c r="O965" s="2"/>
      <c r="P965" s="2"/>
      <c r="Q965" s="2"/>
      <c r="R965" s="2"/>
      <c r="S965" s="2"/>
      <c r="T965" s="2"/>
      <c r="U965" s="2"/>
      <c r="V965" s="2"/>
      <c r="W965" s="2"/>
      <c r="X965" s="2"/>
      <c r="Y965" s="2"/>
      <c r="Z965" s="2"/>
    </row>
    <row r="966" spans="1:26" ht="12.75" customHeight="1">
      <c r="A966" s="2"/>
      <c r="B966" s="92"/>
      <c r="C966" s="26"/>
      <c r="D966" s="93"/>
      <c r="E966" s="93"/>
      <c r="F966" s="92"/>
      <c r="G966" s="92"/>
      <c r="H966" s="93"/>
      <c r="I966" s="94"/>
      <c r="J966" s="95"/>
      <c r="K966" s="2"/>
      <c r="L966" s="2"/>
      <c r="M966" s="2"/>
      <c r="N966" s="2"/>
      <c r="O966" s="2"/>
      <c r="P966" s="2"/>
      <c r="Q966" s="2"/>
      <c r="R966" s="2"/>
      <c r="S966" s="2"/>
      <c r="T966" s="2"/>
      <c r="U966" s="2"/>
      <c r="V966" s="2"/>
      <c r="W966" s="2"/>
      <c r="X966" s="2"/>
      <c r="Y966" s="2"/>
      <c r="Z966" s="2"/>
    </row>
    <row r="967" spans="1:26" ht="12.75" customHeight="1">
      <c r="A967" s="2"/>
      <c r="B967" s="92"/>
      <c r="C967" s="26"/>
      <c r="D967" s="93"/>
      <c r="E967" s="93"/>
      <c r="F967" s="92"/>
      <c r="G967" s="92"/>
      <c r="H967" s="93"/>
      <c r="I967" s="94"/>
      <c r="J967" s="95"/>
      <c r="K967" s="2"/>
      <c r="L967" s="2"/>
      <c r="M967" s="2"/>
      <c r="N967" s="2"/>
      <c r="O967" s="2"/>
      <c r="P967" s="2"/>
      <c r="Q967" s="2"/>
      <c r="R967" s="2"/>
      <c r="S967" s="2"/>
      <c r="T967" s="2"/>
      <c r="U967" s="2"/>
      <c r="V967" s="2"/>
      <c r="W967" s="2"/>
      <c r="X967" s="2"/>
      <c r="Y967" s="2"/>
      <c r="Z967" s="2"/>
    </row>
    <row r="968" spans="1:26" ht="12.75" customHeight="1">
      <c r="A968" s="2"/>
      <c r="B968" s="92"/>
      <c r="C968" s="26"/>
      <c r="D968" s="93"/>
      <c r="E968" s="93"/>
      <c r="F968" s="92"/>
      <c r="G968" s="92"/>
      <c r="H968" s="93"/>
      <c r="I968" s="94"/>
      <c r="J968" s="95"/>
      <c r="K968" s="2"/>
      <c r="L968" s="2"/>
      <c r="M968" s="2"/>
      <c r="N968" s="2"/>
      <c r="O968" s="2"/>
      <c r="P968" s="2"/>
      <c r="Q968" s="2"/>
      <c r="R968" s="2"/>
      <c r="S968" s="2"/>
      <c r="T968" s="2"/>
      <c r="U968" s="2"/>
      <c r="V968" s="2"/>
      <c r="W968" s="2"/>
      <c r="X968" s="2"/>
      <c r="Y968" s="2"/>
      <c r="Z968" s="2"/>
    </row>
    <row r="969" spans="1:26" ht="12.75" customHeight="1">
      <c r="A969" s="2"/>
      <c r="B969" s="92"/>
      <c r="C969" s="26"/>
      <c r="D969" s="93"/>
      <c r="E969" s="93"/>
      <c r="F969" s="92"/>
      <c r="G969" s="92"/>
      <c r="H969" s="93"/>
      <c r="I969" s="94"/>
      <c r="J969" s="95"/>
      <c r="K969" s="2"/>
      <c r="L969" s="2"/>
      <c r="M969" s="2"/>
      <c r="N969" s="2"/>
      <c r="O969" s="2"/>
      <c r="P969" s="2"/>
      <c r="Q969" s="2"/>
      <c r="R969" s="2"/>
      <c r="S969" s="2"/>
      <c r="T969" s="2"/>
      <c r="U969" s="2"/>
      <c r="V969" s="2"/>
      <c r="W969" s="2"/>
      <c r="X969" s="2"/>
      <c r="Y969" s="2"/>
      <c r="Z969" s="2"/>
    </row>
    <row r="970" spans="1:26" ht="12.75" customHeight="1">
      <c r="A970" s="2"/>
      <c r="B970" s="92"/>
      <c r="C970" s="26"/>
      <c r="D970" s="93"/>
      <c r="E970" s="93"/>
      <c r="F970" s="92"/>
      <c r="G970" s="92"/>
      <c r="H970" s="93"/>
      <c r="I970" s="94"/>
      <c r="J970" s="95"/>
      <c r="K970" s="2"/>
      <c r="L970" s="2"/>
      <c r="M970" s="2"/>
      <c r="N970" s="2"/>
      <c r="O970" s="2"/>
      <c r="P970" s="2"/>
      <c r="Q970" s="2"/>
      <c r="R970" s="2"/>
      <c r="S970" s="2"/>
      <c r="T970" s="2"/>
      <c r="U970" s="2"/>
      <c r="V970" s="2"/>
      <c r="W970" s="2"/>
      <c r="X970" s="2"/>
      <c r="Y970" s="2"/>
      <c r="Z970" s="2"/>
    </row>
    <row r="971" spans="1:26" ht="12.75" customHeight="1">
      <c r="A971" s="2"/>
      <c r="B971" s="92"/>
      <c r="C971" s="26"/>
      <c r="D971" s="93"/>
      <c r="E971" s="93"/>
      <c r="F971" s="92"/>
      <c r="G971" s="92"/>
      <c r="H971" s="93"/>
      <c r="I971" s="94"/>
      <c r="J971" s="95"/>
      <c r="K971" s="2"/>
      <c r="L971" s="2"/>
      <c r="M971" s="2"/>
      <c r="N971" s="2"/>
      <c r="O971" s="2"/>
      <c r="P971" s="2"/>
      <c r="Q971" s="2"/>
      <c r="R971" s="2"/>
      <c r="S971" s="2"/>
      <c r="T971" s="2"/>
      <c r="U971" s="2"/>
      <c r="V971" s="2"/>
      <c r="W971" s="2"/>
      <c r="X971" s="2"/>
      <c r="Y971" s="2"/>
      <c r="Z971" s="2"/>
    </row>
    <row r="972" spans="1:26" ht="12.75" customHeight="1">
      <c r="A972" s="2"/>
      <c r="B972" s="92"/>
      <c r="C972" s="26"/>
      <c r="D972" s="93"/>
      <c r="E972" s="93"/>
      <c r="F972" s="92"/>
      <c r="G972" s="92"/>
      <c r="H972" s="93"/>
      <c r="I972" s="94"/>
      <c r="J972" s="95"/>
      <c r="K972" s="2"/>
      <c r="L972" s="2"/>
      <c r="M972" s="2"/>
      <c r="N972" s="2"/>
      <c r="O972" s="2"/>
      <c r="P972" s="2"/>
      <c r="Q972" s="2"/>
      <c r="R972" s="2"/>
      <c r="S972" s="2"/>
      <c r="T972" s="2"/>
      <c r="U972" s="2"/>
      <c r="V972" s="2"/>
      <c r="W972" s="2"/>
      <c r="X972" s="2"/>
      <c r="Y972" s="2"/>
      <c r="Z972" s="2"/>
    </row>
    <row r="973" spans="1:26" ht="12.75" customHeight="1">
      <c r="A973" s="2"/>
      <c r="B973" s="92"/>
      <c r="C973" s="26"/>
      <c r="D973" s="93"/>
      <c r="E973" s="93"/>
      <c r="F973" s="92"/>
      <c r="G973" s="92"/>
      <c r="H973" s="93"/>
      <c r="I973" s="94"/>
      <c r="J973" s="95"/>
      <c r="K973" s="2"/>
      <c r="L973" s="2"/>
      <c r="M973" s="2"/>
      <c r="N973" s="2"/>
      <c r="O973" s="2"/>
      <c r="P973" s="2"/>
      <c r="Q973" s="2"/>
      <c r="R973" s="2"/>
      <c r="S973" s="2"/>
      <c r="T973" s="2"/>
      <c r="U973" s="2"/>
      <c r="V973" s="2"/>
      <c r="W973" s="2"/>
      <c r="X973" s="2"/>
      <c r="Y973" s="2"/>
      <c r="Z973" s="2"/>
    </row>
    <row r="974" spans="1:26" ht="12.75" customHeight="1">
      <c r="A974" s="2"/>
      <c r="B974" s="92"/>
      <c r="C974" s="26"/>
      <c r="D974" s="93"/>
      <c r="E974" s="93"/>
      <c r="F974" s="92"/>
      <c r="G974" s="92"/>
      <c r="H974" s="93"/>
      <c r="I974" s="94"/>
      <c r="J974" s="95"/>
      <c r="K974" s="2"/>
      <c r="L974" s="2"/>
      <c r="M974" s="2"/>
      <c r="N974" s="2"/>
      <c r="O974" s="2"/>
      <c r="P974" s="2"/>
      <c r="Q974" s="2"/>
      <c r="R974" s="2"/>
      <c r="S974" s="2"/>
      <c r="T974" s="2"/>
      <c r="U974" s="2"/>
      <c r="V974" s="2"/>
      <c r="W974" s="2"/>
      <c r="X974" s="2"/>
      <c r="Y974" s="2"/>
      <c r="Z974" s="2"/>
    </row>
    <row r="975" spans="1:26" ht="12.75" customHeight="1">
      <c r="A975" s="2"/>
      <c r="B975" s="92"/>
      <c r="C975" s="26"/>
      <c r="D975" s="93"/>
      <c r="E975" s="93"/>
      <c r="F975" s="92"/>
      <c r="G975" s="92"/>
      <c r="H975" s="93"/>
      <c r="I975" s="94"/>
      <c r="J975" s="95"/>
      <c r="K975" s="2"/>
      <c r="L975" s="2"/>
      <c r="M975" s="2"/>
      <c r="N975" s="2"/>
      <c r="O975" s="2"/>
      <c r="P975" s="2"/>
      <c r="Q975" s="2"/>
      <c r="R975" s="2"/>
      <c r="S975" s="2"/>
      <c r="T975" s="2"/>
      <c r="U975" s="2"/>
      <c r="V975" s="2"/>
      <c r="W975" s="2"/>
      <c r="X975" s="2"/>
      <c r="Y975" s="2"/>
      <c r="Z975" s="2"/>
    </row>
    <row r="976" spans="1:26" ht="12.75" customHeight="1">
      <c r="A976" s="2"/>
      <c r="B976" s="92"/>
      <c r="C976" s="26"/>
      <c r="D976" s="93"/>
      <c r="E976" s="93"/>
      <c r="F976" s="92"/>
      <c r="G976" s="92"/>
      <c r="H976" s="93"/>
      <c r="I976" s="94"/>
      <c r="J976" s="95"/>
      <c r="K976" s="2"/>
      <c r="L976" s="2"/>
      <c r="M976" s="2"/>
      <c r="N976" s="2"/>
      <c r="O976" s="2"/>
      <c r="P976" s="2"/>
      <c r="Q976" s="2"/>
      <c r="R976" s="2"/>
      <c r="S976" s="2"/>
      <c r="T976" s="2"/>
      <c r="U976" s="2"/>
      <c r="V976" s="2"/>
      <c r="W976" s="2"/>
      <c r="X976" s="2"/>
      <c r="Y976" s="2"/>
      <c r="Z976" s="2"/>
    </row>
    <row r="977" spans="1:26" ht="12.75" customHeight="1">
      <c r="A977" s="2"/>
      <c r="B977" s="92"/>
      <c r="C977" s="26"/>
      <c r="D977" s="93"/>
      <c r="E977" s="93"/>
      <c r="F977" s="92"/>
      <c r="G977" s="92"/>
      <c r="H977" s="93"/>
      <c r="I977" s="94"/>
      <c r="J977" s="95"/>
      <c r="K977" s="2"/>
      <c r="L977" s="2"/>
      <c r="M977" s="2"/>
      <c r="N977" s="2"/>
      <c r="O977" s="2"/>
      <c r="P977" s="2"/>
      <c r="Q977" s="2"/>
      <c r="R977" s="2"/>
      <c r="S977" s="2"/>
      <c r="T977" s="2"/>
      <c r="U977" s="2"/>
      <c r="V977" s="2"/>
      <c r="W977" s="2"/>
      <c r="X977" s="2"/>
      <c r="Y977" s="2"/>
      <c r="Z977" s="2"/>
    </row>
    <row r="978" spans="1:26" ht="12.75" customHeight="1">
      <c r="A978" s="2"/>
      <c r="B978" s="92"/>
      <c r="C978" s="26"/>
      <c r="D978" s="93"/>
      <c r="E978" s="93"/>
      <c r="F978" s="92"/>
      <c r="G978" s="92"/>
      <c r="H978" s="93"/>
      <c r="I978" s="94"/>
      <c r="J978" s="95"/>
      <c r="K978" s="2"/>
      <c r="L978" s="2"/>
      <c r="M978" s="2"/>
      <c r="N978" s="2"/>
      <c r="O978" s="2"/>
      <c r="P978" s="2"/>
      <c r="Q978" s="2"/>
      <c r="R978" s="2"/>
      <c r="S978" s="2"/>
      <c r="T978" s="2"/>
      <c r="U978" s="2"/>
      <c r="V978" s="2"/>
      <c r="W978" s="2"/>
      <c r="X978" s="2"/>
      <c r="Y978" s="2"/>
      <c r="Z978" s="2"/>
    </row>
    <row r="979" spans="1:26" ht="12.75" customHeight="1">
      <c r="A979" s="2"/>
      <c r="B979" s="92"/>
      <c r="C979" s="26"/>
      <c r="D979" s="93"/>
      <c r="E979" s="93"/>
      <c r="F979" s="92"/>
      <c r="G979" s="92"/>
      <c r="H979" s="93"/>
      <c r="I979" s="94"/>
      <c r="J979" s="95"/>
      <c r="K979" s="2"/>
      <c r="L979" s="2"/>
      <c r="M979" s="2"/>
      <c r="N979" s="2"/>
      <c r="O979" s="2"/>
      <c r="P979" s="2"/>
      <c r="Q979" s="2"/>
      <c r="R979" s="2"/>
      <c r="S979" s="2"/>
      <c r="T979" s="2"/>
      <c r="U979" s="2"/>
      <c r="V979" s="2"/>
      <c r="W979" s="2"/>
      <c r="X979" s="2"/>
      <c r="Y979" s="2"/>
      <c r="Z979" s="2"/>
    </row>
    <row r="980" spans="1:26" ht="12.75" customHeight="1">
      <c r="A980" s="2"/>
      <c r="B980" s="92"/>
      <c r="C980" s="26"/>
      <c r="D980" s="93"/>
      <c r="E980" s="93"/>
      <c r="F980" s="92"/>
      <c r="G980" s="92"/>
      <c r="H980" s="93"/>
      <c r="I980" s="94"/>
      <c r="J980" s="95"/>
      <c r="K980" s="2"/>
      <c r="L980" s="2"/>
      <c r="M980" s="2"/>
      <c r="N980" s="2"/>
      <c r="O980" s="2"/>
      <c r="P980" s="2"/>
      <c r="Q980" s="2"/>
      <c r="R980" s="2"/>
      <c r="S980" s="2"/>
      <c r="T980" s="2"/>
      <c r="U980" s="2"/>
      <c r="V980" s="2"/>
      <c r="W980" s="2"/>
      <c r="X980" s="2"/>
      <c r="Y980" s="2"/>
      <c r="Z980" s="2"/>
    </row>
    <row r="981" spans="1:26" ht="12.75" customHeight="1">
      <c r="A981" s="2"/>
      <c r="B981" s="92"/>
      <c r="C981" s="26"/>
      <c r="D981" s="93"/>
      <c r="E981" s="93"/>
      <c r="F981" s="92"/>
      <c r="G981" s="92"/>
      <c r="H981" s="93"/>
      <c r="I981" s="94"/>
      <c r="J981" s="95"/>
      <c r="K981" s="2"/>
      <c r="L981" s="2"/>
      <c r="M981" s="2"/>
      <c r="N981" s="2"/>
      <c r="O981" s="2"/>
      <c r="P981" s="2"/>
      <c r="Q981" s="2"/>
      <c r="R981" s="2"/>
      <c r="S981" s="2"/>
      <c r="T981" s="2"/>
      <c r="U981" s="2"/>
      <c r="V981" s="2"/>
      <c r="W981" s="2"/>
      <c r="X981" s="2"/>
      <c r="Y981" s="2"/>
      <c r="Z981" s="2"/>
    </row>
    <row r="982" spans="1:26" ht="12.75" customHeight="1">
      <c r="A982" s="2"/>
      <c r="B982" s="92"/>
      <c r="C982" s="26"/>
      <c r="D982" s="93"/>
      <c r="E982" s="93"/>
      <c r="F982" s="92"/>
      <c r="G982" s="92"/>
      <c r="H982" s="93"/>
      <c r="I982" s="94"/>
      <c r="J982" s="95"/>
      <c r="K982" s="2"/>
      <c r="L982" s="2"/>
      <c r="M982" s="2"/>
      <c r="N982" s="2"/>
      <c r="O982" s="2"/>
      <c r="P982" s="2"/>
      <c r="Q982" s="2"/>
      <c r="R982" s="2"/>
      <c r="S982" s="2"/>
      <c r="T982" s="2"/>
      <c r="U982" s="2"/>
      <c r="V982" s="2"/>
      <c r="W982" s="2"/>
      <c r="X982" s="2"/>
      <c r="Y982" s="2"/>
      <c r="Z982" s="2"/>
    </row>
    <row r="983" spans="1:26" ht="12.75" customHeight="1">
      <c r="A983" s="2"/>
      <c r="B983" s="92"/>
      <c r="C983" s="26"/>
      <c r="D983" s="93"/>
      <c r="E983" s="93"/>
      <c r="F983" s="92"/>
      <c r="G983" s="92"/>
      <c r="H983" s="93"/>
      <c r="I983" s="94"/>
      <c r="J983" s="95"/>
      <c r="K983" s="2"/>
      <c r="L983" s="2"/>
      <c r="M983" s="2"/>
      <c r="N983" s="2"/>
      <c r="O983" s="2"/>
      <c r="P983" s="2"/>
      <c r="Q983" s="2"/>
      <c r="R983" s="2"/>
      <c r="S983" s="2"/>
      <c r="T983" s="2"/>
      <c r="U983" s="2"/>
      <c r="V983" s="2"/>
      <c r="W983" s="2"/>
      <c r="X983" s="2"/>
      <c r="Y983" s="2"/>
      <c r="Z983" s="2"/>
    </row>
    <row r="984" spans="1:26" ht="12.75" customHeight="1">
      <c r="A984" s="2"/>
      <c r="B984" s="92"/>
      <c r="C984" s="26"/>
      <c r="D984" s="93"/>
      <c r="E984" s="93"/>
      <c r="F984" s="92"/>
      <c r="G984" s="92"/>
      <c r="H984" s="93"/>
      <c r="I984" s="94"/>
      <c r="J984" s="95"/>
      <c r="K984" s="2"/>
      <c r="L984" s="2"/>
      <c r="M984" s="2"/>
      <c r="N984" s="2"/>
      <c r="O984" s="2"/>
      <c r="P984" s="2"/>
      <c r="Q984" s="2"/>
      <c r="R984" s="2"/>
      <c r="S984" s="2"/>
      <c r="T984" s="2"/>
      <c r="U984" s="2"/>
      <c r="V984" s="2"/>
      <c r="W984" s="2"/>
      <c r="X984" s="2"/>
      <c r="Y984" s="2"/>
      <c r="Z984" s="2"/>
    </row>
    <row r="985" spans="1:26" ht="12.75" customHeight="1">
      <c r="A985" s="2"/>
      <c r="B985" s="92"/>
      <c r="C985" s="26"/>
      <c r="D985" s="93"/>
      <c r="E985" s="93"/>
      <c r="F985" s="92"/>
      <c r="G985" s="92"/>
      <c r="H985" s="93"/>
      <c r="I985" s="94"/>
      <c r="J985" s="95"/>
      <c r="K985" s="2"/>
      <c r="L985" s="2"/>
      <c r="M985" s="2"/>
      <c r="N985" s="2"/>
      <c r="O985" s="2"/>
      <c r="P985" s="2"/>
      <c r="Q985" s="2"/>
      <c r="R985" s="2"/>
      <c r="S985" s="2"/>
      <c r="T985" s="2"/>
      <c r="U985" s="2"/>
      <c r="V985" s="2"/>
      <c r="W985" s="2"/>
      <c r="X985" s="2"/>
      <c r="Y985" s="2"/>
      <c r="Z985" s="2"/>
    </row>
    <row r="986" spans="1:26" ht="12.75" customHeight="1">
      <c r="A986" s="2"/>
      <c r="B986" s="92"/>
      <c r="C986" s="26"/>
      <c r="D986" s="93"/>
      <c r="E986" s="93"/>
      <c r="F986" s="92"/>
      <c r="G986" s="92"/>
      <c r="H986" s="93"/>
      <c r="I986" s="94"/>
      <c r="J986" s="95"/>
      <c r="K986" s="2"/>
      <c r="L986" s="2"/>
      <c r="M986" s="2"/>
      <c r="N986" s="2"/>
      <c r="O986" s="2"/>
      <c r="P986" s="2"/>
      <c r="Q986" s="2"/>
      <c r="R986" s="2"/>
      <c r="S986" s="2"/>
      <c r="T986" s="2"/>
      <c r="U986" s="2"/>
      <c r="V986" s="2"/>
      <c r="W986" s="2"/>
      <c r="X986" s="2"/>
      <c r="Y986" s="2"/>
      <c r="Z986" s="2"/>
    </row>
    <row r="987" spans="1:26" ht="12.75" customHeight="1">
      <c r="A987" s="2"/>
      <c r="B987" s="92"/>
      <c r="C987" s="26"/>
      <c r="D987" s="93"/>
      <c r="E987" s="93"/>
      <c r="F987" s="92"/>
      <c r="G987" s="92"/>
      <c r="H987" s="93"/>
      <c r="I987" s="94"/>
      <c r="J987" s="95"/>
      <c r="K987" s="2"/>
      <c r="L987" s="2"/>
      <c r="M987" s="2"/>
      <c r="N987" s="2"/>
      <c r="O987" s="2"/>
      <c r="P987" s="2"/>
      <c r="Q987" s="2"/>
      <c r="R987" s="2"/>
      <c r="S987" s="2"/>
      <c r="T987" s="2"/>
      <c r="U987" s="2"/>
      <c r="V987" s="2"/>
      <c r="W987" s="2"/>
      <c r="X987" s="2"/>
      <c r="Y987" s="2"/>
      <c r="Z987" s="2"/>
    </row>
    <row r="988" spans="1:26" ht="12.75" customHeight="1">
      <c r="A988" s="2"/>
      <c r="B988" s="92"/>
      <c r="C988" s="26"/>
      <c r="D988" s="93"/>
      <c r="E988" s="93"/>
      <c r="F988" s="92"/>
      <c r="G988" s="92"/>
      <c r="H988" s="93"/>
      <c r="I988" s="94"/>
      <c r="J988" s="95"/>
      <c r="K988" s="2"/>
      <c r="L988" s="2"/>
      <c r="M988" s="2"/>
      <c r="N988" s="2"/>
      <c r="O988" s="2"/>
      <c r="P988" s="2"/>
      <c r="Q988" s="2"/>
      <c r="R988" s="2"/>
      <c r="S988" s="2"/>
      <c r="T988" s="2"/>
      <c r="U988" s="2"/>
      <c r="V988" s="2"/>
      <c r="W988" s="2"/>
      <c r="X988" s="2"/>
      <c r="Y988" s="2"/>
      <c r="Z988" s="2"/>
    </row>
    <row r="989" spans="1:26" ht="12.75" customHeight="1">
      <c r="A989" s="2"/>
      <c r="B989" s="92"/>
      <c r="C989" s="26"/>
      <c r="D989" s="93"/>
      <c r="E989" s="93"/>
      <c r="F989" s="92"/>
      <c r="G989" s="92"/>
      <c r="H989" s="93"/>
      <c r="I989" s="94"/>
      <c r="J989" s="95"/>
      <c r="K989" s="2"/>
      <c r="L989" s="2"/>
      <c r="M989" s="2"/>
      <c r="N989" s="2"/>
      <c r="O989" s="2"/>
      <c r="P989" s="2"/>
      <c r="Q989" s="2"/>
      <c r="R989" s="2"/>
      <c r="S989" s="2"/>
      <c r="T989" s="2"/>
      <c r="U989" s="2"/>
      <c r="V989" s="2"/>
      <c r="W989" s="2"/>
      <c r="X989" s="2"/>
      <c r="Y989" s="2"/>
      <c r="Z989" s="2"/>
    </row>
    <row r="990" spans="1:26" ht="12.75" customHeight="1">
      <c r="A990" s="2"/>
      <c r="B990" s="92"/>
      <c r="C990" s="26"/>
      <c r="D990" s="93"/>
      <c r="E990" s="93"/>
      <c r="F990" s="92"/>
      <c r="G990" s="92"/>
      <c r="H990" s="93"/>
      <c r="I990" s="94"/>
      <c r="J990" s="95"/>
      <c r="K990" s="2"/>
      <c r="L990" s="2"/>
      <c r="M990" s="2"/>
      <c r="N990" s="2"/>
      <c r="O990" s="2"/>
      <c r="P990" s="2"/>
      <c r="Q990" s="2"/>
      <c r="R990" s="2"/>
      <c r="S990" s="2"/>
      <c r="T990" s="2"/>
      <c r="U990" s="2"/>
      <c r="V990" s="2"/>
      <c r="W990" s="2"/>
      <c r="X990" s="2"/>
      <c r="Y990" s="2"/>
      <c r="Z990" s="2"/>
    </row>
    <row r="991" spans="1:26" ht="12.75" customHeight="1">
      <c r="A991" s="2"/>
      <c r="B991" s="92"/>
      <c r="C991" s="26"/>
      <c r="D991" s="93"/>
      <c r="E991" s="93"/>
      <c r="F991" s="92"/>
      <c r="G991" s="92"/>
      <c r="H991" s="93"/>
      <c r="I991" s="94"/>
      <c r="J991" s="95"/>
      <c r="K991" s="2"/>
      <c r="L991" s="2"/>
      <c r="M991" s="2"/>
      <c r="N991" s="2"/>
      <c r="O991" s="2"/>
      <c r="P991" s="2"/>
      <c r="Q991" s="2"/>
      <c r="R991" s="2"/>
      <c r="S991" s="2"/>
      <c r="T991" s="2"/>
      <c r="U991" s="2"/>
      <c r="V991" s="2"/>
      <c r="W991" s="2"/>
      <c r="X991" s="2"/>
      <c r="Y991" s="2"/>
      <c r="Z991" s="2"/>
    </row>
    <row r="992" spans="1:26" ht="12.75" customHeight="1">
      <c r="A992" s="2"/>
      <c r="B992" s="92"/>
      <c r="C992" s="26"/>
      <c r="D992" s="93"/>
      <c r="E992" s="93"/>
      <c r="F992" s="92"/>
      <c r="G992" s="92"/>
      <c r="H992" s="93"/>
      <c r="I992" s="94"/>
      <c r="J992" s="95"/>
      <c r="K992" s="2"/>
      <c r="L992" s="2"/>
      <c r="M992" s="2"/>
      <c r="N992" s="2"/>
      <c r="O992" s="2"/>
      <c r="P992" s="2"/>
      <c r="Q992" s="2"/>
      <c r="R992" s="2"/>
      <c r="S992" s="2"/>
      <c r="T992" s="2"/>
      <c r="U992" s="2"/>
      <c r="V992" s="2"/>
      <c r="W992" s="2"/>
      <c r="X992" s="2"/>
      <c r="Y992" s="2"/>
      <c r="Z992" s="2"/>
    </row>
    <row r="993" spans="1:26" ht="12.75" customHeight="1">
      <c r="A993" s="2"/>
      <c r="B993" s="92"/>
      <c r="C993" s="26"/>
      <c r="D993" s="93"/>
      <c r="E993" s="93"/>
      <c r="F993" s="92"/>
      <c r="G993" s="92"/>
      <c r="H993" s="93"/>
      <c r="I993" s="94"/>
      <c r="J993" s="95"/>
      <c r="K993" s="2"/>
      <c r="L993" s="2"/>
      <c r="M993" s="2"/>
      <c r="N993" s="2"/>
      <c r="O993" s="2"/>
      <c r="P993" s="2"/>
      <c r="Q993" s="2"/>
      <c r="R993" s="2"/>
      <c r="S993" s="2"/>
      <c r="T993" s="2"/>
      <c r="U993" s="2"/>
      <c r="V993" s="2"/>
      <c r="W993" s="2"/>
      <c r="X993" s="2"/>
      <c r="Y993" s="2"/>
      <c r="Z993" s="2"/>
    </row>
    <row r="994" spans="1:26" ht="12.75" customHeight="1">
      <c r="A994" s="2"/>
      <c r="B994" s="92"/>
      <c r="C994" s="26"/>
      <c r="D994" s="93"/>
      <c r="E994" s="93"/>
      <c r="F994" s="92"/>
      <c r="G994" s="92"/>
      <c r="H994" s="93"/>
      <c r="I994" s="94"/>
      <c r="J994" s="95"/>
      <c r="K994" s="2"/>
      <c r="L994" s="2"/>
      <c r="M994" s="2"/>
      <c r="N994" s="2"/>
      <c r="O994" s="2"/>
      <c r="P994" s="2"/>
      <c r="Q994" s="2"/>
      <c r="R994" s="2"/>
      <c r="S994" s="2"/>
      <c r="T994" s="2"/>
      <c r="U994" s="2"/>
      <c r="V994" s="2"/>
      <c r="W994" s="2"/>
      <c r="X994" s="2"/>
      <c r="Y994" s="2"/>
      <c r="Z994" s="2"/>
    </row>
    <row r="995" spans="1:26" ht="12.75" customHeight="1">
      <c r="A995" s="2"/>
      <c r="B995" s="92"/>
      <c r="C995" s="26"/>
      <c r="D995" s="93"/>
      <c r="E995" s="93"/>
      <c r="F995" s="92"/>
      <c r="G995" s="92"/>
      <c r="H995" s="93"/>
      <c r="I995" s="94"/>
      <c r="J995" s="95"/>
      <c r="K995" s="2"/>
      <c r="L995" s="2"/>
      <c r="M995" s="2"/>
      <c r="N995" s="2"/>
      <c r="O995" s="2"/>
      <c r="P995" s="2"/>
      <c r="Q995" s="2"/>
      <c r="R995" s="2"/>
      <c r="S995" s="2"/>
      <c r="T995" s="2"/>
      <c r="U995" s="2"/>
      <c r="V995" s="2"/>
      <c r="W995" s="2"/>
      <c r="X995" s="2"/>
      <c r="Y995" s="2"/>
      <c r="Z995" s="2"/>
    </row>
    <row r="996" spans="1:26" ht="12.75" customHeight="1">
      <c r="A996" s="2"/>
      <c r="B996" s="92"/>
      <c r="C996" s="26"/>
      <c r="D996" s="93"/>
      <c r="E996" s="93"/>
      <c r="F996" s="92"/>
      <c r="G996" s="92"/>
      <c r="H996" s="93"/>
      <c r="I996" s="94"/>
      <c r="J996" s="95"/>
      <c r="K996" s="2"/>
      <c r="L996" s="2"/>
      <c r="M996" s="2"/>
      <c r="N996" s="2"/>
      <c r="O996" s="2"/>
      <c r="P996" s="2"/>
      <c r="Q996" s="2"/>
      <c r="R996" s="2"/>
      <c r="S996" s="2"/>
      <c r="T996" s="2"/>
      <c r="U996" s="2"/>
      <c r="V996" s="2"/>
      <c r="W996" s="2"/>
      <c r="X996" s="2"/>
      <c r="Y996" s="2"/>
      <c r="Z996" s="2"/>
    </row>
    <row r="997" spans="1:26" ht="12.75" customHeight="1">
      <c r="A997" s="2"/>
      <c r="B997" s="92"/>
      <c r="C997" s="26"/>
      <c r="D997" s="93"/>
      <c r="E997" s="93"/>
      <c r="F997" s="92"/>
      <c r="G997" s="92"/>
      <c r="H997" s="93"/>
      <c r="I997" s="94"/>
      <c r="J997" s="95"/>
      <c r="K997" s="2"/>
      <c r="L997" s="2"/>
      <c r="M997" s="2"/>
      <c r="N997" s="2"/>
      <c r="O997" s="2"/>
      <c r="P997" s="2"/>
      <c r="Q997" s="2"/>
      <c r="R997" s="2"/>
      <c r="S997" s="2"/>
      <c r="T997" s="2"/>
      <c r="U997" s="2"/>
      <c r="V997" s="2"/>
      <c r="W997" s="2"/>
      <c r="X997" s="2"/>
      <c r="Y997" s="2"/>
      <c r="Z997" s="2"/>
    </row>
    <row r="998" spans="1:26" ht="12.75" customHeight="1">
      <c r="A998" s="2"/>
      <c r="B998" s="92"/>
      <c r="C998" s="26"/>
      <c r="D998" s="93"/>
      <c r="E998" s="93"/>
      <c r="F998" s="92"/>
      <c r="G998" s="92"/>
      <c r="H998" s="93"/>
      <c r="I998" s="94"/>
      <c r="J998" s="95"/>
      <c r="K998" s="2"/>
      <c r="L998" s="2"/>
      <c r="M998" s="2"/>
      <c r="N998" s="2"/>
      <c r="O998" s="2"/>
      <c r="P998" s="2"/>
      <c r="Q998" s="2"/>
      <c r="R998" s="2"/>
      <c r="S998" s="2"/>
      <c r="T998" s="2"/>
      <c r="U998" s="2"/>
      <c r="V998" s="2"/>
      <c r="W998" s="2"/>
      <c r="X998" s="2"/>
      <c r="Y998" s="2"/>
      <c r="Z998" s="2"/>
    </row>
    <row r="999" spans="1:26" ht="12.75" customHeight="1">
      <c r="A999" s="2"/>
      <c r="B999" s="92"/>
      <c r="C999" s="26"/>
      <c r="D999" s="93"/>
      <c r="E999" s="93"/>
      <c r="F999" s="92"/>
      <c r="G999" s="92"/>
      <c r="H999" s="93"/>
      <c r="I999" s="94"/>
      <c r="J999" s="95"/>
      <c r="K999" s="2"/>
      <c r="L999" s="2"/>
      <c r="M999" s="2"/>
      <c r="N999" s="2"/>
      <c r="O999" s="2"/>
      <c r="P999" s="2"/>
      <c r="Q999" s="2"/>
      <c r="R999" s="2"/>
      <c r="S999" s="2"/>
      <c r="T999" s="2"/>
      <c r="U999" s="2"/>
      <c r="V999" s="2"/>
      <c r="W999" s="2"/>
      <c r="X999" s="2"/>
      <c r="Y999" s="2"/>
      <c r="Z999" s="2"/>
    </row>
    <row r="1000" spans="1:26" ht="12.75" customHeight="1">
      <c r="A1000" s="2"/>
      <c r="B1000" s="92"/>
      <c r="C1000" s="26"/>
      <c r="D1000" s="93"/>
      <c r="E1000" s="93"/>
      <c r="F1000" s="92"/>
      <c r="G1000" s="92"/>
      <c r="H1000" s="93"/>
      <c r="I1000" s="94"/>
      <c r="J1000" s="95"/>
      <c r="K1000" s="2"/>
      <c r="L1000" s="2"/>
      <c r="M1000" s="2"/>
      <c r="N1000" s="2"/>
      <c r="O1000" s="2"/>
      <c r="P1000" s="2"/>
      <c r="Q1000" s="2"/>
      <c r="R1000" s="2"/>
      <c r="S1000" s="2"/>
      <c r="T1000" s="2"/>
      <c r="U1000" s="2"/>
      <c r="V1000" s="2"/>
      <c r="W1000" s="2"/>
      <c r="X1000" s="2"/>
      <c r="Y1000" s="2"/>
      <c r="Z1000" s="2"/>
    </row>
  </sheetData>
  <mergeCells count="32">
    <mergeCell ref="I74:I75"/>
    <mergeCell ref="J74:J75"/>
    <mergeCell ref="B51:B52"/>
    <mergeCell ref="B54:B55"/>
    <mergeCell ref="B57:B58"/>
    <mergeCell ref="B61:B62"/>
    <mergeCell ref="B64:B66"/>
    <mergeCell ref="B68:B69"/>
    <mergeCell ref="B71:B72"/>
    <mergeCell ref="B41:B42"/>
    <mergeCell ref="B44:B45"/>
    <mergeCell ref="B48:B49"/>
    <mergeCell ref="B74:G75"/>
    <mergeCell ref="H74:H75"/>
    <mergeCell ref="B25:B26"/>
    <mergeCell ref="B28:B29"/>
    <mergeCell ref="B31:B32"/>
    <mergeCell ref="B35:B36"/>
    <mergeCell ref="B38:B39"/>
    <mergeCell ref="B7:J7"/>
    <mergeCell ref="D8:E8"/>
    <mergeCell ref="B11:B12"/>
    <mergeCell ref="B14:B15"/>
    <mergeCell ref="B17:B18"/>
    <mergeCell ref="B2:C2"/>
    <mergeCell ref="H2:J3"/>
    <mergeCell ref="B3:D4"/>
    <mergeCell ref="F4:F5"/>
    <mergeCell ref="H4:H5"/>
    <mergeCell ref="I4:I5"/>
    <mergeCell ref="J4:J5"/>
    <mergeCell ref="B5:D5"/>
  </mergeCells>
  <conditionalFormatting sqref="H4:H5">
    <cfRule type="cellIs" dxfId="13" priority="1" operator="lessThan">
      <formula>0</formula>
    </cfRule>
  </conditionalFormatting>
  <conditionalFormatting sqref="H9:H10">
    <cfRule type="cellIs" dxfId="12" priority="2" operator="lessThan">
      <formula>0</formula>
    </cfRule>
  </conditionalFormatting>
  <conditionalFormatting sqref="H13">
    <cfRule type="cellIs" dxfId="11" priority="4" operator="lessThan">
      <formula>0</formula>
    </cfRule>
  </conditionalFormatting>
  <conditionalFormatting sqref="H16">
    <cfRule type="cellIs" dxfId="10" priority="5" operator="lessThan">
      <formula>0</formula>
    </cfRule>
  </conditionalFormatting>
  <conditionalFormatting sqref="H19">
    <cfRule type="cellIs" dxfId="9" priority="6" operator="lessThan">
      <formula>0</formula>
    </cfRule>
  </conditionalFormatting>
  <conditionalFormatting sqref="H21:H22 H24 H27 H30 H33:H34 H37 H40 H43 H46:H47 H50 H53 H56 H59:H60 H63 H67 H70">
    <cfRule type="cellIs" dxfId="8" priority="7" operator="lessThan">
      <formula>0</formula>
    </cfRule>
  </conditionalFormatting>
  <conditionalFormatting sqref="H74:H75">
    <cfRule type="cellIs" dxfId="7" priority="8" operator="lessThan">
      <formula>0</formula>
    </cfRule>
  </conditionalFormatting>
  <dataValidations count="4">
    <dataValidation type="decimal" allowBlank="1" showInputMessage="1" showErrorMessage="1" prompt="Value - Value has to be between 0 and -200." sqref="H12 H15 H18 H26 H29 H32 H36 H39 H42 H45 H49 H52 H55 H58 H62 H65:H66 H69 H72" xr:uid="{00000000-0002-0000-0800-000000000000}">
      <formula1>-200</formula1>
      <formula2>0</formula2>
    </dataValidation>
    <dataValidation type="decimal" allowBlank="1" showInputMessage="1" showErrorMessage="1" prompt="Value - Value has to be between 0 and 10." sqref="H11 H14 H17 H20 H23 H25 H28 H31 H35 H38 H41 H44 H48 H51 H54 H57 H61 H64 H68 H71" xr:uid="{00000000-0002-0000-0800-000001000000}">
      <formula1>0</formula1>
      <formula2>10</formula2>
    </dataValidation>
    <dataValidation type="list" allowBlank="1" showInputMessage="1" showErrorMessage="1" prompt="Gewichtung" sqref="D10 D13 D16 D19 D22 D24 D27 D30 D34 D37 D40 D43 D47 D50 D53 D56 D60 D63 D67 D70" xr:uid="{00000000-0002-0000-0800-000002000000}">
      <formula1>$C$81:$C$85</formula1>
    </dataValidation>
    <dataValidation type="list" allowBlank="1" showInputMessage="1" showErrorMessage="1" sqref="D9 D21 D33 D46 D59" xr:uid="{00000000-0002-0000-0800-000003000000}">
      <formula1>$C$81:$C$85</formula1>
    </dataValidation>
  </dataValidations>
  <pageMargins left="0.43333333333333329" right="0.47222222222222221" top="0.39374999999999999" bottom="0.39374999999999999" header="0" footer="0"/>
  <pageSetup paperSize="9" orientation="landscape"/>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xSplit="2" ySplit="9" topLeftCell="C10" activePane="bottomRight" state="frozen"/>
      <selection pane="topRight" activeCell="C1" sqref="C1"/>
      <selection pane="bottomLeft" activeCell="A10" sqref="A10"/>
      <selection pane="bottomRight" activeCell="C10" sqref="C10"/>
    </sheetView>
  </sheetViews>
  <sheetFormatPr defaultColWidth="14.453125" defaultRowHeight="15" customHeight="1"/>
  <cols>
    <col min="1" max="2" width="1.36328125" customWidth="1"/>
    <col min="3" max="4" width="2.36328125" customWidth="1"/>
    <col min="5" max="5" width="8.36328125" customWidth="1"/>
    <col min="6" max="6" width="40.81640625" customWidth="1"/>
    <col min="7" max="7" width="27.36328125" customWidth="1"/>
    <col min="8" max="8" width="17.36328125" customWidth="1"/>
    <col min="9" max="9" width="12.36328125" customWidth="1"/>
    <col min="10" max="10" width="36.36328125" customWidth="1"/>
    <col min="11" max="11" width="12.6328125" customWidth="1"/>
    <col min="12" max="12" width="3.36328125" customWidth="1"/>
    <col min="13" max="15" width="13.36328125" customWidth="1"/>
    <col min="16" max="16" width="14.36328125" customWidth="1"/>
    <col min="17" max="17" width="1.36328125" customWidth="1"/>
    <col min="18" max="26" width="10.36328125" customWidth="1"/>
  </cols>
  <sheetData>
    <row r="1" spans="1:26" ht="6.75" customHeight="1">
      <c r="A1" s="97"/>
      <c r="B1" s="97"/>
      <c r="C1" s="97"/>
      <c r="D1" s="97"/>
      <c r="E1" s="97"/>
      <c r="F1" s="97"/>
      <c r="G1" s="97"/>
      <c r="H1" s="97"/>
      <c r="I1" s="97"/>
      <c r="J1" s="97"/>
      <c r="K1" s="97"/>
      <c r="L1" s="97"/>
      <c r="M1" s="98"/>
      <c r="N1" s="98"/>
      <c r="O1" s="98"/>
      <c r="P1" s="98"/>
      <c r="Q1" s="97"/>
      <c r="R1" s="97"/>
      <c r="S1" s="97"/>
      <c r="T1" s="97"/>
      <c r="U1" s="97"/>
      <c r="V1" s="97"/>
      <c r="W1" s="97"/>
      <c r="X1" s="97"/>
      <c r="Y1" s="97"/>
      <c r="Z1" s="99"/>
    </row>
    <row r="2" spans="1:26" ht="7.5" customHeight="1">
      <c r="A2" s="97"/>
      <c r="B2" s="97"/>
      <c r="C2" s="97"/>
      <c r="D2" s="97"/>
      <c r="E2" s="97"/>
      <c r="F2" s="97"/>
      <c r="G2" s="97"/>
      <c r="H2" s="97"/>
      <c r="I2" s="97"/>
      <c r="J2" s="97"/>
      <c r="K2" s="97"/>
      <c r="L2" s="97"/>
      <c r="M2" s="98"/>
      <c r="N2" s="98"/>
      <c r="O2" s="98"/>
      <c r="P2" s="98"/>
      <c r="Q2" s="97"/>
      <c r="R2" s="97"/>
      <c r="S2" s="97"/>
      <c r="T2" s="97"/>
      <c r="U2" s="97"/>
      <c r="V2" s="97"/>
      <c r="W2" s="97"/>
      <c r="X2" s="97"/>
      <c r="Y2" s="97"/>
      <c r="Z2" s="99"/>
    </row>
    <row r="3" spans="1:26" ht="6.75" customHeight="1">
      <c r="A3" s="97"/>
      <c r="B3" s="100"/>
      <c r="C3" s="101"/>
      <c r="D3" s="102"/>
      <c r="E3" s="102"/>
      <c r="F3" s="102"/>
      <c r="G3" s="102"/>
      <c r="H3" s="102"/>
      <c r="I3" s="102"/>
      <c r="J3" s="102"/>
      <c r="K3" s="102"/>
      <c r="L3" s="102"/>
      <c r="M3" s="103"/>
      <c r="N3" s="103"/>
      <c r="O3" s="103"/>
      <c r="P3" s="103"/>
      <c r="Q3" s="104"/>
      <c r="R3" s="97"/>
      <c r="S3" s="97"/>
      <c r="T3" s="97"/>
      <c r="U3" s="97"/>
      <c r="V3" s="97"/>
      <c r="W3" s="97"/>
      <c r="X3" s="97"/>
      <c r="Y3" s="97"/>
      <c r="Z3" s="99"/>
    </row>
    <row r="4" spans="1:26" ht="42" customHeight="1">
      <c r="A4" s="97"/>
      <c r="B4" s="105"/>
      <c r="C4" s="106"/>
      <c r="D4" s="107"/>
      <c r="E4" s="563" t="s">
        <v>118</v>
      </c>
      <c r="F4" s="488"/>
      <c r="G4" s="488"/>
      <c r="H4" s="488"/>
      <c r="I4" s="488"/>
      <c r="J4" s="488"/>
      <c r="K4" s="564" t="s">
        <v>119</v>
      </c>
      <c r="L4" s="488"/>
      <c r="M4" s="557" t="s">
        <v>120</v>
      </c>
      <c r="N4" s="557" t="s">
        <v>121</v>
      </c>
      <c r="O4" s="557" t="s">
        <v>122</v>
      </c>
      <c r="P4" s="557" t="s">
        <v>123</v>
      </c>
      <c r="Q4" s="108"/>
      <c r="R4" s="97"/>
      <c r="S4" s="97"/>
      <c r="T4" s="97"/>
      <c r="U4" s="97"/>
      <c r="V4" s="97"/>
      <c r="W4" s="97"/>
      <c r="X4" s="97"/>
      <c r="Y4" s="97"/>
      <c r="Z4" s="99"/>
    </row>
    <row r="5" spans="1:26" ht="24.75" customHeight="1">
      <c r="A5" s="97"/>
      <c r="B5" s="109" t="s">
        <v>124</v>
      </c>
      <c r="C5" s="110"/>
      <c r="D5" s="109"/>
      <c r="E5" s="488"/>
      <c r="F5" s="488"/>
      <c r="G5" s="488"/>
      <c r="H5" s="488"/>
      <c r="I5" s="488"/>
      <c r="J5" s="488"/>
      <c r="K5" s="488"/>
      <c r="L5" s="488"/>
      <c r="M5" s="488"/>
      <c r="N5" s="488"/>
      <c r="O5" s="488"/>
      <c r="P5" s="488"/>
      <c r="Q5" s="108"/>
      <c r="R5" s="97"/>
      <c r="S5" s="97"/>
      <c r="T5" s="97"/>
      <c r="U5" s="97"/>
      <c r="V5" s="97"/>
      <c r="W5" s="97"/>
      <c r="X5" s="97"/>
      <c r="Y5" s="97"/>
      <c r="Z5" s="99"/>
    </row>
    <row r="6" spans="1:26" ht="12.75" customHeight="1">
      <c r="A6" s="97"/>
      <c r="B6" s="109" t="s">
        <v>125</v>
      </c>
      <c r="C6" s="110"/>
      <c r="D6" s="109"/>
      <c r="E6" s="488"/>
      <c r="F6" s="488"/>
      <c r="G6" s="488"/>
      <c r="H6" s="488"/>
      <c r="I6" s="488"/>
      <c r="J6" s="488"/>
      <c r="K6" s="488"/>
      <c r="L6" s="488"/>
      <c r="M6" s="488"/>
      <c r="N6" s="488"/>
      <c r="O6" s="488"/>
      <c r="P6" s="488"/>
      <c r="Q6" s="108"/>
      <c r="R6" s="97"/>
      <c r="S6" s="97"/>
      <c r="T6" s="97"/>
      <c r="U6" s="97"/>
      <c r="V6" s="97"/>
      <c r="W6" s="97"/>
      <c r="X6" s="97"/>
      <c r="Y6" s="97"/>
      <c r="Z6" s="99"/>
    </row>
    <row r="7" spans="1:26" ht="41.25" customHeight="1">
      <c r="A7" s="97"/>
      <c r="B7" s="109"/>
      <c r="C7" s="110"/>
      <c r="D7" s="109"/>
      <c r="E7" s="111"/>
      <c r="F7" s="558"/>
      <c r="G7" s="488"/>
      <c r="H7" s="560" t="s">
        <v>126</v>
      </c>
      <c r="I7" s="561"/>
      <c r="J7" s="112" t="s">
        <v>127</v>
      </c>
      <c r="K7" s="488"/>
      <c r="L7" s="488"/>
      <c r="M7" s="488"/>
      <c r="N7" s="488"/>
      <c r="O7" s="488"/>
      <c r="P7" s="488"/>
      <c r="Q7" s="108"/>
      <c r="R7" s="97"/>
      <c r="S7" s="97"/>
      <c r="T7" s="97"/>
      <c r="U7" s="97"/>
      <c r="V7" s="97"/>
      <c r="W7" s="97"/>
      <c r="X7" s="97"/>
      <c r="Y7" s="97"/>
      <c r="Z7" s="99"/>
    </row>
    <row r="8" spans="1:26" ht="57" customHeight="1">
      <c r="A8" s="97"/>
      <c r="B8" s="113"/>
      <c r="C8" s="114"/>
      <c r="D8" s="113"/>
      <c r="E8" s="115"/>
      <c r="F8" s="562" t="s">
        <v>128</v>
      </c>
      <c r="G8" s="488"/>
      <c r="H8" s="488"/>
      <c r="I8" s="488"/>
      <c r="J8" s="488"/>
      <c r="K8" s="116"/>
      <c r="L8" s="116"/>
      <c r="M8" s="488"/>
      <c r="N8" s="488"/>
      <c r="O8" s="488"/>
      <c r="P8" s="488"/>
      <c r="Q8" s="108"/>
      <c r="R8" s="97"/>
      <c r="S8" s="97"/>
      <c r="T8" s="97"/>
      <c r="U8" s="97"/>
      <c r="V8" s="97"/>
      <c r="W8" s="97"/>
      <c r="X8" s="97"/>
      <c r="Y8" s="97"/>
      <c r="Z8" s="99"/>
    </row>
    <row r="9" spans="1:26" ht="15" customHeight="1">
      <c r="A9" s="97"/>
      <c r="B9" s="113"/>
      <c r="C9" s="114"/>
      <c r="D9" s="113"/>
      <c r="E9" s="115"/>
      <c r="F9" s="117"/>
      <c r="G9" s="117"/>
      <c r="H9" s="117"/>
      <c r="I9" s="117"/>
      <c r="J9" s="117"/>
      <c r="K9" s="116"/>
      <c r="L9" s="116"/>
      <c r="M9" s="118">
        <f>M15+M23+M29+M36+M42</f>
        <v>230.76923076923075</v>
      </c>
      <c r="N9" s="118">
        <f>N15+N23+N29+N36+N42</f>
        <v>256.41025641025641</v>
      </c>
      <c r="O9" s="118">
        <f>O15+O23+O29+O36+O42</f>
        <v>256.41025641025641</v>
      </c>
      <c r="P9" s="118">
        <f>P15+P23+P29+P36+P42</f>
        <v>256.41025641025641</v>
      </c>
      <c r="Q9" s="108"/>
      <c r="R9" s="97"/>
      <c r="S9" s="97"/>
      <c r="T9" s="97"/>
      <c r="U9" s="97"/>
      <c r="V9" s="97"/>
      <c r="W9" s="97"/>
      <c r="X9" s="97"/>
      <c r="Y9" s="97"/>
      <c r="Z9" s="99"/>
    </row>
    <row r="10" spans="1:26" ht="21" customHeight="1">
      <c r="A10" s="97"/>
      <c r="B10" s="566"/>
      <c r="C10" s="119"/>
      <c r="D10" s="120"/>
      <c r="E10" s="121"/>
      <c r="F10" s="565" t="s">
        <v>129</v>
      </c>
      <c r="G10" s="553"/>
      <c r="H10" s="553"/>
      <c r="I10" s="122">
        <f>'S2. Company Facts'!C7</f>
        <v>0</v>
      </c>
      <c r="J10" s="556" t="s">
        <v>130</v>
      </c>
      <c r="K10" s="567">
        <f>K49</f>
        <v>1</v>
      </c>
      <c r="L10" s="532">
        <f>M15+N15+O15+P15</f>
        <v>179.48717948717947</v>
      </c>
      <c r="M10" s="559" t="s">
        <v>94</v>
      </c>
      <c r="N10" s="536" t="s">
        <v>95</v>
      </c>
      <c r="O10" s="536" t="s">
        <v>96</v>
      </c>
      <c r="P10" s="537" t="s">
        <v>97</v>
      </c>
      <c r="Q10" s="123"/>
      <c r="R10" s="97"/>
      <c r="S10" s="97"/>
      <c r="T10" s="97"/>
      <c r="U10" s="97"/>
      <c r="V10" s="97"/>
      <c r="W10" s="97"/>
      <c r="X10" s="97"/>
      <c r="Y10" s="97"/>
      <c r="Z10" s="99"/>
    </row>
    <row r="11" spans="1:26" ht="13.5" customHeight="1">
      <c r="A11" s="97"/>
      <c r="B11" s="488"/>
      <c r="C11" s="124"/>
      <c r="D11" s="99"/>
      <c r="E11" s="125"/>
      <c r="F11" s="568"/>
      <c r="G11" s="569"/>
      <c r="H11" s="569"/>
      <c r="I11" s="569"/>
      <c r="J11" s="488"/>
      <c r="K11" s="488"/>
      <c r="L11" s="488"/>
      <c r="M11" s="545"/>
      <c r="N11" s="535"/>
      <c r="O11" s="535"/>
      <c r="P11" s="538"/>
      <c r="Q11" s="108"/>
      <c r="R11" s="97"/>
      <c r="S11" s="97"/>
      <c r="T11" s="97"/>
      <c r="U11" s="97"/>
      <c r="V11" s="97"/>
      <c r="W11" s="97"/>
      <c r="X11" s="97"/>
      <c r="Y11" s="97"/>
      <c r="Z11" s="99"/>
    </row>
    <row r="12" spans="1:26" ht="21.75" customHeight="1">
      <c r="A12" s="97"/>
      <c r="B12" s="488"/>
      <c r="C12" s="114"/>
      <c r="D12" s="113"/>
      <c r="E12" s="125" t="s">
        <v>131</v>
      </c>
      <c r="F12" s="126" t="s">
        <v>132</v>
      </c>
      <c r="G12" s="127" t="s">
        <v>133</v>
      </c>
      <c r="H12" s="127" t="s">
        <v>134</v>
      </c>
      <c r="I12" s="126" t="s">
        <v>135</v>
      </c>
      <c r="J12" s="488"/>
      <c r="K12" s="488"/>
      <c r="L12" s="488"/>
      <c r="M12" s="128"/>
      <c r="N12" s="129"/>
      <c r="O12" s="129"/>
      <c r="P12" s="130"/>
      <c r="Q12" s="108"/>
      <c r="R12" s="97"/>
      <c r="S12" s="97"/>
      <c r="T12" s="97"/>
      <c r="U12" s="97"/>
      <c r="V12" s="97"/>
      <c r="W12" s="97"/>
      <c r="X12" s="97"/>
      <c r="Y12" s="97"/>
      <c r="Z12" s="99"/>
    </row>
    <row r="13" spans="1:26" ht="15" customHeight="1">
      <c r="A13" s="97"/>
      <c r="B13" s="488"/>
      <c r="C13" s="114"/>
      <c r="D13" s="113"/>
      <c r="E13" s="125" t="str">
        <f>LEFT(F13,2)</f>
        <v>Pl</v>
      </c>
      <c r="F13" s="131" t="str">
        <f>'S2. Company Facts'!B10</f>
        <v>Please choose</v>
      </c>
      <c r="G13" s="132" t="str">
        <f>'S2. Company Facts'!C10</f>
        <v>Please enter</v>
      </c>
      <c r="H13" s="132" t="str">
        <f>'S2. Company Facts'!D10</f>
        <v>Please choose</v>
      </c>
      <c r="I13" s="133">
        <f>'S2. Company Facts'!F10</f>
        <v>0</v>
      </c>
      <c r="J13" s="488"/>
      <c r="K13" s="488"/>
      <c r="L13" s="488"/>
      <c r="M13" s="134"/>
      <c r="N13" s="135"/>
      <c r="O13" s="135"/>
      <c r="P13" s="136"/>
      <c r="Q13" s="108"/>
      <c r="R13" s="97"/>
      <c r="S13" s="97"/>
      <c r="T13" s="97"/>
      <c r="U13" s="97"/>
      <c r="V13" s="97"/>
      <c r="W13" s="97"/>
      <c r="X13" s="97"/>
      <c r="Y13" s="97"/>
      <c r="Z13" s="99"/>
    </row>
    <row r="14" spans="1:26" ht="15" customHeight="1">
      <c r="A14" s="97"/>
      <c r="B14" s="488"/>
      <c r="C14" s="137"/>
      <c r="D14" s="138"/>
      <c r="E14" s="125" t="str">
        <f>LEFT(F14,2)</f>
        <v>Pl</v>
      </c>
      <c r="F14" s="139" t="str">
        <f>'S2. Company Facts'!B11</f>
        <v>Please choose</v>
      </c>
      <c r="G14" s="140" t="str">
        <f>'S2. Company Facts'!C11</f>
        <v>Please enter</v>
      </c>
      <c r="H14" s="140" t="str">
        <f>'S2. Company Facts'!D11</f>
        <v>Please choose</v>
      </c>
      <c r="I14" s="141">
        <f>'S2. Company Facts'!F11</f>
        <v>0</v>
      </c>
      <c r="J14" s="488"/>
      <c r="K14" s="488"/>
      <c r="L14" s="488"/>
      <c r="M14" s="142">
        <f>'S3. Calc'!D10</f>
        <v>0.5</v>
      </c>
      <c r="N14" s="143">
        <f>'S3. Calc'!D13</f>
        <v>1</v>
      </c>
      <c r="O14" s="144">
        <f>'S3. Calc'!D16</f>
        <v>1</v>
      </c>
      <c r="P14" s="145">
        <f>'S3. Calc'!D19</f>
        <v>1</v>
      </c>
      <c r="Q14" s="146">
        <f>'11.Region'!U10</f>
        <v>0</v>
      </c>
      <c r="R14" s="97"/>
      <c r="S14" s="97"/>
      <c r="T14" s="97"/>
      <c r="U14" s="97"/>
      <c r="V14" s="97"/>
      <c r="W14" s="97"/>
      <c r="X14" s="97"/>
      <c r="Y14" s="97"/>
      <c r="Z14" s="99"/>
    </row>
    <row r="15" spans="1:26" ht="15" customHeight="1">
      <c r="A15" s="97"/>
      <c r="B15" s="138"/>
      <c r="C15" s="137"/>
      <c r="D15" s="138"/>
      <c r="E15" s="125" t="str">
        <f>LEFT(F15,2)</f>
        <v>Pl</v>
      </c>
      <c r="F15" s="139" t="str">
        <f>'S2. Company Facts'!B12</f>
        <v>Please choose</v>
      </c>
      <c r="G15" s="140" t="str">
        <f>'S2. Company Facts'!C12</f>
        <v>Please enter</v>
      </c>
      <c r="H15" s="140" t="str">
        <f>'S2. Company Facts'!D12</f>
        <v>Please choose</v>
      </c>
      <c r="I15" s="141">
        <f>'S2. Company Facts'!F12</f>
        <v>0</v>
      </c>
      <c r="J15" s="488"/>
      <c r="K15" s="488"/>
      <c r="L15" s="488"/>
      <c r="M15" s="147">
        <f>M49</f>
        <v>25.641025641025639</v>
      </c>
      <c r="N15" s="148">
        <f>N49</f>
        <v>51.282051282051277</v>
      </c>
      <c r="O15" s="148">
        <f>O49</f>
        <v>51.282051282051277</v>
      </c>
      <c r="P15" s="149">
        <f>P49</f>
        <v>51.282051282051277</v>
      </c>
      <c r="Q15" s="146"/>
      <c r="R15" s="97"/>
      <c r="S15" s="97"/>
      <c r="T15" s="97"/>
      <c r="U15" s="97"/>
      <c r="V15" s="97"/>
      <c r="W15" s="97"/>
      <c r="X15" s="97"/>
      <c r="Y15" s="97"/>
      <c r="Z15" s="99"/>
    </row>
    <row r="16" spans="1:26" ht="15" customHeight="1">
      <c r="A16" s="97"/>
      <c r="B16" s="109"/>
      <c r="C16" s="110"/>
      <c r="D16" s="109"/>
      <c r="E16" s="125" t="str">
        <f>LEFT(F16,2)</f>
        <v>Pl</v>
      </c>
      <c r="F16" s="139" t="str">
        <f>'S2. Company Facts'!B13</f>
        <v>Please choose</v>
      </c>
      <c r="G16" s="140" t="str">
        <f>'S2. Company Facts'!C13</f>
        <v>Please enter</v>
      </c>
      <c r="H16" s="140" t="str">
        <f>'S2. Company Facts'!D13</f>
        <v>Please choose</v>
      </c>
      <c r="I16" s="141">
        <f>'S2. Company Facts'!F13</f>
        <v>0</v>
      </c>
      <c r="J16" s="488"/>
      <c r="K16" s="488"/>
      <c r="L16" s="488"/>
      <c r="M16" s="150">
        <f>IF(G69="empty",1,'S3. Calc'!C83)</f>
        <v>1</v>
      </c>
      <c r="N16" s="151">
        <f>IF(G69="empty",1,'S3. Calc'!C83)</f>
        <v>1</v>
      </c>
      <c r="O16" s="151">
        <f>IF(G69="empty",1,IFERROR(IF('11.Region'!N8&gt;1.5,'S3. Calc'!C81,IF('11.Region'!N8&gt;1.25,'S3. Calc'!C82,IF('11.Region'!N8&lt;0.75,'S3. Calc'!C84,'S3. Calc'!C83))),'S3. Calc'!C83))</f>
        <v>1</v>
      </c>
      <c r="P16" s="152">
        <f>IF(G69="empty",1,IF('11.Region'!I9&lt;1.5,'S3. Calc'!C84,IF('11.Region'!I9&lt;3.26,'S3. Calc'!C83,IF('11.Region'!I9&lt;4.5,'S3. Calc'!C82,'S3. Calc'!C81))))</f>
        <v>1</v>
      </c>
      <c r="Q16" s="146"/>
      <c r="R16" s="97"/>
      <c r="S16" s="97"/>
      <c r="T16" s="97"/>
      <c r="U16" s="97"/>
      <c r="V16" s="97"/>
      <c r="W16" s="97"/>
      <c r="X16" s="97"/>
      <c r="Y16" s="97"/>
      <c r="Z16" s="99"/>
    </row>
    <row r="17" spans="1:26" ht="15" customHeight="1">
      <c r="A17" s="97"/>
      <c r="B17" s="109"/>
      <c r="C17" s="110"/>
      <c r="D17" s="109"/>
      <c r="E17" s="125" t="str">
        <f>LEFT(F17,2)</f>
        <v>Pl</v>
      </c>
      <c r="F17" s="153" t="str">
        <f>'S2. Company Facts'!B14</f>
        <v>Please choose</v>
      </c>
      <c r="G17" s="154" t="str">
        <f>'S2. Company Facts'!C14</f>
        <v>Please enter</v>
      </c>
      <c r="H17" s="140" t="str">
        <f>'S2. Company Facts'!D14</f>
        <v>Please choose</v>
      </c>
      <c r="I17" s="141">
        <f>'S2. Company Facts'!F14</f>
        <v>0</v>
      </c>
      <c r="J17" s="488"/>
      <c r="K17" s="488"/>
      <c r="L17" s="488"/>
      <c r="M17" s="134"/>
      <c r="N17" s="135"/>
      <c r="O17" s="135"/>
      <c r="P17" s="136"/>
      <c r="Q17" s="146"/>
      <c r="R17" s="97"/>
      <c r="S17" s="97"/>
      <c r="T17" s="97"/>
      <c r="U17" s="97"/>
      <c r="V17" s="97"/>
      <c r="W17" s="97"/>
      <c r="X17" s="97"/>
      <c r="Y17" s="97"/>
      <c r="Z17" s="99"/>
    </row>
    <row r="18" spans="1:26" ht="15.75" customHeight="1">
      <c r="A18" s="97"/>
      <c r="B18" s="155"/>
      <c r="C18" s="156"/>
      <c r="D18" s="157"/>
      <c r="E18" s="158"/>
      <c r="F18" s="159" t="s">
        <v>136</v>
      </c>
      <c r="G18" s="159"/>
      <c r="H18" s="153" t="str">
        <f>'S2. Company Facts'!D15</f>
        <v>Please choose</v>
      </c>
      <c r="I18" s="160">
        <f>'S2. Company Facts'!F15</f>
        <v>0</v>
      </c>
      <c r="J18" s="533"/>
      <c r="K18" s="533"/>
      <c r="L18" s="533"/>
      <c r="M18" s="161"/>
      <c r="N18" s="162"/>
      <c r="O18" s="162"/>
      <c r="P18" s="163"/>
      <c r="Q18" s="164"/>
      <c r="R18" s="97"/>
      <c r="S18" s="97"/>
      <c r="T18" s="97"/>
      <c r="U18" s="97"/>
      <c r="V18" s="97"/>
      <c r="W18" s="97"/>
      <c r="X18" s="97"/>
      <c r="Y18" s="97"/>
      <c r="Z18" s="99"/>
    </row>
    <row r="19" spans="1:26" ht="13.5" customHeight="1">
      <c r="A19" s="97"/>
      <c r="B19" s="138"/>
      <c r="C19" s="137"/>
      <c r="D19" s="138"/>
      <c r="E19" s="125"/>
      <c r="F19" s="575" t="s">
        <v>137</v>
      </c>
      <c r="G19" s="488"/>
      <c r="H19" s="488"/>
      <c r="I19" s="165">
        <f>'S2. Company Facts'!C18</f>
        <v>0</v>
      </c>
      <c r="J19" s="542" t="s">
        <v>138</v>
      </c>
      <c r="K19" s="543">
        <f>K50</f>
        <v>1</v>
      </c>
      <c r="L19" s="532">
        <f>M23+N23+O23+P23</f>
        <v>205.12820512820511</v>
      </c>
      <c r="M19" s="572" t="s">
        <v>99</v>
      </c>
      <c r="N19" s="534" t="s">
        <v>100</v>
      </c>
      <c r="O19" s="534" t="s">
        <v>101</v>
      </c>
      <c r="P19" s="550" t="s">
        <v>102</v>
      </c>
      <c r="Q19" s="146"/>
      <c r="R19" s="97"/>
      <c r="S19" s="97"/>
      <c r="T19" s="97"/>
      <c r="U19" s="97"/>
      <c r="V19" s="97"/>
      <c r="W19" s="97"/>
      <c r="X19" s="97"/>
      <c r="Y19" s="97"/>
      <c r="Z19" s="99"/>
    </row>
    <row r="20" spans="1:26" ht="15" customHeight="1">
      <c r="A20" s="97"/>
      <c r="B20" s="138"/>
      <c r="C20" s="137"/>
      <c r="D20" s="138"/>
      <c r="E20" s="125"/>
      <c r="F20" s="570" t="s">
        <v>139</v>
      </c>
      <c r="G20" s="549"/>
      <c r="H20" s="549"/>
      <c r="I20" s="166" t="str">
        <f>IFERROR(I19/I32,"-")</f>
        <v>-</v>
      </c>
      <c r="J20" s="488"/>
      <c r="K20" s="488"/>
      <c r="L20" s="488"/>
      <c r="M20" s="545"/>
      <c r="N20" s="535"/>
      <c r="O20" s="535"/>
      <c r="P20" s="538"/>
      <c r="Q20" s="146"/>
      <c r="R20" s="97"/>
      <c r="S20" s="97"/>
      <c r="T20" s="97"/>
      <c r="U20" s="97"/>
      <c r="V20" s="97"/>
      <c r="W20" s="97"/>
      <c r="X20" s="97"/>
      <c r="Y20" s="97"/>
      <c r="Z20" s="99"/>
    </row>
    <row r="21" spans="1:26" ht="15" customHeight="1">
      <c r="A21" s="97"/>
      <c r="B21" s="138"/>
      <c r="C21" s="137"/>
      <c r="D21" s="138"/>
      <c r="E21" s="125"/>
      <c r="F21" s="548" t="s">
        <v>140</v>
      </c>
      <c r="G21" s="549"/>
      <c r="H21" s="549"/>
      <c r="I21" s="167">
        <f>'S2. Company Facts'!C19</f>
        <v>0</v>
      </c>
      <c r="J21" s="488"/>
      <c r="K21" s="488"/>
      <c r="L21" s="488"/>
      <c r="M21" s="128"/>
      <c r="N21" s="129"/>
      <c r="O21" s="129"/>
      <c r="P21" s="130"/>
      <c r="Q21" s="146"/>
      <c r="R21" s="97"/>
      <c r="S21" s="97"/>
      <c r="T21" s="97"/>
      <c r="U21" s="97"/>
      <c r="V21" s="97"/>
      <c r="W21" s="97"/>
      <c r="X21" s="97"/>
      <c r="Y21" s="97"/>
      <c r="Z21" s="99"/>
    </row>
    <row r="22" spans="1:26" ht="15" customHeight="1">
      <c r="A22" s="97"/>
      <c r="B22" s="105"/>
      <c r="C22" s="168"/>
      <c r="D22" s="105"/>
      <c r="E22" s="169">
        <f>IFERROR((G24+I24)/I23,0.2)</f>
        <v>0.2</v>
      </c>
      <c r="F22" s="170" t="s">
        <v>141</v>
      </c>
      <c r="G22" s="573" t="s">
        <v>142</v>
      </c>
      <c r="H22" s="574"/>
      <c r="I22" s="171">
        <f>'S2. Company Facts'!C20</f>
        <v>0</v>
      </c>
      <c r="J22" s="488"/>
      <c r="K22" s="488"/>
      <c r="L22" s="488"/>
      <c r="M22" s="172">
        <f>'S3. Calc'!D22</f>
        <v>1</v>
      </c>
      <c r="N22" s="173">
        <f>'S3. Calc'!D24</f>
        <v>1</v>
      </c>
      <c r="O22" s="173">
        <f>'S3. Calc'!D27</f>
        <v>1</v>
      </c>
      <c r="P22" s="174">
        <f>'S3. Calc'!D30</f>
        <v>1</v>
      </c>
      <c r="Q22" s="175"/>
      <c r="R22" s="97"/>
      <c r="S22" s="97"/>
      <c r="T22" s="97"/>
      <c r="U22" s="97"/>
      <c r="V22" s="97"/>
      <c r="W22" s="97"/>
      <c r="X22" s="97"/>
      <c r="Y22" s="97"/>
      <c r="Z22" s="99"/>
    </row>
    <row r="23" spans="1:26" ht="15" customHeight="1">
      <c r="A23" s="97"/>
      <c r="B23" s="105"/>
      <c r="C23" s="168"/>
      <c r="D23" s="105"/>
      <c r="E23" s="176">
        <f>IFERROR(I32/I23,0.3)</f>
        <v>0.3</v>
      </c>
      <c r="F23" s="170" t="s">
        <v>143</v>
      </c>
      <c r="G23" s="548" t="s">
        <v>144</v>
      </c>
      <c r="H23" s="549"/>
      <c r="I23" s="177">
        <f>'S2. Company Facts'!C21</f>
        <v>0</v>
      </c>
      <c r="J23" s="488"/>
      <c r="K23" s="488"/>
      <c r="L23" s="488"/>
      <c r="M23" s="147">
        <f>M50</f>
        <v>51.282051282051277</v>
      </c>
      <c r="N23" s="148">
        <f>N50</f>
        <v>51.282051282051277</v>
      </c>
      <c r="O23" s="148">
        <f>O50</f>
        <v>51.282051282051277</v>
      </c>
      <c r="P23" s="149">
        <f>P50</f>
        <v>51.282051282051277</v>
      </c>
      <c r="Q23" s="175"/>
      <c r="R23" s="97"/>
      <c r="S23" s="97"/>
      <c r="T23" s="97"/>
      <c r="U23" s="97"/>
      <c r="V23" s="97"/>
      <c r="W23" s="97"/>
      <c r="X23" s="97"/>
      <c r="Y23" s="97"/>
      <c r="Z23" s="99"/>
    </row>
    <row r="24" spans="1:26" ht="15.75" customHeight="1">
      <c r="A24" s="97"/>
      <c r="B24" s="178"/>
      <c r="C24" s="179"/>
      <c r="D24" s="180"/>
      <c r="E24" s="158"/>
      <c r="F24" s="181" t="s">
        <v>145</v>
      </c>
      <c r="G24" s="165">
        <f>'S2. Company Facts'!C22</f>
        <v>0</v>
      </c>
      <c r="H24" s="181" t="s">
        <v>146</v>
      </c>
      <c r="I24" s="182">
        <f>'S2. Company Facts'!C23</f>
        <v>0</v>
      </c>
      <c r="J24" s="533"/>
      <c r="K24" s="533"/>
      <c r="L24" s="533"/>
      <c r="M24" s="183">
        <f>IF(G69="empty",1,IFERROR(IF(H35='10. Industry'!A22,'S3. Calc'!C81,IF(E23&lt;0.1,'S3. Calc'!C82,IF(E23&gt;0.5,'S3. Calc'!C84,'S3. Calc'!C83))),'S3. Calc'!C83))</f>
        <v>1</v>
      </c>
      <c r="N24" s="184">
        <f>IF(G69="empty",1,IFERROR(IF(I20="-",'S3. Calc'!C83,IF(I20&gt;0.1,'S3. Calc'!C82,IF(I20&lt;0.001,'S3. Calc'!C85,IF(I20&lt;0.03,'S3. Calc'!C84,'S3. Calc'!C83)))),'S3. Calc'!C83))</f>
        <v>1</v>
      </c>
      <c r="O24" s="184">
        <f>IF(G69="empty",1,IFERROR(IF(H35='10. Industry'!A22,'S3. Calc'!C81,IF(E22&lt;0.1,'S3. Calc'!C84,IF(E22&gt;0.25,'S3. Calc'!C82,'S3. Calc'!C83))),'S3. Calc'!C83))</f>
        <v>1</v>
      </c>
      <c r="P24" s="185">
        <f>IF(G69="empty",1,IF(H39='12.lan'!D324,'S3. Calc'!C84,'S3. Calc'!C83))</f>
        <v>1</v>
      </c>
      <c r="Q24" s="186"/>
      <c r="R24" s="97"/>
      <c r="S24" s="97"/>
      <c r="T24" s="97"/>
      <c r="U24" s="97"/>
      <c r="V24" s="97"/>
      <c r="W24" s="97"/>
      <c r="X24" s="97"/>
      <c r="Y24" s="97"/>
      <c r="Z24" s="99"/>
    </row>
    <row r="25" spans="1:26" ht="12" customHeight="1">
      <c r="A25" s="97"/>
      <c r="B25" s="178"/>
      <c r="C25" s="187"/>
      <c r="D25" s="188"/>
      <c r="E25" s="125"/>
      <c r="F25" s="575" t="s">
        <v>147</v>
      </c>
      <c r="G25" s="488"/>
      <c r="H25" s="488"/>
      <c r="I25" s="189">
        <f>'S2. Company Facts'!C27</f>
        <v>0</v>
      </c>
      <c r="J25" s="542" t="s">
        <v>148</v>
      </c>
      <c r="K25" s="543">
        <f>K51</f>
        <v>1</v>
      </c>
      <c r="L25" s="532">
        <f>M29+N29+O29+P29</f>
        <v>205.12820512820511</v>
      </c>
      <c r="M25" s="547" t="s">
        <v>104</v>
      </c>
      <c r="N25" s="571" t="s">
        <v>105</v>
      </c>
      <c r="O25" s="534" t="s">
        <v>106</v>
      </c>
      <c r="P25" s="550" t="s">
        <v>107</v>
      </c>
      <c r="Q25" s="175"/>
      <c r="R25" s="97"/>
      <c r="S25" s="97"/>
      <c r="T25" s="97"/>
      <c r="U25" s="97"/>
      <c r="V25" s="97"/>
      <c r="W25" s="97"/>
      <c r="X25" s="97"/>
      <c r="Y25" s="97"/>
      <c r="Z25" s="99"/>
    </row>
    <row r="26" spans="1:26" ht="15" customHeight="1">
      <c r="A26" s="97"/>
      <c r="B26" s="178"/>
      <c r="C26" s="187"/>
      <c r="D26" s="188"/>
      <c r="E26" s="125"/>
      <c r="F26" s="548" t="s">
        <v>149</v>
      </c>
      <c r="G26" s="549"/>
      <c r="H26" s="549"/>
      <c r="I26" s="190">
        <f>'S2. Company Facts'!C26</f>
        <v>0</v>
      </c>
      <c r="J26" s="488"/>
      <c r="K26" s="488"/>
      <c r="L26" s="488"/>
      <c r="M26" s="545"/>
      <c r="N26" s="535"/>
      <c r="O26" s="535"/>
      <c r="P26" s="538"/>
      <c r="Q26" s="175"/>
      <c r="R26" s="97"/>
      <c r="S26" s="97"/>
      <c r="T26" s="97"/>
      <c r="U26" s="97"/>
      <c r="V26" s="97"/>
      <c r="W26" s="97"/>
      <c r="X26" s="97"/>
      <c r="Y26" s="97"/>
      <c r="Z26" s="99"/>
    </row>
    <row r="27" spans="1:26" ht="12" customHeight="1">
      <c r="A27" s="97"/>
      <c r="B27" s="178"/>
      <c r="C27" s="187"/>
      <c r="D27" s="188"/>
      <c r="E27" s="125"/>
      <c r="F27" s="191"/>
      <c r="G27" s="192" t="s">
        <v>150</v>
      </c>
      <c r="H27" s="193" t="str">
        <f>'S2. Company Facts'!B30</f>
        <v>Please choose</v>
      </c>
      <c r="I27" s="194">
        <f>'S2. Company Facts'!D30</f>
        <v>0</v>
      </c>
      <c r="J27" s="488"/>
      <c r="K27" s="488"/>
      <c r="L27" s="488"/>
      <c r="M27" s="128"/>
      <c r="N27" s="129"/>
      <c r="O27" s="129"/>
      <c r="P27" s="130"/>
      <c r="Q27" s="175"/>
      <c r="R27" s="97"/>
      <c r="S27" s="97"/>
      <c r="T27" s="97"/>
      <c r="U27" s="97"/>
      <c r="V27" s="97"/>
      <c r="W27" s="97"/>
      <c r="X27" s="97"/>
      <c r="Y27" s="97"/>
      <c r="Z27" s="99"/>
    </row>
    <row r="28" spans="1:26" ht="15" customHeight="1">
      <c r="A28" s="97"/>
      <c r="B28" s="109"/>
      <c r="C28" s="168"/>
      <c r="D28" s="105"/>
      <c r="E28" s="125"/>
      <c r="F28" s="191"/>
      <c r="G28" s="192" t="s">
        <v>151</v>
      </c>
      <c r="H28" s="195" t="str">
        <f>'S2. Company Facts'!B31</f>
        <v>Please choose</v>
      </c>
      <c r="I28" s="196">
        <f>'S2. Company Facts'!D31</f>
        <v>0</v>
      </c>
      <c r="J28" s="488"/>
      <c r="K28" s="488"/>
      <c r="L28" s="488"/>
      <c r="M28" s="172">
        <f>'S3. Calc'!D34</f>
        <v>1</v>
      </c>
      <c r="N28" s="173">
        <f>'S3. Calc'!D37</f>
        <v>1</v>
      </c>
      <c r="O28" s="173">
        <f>'S3. Calc'!D40</f>
        <v>1</v>
      </c>
      <c r="P28" s="174">
        <f>'S3. Calc'!D43</f>
        <v>1</v>
      </c>
      <c r="Q28" s="175"/>
      <c r="R28" s="97"/>
      <c r="S28" s="97"/>
      <c r="T28" s="97"/>
      <c r="U28" s="97"/>
      <c r="V28" s="97"/>
      <c r="W28" s="97"/>
      <c r="X28" s="97"/>
      <c r="Y28" s="97"/>
      <c r="Z28" s="99"/>
    </row>
    <row r="29" spans="1:26" ht="15" customHeight="1">
      <c r="A29" s="97"/>
      <c r="B29" s="109"/>
      <c r="C29" s="168"/>
      <c r="D29" s="105"/>
      <c r="E29" s="125"/>
      <c r="F29" s="191"/>
      <c r="G29" s="192" t="s">
        <v>151</v>
      </c>
      <c r="H29" s="197" t="str">
        <f>'S2. Company Facts'!B32</f>
        <v>Please choose</v>
      </c>
      <c r="I29" s="198">
        <f>'S2. Company Facts'!D32</f>
        <v>0</v>
      </c>
      <c r="J29" s="488"/>
      <c r="K29" s="488"/>
      <c r="L29" s="488"/>
      <c r="M29" s="147">
        <f>M51</f>
        <v>51.282051282051277</v>
      </c>
      <c r="N29" s="148">
        <f>N51</f>
        <v>51.282051282051277</v>
      </c>
      <c r="O29" s="148">
        <f>O51</f>
        <v>51.282051282051277</v>
      </c>
      <c r="P29" s="149">
        <f>P51</f>
        <v>51.282051282051277</v>
      </c>
      <c r="Q29" s="175"/>
      <c r="R29" s="97"/>
      <c r="S29" s="97"/>
      <c r="T29" s="97"/>
      <c r="U29" s="97"/>
      <c r="V29" s="97"/>
      <c r="W29" s="97"/>
      <c r="X29" s="97"/>
      <c r="Y29" s="97"/>
      <c r="Z29" s="99"/>
    </row>
    <row r="30" spans="1:26" ht="15" customHeight="1">
      <c r="A30" s="97"/>
      <c r="B30" s="109"/>
      <c r="C30" s="168"/>
      <c r="D30" s="105"/>
      <c r="E30" s="125"/>
      <c r="F30" s="548" t="s">
        <v>152</v>
      </c>
      <c r="G30" s="549"/>
      <c r="H30" s="549"/>
      <c r="I30" s="199">
        <f>'S2. Company Facts'!C33</f>
        <v>0</v>
      </c>
      <c r="J30" s="488"/>
      <c r="K30" s="488"/>
      <c r="L30" s="488"/>
      <c r="M30" s="150">
        <f>IF(G69="empty",1,'S3. Calc'!C83)</f>
        <v>1</v>
      </c>
      <c r="N30" s="150">
        <f>IF(G69="empty",1,'S3. Calc'!C83)</f>
        <v>1</v>
      </c>
      <c r="O30" s="151">
        <f>IF(G69="empty",1,IF(AND(I31='12.lan'!D53,I30&lt;10),'S3. Calc'!C84,IF(I30&gt;25,'S3. Calc'!C82,'S3. Calc'!C83)))</f>
        <v>1</v>
      </c>
      <c r="P30" s="152">
        <f>IF(G69="empty",1,IF(I26=1,'S3. Calc'!C85,IF(H39='12.lan'!D324,'S3. Calc'!C84,IF('11.Region'!I14&gt;3.25,'S3. Calc'!C82,'S3. Calc'!C83))))</f>
        <v>1</v>
      </c>
      <c r="Q30" s="175"/>
      <c r="R30" s="97"/>
      <c r="S30" s="97"/>
      <c r="T30" s="97"/>
      <c r="U30" s="97"/>
      <c r="V30" s="97"/>
      <c r="W30" s="97"/>
      <c r="X30" s="97"/>
      <c r="Y30" s="97"/>
      <c r="Z30" s="99"/>
    </row>
    <row r="31" spans="1:26" ht="15.75" customHeight="1">
      <c r="A31" s="97"/>
      <c r="B31" s="178"/>
      <c r="C31" s="179"/>
      <c r="D31" s="180"/>
      <c r="E31" s="158"/>
      <c r="F31" s="539" t="s">
        <v>153</v>
      </c>
      <c r="G31" s="533"/>
      <c r="H31" s="533"/>
      <c r="I31" s="200">
        <f>'S2. Company Facts'!C34</f>
        <v>0</v>
      </c>
      <c r="J31" s="533"/>
      <c r="K31" s="533"/>
      <c r="L31" s="533"/>
      <c r="M31" s="161"/>
      <c r="N31" s="162"/>
      <c r="O31" s="162"/>
      <c r="P31" s="163"/>
      <c r="Q31" s="186"/>
      <c r="R31" s="97"/>
      <c r="S31" s="97"/>
      <c r="T31" s="97"/>
      <c r="U31" s="97"/>
      <c r="V31" s="97"/>
      <c r="W31" s="97"/>
      <c r="X31" s="97"/>
      <c r="Y31" s="97"/>
      <c r="Z31" s="99"/>
    </row>
    <row r="32" spans="1:26" ht="12.75" customHeight="1">
      <c r="A32" s="97"/>
      <c r="B32" s="178"/>
      <c r="C32" s="187"/>
      <c r="D32" s="188"/>
      <c r="E32" s="125"/>
      <c r="F32" s="540" t="s">
        <v>154</v>
      </c>
      <c r="G32" s="541"/>
      <c r="H32" s="541"/>
      <c r="I32" s="201">
        <f>'S2. Company Facts'!C37</f>
        <v>0</v>
      </c>
      <c r="J32" s="542" t="s">
        <v>155</v>
      </c>
      <c r="K32" s="543">
        <v>1</v>
      </c>
      <c r="L32" s="532">
        <f>M36+N36+O36+P36</f>
        <v>205.12820512820511</v>
      </c>
      <c r="M32" s="544" t="s">
        <v>109</v>
      </c>
      <c r="N32" s="546" t="s">
        <v>110</v>
      </c>
      <c r="O32" s="536" t="s">
        <v>111</v>
      </c>
      <c r="P32" s="537" t="s">
        <v>112</v>
      </c>
      <c r="Q32" s="175"/>
      <c r="R32" s="97"/>
      <c r="S32" s="97"/>
      <c r="T32" s="97"/>
      <c r="U32" s="97"/>
      <c r="V32" s="97"/>
      <c r="W32" s="97"/>
      <c r="X32" s="97"/>
      <c r="Y32" s="97"/>
      <c r="Z32" s="99"/>
    </row>
    <row r="33" spans="1:26" ht="15" customHeight="1">
      <c r="A33" s="97"/>
      <c r="B33" s="178"/>
      <c r="C33" s="187"/>
      <c r="D33" s="188"/>
      <c r="E33" s="125"/>
      <c r="F33" s="202"/>
      <c r="G33" s="202"/>
      <c r="H33" s="202" t="s">
        <v>156</v>
      </c>
      <c r="I33" s="203">
        <f>'S2. Company Facts'!C38</f>
        <v>0</v>
      </c>
      <c r="J33" s="488"/>
      <c r="K33" s="488"/>
      <c r="L33" s="488"/>
      <c r="M33" s="545"/>
      <c r="N33" s="535"/>
      <c r="O33" s="535"/>
      <c r="P33" s="538"/>
      <c r="Q33" s="175"/>
      <c r="R33" s="97"/>
      <c r="S33" s="97"/>
      <c r="T33" s="97"/>
      <c r="U33" s="97"/>
      <c r="V33" s="97"/>
      <c r="W33" s="97"/>
      <c r="X33" s="97"/>
      <c r="Y33" s="97"/>
      <c r="Z33" s="99"/>
    </row>
    <row r="34" spans="1:26" ht="23.25" customHeight="1">
      <c r="A34" s="97"/>
      <c r="B34" s="178"/>
      <c r="C34" s="187"/>
      <c r="D34" s="188"/>
      <c r="E34" s="125"/>
      <c r="F34" s="126" t="s">
        <v>132</v>
      </c>
      <c r="G34" s="126" t="s">
        <v>133</v>
      </c>
      <c r="H34" s="204" t="s">
        <v>157</v>
      </c>
      <c r="I34" s="205" t="s">
        <v>158</v>
      </c>
      <c r="J34" s="488"/>
      <c r="K34" s="488"/>
      <c r="L34" s="488"/>
      <c r="M34" s="128"/>
      <c r="N34" s="129"/>
      <c r="O34" s="129"/>
      <c r="P34" s="130"/>
      <c r="Q34" s="175"/>
      <c r="R34" s="97"/>
      <c r="S34" s="97"/>
      <c r="T34" s="97"/>
      <c r="U34" s="97"/>
      <c r="V34" s="97"/>
      <c r="W34" s="97"/>
      <c r="X34" s="97"/>
      <c r="Y34" s="97"/>
      <c r="Z34" s="99"/>
    </row>
    <row r="35" spans="1:26" ht="15" customHeight="1">
      <c r="A35" s="97"/>
      <c r="B35" s="178"/>
      <c r="C35" s="187"/>
      <c r="D35" s="188"/>
      <c r="E35" s="125"/>
      <c r="F35" s="206" t="str">
        <f>'S2. Company Facts'!B41</f>
        <v>Please choose</v>
      </c>
      <c r="G35" s="207">
        <f>'S2. Company Facts'!C41</f>
        <v>0</v>
      </c>
      <c r="H35" s="204" t="str">
        <f>LEFT(F35,2)</f>
        <v>Pl</v>
      </c>
      <c r="I35" s="208">
        <f>'S2. Company Facts'!D41</f>
        <v>0</v>
      </c>
      <c r="J35" s="488"/>
      <c r="K35" s="488"/>
      <c r="L35" s="488"/>
      <c r="M35" s="172">
        <f>'S3. Calc'!D47</f>
        <v>1</v>
      </c>
      <c r="N35" s="173">
        <f>'S3. Calc'!D50</f>
        <v>1</v>
      </c>
      <c r="O35" s="173">
        <f>'S3. Calc'!D53</f>
        <v>1</v>
      </c>
      <c r="P35" s="174">
        <f>'S3. Calc'!D56</f>
        <v>1</v>
      </c>
      <c r="Q35" s="175"/>
      <c r="R35" s="97"/>
      <c r="S35" s="97"/>
      <c r="T35" s="97"/>
      <c r="U35" s="97"/>
      <c r="V35" s="97"/>
      <c r="W35" s="97"/>
      <c r="X35" s="97"/>
      <c r="Y35" s="97"/>
      <c r="Z35" s="99"/>
    </row>
    <row r="36" spans="1:26" ht="15" customHeight="1">
      <c r="A36" s="97"/>
      <c r="B36" s="178"/>
      <c r="C36" s="187"/>
      <c r="D36" s="188"/>
      <c r="E36" s="125"/>
      <c r="F36" s="209" t="str">
        <f>'S2. Company Facts'!B42</f>
        <v>Please choose</v>
      </c>
      <c r="G36" s="210">
        <f>'S2. Company Facts'!C42</f>
        <v>0</v>
      </c>
      <c r="H36" s="204" t="str">
        <f>LEFT(F36,2)</f>
        <v>Pl</v>
      </c>
      <c r="I36" s="211">
        <f>'S2. Company Facts'!D42</f>
        <v>0</v>
      </c>
      <c r="J36" s="488"/>
      <c r="K36" s="488"/>
      <c r="L36" s="488"/>
      <c r="M36" s="147">
        <f>M52</f>
        <v>51.282051282051277</v>
      </c>
      <c r="N36" s="148">
        <f>N52</f>
        <v>51.282051282051277</v>
      </c>
      <c r="O36" s="148">
        <f>O52</f>
        <v>51.282051282051277</v>
      </c>
      <c r="P36" s="149">
        <f>P52</f>
        <v>51.282051282051277</v>
      </c>
      <c r="Q36" s="175"/>
      <c r="R36" s="97"/>
      <c r="S36" s="97"/>
      <c r="T36" s="97"/>
      <c r="U36" s="97"/>
      <c r="V36" s="97"/>
      <c r="W36" s="97"/>
      <c r="X36" s="97"/>
      <c r="Y36" s="97"/>
      <c r="Z36" s="99"/>
    </row>
    <row r="37" spans="1:26" ht="15.75" customHeight="1">
      <c r="A37" s="97"/>
      <c r="B37" s="212"/>
      <c r="C37" s="213"/>
      <c r="D37" s="214"/>
      <c r="E37" s="158"/>
      <c r="F37" s="215" t="str">
        <f>'S2. Company Facts'!B43</f>
        <v>Please choose</v>
      </c>
      <c r="G37" s="216">
        <f>'S2. Company Facts'!C43</f>
        <v>0</v>
      </c>
      <c r="H37" s="204" t="str">
        <f>LEFT(F37,2)</f>
        <v>Pl</v>
      </c>
      <c r="I37" s="217">
        <f>'S2. Company Facts'!D43</f>
        <v>0</v>
      </c>
      <c r="J37" s="533"/>
      <c r="K37" s="533"/>
      <c r="L37" s="533"/>
      <c r="M37" s="183">
        <f>IF(G69="empty",1,'S3. Calc'!C83)</f>
        <v>1</v>
      </c>
      <c r="N37" s="183">
        <f>IF(G69="empty",1,'S3. Calc'!C83)</f>
        <v>1</v>
      </c>
      <c r="O37" s="184">
        <f>IF(G69="empty",1,VLOOKUP(S37,'S3. Calc'!$B$81:$C$85,2,FALSE))</f>
        <v>1</v>
      </c>
      <c r="P37" s="185">
        <f>IF(G69="empty",1,IFERROR(IF(I33='12.lan'!D52,'S3. Calc'!C82,'S3. Calc'!C83),'S3. Calc'!C83))</f>
        <v>1</v>
      </c>
      <c r="Q37" s="186"/>
      <c r="R37" s="97"/>
      <c r="S37" s="218">
        <f>VLOOKUP('10. Industry'!J39,F49:H53,3,FALSE)</f>
        <v>1</v>
      </c>
      <c r="T37" s="97"/>
      <c r="U37" s="97"/>
      <c r="V37" s="97"/>
      <c r="W37" s="97"/>
      <c r="X37" s="97"/>
      <c r="Y37" s="97"/>
      <c r="Z37" s="99"/>
    </row>
    <row r="38" spans="1:26" ht="20.25" customHeight="1">
      <c r="A38" s="97"/>
      <c r="B38" s="212"/>
      <c r="C38" s="219"/>
      <c r="D38" s="212"/>
      <c r="E38" s="125"/>
      <c r="F38" s="125"/>
      <c r="G38" s="125"/>
      <c r="H38" s="125"/>
      <c r="I38" s="125"/>
      <c r="J38" s="556" t="s">
        <v>159</v>
      </c>
      <c r="K38" s="543">
        <v>1</v>
      </c>
      <c r="L38" s="532">
        <f>M42+N42+O42+P42</f>
        <v>205.12820512820511</v>
      </c>
      <c r="M38" s="547" t="s">
        <v>114</v>
      </c>
      <c r="N38" s="534" t="s">
        <v>115</v>
      </c>
      <c r="O38" s="534" t="s">
        <v>116</v>
      </c>
      <c r="P38" s="550" t="s">
        <v>117</v>
      </c>
      <c r="Q38" s="175"/>
      <c r="R38" s="97"/>
      <c r="S38" s="97"/>
      <c r="T38" s="97"/>
      <c r="U38" s="97"/>
      <c r="V38" s="97"/>
      <c r="W38" s="97"/>
      <c r="X38" s="97"/>
      <c r="Y38" s="97"/>
      <c r="Z38" s="99"/>
    </row>
    <row r="39" spans="1:26" ht="20.25" customHeight="1">
      <c r="A39" s="97"/>
      <c r="B39" s="212"/>
      <c r="C39" s="219"/>
      <c r="D39" s="212"/>
      <c r="E39" s="125"/>
      <c r="F39" s="125"/>
      <c r="G39" s="125"/>
      <c r="H39" s="125" t="str">
        <f>IF(AND(I26&lt;10,OR(I32&lt;=2000000,I23&lt;=2000000)),'12.lan'!D324,IF(AND(I26&lt;50,OR(I32&lt;=10000000,I23&lt;=10000000)),'12.lan'!D325,IF(AND(I26&lt;250,OR(I32&lt;=50000000,I23&lt;=43000000)),'12.lan'!D326,'12.lan'!D327)))</f>
        <v>Micro-business</v>
      </c>
      <c r="I39" s="125"/>
      <c r="J39" s="488"/>
      <c r="K39" s="488"/>
      <c r="L39" s="488"/>
      <c r="M39" s="545"/>
      <c r="N39" s="535"/>
      <c r="O39" s="535"/>
      <c r="P39" s="538"/>
      <c r="Q39" s="175"/>
      <c r="R39" s="97"/>
      <c r="S39" s="97"/>
      <c r="T39" s="97"/>
      <c r="U39" s="97"/>
      <c r="V39" s="97"/>
      <c r="W39" s="97"/>
      <c r="X39" s="97"/>
      <c r="Y39" s="97"/>
      <c r="Z39" s="99"/>
    </row>
    <row r="40" spans="1:26" ht="15" customHeight="1">
      <c r="A40" s="97"/>
      <c r="B40" s="212"/>
      <c r="C40" s="219"/>
      <c r="D40" s="212"/>
      <c r="E40" s="125"/>
      <c r="F40" s="125" t="s">
        <v>160</v>
      </c>
      <c r="G40" s="125"/>
      <c r="H40" s="125" t="str">
        <f>IF(AND(I26=0,I32=0,I23=0),'12.lan'!E326)</f>
        <v>Mittleres Unternehmen</v>
      </c>
      <c r="I40" s="125"/>
      <c r="J40" s="488"/>
      <c r="K40" s="488"/>
      <c r="L40" s="488"/>
      <c r="M40" s="128"/>
      <c r="N40" s="128"/>
      <c r="O40" s="128"/>
      <c r="P40" s="130"/>
      <c r="Q40" s="175"/>
      <c r="R40" s="97"/>
      <c r="S40" s="97"/>
      <c r="T40" s="97"/>
      <c r="U40" s="97"/>
      <c r="V40" s="97"/>
      <c r="W40" s="97"/>
      <c r="X40" s="97"/>
      <c r="Y40" s="97"/>
      <c r="Z40" s="99"/>
    </row>
    <row r="41" spans="1:26" ht="14.25" customHeight="1">
      <c r="A41" s="97"/>
      <c r="B41" s="212"/>
      <c r="C41" s="219"/>
      <c r="D41" s="212"/>
      <c r="E41" s="125"/>
      <c r="F41" s="125"/>
      <c r="G41" s="125"/>
      <c r="H41" s="125"/>
      <c r="I41" s="125"/>
      <c r="J41" s="488"/>
      <c r="K41" s="488"/>
      <c r="L41" s="488"/>
      <c r="M41" s="172">
        <f>'S3. Calc'!D60</f>
        <v>1</v>
      </c>
      <c r="N41" s="173">
        <f>'S3. Calc'!D63</f>
        <v>1</v>
      </c>
      <c r="O41" s="173">
        <f>'S3. Calc'!D67</f>
        <v>1</v>
      </c>
      <c r="P41" s="174">
        <f>'S3. Calc'!D70</f>
        <v>1</v>
      </c>
      <c r="Q41" s="175"/>
      <c r="R41" s="97"/>
      <c r="S41" s="97"/>
      <c r="T41" s="97"/>
      <c r="U41" s="97"/>
      <c r="V41" s="97"/>
      <c r="W41" s="97"/>
      <c r="X41" s="97"/>
      <c r="Y41" s="97"/>
      <c r="Z41" s="99"/>
    </row>
    <row r="42" spans="1:26" ht="15.75" customHeight="1">
      <c r="A42" s="97"/>
      <c r="B42" s="212"/>
      <c r="C42" s="213"/>
      <c r="D42" s="214"/>
      <c r="E42" s="158"/>
      <c r="F42" s="158"/>
      <c r="G42" s="158"/>
      <c r="H42" s="158"/>
      <c r="I42" s="158"/>
      <c r="J42" s="533"/>
      <c r="K42" s="533"/>
      <c r="L42" s="533"/>
      <c r="M42" s="220">
        <f>M53</f>
        <v>51.282051282051277</v>
      </c>
      <c r="N42" s="221">
        <f>N53</f>
        <v>51.282051282051277</v>
      </c>
      <c r="O42" s="221">
        <f>O53</f>
        <v>51.282051282051277</v>
      </c>
      <c r="P42" s="222">
        <f>P53</f>
        <v>51.282051282051277</v>
      </c>
      <c r="Q42" s="186"/>
      <c r="R42" s="97"/>
      <c r="S42" s="97"/>
      <c r="T42" s="97"/>
      <c r="U42" s="97"/>
      <c r="V42" s="97"/>
      <c r="W42" s="97"/>
      <c r="X42" s="97"/>
      <c r="Y42" s="97"/>
      <c r="Z42" s="99"/>
    </row>
    <row r="43" spans="1:26" ht="12.75" customHeight="1">
      <c r="A43" s="97"/>
      <c r="B43" s="97"/>
      <c r="C43" s="97"/>
      <c r="D43" s="97"/>
      <c r="E43" s="97"/>
      <c r="F43" s="97"/>
      <c r="G43" s="97"/>
      <c r="H43" s="97"/>
      <c r="I43" s="97"/>
      <c r="J43" s="97"/>
      <c r="K43" s="97"/>
      <c r="L43" s="97"/>
      <c r="M43" s="223">
        <f>IF(G69="empty",1,'S3. Calc'!C83)</f>
        <v>1</v>
      </c>
      <c r="N43" s="223">
        <f>IF(G69="empty",1,IF(I20="-",'S3. Calc'!C83,IF(I20&lt;0.05,'S3. Calc'!C84,IF(I20&lt;0.1,'S3. Calc'!C83,IF(I20&gt;0.1,'S3. Calc'!C82,'S3. Calc'!C83)))))</f>
        <v>1</v>
      </c>
      <c r="O43" s="223">
        <f>IF(G69="empty",1,VLOOKUP(S37,'S3. Calc'!$B$81:$C$85,2,FALSE))</f>
        <v>1</v>
      </c>
      <c r="P43" s="223">
        <f>IF(G69="empty",1,IF(H35="B",'S3. Calc'!C82,IF(H35="F",'S3. Calc'!C82,IF(H39='12.lan'!D324,'S3. Calc'!C84,IF(H39='12.lan'!D324,'S3. Calc'!C84,'S3. Calc'!C83)))))</f>
        <v>1</v>
      </c>
      <c r="Q43" s="97"/>
      <c r="R43" s="97"/>
      <c r="S43" s="97">
        <f>VLOOKUP('10. Industry'!L39,F49:H53,3,FALSE)</f>
        <v>1</v>
      </c>
      <c r="T43" s="97"/>
      <c r="U43" s="97"/>
      <c r="V43" s="97"/>
      <c r="W43" s="97"/>
      <c r="X43" s="97"/>
      <c r="Y43" s="97"/>
      <c r="Z43" s="99"/>
    </row>
    <row r="44" spans="1:26" ht="24" customHeight="1">
      <c r="A44" s="97"/>
      <c r="B44" s="102"/>
      <c r="C44" s="102"/>
      <c r="D44" s="102"/>
      <c r="E44" s="102"/>
      <c r="F44" s="102"/>
      <c r="G44" s="102"/>
      <c r="H44" s="102"/>
      <c r="I44" s="102"/>
      <c r="J44" s="102"/>
      <c r="K44" s="102"/>
      <c r="L44" s="102"/>
      <c r="M44" s="102"/>
      <c r="N44" s="102"/>
      <c r="O44" s="102"/>
      <c r="P44" s="102"/>
      <c r="Q44" s="104"/>
      <c r="R44" s="97"/>
      <c r="S44" s="97"/>
      <c r="T44" s="97"/>
      <c r="U44" s="97"/>
      <c r="V44" s="97"/>
      <c r="W44" s="97"/>
      <c r="X44" s="97"/>
      <c r="Y44" s="97"/>
      <c r="Z44" s="99"/>
    </row>
    <row r="45" spans="1:26" ht="16.5" customHeight="1">
      <c r="A45" s="97"/>
      <c r="B45" s="113"/>
      <c r="C45" s="113"/>
      <c r="D45" s="113"/>
      <c r="E45" s="113"/>
      <c r="F45" s="113"/>
      <c r="G45" s="113"/>
      <c r="H45" s="113"/>
      <c r="I45" s="113"/>
      <c r="J45" s="113"/>
      <c r="K45" s="113"/>
      <c r="L45" s="113"/>
      <c r="M45" s="555" t="s">
        <v>161</v>
      </c>
      <c r="N45" s="555" t="s">
        <v>162</v>
      </c>
      <c r="O45" s="555" t="s">
        <v>122</v>
      </c>
      <c r="P45" s="555" t="s">
        <v>163</v>
      </c>
      <c r="Q45" s="108"/>
      <c r="R45" s="97"/>
      <c r="S45" s="97"/>
      <c r="T45" s="97"/>
      <c r="U45" s="97"/>
      <c r="V45" s="97"/>
      <c r="W45" s="97"/>
      <c r="X45" s="97"/>
      <c r="Y45" s="97"/>
      <c r="Z45" s="99"/>
    </row>
    <row r="46" spans="1:26" ht="24.75" customHeight="1">
      <c r="A46" s="97"/>
      <c r="B46" s="113"/>
      <c r="C46" s="113"/>
      <c r="D46" s="113"/>
      <c r="E46" s="113"/>
      <c r="F46" s="113"/>
      <c r="G46" s="113"/>
      <c r="H46" s="113"/>
      <c r="I46" s="113"/>
      <c r="J46" s="113"/>
      <c r="K46" s="113"/>
      <c r="L46" s="113"/>
      <c r="M46" s="488"/>
      <c r="N46" s="488"/>
      <c r="O46" s="488"/>
      <c r="P46" s="488"/>
      <c r="Q46" s="108"/>
      <c r="R46" s="97"/>
      <c r="S46" s="97"/>
      <c r="T46" s="97"/>
      <c r="U46" s="97"/>
      <c r="V46" s="97"/>
      <c r="W46" s="97"/>
      <c r="X46" s="97"/>
      <c r="Y46" s="97"/>
      <c r="Z46" s="99"/>
    </row>
    <row r="47" spans="1:26" ht="24.75" customHeight="1">
      <c r="A47" s="97"/>
      <c r="B47" s="113"/>
      <c r="C47" s="113"/>
      <c r="D47" s="113"/>
      <c r="E47" s="113"/>
      <c r="F47" s="113"/>
      <c r="G47" s="113"/>
      <c r="H47" s="113"/>
      <c r="I47" s="113"/>
      <c r="J47" s="113"/>
      <c r="K47" s="113"/>
      <c r="L47" s="113"/>
      <c r="M47" s="224"/>
      <c r="N47" s="224"/>
      <c r="O47" s="224"/>
      <c r="P47" s="224"/>
      <c r="Q47" s="108"/>
      <c r="R47" s="97"/>
      <c r="S47" s="97"/>
      <c r="T47" s="97"/>
      <c r="U47" s="97"/>
      <c r="V47" s="97"/>
      <c r="W47" s="97"/>
      <c r="X47" s="97"/>
      <c r="Y47" s="97"/>
      <c r="Z47" s="99"/>
    </row>
    <row r="48" spans="1:26" ht="26.25" customHeight="1">
      <c r="A48" s="97"/>
      <c r="B48" s="113"/>
      <c r="C48" s="113"/>
      <c r="D48" s="113"/>
      <c r="E48" s="99"/>
      <c r="F48" s="125" t="s">
        <v>164</v>
      </c>
      <c r="G48" s="125"/>
      <c r="H48" s="125"/>
      <c r="I48" s="99"/>
      <c r="J48" s="99"/>
      <c r="K48" s="113"/>
      <c r="L48" s="113"/>
      <c r="M48" s="204"/>
      <c r="N48" s="204"/>
      <c r="O48" s="204"/>
      <c r="P48" s="204"/>
      <c r="Q48" s="108"/>
      <c r="R48" s="98" t="s">
        <v>165</v>
      </c>
      <c r="S48" s="97"/>
      <c r="T48" s="97"/>
      <c r="U48" s="97"/>
      <c r="V48" s="97"/>
      <c r="W48" s="97"/>
      <c r="X48" s="97"/>
      <c r="Y48" s="97"/>
      <c r="Z48" s="99"/>
    </row>
    <row r="49" spans="1:26" ht="18.75" customHeight="1">
      <c r="A49" s="97"/>
      <c r="B49" s="225"/>
      <c r="C49" s="225"/>
      <c r="D49" s="225"/>
      <c r="E49" s="225"/>
      <c r="F49" s="225" t="s">
        <v>166</v>
      </c>
      <c r="G49" s="226"/>
      <c r="H49" s="227">
        <v>0</v>
      </c>
      <c r="I49" s="228">
        <f>IFERROR((60*'11.Region'!G3/('11.Region'!G3+'11.Region'!G10+(I19+I21+I22+G24))*5),100)</f>
        <v>100</v>
      </c>
      <c r="J49" s="228">
        <f>IF(I49&lt;60,60,IF(I49&gt;300,300,I49))</f>
        <v>100</v>
      </c>
      <c r="K49" s="551">
        <f>IFERROR(IF(J49=60,0.5,IF(J49=300,2,IF(J49&lt;180.1,1,1.5))),1)</f>
        <v>1</v>
      </c>
      <c r="L49" s="488"/>
      <c r="M49" s="229">
        <f t="shared" ref="M49:P53" si="0">M62/$Q$67*1000</f>
        <v>25.641025641025639</v>
      </c>
      <c r="N49" s="229">
        <f t="shared" si="0"/>
        <v>51.282051282051277</v>
      </c>
      <c r="O49" s="229">
        <f t="shared" si="0"/>
        <v>51.282051282051277</v>
      </c>
      <c r="P49" s="229">
        <f t="shared" si="0"/>
        <v>51.282051282051277</v>
      </c>
      <c r="Q49" s="230">
        <f>SUM(M49:P49)</f>
        <v>179.48717948717947</v>
      </c>
      <c r="R49" s="231">
        <f>'S3. Calc'!D9</f>
        <v>1</v>
      </c>
      <c r="S49" s="97"/>
      <c r="T49" s="97"/>
      <c r="U49" s="97"/>
      <c r="V49" s="97"/>
      <c r="W49" s="97"/>
      <c r="X49" s="97"/>
      <c r="Y49" s="97"/>
      <c r="Z49" s="99"/>
    </row>
    <row r="50" spans="1:26" ht="18.75" customHeight="1">
      <c r="A50" s="97"/>
      <c r="B50" s="125"/>
      <c r="C50" s="125"/>
      <c r="D50" s="125"/>
      <c r="E50" s="125"/>
      <c r="F50" s="125" t="s">
        <v>167</v>
      </c>
      <c r="G50" s="232"/>
      <c r="H50" s="125">
        <v>0.5</v>
      </c>
      <c r="I50" s="228">
        <f>IFERROR((60*(I19+I21+I22+G24)/('11.Region'!G3+'11.Region'!G10+(I19+I21+I22+G24))*10),100)</f>
        <v>100</v>
      </c>
      <c r="J50" s="228">
        <f>IF(I50&lt;60,60,IF(I50&gt;300,300,I50))</f>
        <v>100</v>
      </c>
      <c r="K50" s="551">
        <f>IFERROR(IF(J50=60,0.5,IF(J50=300,2,IF(J50&lt;180.1,1,1.5))),1)</f>
        <v>1</v>
      </c>
      <c r="L50" s="488"/>
      <c r="M50" s="229">
        <f t="shared" si="0"/>
        <v>51.282051282051277</v>
      </c>
      <c r="N50" s="229">
        <f t="shared" si="0"/>
        <v>51.282051282051277</v>
      </c>
      <c r="O50" s="229">
        <f t="shared" si="0"/>
        <v>51.282051282051277</v>
      </c>
      <c r="P50" s="229">
        <f t="shared" si="0"/>
        <v>51.282051282051277</v>
      </c>
      <c r="Q50" s="230">
        <f>SUM(M50:P50)</f>
        <v>205.12820512820511</v>
      </c>
      <c r="R50" s="231">
        <f>'S3. Calc'!D21</f>
        <v>1</v>
      </c>
      <c r="S50" s="97"/>
      <c r="T50" s="97"/>
      <c r="U50" s="97"/>
      <c r="V50" s="97"/>
      <c r="W50" s="97"/>
      <c r="X50" s="97"/>
      <c r="Y50" s="97"/>
      <c r="Z50" s="99"/>
    </row>
    <row r="51" spans="1:26" ht="18.75" customHeight="1">
      <c r="A51" s="97"/>
      <c r="B51" s="125"/>
      <c r="C51" s="125"/>
      <c r="D51" s="125"/>
      <c r="E51" s="125"/>
      <c r="F51" s="125" t="s">
        <v>168</v>
      </c>
      <c r="G51" s="232"/>
      <c r="H51" s="125">
        <v>1</v>
      </c>
      <c r="I51" s="228">
        <f>IFERROR((60*'11.Region'!G10/('11.Region'!G3+'11.Region'!G10+(I19+I21+I22+G24))*10),100)</f>
        <v>100</v>
      </c>
      <c r="J51" s="228">
        <f>IF(I51&lt;60,60,IF(I51&gt;300,300,I51))</f>
        <v>100</v>
      </c>
      <c r="K51" s="551">
        <f>IFERROR(IF(J51=60,0.5,IF(J51=300,2,IF(J51&lt;180.1,1,1.5))),1)</f>
        <v>1</v>
      </c>
      <c r="L51" s="488"/>
      <c r="M51" s="229">
        <f t="shared" si="0"/>
        <v>51.282051282051277</v>
      </c>
      <c r="N51" s="229">
        <f t="shared" si="0"/>
        <v>51.282051282051277</v>
      </c>
      <c r="O51" s="229">
        <f t="shared" si="0"/>
        <v>51.282051282051277</v>
      </c>
      <c r="P51" s="229">
        <f t="shared" si="0"/>
        <v>51.282051282051277</v>
      </c>
      <c r="Q51" s="230">
        <f>SUM(M51:P51)</f>
        <v>205.12820512820511</v>
      </c>
      <c r="R51" s="231">
        <f>'S3. Calc'!D33</f>
        <v>1</v>
      </c>
      <c r="S51" s="97"/>
      <c r="T51" s="97"/>
      <c r="U51" s="97"/>
      <c r="V51" s="97"/>
      <c r="W51" s="97"/>
      <c r="X51" s="97"/>
      <c r="Y51" s="97"/>
      <c r="Z51" s="99"/>
    </row>
    <row r="52" spans="1:26" ht="18.75" customHeight="1">
      <c r="A52" s="97"/>
      <c r="B52" s="125"/>
      <c r="C52" s="125"/>
      <c r="D52" s="125"/>
      <c r="E52" s="125"/>
      <c r="F52" s="125" t="s">
        <v>169</v>
      </c>
      <c r="G52" s="232"/>
      <c r="H52" s="125">
        <v>1.5</v>
      </c>
      <c r="I52" s="125"/>
      <c r="J52" s="125"/>
      <c r="K52" s="551">
        <f>K32</f>
        <v>1</v>
      </c>
      <c r="L52" s="488"/>
      <c r="M52" s="229">
        <f t="shared" si="0"/>
        <v>51.282051282051277</v>
      </c>
      <c r="N52" s="229">
        <f t="shared" si="0"/>
        <v>51.282051282051277</v>
      </c>
      <c r="O52" s="229">
        <f t="shared" si="0"/>
        <v>51.282051282051277</v>
      </c>
      <c r="P52" s="229">
        <f t="shared" si="0"/>
        <v>51.282051282051277</v>
      </c>
      <c r="Q52" s="230">
        <f>SUM(M52:P52)</f>
        <v>205.12820512820511</v>
      </c>
      <c r="R52" s="231">
        <f>'S3. Calc'!D46</f>
        <v>1</v>
      </c>
      <c r="S52" s="97"/>
      <c r="T52" s="97"/>
      <c r="U52" s="97"/>
      <c r="V52" s="97"/>
      <c r="W52" s="97"/>
      <c r="X52" s="97"/>
      <c r="Y52" s="97"/>
      <c r="Z52" s="99"/>
    </row>
    <row r="53" spans="1:26" ht="18.75" customHeight="1">
      <c r="A53" s="97"/>
      <c r="B53" s="125"/>
      <c r="C53" s="125"/>
      <c r="D53" s="125"/>
      <c r="E53" s="125"/>
      <c r="F53" s="125" t="s">
        <v>170</v>
      </c>
      <c r="G53" s="232"/>
      <c r="H53" s="125">
        <v>2</v>
      </c>
      <c r="I53" s="125"/>
      <c r="J53" s="125"/>
      <c r="K53" s="551">
        <f>K38</f>
        <v>1</v>
      </c>
      <c r="L53" s="488"/>
      <c r="M53" s="229">
        <f t="shared" si="0"/>
        <v>51.282051282051277</v>
      </c>
      <c r="N53" s="229">
        <f t="shared" si="0"/>
        <v>51.282051282051277</v>
      </c>
      <c r="O53" s="229">
        <f t="shared" si="0"/>
        <v>51.282051282051277</v>
      </c>
      <c r="P53" s="229">
        <f t="shared" si="0"/>
        <v>51.282051282051277</v>
      </c>
      <c r="Q53" s="230">
        <f>SUM(M53:P53)</f>
        <v>205.12820512820511</v>
      </c>
      <c r="R53" s="231">
        <f>'S3. Calc'!D59</f>
        <v>1</v>
      </c>
      <c r="S53" s="97"/>
      <c r="T53" s="97"/>
      <c r="U53" s="97"/>
      <c r="V53" s="97"/>
      <c r="W53" s="97"/>
      <c r="X53" s="97"/>
      <c r="Y53" s="97"/>
      <c r="Z53" s="99"/>
    </row>
    <row r="54" spans="1:26" ht="18.75" customHeight="1">
      <c r="A54" s="97"/>
      <c r="B54" s="233"/>
      <c r="C54" s="233"/>
      <c r="D54" s="233"/>
      <c r="E54" s="233"/>
      <c r="F54" s="233"/>
      <c r="G54" s="233"/>
      <c r="H54" s="233"/>
      <c r="I54" s="233"/>
      <c r="J54" s="233"/>
      <c r="K54" s="233"/>
      <c r="L54" s="233"/>
      <c r="M54" s="234">
        <f>SUM(M49:M53)</f>
        <v>230.76923076923075</v>
      </c>
      <c r="N54" s="234">
        <f>SUM(N49:N53)</f>
        <v>256.41025641025641</v>
      </c>
      <c r="O54" s="234">
        <f>SUM(O49:O53)</f>
        <v>256.41025641025641</v>
      </c>
      <c r="P54" s="234">
        <f>SUM(P49:P53)</f>
        <v>256.41025641025641</v>
      </c>
      <c r="Q54" s="235">
        <f>SUM(Q49:Q53)</f>
        <v>999.99999999999989</v>
      </c>
      <c r="R54" s="97"/>
      <c r="S54" s="97"/>
      <c r="T54" s="97"/>
      <c r="U54" s="97"/>
      <c r="V54" s="97"/>
      <c r="W54" s="97"/>
      <c r="X54" s="97"/>
      <c r="Y54" s="97"/>
      <c r="Z54" s="99"/>
    </row>
    <row r="55" spans="1:26" ht="18.75" customHeight="1">
      <c r="A55" s="97"/>
      <c r="B55" s="97"/>
      <c r="C55" s="97"/>
      <c r="D55" s="97"/>
      <c r="E55" s="97"/>
      <c r="F55" s="97"/>
      <c r="G55" s="97"/>
      <c r="H55" s="97"/>
      <c r="I55" s="97"/>
      <c r="J55" s="97"/>
      <c r="K55" s="97"/>
      <c r="L55" s="97"/>
      <c r="M55" s="98"/>
      <c r="N55" s="98"/>
      <c r="O55" s="98"/>
      <c r="P55" s="98"/>
      <c r="Q55" s="97"/>
      <c r="R55" s="97"/>
      <c r="S55" s="97"/>
      <c r="T55" s="97"/>
      <c r="U55" s="97"/>
      <c r="V55" s="97"/>
      <c r="W55" s="97"/>
      <c r="X55" s="97"/>
      <c r="Y55" s="97"/>
      <c r="Z55" s="99"/>
    </row>
    <row r="56" spans="1:26" ht="24.75" customHeight="1">
      <c r="A56" s="97"/>
      <c r="B56" s="97"/>
      <c r="C56" s="97"/>
      <c r="D56" s="97"/>
      <c r="E56" s="97"/>
      <c r="F56" s="97"/>
      <c r="G56" s="97"/>
      <c r="H56" s="97"/>
      <c r="I56" s="97"/>
      <c r="J56" s="97"/>
      <c r="K56" s="97"/>
      <c r="L56" s="97"/>
      <c r="M56" s="98"/>
      <c r="N56" s="98"/>
      <c r="O56" s="98"/>
      <c r="P56" s="98"/>
      <c r="Q56" s="97"/>
      <c r="R56" s="97"/>
      <c r="S56" s="97"/>
      <c r="T56" s="97"/>
      <c r="U56" s="97"/>
      <c r="V56" s="97"/>
      <c r="W56" s="97"/>
      <c r="X56" s="97"/>
      <c r="Y56" s="97"/>
      <c r="Z56" s="99"/>
    </row>
    <row r="57" spans="1:26" ht="24.75" customHeight="1">
      <c r="A57" s="97"/>
      <c r="B57" s="97"/>
      <c r="C57" s="97"/>
      <c r="D57" s="97"/>
      <c r="E57" s="97"/>
      <c r="F57" s="97"/>
      <c r="G57" s="97"/>
      <c r="H57" s="97"/>
      <c r="I57" s="97"/>
      <c r="J57" s="97"/>
      <c r="K57" s="97"/>
      <c r="L57" s="97"/>
      <c r="M57" s="98"/>
      <c r="N57" s="98"/>
      <c r="O57" s="98"/>
      <c r="P57" s="98"/>
      <c r="Q57" s="97"/>
      <c r="R57" s="97"/>
      <c r="S57" s="97"/>
      <c r="T57" s="97"/>
      <c r="U57" s="97"/>
      <c r="V57" s="97"/>
      <c r="W57" s="97"/>
      <c r="X57" s="97"/>
      <c r="Y57" s="97"/>
      <c r="Z57" s="99"/>
    </row>
    <row r="58" spans="1:26" ht="27.75" customHeight="1">
      <c r="A58" s="97"/>
      <c r="B58" s="552"/>
      <c r="C58" s="553"/>
      <c r="D58" s="553"/>
      <c r="E58" s="553"/>
      <c r="F58" s="553"/>
      <c r="G58" s="553"/>
      <c r="H58" s="553"/>
      <c r="I58" s="553"/>
      <c r="J58" s="553"/>
      <c r="K58" s="553"/>
      <c r="L58" s="553"/>
      <c r="M58" s="553"/>
      <c r="N58" s="553"/>
      <c r="O58" s="553"/>
      <c r="P58" s="553"/>
      <c r="Q58" s="554"/>
      <c r="R58" s="97"/>
      <c r="S58" s="97"/>
      <c r="T58" s="97"/>
      <c r="U58" s="97"/>
      <c r="V58" s="97"/>
      <c r="W58" s="97"/>
      <c r="X58" s="97"/>
      <c r="Y58" s="97"/>
      <c r="Z58" s="99"/>
    </row>
    <row r="59" spans="1:26" ht="27.75" customHeight="1">
      <c r="A59" s="97"/>
      <c r="B59" s="113"/>
      <c r="C59" s="113"/>
      <c r="D59" s="113"/>
      <c r="E59" s="113"/>
      <c r="F59" s="113"/>
      <c r="G59" s="113"/>
      <c r="H59" s="113"/>
      <c r="I59" s="113"/>
      <c r="J59" s="113"/>
      <c r="K59" s="113"/>
      <c r="L59" s="113"/>
      <c r="M59" s="224" t="s">
        <v>161</v>
      </c>
      <c r="N59" s="224" t="s">
        <v>162</v>
      </c>
      <c r="O59" s="224" t="s">
        <v>122</v>
      </c>
      <c r="P59" s="224" t="s">
        <v>163</v>
      </c>
      <c r="Q59" s="108"/>
      <c r="R59" s="97"/>
      <c r="S59" s="97"/>
      <c r="T59" s="97"/>
      <c r="U59" s="97"/>
      <c r="V59" s="97"/>
      <c r="W59" s="97"/>
      <c r="X59" s="97"/>
      <c r="Y59" s="97"/>
      <c r="Z59" s="99"/>
    </row>
    <row r="60" spans="1:26" ht="19.5" customHeight="1">
      <c r="A60" s="97"/>
      <c r="B60" s="113"/>
      <c r="C60" s="113"/>
      <c r="D60" s="113"/>
      <c r="E60" s="113"/>
      <c r="F60" s="113"/>
      <c r="G60" s="113"/>
      <c r="H60" s="113"/>
      <c r="I60" s="113"/>
      <c r="J60" s="113"/>
      <c r="K60" s="113"/>
      <c r="L60" s="113"/>
      <c r="M60" s="224"/>
      <c r="N60" s="224"/>
      <c r="O60" s="224"/>
      <c r="P60" s="224"/>
      <c r="Q60" s="108"/>
      <c r="R60" s="97"/>
      <c r="S60" s="97"/>
      <c r="T60" s="97"/>
      <c r="U60" s="97"/>
      <c r="V60" s="97"/>
      <c r="W60" s="97"/>
      <c r="X60" s="97"/>
      <c r="Y60" s="97"/>
      <c r="Z60" s="99"/>
    </row>
    <row r="61" spans="1:26" ht="23.25" customHeight="1">
      <c r="A61" s="97"/>
      <c r="B61" s="113"/>
      <c r="C61" s="113"/>
      <c r="D61" s="113"/>
      <c r="E61" s="113"/>
      <c r="F61" s="113"/>
      <c r="G61" s="113"/>
      <c r="H61" s="113"/>
      <c r="I61" s="113"/>
      <c r="J61" s="113"/>
      <c r="K61" s="113"/>
      <c r="L61" s="113"/>
      <c r="M61" s="204">
        <v>1</v>
      </c>
      <c r="N61" s="204">
        <v>1</v>
      </c>
      <c r="O61" s="204">
        <v>1</v>
      </c>
      <c r="P61" s="204">
        <v>1</v>
      </c>
      <c r="Q61" s="108"/>
      <c r="R61" s="97"/>
      <c r="S61" s="97"/>
      <c r="T61" s="97"/>
      <c r="U61" s="97"/>
      <c r="V61" s="97"/>
      <c r="W61" s="97"/>
      <c r="X61" s="97"/>
      <c r="Y61" s="97"/>
      <c r="Z61" s="99"/>
    </row>
    <row r="62" spans="1:26" ht="54" customHeight="1">
      <c r="A62" s="97"/>
      <c r="B62" s="225"/>
      <c r="C62" s="225"/>
      <c r="D62" s="225"/>
      <c r="E62" s="225"/>
      <c r="F62" s="225"/>
      <c r="G62" s="225"/>
      <c r="H62" s="225"/>
      <c r="I62" s="225"/>
      <c r="J62" s="225"/>
      <c r="K62" s="236">
        <f>IF(K49=R49,K49,R49)</f>
        <v>1</v>
      </c>
      <c r="L62" s="236"/>
      <c r="M62" s="237">
        <f>M14*$K$62</f>
        <v>0.5</v>
      </c>
      <c r="N62" s="237">
        <f>N14*$K$62</f>
        <v>1</v>
      </c>
      <c r="O62" s="237">
        <f>O14*$K$62</f>
        <v>1</v>
      </c>
      <c r="P62" s="237">
        <f>P14*$K$62</f>
        <v>1</v>
      </c>
      <c r="Q62" s="230">
        <f>SUM(M62:P62)</f>
        <v>3.5</v>
      </c>
      <c r="R62" s="97"/>
      <c r="S62" s="97"/>
      <c r="T62" s="97"/>
      <c r="U62" s="97"/>
      <c r="V62" s="97"/>
      <c r="W62" s="97"/>
      <c r="X62" s="97"/>
      <c r="Y62" s="97"/>
      <c r="Z62" s="99"/>
    </row>
    <row r="63" spans="1:26" ht="27" customHeight="1">
      <c r="A63" s="97"/>
      <c r="B63" s="125"/>
      <c r="C63" s="125"/>
      <c r="D63" s="125"/>
      <c r="E63" s="125"/>
      <c r="F63" s="125"/>
      <c r="G63" s="125"/>
      <c r="H63" s="125"/>
      <c r="I63" s="125"/>
      <c r="J63" s="125"/>
      <c r="K63" s="236">
        <f>IF(K50=R50,K50,R50)</f>
        <v>1</v>
      </c>
      <c r="L63" s="236"/>
      <c r="M63" s="237">
        <f>M22*$K$63</f>
        <v>1</v>
      </c>
      <c r="N63" s="237">
        <f>N22*$K$63</f>
        <v>1</v>
      </c>
      <c r="O63" s="237">
        <f>O22*$K$63</f>
        <v>1</v>
      </c>
      <c r="P63" s="237">
        <f>P22*$K$63</f>
        <v>1</v>
      </c>
      <c r="Q63" s="230">
        <f>SUM(M63:P63)</f>
        <v>4</v>
      </c>
      <c r="R63" s="97"/>
      <c r="S63" s="97"/>
      <c r="T63" s="97"/>
      <c r="U63" s="97"/>
      <c r="V63" s="97"/>
      <c r="W63" s="97"/>
      <c r="X63" s="97"/>
      <c r="Y63" s="97"/>
      <c r="Z63" s="99"/>
    </row>
    <row r="64" spans="1:26" ht="29.25" customHeight="1">
      <c r="A64" s="97"/>
      <c r="B64" s="125"/>
      <c r="C64" s="125"/>
      <c r="D64" s="125"/>
      <c r="E64" s="125"/>
      <c r="F64" s="125"/>
      <c r="G64" s="125"/>
      <c r="H64" s="125"/>
      <c r="I64" s="125"/>
      <c r="J64" s="125"/>
      <c r="K64" s="236">
        <f>IF(K51=R51,K51,R51)</f>
        <v>1</v>
      </c>
      <c r="L64" s="236"/>
      <c r="M64" s="237">
        <f>M28*$K$64</f>
        <v>1</v>
      </c>
      <c r="N64" s="237">
        <f>N28*$K$64</f>
        <v>1</v>
      </c>
      <c r="O64" s="237">
        <f>O28*$K$64</f>
        <v>1</v>
      </c>
      <c r="P64" s="237">
        <f>P28*$K$64</f>
        <v>1</v>
      </c>
      <c r="Q64" s="230">
        <f>SUM(M64:P64)</f>
        <v>4</v>
      </c>
      <c r="R64" s="97"/>
      <c r="S64" s="97"/>
      <c r="T64" s="97"/>
      <c r="U64" s="97"/>
      <c r="V64" s="97"/>
      <c r="W64" s="97"/>
      <c r="X64" s="97"/>
      <c r="Y64" s="97"/>
      <c r="Z64" s="99"/>
    </row>
    <row r="65" spans="1:26" ht="24" customHeight="1">
      <c r="A65" s="97"/>
      <c r="B65" s="125"/>
      <c r="C65" s="125"/>
      <c r="D65" s="125"/>
      <c r="E65" s="125"/>
      <c r="F65" s="125"/>
      <c r="G65" s="125"/>
      <c r="H65" s="125"/>
      <c r="I65" s="125"/>
      <c r="J65" s="125"/>
      <c r="K65" s="236">
        <f>IF(K52=R52,K52,R52)</f>
        <v>1</v>
      </c>
      <c r="L65" s="225"/>
      <c r="M65" s="237">
        <f>M35*$K$65</f>
        <v>1</v>
      </c>
      <c r="N65" s="237">
        <f>N35*$K$65</f>
        <v>1</v>
      </c>
      <c r="O65" s="237">
        <f>O35*$K$65</f>
        <v>1</v>
      </c>
      <c r="P65" s="237">
        <f>P35*$K$65</f>
        <v>1</v>
      </c>
      <c r="Q65" s="230">
        <f>SUM(M65:P65)</f>
        <v>4</v>
      </c>
      <c r="R65" s="97"/>
      <c r="S65" s="97"/>
      <c r="T65" s="97"/>
      <c r="U65" s="97"/>
      <c r="V65" s="97"/>
      <c r="W65" s="97"/>
      <c r="X65" s="97"/>
      <c r="Y65" s="97"/>
      <c r="Z65" s="99"/>
    </row>
    <row r="66" spans="1:26" ht="24" customHeight="1">
      <c r="A66" s="97"/>
      <c r="B66" s="125"/>
      <c r="C66" s="125"/>
      <c r="D66" s="125"/>
      <c r="E66" s="125"/>
      <c r="F66" s="125"/>
      <c r="G66" s="125"/>
      <c r="H66" s="125"/>
      <c r="I66" s="125"/>
      <c r="J66" s="125"/>
      <c r="K66" s="236">
        <f>IF(K53=R53,K53,R53)</f>
        <v>1</v>
      </c>
      <c r="L66" s="225"/>
      <c r="M66" s="237">
        <f>M41*$K$66</f>
        <v>1</v>
      </c>
      <c r="N66" s="237">
        <f>N41*$K$66</f>
        <v>1</v>
      </c>
      <c r="O66" s="237">
        <f>O41*$K$66</f>
        <v>1</v>
      </c>
      <c r="P66" s="237">
        <f>P41*$K$66</f>
        <v>1</v>
      </c>
      <c r="Q66" s="230">
        <f>SUM(M66:P66)</f>
        <v>4</v>
      </c>
      <c r="R66" s="97"/>
      <c r="S66" s="97"/>
      <c r="T66" s="97"/>
      <c r="U66" s="97"/>
      <c r="V66" s="97"/>
      <c r="W66" s="97"/>
      <c r="X66" s="97"/>
      <c r="Y66" s="97"/>
      <c r="Z66" s="99"/>
    </row>
    <row r="67" spans="1:26" ht="24" customHeight="1">
      <c r="A67" s="97"/>
      <c r="B67" s="233"/>
      <c r="C67" s="233"/>
      <c r="D67" s="233"/>
      <c r="E67" s="233"/>
      <c r="F67" s="233"/>
      <c r="G67" s="233"/>
      <c r="H67" s="233"/>
      <c r="I67" s="233"/>
      <c r="J67" s="233"/>
      <c r="K67" s="233"/>
      <c r="L67" s="233"/>
      <c r="M67" s="234">
        <f>SUM(M62:M66)</f>
        <v>4.5</v>
      </c>
      <c r="N67" s="234">
        <f>SUM(N62:N66)</f>
        <v>5</v>
      </c>
      <c r="O67" s="234">
        <f>SUM(O62:O66)</f>
        <v>5</v>
      </c>
      <c r="P67" s="234">
        <f>SUM(P62:P66)</f>
        <v>5</v>
      </c>
      <c r="Q67" s="235">
        <f>SUM(Q62:Q66)</f>
        <v>19.5</v>
      </c>
      <c r="R67" s="97"/>
      <c r="S67" s="97"/>
      <c r="T67" s="97"/>
      <c r="U67" s="97"/>
      <c r="V67" s="97"/>
      <c r="W67" s="97"/>
      <c r="X67" s="97"/>
      <c r="Y67" s="97"/>
      <c r="Z67" s="99"/>
    </row>
    <row r="68" spans="1:26" ht="24" customHeight="1">
      <c r="A68" s="97"/>
      <c r="B68" s="97"/>
      <c r="C68" s="97"/>
      <c r="D68" s="97"/>
      <c r="E68" s="97"/>
      <c r="F68" s="97"/>
      <c r="G68" s="97"/>
      <c r="H68" s="97"/>
      <c r="I68" s="97"/>
      <c r="J68" s="97"/>
      <c r="K68" s="97"/>
      <c r="L68" s="97"/>
      <c r="M68" s="98"/>
      <c r="N68" s="98"/>
      <c r="O68" s="98"/>
      <c r="P68" s="98"/>
      <c r="Q68" s="97"/>
      <c r="R68" s="97"/>
      <c r="S68" s="97"/>
      <c r="T68" s="97"/>
      <c r="U68" s="97"/>
      <c r="V68" s="97"/>
      <c r="W68" s="97"/>
      <c r="X68" s="97"/>
      <c r="Y68" s="97"/>
      <c r="Z68" s="99"/>
    </row>
    <row r="69" spans="1:26" ht="36" customHeight="1">
      <c r="A69" s="97"/>
      <c r="B69" s="97"/>
      <c r="C69" s="97"/>
      <c r="D69" s="97"/>
      <c r="E69" s="97"/>
      <c r="F69" s="238" t="s">
        <v>171</v>
      </c>
      <c r="G69" s="238" t="str">
        <f>IF(AND('S2. Company Facts'!C7=0,'S2. Company Facts'!F10=0,'S2. Company Facts'!F11=0,'S2. Company Facts'!F12=0,'S2. Company Facts'!F13=0,'S2. Company Facts'!F14=0,'S2. Company Facts'!C18=0,'S2. Company Facts'!C19=0,'S2. Company Facts'!C20=0,'S2. Company Facts'!C21=0,'S2. Company Facts'!C22=0,'S2. Company Facts'!C23=0,'S2. Company Facts'!C26=0,'S2. Company Facts'!C27=0,'S2. Company Facts'!D30=0,'S2. Company Facts'!D31=0,'S2. Company Facts'!D32=0,'S2. Company Facts'!C33=0,'S2. Company Facts'!C34=0,'S2. Company Facts'!C37=0,'S2. Company Facts'!C38=0,'S2. Company Facts'!D41=0,'S2. Company Facts'!D42=0,'S2. Company Facts'!D43=0),"empty","data")</f>
        <v>empty</v>
      </c>
      <c r="H69" s="97"/>
      <c r="I69" s="97"/>
      <c r="J69" s="97"/>
      <c r="K69" s="97"/>
      <c r="L69" s="97"/>
      <c r="M69" s="98"/>
      <c r="N69" s="98"/>
      <c r="O69" s="98"/>
      <c r="P69" s="98"/>
      <c r="Q69" s="97"/>
      <c r="R69" s="97"/>
      <c r="S69" s="97"/>
      <c r="T69" s="97"/>
      <c r="U69" s="97"/>
      <c r="V69" s="97"/>
      <c r="W69" s="97"/>
      <c r="X69" s="97"/>
      <c r="Y69" s="97"/>
      <c r="Z69" s="99"/>
    </row>
    <row r="70" spans="1:26" ht="24" customHeight="1">
      <c r="A70" s="97"/>
      <c r="B70" s="97" t="s">
        <v>172</v>
      </c>
      <c r="C70" s="97"/>
      <c r="D70" s="97"/>
      <c r="E70" s="97"/>
      <c r="F70" s="97"/>
      <c r="G70" s="97"/>
      <c r="H70" s="97"/>
      <c r="I70" s="97"/>
      <c r="J70" s="97"/>
      <c r="K70" s="97"/>
      <c r="L70" s="97"/>
      <c r="M70" s="98"/>
      <c r="N70" s="98"/>
      <c r="O70" s="98"/>
      <c r="P70" s="98"/>
      <c r="Q70" s="97"/>
      <c r="R70" s="97"/>
      <c r="S70" s="97"/>
      <c r="T70" s="97"/>
      <c r="U70" s="97"/>
      <c r="V70" s="97"/>
      <c r="W70" s="97"/>
      <c r="X70" s="97"/>
      <c r="Y70" s="97"/>
      <c r="Z70" s="99"/>
    </row>
    <row r="71" spans="1:26" ht="12" customHeight="1">
      <c r="A71" s="97"/>
      <c r="B71" s="97"/>
      <c r="C71" s="97"/>
      <c r="D71" s="97"/>
      <c r="E71" s="97"/>
      <c r="F71" s="97"/>
      <c r="G71" s="97"/>
      <c r="H71" s="97"/>
      <c r="I71" s="97"/>
      <c r="J71" s="97"/>
      <c r="K71" s="97"/>
      <c r="L71" s="97"/>
      <c r="M71" s="98"/>
      <c r="N71" s="98"/>
      <c r="O71" s="98"/>
      <c r="P71" s="98"/>
      <c r="Q71" s="97"/>
      <c r="R71" s="97"/>
      <c r="S71" s="97"/>
      <c r="T71" s="97"/>
      <c r="U71" s="97"/>
      <c r="V71" s="97"/>
      <c r="W71" s="97"/>
      <c r="X71" s="97"/>
      <c r="Y71" s="97"/>
      <c r="Z71" s="99"/>
    </row>
    <row r="72" spans="1:26" ht="12" customHeight="1">
      <c r="A72" s="97"/>
      <c r="B72" s="97"/>
      <c r="C72" s="97"/>
      <c r="D72" s="97"/>
      <c r="E72" s="97"/>
      <c r="F72" s="97"/>
      <c r="G72" s="97"/>
      <c r="H72" s="97"/>
      <c r="I72" s="97"/>
      <c r="J72" s="97"/>
      <c r="K72" s="97"/>
      <c r="L72" s="97"/>
      <c r="M72" s="98"/>
      <c r="N72" s="98"/>
      <c r="O72" s="98"/>
      <c r="P72" s="98"/>
      <c r="Q72" s="97"/>
      <c r="R72" s="97"/>
      <c r="S72" s="97"/>
      <c r="T72" s="97"/>
      <c r="U72" s="97"/>
      <c r="V72" s="97"/>
      <c r="W72" s="97"/>
      <c r="X72" s="97"/>
      <c r="Y72" s="97"/>
      <c r="Z72" s="99"/>
    </row>
    <row r="73" spans="1:26" ht="12" customHeight="1">
      <c r="A73" s="97"/>
      <c r="B73" s="97"/>
      <c r="C73" s="97"/>
      <c r="D73" s="97"/>
      <c r="E73" s="97"/>
      <c r="F73" s="97"/>
      <c r="G73" s="97"/>
      <c r="H73" s="97"/>
      <c r="I73" s="97"/>
      <c r="J73" s="97"/>
      <c r="K73" s="97"/>
      <c r="L73" s="97"/>
      <c r="M73" s="98"/>
      <c r="N73" s="98"/>
      <c r="O73" s="98"/>
      <c r="P73" s="98"/>
      <c r="Q73" s="97"/>
      <c r="R73" s="97"/>
      <c r="S73" s="97"/>
      <c r="T73" s="97"/>
      <c r="U73" s="97"/>
      <c r="V73" s="97"/>
      <c r="W73" s="97"/>
      <c r="X73" s="97"/>
      <c r="Y73" s="97"/>
      <c r="Z73" s="99"/>
    </row>
    <row r="74" spans="1:26" ht="12" customHeight="1">
      <c r="A74" s="97"/>
      <c r="B74" s="99"/>
      <c r="C74" s="99"/>
      <c r="D74" s="99"/>
      <c r="E74" s="99"/>
      <c r="F74" s="99"/>
      <c r="G74" s="99"/>
      <c r="H74" s="99"/>
      <c r="I74" s="99"/>
      <c r="J74" s="99"/>
      <c r="K74" s="99"/>
      <c r="L74" s="99"/>
      <c r="M74" s="239"/>
      <c r="N74" s="239"/>
      <c r="O74" s="239"/>
      <c r="P74" s="239"/>
      <c r="Q74" s="99"/>
      <c r="R74" s="99"/>
      <c r="S74" s="97"/>
      <c r="T74" s="97"/>
      <c r="U74" s="97"/>
      <c r="V74" s="97"/>
      <c r="W74" s="97"/>
      <c r="X74" s="97"/>
      <c r="Y74" s="97"/>
      <c r="Z74" s="99"/>
    </row>
    <row r="75" spans="1:26" ht="12" customHeight="1">
      <c r="A75" s="97"/>
      <c r="B75" s="99"/>
      <c r="C75" s="99"/>
      <c r="D75" s="99"/>
      <c r="E75" s="99"/>
      <c r="F75" s="99"/>
      <c r="G75" s="99"/>
      <c r="H75" s="99"/>
      <c r="I75" s="99"/>
      <c r="J75" s="99"/>
      <c r="K75" s="99"/>
      <c r="L75" s="99"/>
      <c r="M75" s="239"/>
      <c r="N75" s="239"/>
      <c r="O75" s="239"/>
      <c r="P75" s="239"/>
      <c r="Q75" s="99"/>
      <c r="R75" s="99"/>
      <c r="S75" s="97"/>
      <c r="T75" s="97"/>
      <c r="U75" s="97"/>
      <c r="V75" s="97"/>
      <c r="W75" s="97"/>
      <c r="X75" s="97"/>
      <c r="Y75" s="97"/>
      <c r="Z75" s="99"/>
    </row>
    <row r="76" spans="1:26" ht="12" customHeight="1">
      <c r="A76" s="97"/>
      <c r="B76" s="99"/>
      <c r="C76" s="99"/>
      <c r="D76" s="99"/>
      <c r="E76" s="99"/>
      <c r="F76" s="99"/>
      <c r="G76" s="99"/>
      <c r="H76" s="99"/>
      <c r="I76" s="99"/>
      <c r="J76" s="99"/>
      <c r="K76" s="99"/>
      <c r="L76" s="99"/>
      <c r="M76" s="239"/>
      <c r="N76" s="239"/>
      <c r="O76" s="239"/>
      <c r="P76" s="239"/>
      <c r="Q76" s="99"/>
      <c r="R76" s="99"/>
      <c r="S76" s="97"/>
      <c r="T76" s="97"/>
      <c r="U76" s="97"/>
      <c r="V76" s="97"/>
      <c r="W76" s="97"/>
      <c r="X76" s="97"/>
      <c r="Y76" s="97"/>
      <c r="Z76" s="99"/>
    </row>
    <row r="77" spans="1:26" ht="12" customHeight="1">
      <c r="A77" s="99"/>
      <c r="B77" s="99"/>
      <c r="C77" s="99"/>
      <c r="D77" s="99"/>
      <c r="E77" s="99"/>
      <c r="F77" s="99"/>
      <c r="G77" s="99"/>
      <c r="H77" s="99"/>
      <c r="I77" s="99"/>
      <c r="J77" s="99"/>
      <c r="K77" s="99"/>
      <c r="L77" s="99"/>
      <c r="M77" s="239"/>
      <c r="N77" s="239"/>
      <c r="O77" s="239"/>
      <c r="P77" s="239"/>
      <c r="Q77" s="99"/>
      <c r="R77" s="99"/>
      <c r="S77" s="97"/>
      <c r="T77" s="97"/>
      <c r="U77" s="97"/>
      <c r="V77" s="97"/>
      <c r="W77" s="97"/>
      <c r="X77" s="97"/>
      <c r="Y77" s="97"/>
      <c r="Z77" s="99"/>
    </row>
    <row r="78" spans="1:26" ht="12" customHeight="1">
      <c r="A78" s="99"/>
      <c r="B78" s="99"/>
      <c r="C78" s="99"/>
      <c r="D78" s="99"/>
      <c r="E78" s="99"/>
      <c r="F78" s="99"/>
      <c r="G78" s="99"/>
      <c r="H78" s="99"/>
      <c r="I78" s="99"/>
      <c r="J78" s="99"/>
      <c r="K78" s="99"/>
      <c r="L78" s="99"/>
      <c r="M78" s="239"/>
      <c r="N78" s="239"/>
      <c r="O78" s="239"/>
      <c r="P78" s="239"/>
      <c r="Q78" s="99"/>
      <c r="R78" s="99"/>
      <c r="S78" s="97"/>
      <c r="T78" s="97"/>
      <c r="U78" s="97"/>
      <c r="V78" s="97"/>
      <c r="W78" s="97"/>
      <c r="X78" s="97"/>
      <c r="Y78" s="97"/>
      <c r="Z78" s="99"/>
    </row>
    <row r="79" spans="1:26" ht="12" customHeight="1">
      <c r="A79" s="99"/>
      <c r="B79" s="99"/>
      <c r="C79" s="99"/>
      <c r="D79" s="99"/>
      <c r="E79" s="99"/>
      <c r="F79" s="99"/>
      <c r="G79" s="99"/>
      <c r="H79" s="99"/>
      <c r="I79" s="99"/>
      <c r="J79" s="99"/>
      <c r="K79" s="99"/>
      <c r="L79" s="99"/>
      <c r="M79" s="239"/>
      <c r="N79" s="239"/>
      <c r="O79" s="239"/>
      <c r="P79" s="239"/>
      <c r="Q79" s="99"/>
      <c r="R79" s="99"/>
      <c r="S79" s="97"/>
      <c r="T79" s="97"/>
      <c r="U79" s="97"/>
      <c r="V79" s="97"/>
      <c r="W79" s="97"/>
      <c r="X79" s="97"/>
      <c r="Y79" s="97"/>
      <c r="Z79" s="99"/>
    </row>
    <row r="80" spans="1:26" ht="12" customHeight="1">
      <c r="A80" s="99"/>
      <c r="B80" s="99"/>
      <c r="C80" s="99"/>
      <c r="D80" s="99"/>
      <c r="E80" s="99"/>
      <c r="F80" s="99"/>
      <c r="G80" s="99"/>
      <c r="H80" s="99"/>
      <c r="I80" s="99"/>
      <c r="J80" s="99"/>
      <c r="K80" s="99"/>
      <c r="L80" s="99"/>
      <c r="M80" s="239"/>
      <c r="N80" s="239"/>
      <c r="O80" s="239"/>
      <c r="P80" s="239"/>
      <c r="Q80" s="99"/>
      <c r="R80" s="99"/>
      <c r="S80" s="97"/>
      <c r="T80" s="97"/>
      <c r="U80" s="97"/>
      <c r="V80" s="97"/>
      <c r="W80" s="97"/>
      <c r="X80" s="97"/>
      <c r="Y80" s="97"/>
      <c r="Z80" s="99"/>
    </row>
    <row r="81" spans="1:26" ht="12" customHeight="1">
      <c r="A81" s="99"/>
      <c r="B81" s="99"/>
      <c r="C81" s="99"/>
      <c r="D81" s="99"/>
      <c r="E81" s="99"/>
      <c r="F81" s="99"/>
      <c r="G81" s="99"/>
      <c r="H81" s="99"/>
      <c r="I81" s="99"/>
      <c r="J81" s="99"/>
      <c r="K81" s="99"/>
      <c r="L81" s="99"/>
      <c r="M81" s="239"/>
      <c r="N81" s="239"/>
      <c r="O81" s="239"/>
      <c r="P81" s="239"/>
      <c r="Q81" s="99"/>
      <c r="R81" s="99"/>
      <c r="S81" s="97"/>
      <c r="T81" s="97"/>
      <c r="U81" s="97"/>
      <c r="V81" s="97"/>
      <c r="W81" s="97"/>
      <c r="X81" s="97"/>
      <c r="Y81" s="97"/>
      <c r="Z81" s="99"/>
    </row>
    <row r="82" spans="1:26" ht="12" customHeight="1">
      <c r="A82" s="99"/>
      <c r="B82" s="99"/>
      <c r="C82" s="99"/>
      <c r="D82" s="99"/>
      <c r="E82" s="99"/>
      <c r="F82" s="99"/>
      <c r="G82" s="99"/>
      <c r="H82" s="99"/>
      <c r="I82" s="99"/>
      <c r="J82" s="99"/>
      <c r="K82" s="99"/>
      <c r="L82" s="99"/>
      <c r="M82" s="239"/>
      <c r="N82" s="239"/>
      <c r="O82" s="239"/>
      <c r="P82" s="239"/>
      <c r="Q82" s="99"/>
      <c r="R82" s="99"/>
      <c r="S82" s="97"/>
      <c r="T82" s="97"/>
      <c r="U82" s="97"/>
      <c r="V82" s="97"/>
      <c r="W82" s="97"/>
      <c r="X82" s="97"/>
      <c r="Y82" s="97"/>
      <c r="Z82" s="99"/>
    </row>
    <row r="83" spans="1:26" ht="12" customHeight="1">
      <c r="A83" s="99"/>
      <c r="B83" s="99"/>
      <c r="C83" s="99"/>
      <c r="D83" s="99"/>
      <c r="E83" s="99"/>
      <c r="F83" s="99"/>
      <c r="G83" s="99"/>
      <c r="H83" s="99"/>
      <c r="I83" s="99"/>
      <c r="J83" s="99"/>
      <c r="K83" s="99"/>
      <c r="L83" s="99"/>
      <c r="M83" s="239"/>
      <c r="N83" s="239"/>
      <c r="O83" s="239"/>
      <c r="P83" s="239"/>
      <c r="Q83" s="99"/>
      <c r="R83" s="99"/>
      <c r="S83" s="97"/>
      <c r="T83" s="97"/>
      <c r="U83" s="97"/>
      <c r="V83" s="97"/>
      <c r="W83" s="97"/>
      <c r="X83" s="97"/>
      <c r="Y83" s="97"/>
      <c r="Z83" s="99"/>
    </row>
    <row r="84" spans="1:26" ht="12" customHeight="1">
      <c r="A84" s="99"/>
      <c r="B84" s="99"/>
      <c r="C84" s="99"/>
      <c r="D84" s="99"/>
      <c r="E84" s="99"/>
      <c r="F84" s="99"/>
      <c r="G84" s="99"/>
      <c r="H84" s="99"/>
      <c r="I84" s="99"/>
      <c r="J84" s="99"/>
      <c r="K84" s="99"/>
      <c r="L84" s="99"/>
      <c r="M84" s="239"/>
      <c r="N84" s="239"/>
      <c r="O84" s="239"/>
      <c r="P84" s="239"/>
      <c r="Q84" s="99"/>
      <c r="R84" s="99"/>
      <c r="S84" s="97"/>
      <c r="T84" s="97"/>
      <c r="U84" s="97"/>
      <c r="V84" s="97"/>
      <c r="W84" s="97"/>
      <c r="X84" s="97"/>
      <c r="Y84" s="97"/>
      <c r="Z84" s="99"/>
    </row>
    <row r="85" spans="1:26" ht="12" customHeight="1">
      <c r="A85" s="99"/>
      <c r="B85" s="99"/>
      <c r="C85" s="99"/>
      <c r="D85" s="99"/>
      <c r="E85" s="99"/>
      <c r="F85" s="99"/>
      <c r="G85" s="99"/>
      <c r="H85" s="99"/>
      <c r="I85" s="99"/>
      <c r="J85" s="99"/>
      <c r="K85" s="99"/>
      <c r="L85" s="99"/>
      <c r="M85" s="239"/>
      <c r="N85" s="239"/>
      <c r="O85" s="239"/>
      <c r="P85" s="239"/>
      <c r="Q85" s="99"/>
      <c r="R85" s="99"/>
      <c r="S85" s="97"/>
      <c r="T85" s="97"/>
      <c r="U85" s="97"/>
      <c r="V85" s="97"/>
      <c r="W85" s="97"/>
      <c r="X85" s="97"/>
      <c r="Y85" s="97"/>
      <c r="Z85" s="99"/>
    </row>
    <row r="86" spans="1:26" ht="12" customHeight="1">
      <c r="A86" s="99"/>
      <c r="B86" s="99"/>
      <c r="C86" s="99"/>
      <c r="D86" s="99"/>
      <c r="E86" s="99"/>
      <c r="F86" s="99"/>
      <c r="G86" s="99"/>
      <c r="H86" s="99"/>
      <c r="I86" s="99"/>
      <c r="J86" s="99"/>
      <c r="K86" s="99"/>
      <c r="L86" s="99"/>
      <c r="M86" s="239"/>
      <c r="N86" s="239"/>
      <c r="O86" s="239"/>
      <c r="P86" s="239"/>
      <c r="Q86" s="99"/>
      <c r="R86" s="99"/>
      <c r="S86" s="97"/>
      <c r="T86" s="97"/>
      <c r="U86" s="97"/>
      <c r="V86" s="97"/>
      <c r="W86" s="97"/>
      <c r="X86" s="97"/>
      <c r="Y86" s="97"/>
      <c r="Z86" s="99"/>
    </row>
    <row r="87" spans="1:26" ht="12" customHeight="1">
      <c r="A87" s="99"/>
      <c r="B87" s="99"/>
      <c r="C87" s="99"/>
      <c r="D87" s="99"/>
      <c r="E87" s="99"/>
      <c r="F87" s="99"/>
      <c r="G87" s="99"/>
      <c r="H87" s="99"/>
      <c r="I87" s="99"/>
      <c r="J87" s="99"/>
      <c r="K87" s="99"/>
      <c r="L87" s="99"/>
      <c r="M87" s="239"/>
      <c r="N87" s="239"/>
      <c r="O87" s="239"/>
      <c r="P87" s="239"/>
      <c r="Q87" s="99"/>
      <c r="R87" s="99"/>
      <c r="S87" s="97"/>
      <c r="T87" s="97"/>
      <c r="U87" s="97"/>
      <c r="V87" s="97"/>
      <c r="W87" s="97"/>
      <c r="X87" s="97"/>
      <c r="Y87" s="97"/>
      <c r="Z87" s="99"/>
    </row>
    <row r="88" spans="1:26" ht="12" customHeight="1">
      <c r="A88" s="99"/>
      <c r="B88" s="99"/>
      <c r="C88" s="99"/>
      <c r="D88" s="99"/>
      <c r="E88" s="99"/>
      <c r="F88" s="99"/>
      <c r="G88" s="99"/>
      <c r="H88" s="99"/>
      <c r="I88" s="99"/>
      <c r="J88" s="99"/>
      <c r="K88" s="99"/>
      <c r="L88" s="99"/>
      <c r="M88" s="239"/>
      <c r="N88" s="239"/>
      <c r="O88" s="239"/>
      <c r="P88" s="239"/>
      <c r="Q88" s="99"/>
      <c r="R88" s="99"/>
      <c r="S88" s="97"/>
      <c r="T88" s="97"/>
      <c r="U88" s="97"/>
      <c r="V88" s="97"/>
      <c r="W88" s="97"/>
      <c r="X88" s="97"/>
      <c r="Y88" s="97"/>
      <c r="Z88" s="99"/>
    </row>
    <row r="89" spans="1:26" ht="12" customHeight="1">
      <c r="A89" s="99"/>
      <c r="B89" s="99"/>
      <c r="C89" s="99"/>
      <c r="D89" s="99"/>
      <c r="E89" s="99"/>
      <c r="F89" s="99"/>
      <c r="G89" s="99"/>
      <c r="H89" s="99"/>
      <c r="I89" s="99"/>
      <c r="J89" s="99"/>
      <c r="K89" s="99"/>
      <c r="L89" s="99"/>
      <c r="M89" s="239"/>
      <c r="N89" s="239"/>
      <c r="O89" s="239"/>
      <c r="P89" s="239"/>
      <c r="Q89" s="99"/>
      <c r="R89" s="99"/>
      <c r="S89" s="97"/>
      <c r="T89" s="97"/>
      <c r="U89" s="97"/>
      <c r="V89" s="97"/>
      <c r="W89" s="97"/>
      <c r="X89" s="97"/>
      <c r="Y89" s="97"/>
      <c r="Z89" s="99"/>
    </row>
    <row r="90" spans="1:26" ht="12" customHeight="1">
      <c r="A90" s="99"/>
      <c r="B90" s="99"/>
      <c r="C90" s="99"/>
      <c r="D90" s="99"/>
      <c r="E90" s="99"/>
      <c r="F90" s="99"/>
      <c r="G90" s="99"/>
      <c r="H90" s="99"/>
      <c r="I90" s="99"/>
      <c r="J90" s="99"/>
      <c r="K90" s="99"/>
      <c r="L90" s="99"/>
      <c r="M90" s="239"/>
      <c r="N90" s="239"/>
      <c r="O90" s="239"/>
      <c r="P90" s="239"/>
      <c r="Q90" s="99"/>
      <c r="R90" s="99"/>
      <c r="S90" s="97"/>
      <c r="T90" s="97"/>
      <c r="U90" s="97"/>
      <c r="V90" s="97"/>
      <c r="W90" s="97"/>
      <c r="X90" s="97"/>
      <c r="Y90" s="97"/>
      <c r="Z90" s="99"/>
    </row>
    <row r="91" spans="1:26" ht="12" customHeight="1">
      <c r="A91" s="99"/>
      <c r="B91" s="99"/>
      <c r="C91" s="99"/>
      <c r="D91" s="99"/>
      <c r="E91" s="99"/>
      <c r="F91" s="99"/>
      <c r="G91" s="99"/>
      <c r="H91" s="99"/>
      <c r="I91" s="99"/>
      <c r="J91" s="99"/>
      <c r="K91" s="99"/>
      <c r="L91" s="99"/>
      <c r="M91" s="239"/>
      <c r="N91" s="239"/>
      <c r="O91" s="239"/>
      <c r="P91" s="239"/>
      <c r="Q91" s="99"/>
      <c r="R91" s="99"/>
      <c r="S91" s="97"/>
      <c r="T91" s="97"/>
      <c r="U91" s="97"/>
      <c r="V91" s="97"/>
      <c r="W91" s="97"/>
      <c r="X91" s="97"/>
      <c r="Y91" s="97"/>
      <c r="Z91" s="99"/>
    </row>
    <row r="92" spans="1:26" ht="12" customHeight="1">
      <c r="A92" s="99"/>
      <c r="B92" s="99"/>
      <c r="C92" s="99"/>
      <c r="D92" s="99"/>
      <c r="E92" s="99"/>
      <c r="F92" s="99"/>
      <c r="G92" s="99"/>
      <c r="H92" s="99"/>
      <c r="I92" s="99"/>
      <c r="J92" s="99"/>
      <c r="K92" s="99"/>
      <c r="L92" s="99"/>
      <c r="M92" s="239"/>
      <c r="N92" s="239"/>
      <c r="O92" s="239"/>
      <c r="P92" s="239"/>
      <c r="Q92" s="99"/>
      <c r="R92" s="99"/>
      <c r="S92" s="97"/>
      <c r="T92" s="97"/>
      <c r="U92" s="97"/>
      <c r="V92" s="97"/>
      <c r="W92" s="97"/>
      <c r="X92" s="97"/>
      <c r="Y92" s="97"/>
      <c r="Z92" s="99"/>
    </row>
    <row r="93" spans="1:26" ht="12" customHeight="1">
      <c r="A93" s="99"/>
      <c r="B93" s="99"/>
      <c r="C93" s="99"/>
      <c r="D93" s="99"/>
      <c r="E93" s="99"/>
      <c r="F93" s="99"/>
      <c r="G93" s="99"/>
      <c r="H93" s="99"/>
      <c r="I93" s="99"/>
      <c r="J93" s="99"/>
      <c r="K93" s="99"/>
      <c r="L93" s="99"/>
      <c r="M93" s="239"/>
      <c r="N93" s="239"/>
      <c r="O93" s="239"/>
      <c r="P93" s="239"/>
      <c r="Q93" s="99"/>
      <c r="R93" s="99"/>
      <c r="S93" s="97"/>
      <c r="T93" s="97"/>
      <c r="U93" s="97"/>
      <c r="V93" s="97"/>
      <c r="W93" s="97"/>
      <c r="X93" s="97"/>
      <c r="Y93" s="97"/>
      <c r="Z93" s="99"/>
    </row>
    <row r="94" spans="1:26" ht="12" customHeight="1">
      <c r="A94" s="99"/>
      <c r="B94" s="99"/>
      <c r="C94" s="99"/>
      <c r="D94" s="99"/>
      <c r="E94" s="99"/>
      <c r="F94" s="99"/>
      <c r="G94" s="99"/>
      <c r="H94" s="99"/>
      <c r="I94" s="99"/>
      <c r="J94" s="99"/>
      <c r="K94" s="99"/>
      <c r="L94" s="99"/>
      <c r="M94" s="239"/>
      <c r="N94" s="239"/>
      <c r="O94" s="239"/>
      <c r="P94" s="239"/>
      <c r="Q94" s="99"/>
      <c r="R94" s="99"/>
      <c r="S94" s="97"/>
      <c r="T94" s="97"/>
      <c r="U94" s="97"/>
      <c r="V94" s="97"/>
      <c r="W94" s="97"/>
      <c r="X94" s="97"/>
      <c r="Y94" s="97"/>
      <c r="Z94" s="99"/>
    </row>
    <row r="95" spans="1:26" ht="12" customHeight="1">
      <c r="A95" s="99"/>
      <c r="B95" s="99"/>
      <c r="C95" s="99"/>
      <c r="D95" s="99"/>
      <c r="E95" s="99"/>
      <c r="F95" s="99"/>
      <c r="G95" s="99"/>
      <c r="H95" s="99"/>
      <c r="I95" s="99"/>
      <c r="J95" s="99"/>
      <c r="K95" s="99"/>
      <c r="L95" s="99"/>
      <c r="M95" s="239"/>
      <c r="N95" s="239"/>
      <c r="O95" s="239"/>
      <c r="P95" s="239"/>
      <c r="Q95" s="99"/>
      <c r="R95" s="99"/>
      <c r="S95" s="97"/>
      <c r="T95" s="97"/>
      <c r="U95" s="97"/>
      <c r="V95" s="97"/>
      <c r="W95" s="97"/>
      <c r="X95" s="97"/>
      <c r="Y95" s="97"/>
      <c r="Z95" s="99"/>
    </row>
    <row r="96" spans="1:26" ht="12" customHeight="1">
      <c r="A96" s="99"/>
      <c r="B96" s="99"/>
      <c r="C96" s="99"/>
      <c r="D96" s="99"/>
      <c r="E96" s="99"/>
      <c r="F96" s="99"/>
      <c r="G96" s="99"/>
      <c r="H96" s="99"/>
      <c r="I96" s="99"/>
      <c r="J96" s="99"/>
      <c r="K96" s="99"/>
      <c r="L96" s="99"/>
      <c r="M96" s="239"/>
      <c r="N96" s="239"/>
      <c r="O96" s="239"/>
      <c r="P96" s="239"/>
      <c r="Q96" s="99"/>
      <c r="R96" s="99"/>
      <c r="S96" s="97"/>
      <c r="T96" s="97"/>
      <c r="U96" s="97"/>
      <c r="V96" s="97"/>
      <c r="W96" s="97"/>
      <c r="X96" s="97"/>
      <c r="Y96" s="97"/>
      <c r="Z96" s="99"/>
    </row>
    <row r="97" spans="1:26" ht="12" customHeight="1">
      <c r="A97" s="99"/>
      <c r="B97" s="99"/>
      <c r="C97" s="99"/>
      <c r="D97" s="99"/>
      <c r="E97" s="99"/>
      <c r="F97" s="99"/>
      <c r="G97" s="99"/>
      <c r="H97" s="99"/>
      <c r="I97" s="99"/>
      <c r="J97" s="99"/>
      <c r="K97" s="99"/>
      <c r="L97" s="99"/>
      <c r="M97" s="239"/>
      <c r="N97" s="239"/>
      <c r="O97" s="239"/>
      <c r="P97" s="239"/>
      <c r="Q97" s="99"/>
      <c r="R97" s="99"/>
      <c r="S97" s="97"/>
      <c r="T97" s="97"/>
      <c r="U97" s="97"/>
      <c r="V97" s="97"/>
      <c r="W97" s="97"/>
      <c r="X97" s="97"/>
      <c r="Y97" s="97"/>
      <c r="Z97" s="99"/>
    </row>
    <row r="98" spans="1:26" ht="12" customHeight="1">
      <c r="A98" s="99"/>
      <c r="B98" s="99"/>
      <c r="C98" s="99"/>
      <c r="D98" s="99"/>
      <c r="E98" s="99"/>
      <c r="F98" s="99"/>
      <c r="G98" s="99"/>
      <c r="H98" s="99"/>
      <c r="I98" s="99"/>
      <c r="J98" s="99"/>
      <c r="K98" s="99"/>
      <c r="L98" s="99"/>
      <c r="M98" s="239"/>
      <c r="N98" s="239"/>
      <c r="O98" s="239"/>
      <c r="P98" s="239"/>
      <c r="Q98" s="99"/>
      <c r="R98" s="99"/>
      <c r="S98" s="97"/>
      <c r="T98" s="97"/>
      <c r="U98" s="97"/>
      <c r="V98" s="97"/>
      <c r="W98" s="97"/>
      <c r="X98" s="97"/>
      <c r="Y98" s="97"/>
      <c r="Z98" s="99"/>
    </row>
    <row r="99" spans="1:26" ht="12" customHeight="1">
      <c r="A99" s="99"/>
      <c r="B99" s="99"/>
      <c r="C99" s="99"/>
      <c r="D99" s="99"/>
      <c r="E99" s="99"/>
      <c r="F99" s="99"/>
      <c r="G99" s="99"/>
      <c r="H99" s="99"/>
      <c r="I99" s="99"/>
      <c r="J99" s="99"/>
      <c r="K99" s="99"/>
      <c r="L99" s="99"/>
      <c r="M99" s="239"/>
      <c r="N99" s="239"/>
      <c r="O99" s="239"/>
      <c r="P99" s="239"/>
      <c r="Q99" s="99"/>
      <c r="R99" s="99"/>
      <c r="S99" s="97"/>
      <c r="T99" s="97"/>
      <c r="U99" s="97"/>
      <c r="V99" s="97"/>
      <c r="W99" s="97"/>
      <c r="X99" s="97"/>
      <c r="Y99" s="97"/>
      <c r="Z99" s="99"/>
    </row>
    <row r="100" spans="1:26" ht="12" customHeight="1">
      <c r="A100" s="99"/>
      <c r="B100" s="99"/>
      <c r="C100" s="99"/>
      <c r="D100" s="99"/>
      <c r="E100" s="99"/>
      <c r="F100" s="99"/>
      <c r="G100" s="99"/>
      <c r="H100" s="99"/>
      <c r="I100" s="99"/>
      <c r="J100" s="99"/>
      <c r="K100" s="99"/>
      <c r="L100" s="99"/>
      <c r="M100" s="239"/>
      <c r="N100" s="239"/>
      <c r="O100" s="239"/>
      <c r="P100" s="239"/>
      <c r="Q100" s="99"/>
      <c r="R100" s="99"/>
      <c r="S100" s="97"/>
      <c r="T100" s="97"/>
      <c r="U100" s="97"/>
      <c r="V100" s="97"/>
      <c r="W100" s="97"/>
      <c r="X100" s="97"/>
      <c r="Y100" s="97"/>
      <c r="Z100" s="99"/>
    </row>
    <row r="101" spans="1:26" ht="12" customHeight="1">
      <c r="A101" s="99"/>
      <c r="B101" s="99"/>
      <c r="C101" s="99"/>
      <c r="D101" s="99"/>
      <c r="E101" s="99"/>
      <c r="F101" s="99"/>
      <c r="G101" s="99"/>
      <c r="H101" s="99"/>
      <c r="I101" s="99"/>
      <c r="J101" s="99"/>
      <c r="K101" s="99"/>
      <c r="L101" s="99"/>
      <c r="M101" s="239"/>
      <c r="N101" s="239"/>
      <c r="O101" s="239"/>
      <c r="P101" s="239"/>
      <c r="Q101" s="99"/>
      <c r="R101" s="99"/>
      <c r="S101" s="97"/>
      <c r="T101" s="97"/>
      <c r="U101" s="97"/>
      <c r="V101" s="97"/>
      <c r="W101" s="97"/>
      <c r="X101" s="97"/>
      <c r="Y101" s="97"/>
      <c r="Z101" s="99"/>
    </row>
    <row r="102" spans="1:26" ht="12" customHeight="1">
      <c r="A102" s="99"/>
      <c r="B102" s="99"/>
      <c r="C102" s="99"/>
      <c r="D102" s="99"/>
      <c r="E102" s="99"/>
      <c r="F102" s="99"/>
      <c r="G102" s="99"/>
      <c r="H102" s="99"/>
      <c r="I102" s="99"/>
      <c r="J102" s="99"/>
      <c r="K102" s="99"/>
      <c r="L102" s="99"/>
      <c r="M102" s="239"/>
      <c r="N102" s="239"/>
      <c r="O102" s="239"/>
      <c r="P102" s="239"/>
      <c r="Q102" s="99"/>
      <c r="R102" s="99"/>
      <c r="S102" s="97"/>
      <c r="T102" s="97"/>
      <c r="U102" s="97"/>
      <c r="V102" s="97"/>
      <c r="W102" s="97"/>
      <c r="X102" s="97"/>
      <c r="Y102" s="97"/>
      <c r="Z102" s="99"/>
    </row>
    <row r="103" spans="1:26" ht="12" customHeight="1">
      <c r="A103" s="99"/>
      <c r="B103" s="99"/>
      <c r="C103" s="99"/>
      <c r="D103" s="99"/>
      <c r="E103" s="99"/>
      <c r="F103" s="99"/>
      <c r="G103" s="99"/>
      <c r="H103" s="99"/>
      <c r="I103" s="99"/>
      <c r="J103" s="99"/>
      <c r="K103" s="99"/>
      <c r="L103" s="99"/>
      <c r="M103" s="239"/>
      <c r="N103" s="239"/>
      <c r="O103" s="239"/>
      <c r="P103" s="239"/>
      <c r="Q103" s="99"/>
      <c r="R103" s="99"/>
      <c r="S103" s="97"/>
      <c r="T103" s="97"/>
      <c r="U103" s="97"/>
      <c r="V103" s="97"/>
      <c r="W103" s="97"/>
      <c r="X103" s="97"/>
      <c r="Y103" s="97"/>
      <c r="Z103" s="99"/>
    </row>
    <row r="104" spans="1:26" ht="12" customHeight="1">
      <c r="A104" s="99"/>
      <c r="B104" s="99"/>
      <c r="C104" s="99"/>
      <c r="D104" s="99"/>
      <c r="E104" s="99"/>
      <c r="F104" s="99"/>
      <c r="G104" s="99"/>
      <c r="H104" s="99"/>
      <c r="I104" s="99"/>
      <c r="J104" s="99"/>
      <c r="K104" s="99"/>
      <c r="L104" s="99"/>
      <c r="M104" s="239"/>
      <c r="N104" s="239"/>
      <c r="O104" s="239"/>
      <c r="P104" s="239"/>
      <c r="Q104" s="99"/>
      <c r="R104" s="99"/>
      <c r="S104" s="97"/>
      <c r="T104" s="97"/>
      <c r="U104" s="97"/>
      <c r="V104" s="97"/>
      <c r="W104" s="97"/>
      <c r="X104" s="97"/>
      <c r="Y104" s="97"/>
      <c r="Z104" s="99"/>
    </row>
    <row r="105" spans="1:26" ht="12" customHeight="1">
      <c r="A105" s="99"/>
      <c r="B105" s="99"/>
      <c r="C105" s="99"/>
      <c r="D105" s="99"/>
      <c r="E105" s="99"/>
      <c r="F105" s="99"/>
      <c r="G105" s="99"/>
      <c r="H105" s="99"/>
      <c r="I105" s="99"/>
      <c r="J105" s="99"/>
      <c r="K105" s="99"/>
      <c r="L105" s="99"/>
      <c r="M105" s="239"/>
      <c r="N105" s="239"/>
      <c r="O105" s="239"/>
      <c r="P105" s="239"/>
      <c r="Q105" s="99"/>
      <c r="R105" s="99"/>
      <c r="S105" s="97"/>
      <c r="T105" s="97"/>
      <c r="U105" s="97"/>
      <c r="V105" s="97"/>
      <c r="W105" s="97"/>
      <c r="X105" s="97"/>
      <c r="Y105" s="97"/>
      <c r="Z105" s="99"/>
    </row>
    <row r="106" spans="1:26" ht="12" customHeight="1">
      <c r="A106" s="99"/>
      <c r="B106" s="99"/>
      <c r="C106" s="99"/>
      <c r="D106" s="99"/>
      <c r="E106" s="99"/>
      <c r="F106" s="99"/>
      <c r="G106" s="99"/>
      <c r="H106" s="99"/>
      <c r="I106" s="99"/>
      <c r="J106" s="99"/>
      <c r="K106" s="99"/>
      <c r="L106" s="99"/>
      <c r="M106" s="239"/>
      <c r="N106" s="239"/>
      <c r="O106" s="239"/>
      <c r="P106" s="239"/>
      <c r="Q106" s="99"/>
      <c r="R106" s="99"/>
      <c r="S106" s="97"/>
      <c r="T106" s="97"/>
      <c r="U106" s="97"/>
      <c r="V106" s="97"/>
      <c r="W106" s="97"/>
      <c r="X106" s="97"/>
      <c r="Y106" s="97"/>
      <c r="Z106" s="99"/>
    </row>
    <row r="107" spans="1:26" ht="12" customHeight="1">
      <c r="A107" s="99"/>
      <c r="B107" s="99"/>
      <c r="C107" s="99"/>
      <c r="D107" s="99"/>
      <c r="E107" s="99"/>
      <c r="F107" s="99"/>
      <c r="G107" s="99"/>
      <c r="H107" s="99"/>
      <c r="I107" s="99"/>
      <c r="J107" s="99"/>
      <c r="K107" s="99"/>
      <c r="L107" s="99"/>
      <c r="M107" s="239"/>
      <c r="N107" s="239"/>
      <c r="O107" s="239"/>
      <c r="P107" s="239"/>
      <c r="Q107" s="99"/>
      <c r="R107" s="99"/>
      <c r="S107" s="97"/>
      <c r="T107" s="97"/>
      <c r="U107" s="97"/>
      <c r="V107" s="97"/>
      <c r="W107" s="97"/>
      <c r="X107" s="97"/>
      <c r="Y107" s="97"/>
      <c r="Z107" s="99"/>
    </row>
    <row r="108" spans="1:26" ht="12" customHeight="1">
      <c r="A108" s="99"/>
      <c r="B108" s="99"/>
      <c r="C108" s="99"/>
      <c r="D108" s="99"/>
      <c r="E108" s="99"/>
      <c r="F108" s="99"/>
      <c r="G108" s="99"/>
      <c r="H108" s="99"/>
      <c r="I108" s="99"/>
      <c r="J108" s="99"/>
      <c r="K108" s="99"/>
      <c r="L108" s="99"/>
      <c r="M108" s="239"/>
      <c r="N108" s="239"/>
      <c r="O108" s="239"/>
      <c r="P108" s="239"/>
      <c r="Q108" s="99"/>
      <c r="R108" s="99"/>
      <c r="S108" s="97"/>
      <c r="T108" s="97"/>
      <c r="U108" s="97"/>
      <c r="V108" s="97"/>
      <c r="W108" s="97"/>
      <c r="X108" s="97"/>
      <c r="Y108" s="97"/>
      <c r="Z108" s="99"/>
    </row>
    <row r="109" spans="1:26" ht="12" customHeight="1">
      <c r="A109" s="99"/>
      <c r="B109" s="99"/>
      <c r="C109" s="99"/>
      <c r="D109" s="99"/>
      <c r="E109" s="99"/>
      <c r="F109" s="99"/>
      <c r="G109" s="99"/>
      <c r="H109" s="99"/>
      <c r="I109" s="99"/>
      <c r="J109" s="99"/>
      <c r="K109" s="99"/>
      <c r="L109" s="99"/>
      <c r="M109" s="239"/>
      <c r="N109" s="239"/>
      <c r="O109" s="239"/>
      <c r="P109" s="239"/>
      <c r="Q109" s="99"/>
      <c r="R109" s="99"/>
      <c r="S109" s="97"/>
      <c r="T109" s="97"/>
      <c r="U109" s="97"/>
      <c r="V109" s="97"/>
      <c r="W109" s="97"/>
      <c r="X109" s="97"/>
      <c r="Y109" s="97"/>
      <c r="Z109" s="99"/>
    </row>
    <row r="110" spans="1:26" ht="12" customHeight="1">
      <c r="A110" s="99"/>
      <c r="B110" s="99"/>
      <c r="C110" s="99"/>
      <c r="D110" s="99"/>
      <c r="E110" s="99"/>
      <c r="F110" s="99"/>
      <c r="G110" s="99"/>
      <c r="H110" s="99"/>
      <c r="I110" s="99"/>
      <c r="J110" s="99"/>
      <c r="K110" s="99"/>
      <c r="L110" s="99"/>
      <c r="M110" s="239"/>
      <c r="N110" s="239"/>
      <c r="O110" s="239"/>
      <c r="P110" s="239"/>
      <c r="Q110" s="99"/>
      <c r="R110" s="99"/>
      <c r="S110" s="97"/>
      <c r="T110" s="97"/>
      <c r="U110" s="97"/>
      <c r="V110" s="97"/>
      <c r="W110" s="97"/>
      <c r="X110" s="97"/>
      <c r="Y110" s="97"/>
      <c r="Z110" s="99"/>
    </row>
    <row r="111" spans="1:26" ht="12" customHeight="1">
      <c r="A111" s="99"/>
      <c r="B111" s="99"/>
      <c r="C111" s="99"/>
      <c r="D111" s="99"/>
      <c r="E111" s="99"/>
      <c r="F111" s="99"/>
      <c r="G111" s="99"/>
      <c r="H111" s="99"/>
      <c r="I111" s="99"/>
      <c r="J111" s="99"/>
      <c r="K111" s="99"/>
      <c r="L111" s="99"/>
      <c r="M111" s="239"/>
      <c r="N111" s="239"/>
      <c r="O111" s="239"/>
      <c r="P111" s="239"/>
      <c r="Q111" s="99"/>
      <c r="R111" s="99"/>
      <c r="S111" s="97"/>
      <c r="T111" s="97"/>
      <c r="U111" s="97"/>
      <c r="V111" s="97"/>
      <c r="W111" s="97"/>
      <c r="X111" s="97"/>
      <c r="Y111" s="97"/>
      <c r="Z111" s="99"/>
    </row>
    <row r="112" spans="1:26" ht="12" customHeight="1">
      <c r="A112" s="99"/>
      <c r="B112" s="99"/>
      <c r="C112" s="99"/>
      <c r="D112" s="99"/>
      <c r="E112" s="99"/>
      <c r="F112" s="99"/>
      <c r="G112" s="99"/>
      <c r="H112" s="99"/>
      <c r="I112" s="99"/>
      <c r="J112" s="99"/>
      <c r="K112" s="99"/>
      <c r="L112" s="99"/>
      <c r="M112" s="239"/>
      <c r="N112" s="239"/>
      <c r="O112" s="239"/>
      <c r="P112" s="239"/>
      <c r="Q112" s="99"/>
      <c r="R112" s="99"/>
      <c r="S112" s="97"/>
      <c r="T112" s="97"/>
      <c r="U112" s="97"/>
      <c r="V112" s="97"/>
      <c r="W112" s="97"/>
      <c r="X112" s="97"/>
      <c r="Y112" s="97"/>
      <c r="Z112" s="99"/>
    </row>
    <row r="113" spans="1:26" ht="12" customHeight="1">
      <c r="A113" s="99"/>
      <c r="B113" s="99"/>
      <c r="C113" s="99"/>
      <c r="D113" s="99"/>
      <c r="E113" s="99"/>
      <c r="F113" s="99"/>
      <c r="G113" s="99"/>
      <c r="H113" s="99"/>
      <c r="I113" s="99"/>
      <c r="J113" s="99"/>
      <c r="K113" s="99"/>
      <c r="L113" s="99"/>
      <c r="M113" s="239"/>
      <c r="N113" s="239"/>
      <c r="O113" s="239"/>
      <c r="P113" s="239"/>
      <c r="Q113" s="99"/>
      <c r="R113" s="99"/>
      <c r="S113" s="97"/>
      <c r="T113" s="97"/>
      <c r="U113" s="97"/>
      <c r="V113" s="97"/>
      <c r="W113" s="97"/>
      <c r="X113" s="97"/>
      <c r="Y113" s="97"/>
      <c r="Z113" s="99"/>
    </row>
    <row r="114" spans="1:26" ht="12" customHeight="1">
      <c r="A114" s="99"/>
      <c r="B114" s="99"/>
      <c r="C114" s="99"/>
      <c r="D114" s="99"/>
      <c r="E114" s="99"/>
      <c r="F114" s="99"/>
      <c r="G114" s="99"/>
      <c r="H114" s="99"/>
      <c r="I114" s="99"/>
      <c r="J114" s="99"/>
      <c r="K114" s="99"/>
      <c r="L114" s="99"/>
      <c r="M114" s="239"/>
      <c r="N114" s="239"/>
      <c r="O114" s="239"/>
      <c r="P114" s="239"/>
      <c r="Q114" s="99"/>
      <c r="R114" s="99"/>
      <c r="S114" s="97"/>
      <c r="T114" s="97"/>
      <c r="U114" s="97"/>
      <c r="V114" s="97"/>
      <c r="W114" s="97"/>
      <c r="X114" s="97"/>
      <c r="Y114" s="97"/>
      <c r="Z114" s="99"/>
    </row>
    <row r="115" spans="1:26" ht="12" customHeight="1">
      <c r="A115" s="99"/>
      <c r="B115" s="99"/>
      <c r="C115" s="99"/>
      <c r="D115" s="99"/>
      <c r="E115" s="99"/>
      <c r="F115" s="99"/>
      <c r="G115" s="99"/>
      <c r="H115" s="99"/>
      <c r="I115" s="99"/>
      <c r="J115" s="99"/>
      <c r="K115" s="99"/>
      <c r="L115" s="99"/>
      <c r="M115" s="239"/>
      <c r="N115" s="239"/>
      <c r="O115" s="239"/>
      <c r="P115" s="239"/>
      <c r="Q115" s="99"/>
      <c r="R115" s="99"/>
      <c r="S115" s="97"/>
      <c r="T115" s="97"/>
      <c r="U115" s="97"/>
      <c r="V115" s="97"/>
      <c r="W115" s="97"/>
      <c r="X115" s="97"/>
      <c r="Y115" s="97"/>
      <c r="Z115" s="99"/>
    </row>
    <row r="116" spans="1:26" ht="12" customHeight="1">
      <c r="A116" s="99"/>
      <c r="B116" s="99"/>
      <c r="C116" s="99"/>
      <c r="D116" s="99"/>
      <c r="E116" s="99"/>
      <c r="F116" s="99"/>
      <c r="G116" s="99"/>
      <c r="H116" s="99"/>
      <c r="I116" s="99"/>
      <c r="J116" s="99"/>
      <c r="K116" s="99"/>
      <c r="L116" s="99"/>
      <c r="M116" s="239"/>
      <c r="N116" s="239"/>
      <c r="O116" s="239"/>
      <c r="P116" s="239"/>
      <c r="Q116" s="99"/>
      <c r="R116" s="99"/>
      <c r="S116" s="97"/>
      <c r="T116" s="97"/>
      <c r="U116" s="97"/>
      <c r="V116" s="97"/>
      <c r="W116" s="97"/>
      <c r="X116" s="97"/>
      <c r="Y116" s="97"/>
      <c r="Z116" s="99"/>
    </row>
    <row r="117" spans="1:26" ht="12" customHeight="1">
      <c r="A117" s="99"/>
      <c r="B117" s="99"/>
      <c r="C117" s="99"/>
      <c r="D117" s="99"/>
      <c r="E117" s="99"/>
      <c r="F117" s="99"/>
      <c r="G117" s="99"/>
      <c r="H117" s="99"/>
      <c r="I117" s="99"/>
      <c r="J117" s="99"/>
      <c r="K117" s="99"/>
      <c r="L117" s="99"/>
      <c r="M117" s="239"/>
      <c r="N117" s="239"/>
      <c r="O117" s="239"/>
      <c r="P117" s="239"/>
      <c r="Q117" s="99"/>
      <c r="R117" s="99"/>
      <c r="S117" s="97"/>
      <c r="T117" s="97"/>
      <c r="U117" s="97"/>
      <c r="V117" s="97"/>
      <c r="W117" s="97"/>
      <c r="X117" s="97"/>
      <c r="Y117" s="97"/>
      <c r="Z117" s="99"/>
    </row>
    <row r="118" spans="1:26" ht="12" customHeight="1">
      <c r="A118" s="99"/>
      <c r="B118" s="99"/>
      <c r="C118" s="99"/>
      <c r="D118" s="99"/>
      <c r="E118" s="99"/>
      <c r="F118" s="99"/>
      <c r="G118" s="99"/>
      <c r="H118" s="99"/>
      <c r="I118" s="99"/>
      <c r="J118" s="99"/>
      <c r="K118" s="99"/>
      <c r="L118" s="99"/>
      <c r="M118" s="239"/>
      <c r="N118" s="239"/>
      <c r="O118" s="239"/>
      <c r="P118" s="239"/>
      <c r="Q118" s="99"/>
      <c r="R118" s="99"/>
      <c r="S118" s="97"/>
      <c r="T118" s="97"/>
      <c r="U118" s="97"/>
      <c r="V118" s="97"/>
      <c r="W118" s="97"/>
      <c r="X118" s="97"/>
      <c r="Y118" s="97"/>
      <c r="Z118" s="99"/>
    </row>
    <row r="119" spans="1:26" ht="12" customHeight="1">
      <c r="A119" s="97"/>
      <c r="B119" s="97"/>
      <c r="C119" s="97"/>
      <c r="D119" s="97"/>
      <c r="E119" s="97"/>
      <c r="F119" s="97"/>
      <c r="G119" s="97"/>
      <c r="H119" s="97"/>
      <c r="I119" s="97"/>
      <c r="J119" s="97"/>
      <c r="K119" s="97"/>
      <c r="L119" s="97"/>
      <c r="M119" s="98"/>
      <c r="N119" s="98"/>
      <c r="O119" s="98"/>
      <c r="P119" s="98"/>
      <c r="Q119" s="97"/>
      <c r="R119" s="97"/>
      <c r="S119" s="97"/>
      <c r="T119" s="97"/>
      <c r="U119" s="97"/>
      <c r="V119" s="97"/>
      <c r="W119" s="97"/>
      <c r="X119" s="97"/>
      <c r="Y119" s="97"/>
      <c r="Z119" s="99"/>
    </row>
    <row r="120" spans="1:26" ht="12" customHeight="1">
      <c r="A120" s="97"/>
      <c r="B120" s="97"/>
      <c r="C120" s="97"/>
      <c r="D120" s="97"/>
      <c r="E120" s="97"/>
      <c r="F120" s="97"/>
      <c r="G120" s="97"/>
      <c r="H120" s="97"/>
      <c r="I120" s="97"/>
      <c r="J120" s="97"/>
      <c r="K120" s="97"/>
      <c r="L120" s="97"/>
      <c r="M120" s="98"/>
      <c r="N120" s="98"/>
      <c r="O120" s="98"/>
      <c r="P120" s="98"/>
      <c r="Q120" s="97"/>
      <c r="R120" s="97"/>
      <c r="S120" s="97"/>
      <c r="T120" s="97"/>
      <c r="U120" s="97"/>
      <c r="V120" s="97"/>
      <c r="W120" s="97"/>
      <c r="X120" s="97"/>
      <c r="Y120" s="97"/>
      <c r="Z120" s="99"/>
    </row>
    <row r="121" spans="1:26" ht="12" customHeight="1">
      <c r="A121" s="97"/>
      <c r="B121" s="97"/>
      <c r="C121" s="97"/>
      <c r="D121" s="97"/>
      <c r="E121" s="97"/>
      <c r="F121" s="97"/>
      <c r="G121" s="97"/>
      <c r="H121" s="97"/>
      <c r="I121" s="97"/>
      <c r="J121" s="97"/>
      <c r="K121" s="97"/>
      <c r="L121" s="97"/>
      <c r="M121" s="98"/>
      <c r="N121" s="98"/>
      <c r="O121" s="98"/>
      <c r="P121" s="98"/>
      <c r="Q121" s="97"/>
      <c r="R121" s="97"/>
      <c r="S121" s="97"/>
      <c r="T121" s="97"/>
      <c r="U121" s="97"/>
      <c r="V121" s="97"/>
      <c r="W121" s="97"/>
      <c r="X121" s="97"/>
      <c r="Y121" s="97"/>
      <c r="Z121" s="99"/>
    </row>
    <row r="122" spans="1:26" ht="12" customHeight="1">
      <c r="A122" s="97"/>
      <c r="B122" s="97"/>
      <c r="C122" s="97"/>
      <c r="D122" s="97"/>
      <c r="E122" s="97"/>
      <c r="F122" s="97"/>
      <c r="G122" s="97"/>
      <c r="H122" s="97"/>
      <c r="I122" s="97"/>
      <c r="J122" s="97"/>
      <c r="K122" s="97"/>
      <c r="L122" s="97"/>
      <c r="M122" s="98"/>
      <c r="N122" s="98"/>
      <c r="O122" s="98"/>
      <c r="P122" s="98"/>
      <c r="Q122" s="97"/>
      <c r="R122" s="97"/>
      <c r="S122" s="97"/>
      <c r="T122" s="97"/>
      <c r="U122" s="97"/>
      <c r="V122" s="97"/>
      <c r="W122" s="97"/>
      <c r="X122" s="97"/>
      <c r="Y122" s="97"/>
      <c r="Z122" s="99"/>
    </row>
    <row r="123" spans="1:26" ht="12" customHeight="1">
      <c r="A123" s="97"/>
      <c r="B123" s="97"/>
      <c r="C123" s="97"/>
      <c r="D123" s="97"/>
      <c r="E123" s="97"/>
      <c r="F123" s="97"/>
      <c r="G123" s="97"/>
      <c r="H123" s="97"/>
      <c r="I123" s="97"/>
      <c r="J123" s="97"/>
      <c r="K123" s="97"/>
      <c r="L123" s="97"/>
      <c r="M123" s="98"/>
      <c r="N123" s="98"/>
      <c r="O123" s="98"/>
      <c r="P123" s="98"/>
      <c r="Q123" s="97"/>
      <c r="R123" s="97"/>
      <c r="S123" s="97"/>
      <c r="T123" s="97"/>
      <c r="U123" s="97"/>
      <c r="V123" s="97"/>
      <c r="W123" s="97"/>
      <c r="X123" s="97"/>
      <c r="Y123" s="97"/>
      <c r="Z123" s="99"/>
    </row>
    <row r="124" spans="1:26" ht="12" customHeight="1">
      <c r="A124" s="97"/>
      <c r="B124" s="97"/>
      <c r="C124" s="97"/>
      <c r="D124" s="97"/>
      <c r="E124" s="97"/>
      <c r="F124" s="97"/>
      <c r="G124" s="97"/>
      <c r="H124" s="97"/>
      <c r="I124" s="97"/>
      <c r="J124" s="97"/>
      <c r="K124" s="97"/>
      <c r="L124" s="97"/>
      <c r="M124" s="98"/>
      <c r="N124" s="98"/>
      <c r="O124" s="98"/>
      <c r="P124" s="98"/>
      <c r="Q124" s="97"/>
      <c r="R124" s="97"/>
      <c r="S124" s="97"/>
      <c r="T124" s="97"/>
      <c r="U124" s="97"/>
      <c r="V124" s="97"/>
      <c r="W124" s="97"/>
      <c r="X124" s="97"/>
      <c r="Y124" s="97"/>
      <c r="Z124" s="99"/>
    </row>
    <row r="125" spans="1:26" ht="12" customHeight="1">
      <c r="A125" s="97"/>
      <c r="B125" s="97"/>
      <c r="C125" s="97"/>
      <c r="D125" s="97"/>
      <c r="E125" s="97"/>
      <c r="F125" s="97"/>
      <c r="G125" s="97"/>
      <c r="H125" s="97"/>
      <c r="I125" s="97"/>
      <c r="J125" s="97"/>
      <c r="K125" s="97"/>
      <c r="L125" s="97"/>
      <c r="M125" s="98"/>
      <c r="N125" s="98"/>
      <c r="O125" s="98"/>
      <c r="P125" s="98"/>
      <c r="Q125" s="97"/>
      <c r="R125" s="97"/>
      <c r="S125" s="97"/>
      <c r="T125" s="97"/>
      <c r="U125" s="97"/>
      <c r="V125" s="97"/>
      <c r="W125" s="97"/>
      <c r="X125" s="97"/>
      <c r="Y125" s="97"/>
      <c r="Z125" s="99"/>
    </row>
    <row r="126" spans="1:26" ht="12" customHeight="1">
      <c r="A126" s="97"/>
      <c r="B126" s="97"/>
      <c r="C126" s="97"/>
      <c r="D126" s="97"/>
      <c r="E126" s="97"/>
      <c r="F126" s="97"/>
      <c r="G126" s="97"/>
      <c r="H126" s="97"/>
      <c r="I126" s="97"/>
      <c r="J126" s="97"/>
      <c r="K126" s="97"/>
      <c r="L126" s="97"/>
      <c r="M126" s="98"/>
      <c r="N126" s="98"/>
      <c r="O126" s="98"/>
      <c r="P126" s="98"/>
      <c r="Q126" s="97"/>
      <c r="R126" s="97"/>
      <c r="S126" s="97"/>
      <c r="T126" s="97"/>
      <c r="U126" s="97"/>
      <c r="V126" s="97"/>
      <c r="W126" s="97"/>
      <c r="X126" s="97"/>
      <c r="Y126" s="97"/>
      <c r="Z126" s="99"/>
    </row>
    <row r="127" spans="1:26" ht="12" customHeight="1">
      <c r="A127" s="97"/>
      <c r="B127" s="97"/>
      <c r="C127" s="97"/>
      <c r="D127" s="97"/>
      <c r="E127" s="97"/>
      <c r="F127" s="97"/>
      <c r="G127" s="97"/>
      <c r="H127" s="97"/>
      <c r="I127" s="97"/>
      <c r="J127" s="97"/>
      <c r="K127" s="97"/>
      <c r="L127" s="97"/>
      <c r="M127" s="98"/>
      <c r="N127" s="98"/>
      <c r="O127" s="98"/>
      <c r="P127" s="98"/>
      <c r="Q127" s="97"/>
      <c r="R127" s="97"/>
      <c r="S127" s="97"/>
      <c r="T127" s="97"/>
      <c r="U127" s="97"/>
      <c r="V127" s="97"/>
      <c r="W127" s="97"/>
      <c r="X127" s="97"/>
      <c r="Y127" s="97"/>
      <c r="Z127" s="99"/>
    </row>
    <row r="128" spans="1:26" ht="12" customHeight="1">
      <c r="A128" s="97"/>
      <c r="B128" s="97"/>
      <c r="C128" s="97"/>
      <c r="D128" s="97"/>
      <c r="E128" s="97"/>
      <c r="F128" s="97"/>
      <c r="G128" s="97"/>
      <c r="H128" s="97"/>
      <c r="I128" s="97"/>
      <c r="J128" s="97"/>
      <c r="K128" s="97"/>
      <c r="L128" s="97"/>
      <c r="M128" s="98"/>
      <c r="N128" s="98"/>
      <c r="O128" s="98"/>
      <c r="P128" s="98"/>
      <c r="Q128" s="97"/>
      <c r="R128" s="97"/>
      <c r="S128" s="97"/>
      <c r="T128" s="97"/>
      <c r="U128" s="97"/>
      <c r="V128" s="97"/>
      <c r="W128" s="97"/>
      <c r="X128" s="97"/>
      <c r="Y128" s="97"/>
      <c r="Z128" s="99"/>
    </row>
    <row r="129" spans="1:26" ht="12" customHeight="1">
      <c r="A129" s="97"/>
      <c r="B129" s="97"/>
      <c r="C129" s="97"/>
      <c r="D129" s="97"/>
      <c r="E129" s="97"/>
      <c r="F129" s="97"/>
      <c r="G129" s="97"/>
      <c r="H129" s="97"/>
      <c r="I129" s="97"/>
      <c r="J129" s="97"/>
      <c r="K129" s="97"/>
      <c r="L129" s="97"/>
      <c r="M129" s="98"/>
      <c r="N129" s="98"/>
      <c r="O129" s="98"/>
      <c r="P129" s="98"/>
      <c r="Q129" s="97"/>
      <c r="R129" s="97"/>
      <c r="S129" s="97"/>
      <c r="T129" s="97"/>
      <c r="U129" s="97"/>
      <c r="V129" s="97"/>
      <c r="W129" s="97"/>
      <c r="X129" s="97"/>
      <c r="Y129" s="97"/>
      <c r="Z129" s="99"/>
    </row>
    <row r="130" spans="1:26" ht="12" customHeight="1">
      <c r="A130" s="97"/>
      <c r="B130" s="97"/>
      <c r="C130" s="97"/>
      <c r="D130" s="97"/>
      <c r="E130" s="97"/>
      <c r="F130" s="97"/>
      <c r="G130" s="97"/>
      <c r="H130" s="97"/>
      <c r="I130" s="97"/>
      <c r="J130" s="97"/>
      <c r="K130" s="97"/>
      <c r="L130" s="97"/>
      <c r="M130" s="98"/>
      <c r="N130" s="98"/>
      <c r="O130" s="98"/>
      <c r="P130" s="98"/>
      <c r="Q130" s="97"/>
      <c r="R130" s="97"/>
      <c r="S130" s="97"/>
      <c r="T130" s="97"/>
      <c r="U130" s="97"/>
      <c r="V130" s="97"/>
      <c r="W130" s="97"/>
      <c r="X130" s="97"/>
      <c r="Y130" s="97"/>
      <c r="Z130" s="99"/>
    </row>
    <row r="131" spans="1:26" ht="12" customHeight="1">
      <c r="A131" s="97"/>
      <c r="B131" s="97"/>
      <c r="C131" s="97"/>
      <c r="D131" s="97"/>
      <c r="E131" s="97"/>
      <c r="F131" s="97"/>
      <c r="G131" s="97"/>
      <c r="H131" s="97"/>
      <c r="I131" s="97"/>
      <c r="J131" s="97"/>
      <c r="K131" s="97"/>
      <c r="L131" s="97"/>
      <c r="M131" s="98"/>
      <c r="N131" s="98"/>
      <c r="O131" s="98"/>
      <c r="P131" s="98"/>
      <c r="Q131" s="97"/>
      <c r="R131" s="97"/>
      <c r="S131" s="97"/>
      <c r="T131" s="97"/>
      <c r="U131" s="97"/>
      <c r="V131" s="97"/>
      <c r="W131" s="97"/>
      <c r="X131" s="97"/>
      <c r="Y131" s="97"/>
      <c r="Z131" s="99"/>
    </row>
    <row r="132" spans="1:26" ht="12" customHeight="1">
      <c r="A132" s="97"/>
      <c r="B132" s="97"/>
      <c r="C132" s="97"/>
      <c r="D132" s="97"/>
      <c r="E132" s="97"/>
      <c r="F132" s="97"/>
      <c r="G132" s="97"/>
      <c r="H132" s="97"/>
      <c r="I132" s="97"/>
      <c r="J132" s="97"/>
      <c r="K132" s="97"/>
      <c r="L132" s="97"/>
      <c r="M132" s="98"/>
      <c r="N132" s="98"/>
      <c r="O132" s="98"/>
      <c r="P132" s="98"/>
      <c r="Q132" s="97"/>
      <c r="R132" s="97"/>
      <c r="S132" s="97"/>
      <c r="T132" s="97"/>
      <c r="U132" s="97"/>
      <c r="V132" s="97"/>
      <c r="W132" s="97"/>
      <c r="X132" s="97"/>
      <c r="Y132" s="97"/>
      <c r="Z132" s="99"/>
    </row>
    <row r="133" spans="1:26" ht="12" customHeight="1">
      <c r="A133" s="97"/>
      <c r="B133" s="97"/>
      <c r="C133" s="97"/>
      <c r="D133" s="97"/>
      <c r="E133" s="97"/>
      <c r="F133" s="97"/>
      <c r="G133" s="97"/>
      <c r="H133" s="97"/>
      <c r="I133" s="97"/>
      <c r="J133" s="97"/>
      <c r="K133" s="97"/>
      <c r="L133" s="97"/>
      <c r="M133" s="98"/>
      <c r="N133" s="98"/>
      <c r="O133" s="98"/>
      <c r="P133" s="98"/>
      <c r="Q133" s="97"/>
      <c r="R133" s="97"/>
      <c r="S133" s="97"/>
      <c r="T133" s="97"/>
      <c r="U133" s="97"/>
      <c r="V133" s="97"/>
      <c r="W133" s="97"/>
      <c r="X133" s="97"/>
      <c r="Y133" s="97"/>
      <c r="Z133" s="99"/>
    </row>
    <row r="134" spans="1:26" ht="12" customHeight="1">
      <c r="A134" s="97"/>
      <c r="B134" s="97"/>
      <c r="C134" s="97"/>
      <c r="D134" s="97"/>
      <c r="E134" s="97"/>
      <c r="F134" s="97"/>
      <c r="G134" s="97"/>
      <c r="H134" s="97"/>
      <c r="I134" s="97"/>
      <c r="J134" s="97"/>
      <c r="K134" s="97"/>
      <c r="L134" s="97"/>
      <c r="M134" s="98"/>
      <c r="N134" s="98"/>
      <c r="O134" s="98"/>
      <c r="P134" s="98"/>
      <c r="Q134" s="97"/>
      <c r="R134" s="97"/>
      <c r="S134" s="97"/>
      <c r="T134" s="97"/>
      <c r="U134" s="97"/>
      <c r="V134" s="97"/>
      <c r="W134" s="97"/>
      <c r="X134" s="97"/>
      <c r="Y134" s="97"/>
      <c r="Z134" s="99"/>
    </row>
    <row r="135" spans="1:26" ht="12" customHeight="1">
      <c r="A135" s="97"/>
      <c r="B135" s="97"/>
      <c r="C135" s="97"/>
      <c r="D135" s="97"/>
      <c r="E135" s="97"/>
      <c r="F135" s="97"/>
      <c r="G135" s="97"/>
      <c r="H135" s="97"/>
      <c r="I135" s="97"/>
      <c r="J135" s="97"/>
      <c r="K135" s="97"/>
      <c r="L135" s="97"/>
      <c r="M135" s="98"/>
      <c r="N135" s="98"/>
      <c r="O135" s="98"/>
      <c r="P135" s="98"/>
      <c r="Q135" s="97"/>
      <c r="R135" s="97"/>
      <c r="S135" s="97"/>
      <c r="T135" s="97"/>
      <c r="U135" s="97"/>
      <c r="V135" s="97"/>
      <c r="W135" s="97"/>
      <c r="X135" s="97"/>
      <c r="Y135" s="97"/>
      <c r="Z135" s="99"/>
    </row>
    <row r="136" spans="1:26" ht="12" customHeight="1">
      <c r="A136" s="240"/>
      <c r="B136" s="97"/>
      <c r="C136" s="97"/>
      <c r="D136" s="97"/>
      <c r="E136" s="97"/>
      <c r="F136" s="97"/>
      <c r="G136" s="97"/>
      <c r="H136" s="97"/>
      <c r="I136" s="97"/>
      <c r="J136" s="97"/>
      <c r="K136" s="97"/>
      <c r="L136" s="97"/>
      <c r="M136" s="98"/>
      <c r="N136" s="98"/>
      <c r="O136" s="98"/>
      <c r="P136" s="98"/>
      <c r="Q136" s="97"/>
      <c r="R136" s="97"/>
      <c r="S136" s="97"/>
      <c r="T136" s="97"/>
      <c r="U136" s="97"/>
      <c r="V136" s="97"/>
      <c r="W136" s="97"/>
      <c r="X136" s="97"/>
      <c r="Y136" s="97"/>
      <c r="Z136" s="99"/>
    </row>
    <row r="137" spans="1:26" ht="12" customHeight="1">
      <c r="A137" s="240"/>
      <c r="B137" s="97"/>
      <c r="C137" s="97"/>
      <c r="D137" s="97"/>
      <c r="E137" s="97"/>
      <c r="F137" s="97"/>
      <c r="G137" s="97"/>
      <c r="H137" s="97"/>
      <c r="I137" s="97"/>
      <c r="J137" s="97"/>
      <c r="K137" s="97"/>
      <c r="L137" s="97"/>
      <c r="M137" s="98"/>
      <c r="N137" s="98"/>
      <c r="O137" s="98"/>
      <c r="P137" s="98"/>
      <c r="Q137" s="97"/>
      <c r="R137" s="97"/>
      <c r="S137" s="97"/>
      <c r="T137" s="97"/>
      <c r="U137" s="97"/>
      <c r="V137" s="97"/>
      <c r="W137" s="97"/>
      <c r="X137" s="97"/>
      <c r="Y137" s="97"/>
      <c r="Z137" s="99"/>
    </row>
    <row r="138" spans="1:26" ht="12" customHeight="1">
      <c r="A138" s="240"/>
      <c r="B138" s="97"/>
      <c r="C138" s="97"/>
      <c r="D138" s="97"/>
      <c r="E138" s="97"/>
      <c r="F138" s="97"/>
      <c r="G138" s="97"/>
      <c r="H138" s="97"/>
      <c r="I138" s="97"/>
      <c r="J138" s="97"/>
      <c r="K138" s="97"/>
      <c r="L138" s="97"/>
      <c r="M138" s="98"/>
      <c r="N138" s="98"/>
      <c r="O138" s="98"/>
      <c r="P138" s="98"/>
      <c r="Q138" s="97"/>
      <c r="R138" s="97"/>
      <c r="S138" s="97"/>
      <c r="T138" s="97"/>
      <c r="U138" s="97"/>
      <c r="V138" s="97"/>
      <c r="W138" s="97"/>
      <c r="X138" s="97"/>
      <c r="Y138" s="97"/>
      <c r="Z138" s="99"/>
    </row>
    <row r="139" spans="1:26" ht="12" customHeight="1">
      <c r="A139" s="97"/>
      <c r="B139" s="97"/>
      <c r="C139" s="97"/>
      <c r="D139" s="97"/>
      <c r="E139" s="97"/>
      <c r="F139" s="97"/>
      <c r="G139" s="97"/>
      <c r="H139" s="97"/>
      <c r="I139" s="97"/>
      <c r="J139" s="97"/>
      <c r="K139" s="97"/>
      <c r="L139" s="97"/>
      <c r="M139" s="98"/>
      <c r="N139" s="98"/>
      <c r="O139" s="98"/>
      <c r="P139" s="98"/>
      <c r="Q139" s="97"/>
      <c r="R139" s="97"/>
      <c r="S139" s="97"/>
      <c r="T139" s="97"/>
      <c r="U139" s="97"/>
      <c r="V139" s="97"/>
      <c r="W139" s="97"/>
      <c r="X139" s="97"/>
      <c r="Y139" s="97"/>
      <c r="Z139" s="99"/>
    </row>
    <row r="140" spans="1:26" ht="12" customHeight="1">
      <c r="A140" s="97"/>
      <c r="B140" s="97"/>
      <c r="C140" s="97"/>
      <c r="D140" s="97"/>
      <c r="E140" s="97"/>
      <c r="F140" s="97"/>
      <c r="G140" s="97"/>
      <c r="H140" s="97"/>
      <c r="I140" s="97"/>
      <c r="J140" s="97"/>
      <c r="K140" s="97"/>
      <c r="L140" s="97"/>
      <c r="M140" s="98"/>
      <c r="N140" s="98"/>
      <c r="O140" s="98"/>
      <c r="P140" s="98"/>
      <c r="Q140" s="97"/>
      <c r="R140" s="97"/>
      <c r="S140" s="97"/>
      <c r="T140" s="97"/>
      <c r="U140" s="97"/>
      <c r="V140" s="97"/>
      <c r="W140" s="97"/>
      <c r="X140" s="97"/>
      <c r="Y140" s="97"/>
      <c r="Z140" s="99"/>
    </row>
    <row r="141" spans="1:26" ht="12" customHeight="1">
      <c r="A141" s="97"/>
      <c r="B141" s="97"/>
      <c r="C141" s="97"/>
      <c r="D141" s="97"/>
      <c r="E141" s="97"/>
      <c r="F141" s="97"/>
      <c r="G141" s="97"/>
      <c r="H141" s="97"/>
      <c r="I141" s="97"/>
      <c r="J141" s="97"/>
      <c r="K141" s="97"/>
      <c r="L141" s="97"/>
      <c r="M141" s="98"/>
      <c r="N141" s="98"/>
      <c r="O141" s="98"/>
      <c r="P141" s="98"/>
      <c r="Q141" s="97"/>
      <c r="R141" s="97"/>
      <c r="S141" s="97"/>
      <c r="T141" s="97"/>
      <c r="U141" s="97"/>
      <c r="V141" s="97"/>
      <c r="W141" s="97"/>
      <c r="X141" s="97"/>
      <c r="Y141" s="97"/>
      <c r="Z141" s="99"/>
    </row>
    <row r="142" spans="1:26" ht="12" customHeight="1">
      <c r="A142" s="97"/>
      <c r="B142" s="97"/>
      <c r="C142" s="97"/>
      <c r="D142" s="97"/>
      <c r="E142" s="97"/>
      <c r="F142" s="97"/>
      <c r="G142" s="97"/>
      <c r="H142" s="97"/>
      <c r="I142" s="97"/>
      <c r="J142" s="97"/>
      <c r="K142" s="97"/>
      <c r="L142" s="97"/>
      <c r="M142" s="98"/>
      <c r="N142" s="98"/>
      <c r="O142" s="98"/>
      <c r="P142" s="98"/>
      <c r="Q142" s="97"/>
      <c r="R142" s="97"/>
      <c r="S142" s="97"/>
      <c r="T142" s="97"/>
      <c r="U142" s="97"/>
      <c r="V142" s="97"/>
      <c r="W142" s="97"/>
      <c r="X142" s="97"/>
      <c r="Y142" s="97"/>
      <c r="Z142" s="99"/>
    </row>
    <row r="143" spans="1:26" ht="12" customHeight="1">
      <c r="A143" s="97"/>
      <c r="B143" s="97"/>
      <c r="C143" s="97"/>
      <c r="D143" s="97"/>
      <c r="E143" s="97"/>
      <c r="F143" s="97"/>
      <c r="G143" s="97"/>
      <c r="H143" s="97"/>
      <c r="I143" s="97"/>
      <c r="J143" s="97"/>
      <c r="K143" s="97"/>
      <c r="L143" s="97"/>
      <c r="M143" s="98"/>
      <c r="N143" s="98"/>
      <c r="O143" s="98"/>
      <c r="P143" s="98"/>
      <c r="Q143" s="97"/>
      <c r="R143" s="97"/>
      <c r="S143" s="97"/>
      <c r="T143" s="97"/>
      <c r="U143" s="97"/>
      <c r="V143" s="97"/>
      <c r="W143" s="97"/>
      <c r="X143" s="97"/>
      <c r="Y143" s="97"/>
      <c r="Z143" s="99"/>
    </row>
    <row r="144" spans="1:26" ht="12" customHeight="1">
      <c r="A144" s="97"/>
      <c r="B144" s="97"/>
      <c r="C144" s="97"/>
      <c r="D144" s="97"/>
      <c r="E144" s="97"/>
      <c r="F144" s="97"/>
      <c r="G144" s="97"/>
      <c r="H144" s="97"/>
      <c r="I144" s="97"/>
      <c r="J144" s="97"/>
      <c r="K144" s="97"/>
      <c r="L144" s="97"/>
      <c r="M144" s="98"/>
      <c r="N144" s="98"/>
      <c r="O144" s="98"/>
      <c r="P144" s="98"/>
      <c r="Q144" s="97"/>
      <c r="R144" s="97"/>
      <c r="S144" s="97"/>
      <c r="T144" s="97"/>
      <c r="U144" s="97"/>
      <c r="V144" s="97"/>
      <c r="W144" s="97"/>
      <c r="X144" s="97"/>
      <c r="Y144" s="97"/>
      <c r="Z144" s="99"/>
    </row>
    <row r="145" spans="1:26" ht="12" customHeight="1">
      <c r="A145" s="97"/>
      <c r="B145" s="97"/>
      <c r="C145" s="97"/>
      <c r="D145" s="97"/>
      <c r="E145" s="97"/>
      <c r="F145" s="97"/>
      <c r="G145" s="97"/>
      <c r="H145" s="97"/>
      <c r="I145" s="97"/>
      <c r="J145" s="97"/>
      <c r="K145" s="97"/>
      <c r="L145" s="97"/>
      <c r="M145" s="98"/>
      <c r="N145" s="98"/>
      <c r="O145" s="98"/>
      <c r="P145" s="98"/>
      <c r="Q145" s="97"/>
      <c r="R145" s="97"/>
      <c r="S145" s="97"/>
      <c r="T145" s="97"/>
      <c r="U145" s="97"/>
      <c r="V145" s="97"/>
      <c r="W145" s="97"/>
      <c r="X145" s="97"/>
      <c r="Y145" s="97"/>
      <c r="Z145" s="99"/>
    </row>
    <row r="146" spans="1:26" ht="12" customHeight="1">
      <c r="A146" s="97"/>
      <c r="B146" s="97"/>
      <c r="C146" s="97"/>
      <c r="D146" s="97"/>
      <c r="E146" s="97"/>
      <c r="F146" s="97"/>
      <c r="G146" s="97"/>
      <c r="H146" s="97"/>
      <c r="I146" s="97"/>
      <c r="J146" s="97"/>
      <c r="K146" s="97"/>
      <c r="L146" s="97"/>
      <c r="M146" s="98"/>
      <c r="N146" s="98"/>
      <c r="O146" s="98"/>
      <c r="P146" s="98"/>
      <c r="Q146" s="97"/>
      <c r="R146" s="97"/>
      <c r="S146" s="97"/>
      <c r="T146" s="97"/>
      <c r="U146" s="97"/>
      <c r="V146" s="97"/>
      <c r="W146" s="97"/>
      <c r="X146" s="97"/>
      <c r="Y146" s="97"/>
      <c r="Z146" s="99"/>
    </row>
    <row r="147" spans="1:26" ht="12" customHeight="1">
      <c r="A147" s="97"/>
      <c r="B147" s="97"/>
      <c r="C147" s="97"/>
      <c r="D147" s="97"/>
      <c r="E147" s="97"/>
      <c r="F147" s="97"/>
      <c r="G147" s="97"/>
      <c r="H147" s="97"/>
      <c r="I147" s="97"/>
      <c r="J147" s="97"/>
      <c r="K147" s="97"/>
      <c r="L147" s="97"/>
      <c r="M147" s="98"/>
      <c r="N147" s="98"/>
      <c r="O147" s="98"/>
      <c r="P147" s="98"/>
      <c r="Q147" s="97"/>
      <c r="R147" s="97"/>
      <c r="S147" s="97"/>
      <c r="T147" s="97"/>
      <c r="U147" s="97"/>
      <c r="V147" s="97"/>
      <c r="W147" s="97"/>
      <c r="X147" s="97"/>
      <c r="Y147" s="97"/>
      <c r="Z147" s="99"/>
    </row>
    <row r="148" spans="1:26" ht="12" customHeight="1">
      <c r="A148" s="97"/>
      <c r="B148" s="97"/>
      <c r="C148" s="97"/>
      <c r="D148" s="97"/>
      <c r="E148" s="97"/>
      <c r="F148" s="97"/>
      <c r="G148" s="97"/>
      <c r="H148" s="97"/>
      <c r="I148" s="97"/>
      <c r="J148" s="97"/>
      <c r="K148" s="97"/>
      <c r="L148" s="97"/>
      <c r="M148" s="98"/>
      <c r="N148" s="98"/>
      <c r="O148" s="98"/>
      <c r="P148" s="98"/>
      <c r="Q148" s="97"/>
      <c r="R148" s="97"/>
      <c r="S148" s="97"/>
      <c r="T148" s="97"/>
      <c r="U148" s="97"/>
      <c r="V148" s="97"/>
      <c r="W148" s="97"/>
      <c r="X148" s="97"/>
      <c r="Y148" s="97"/>
      <c r="Z148" s="99"/>
    </row>
    <row r="149" spans="1:26" ht="12" customHeight="1">
      <c r="A149" s="97"/>
      <c r="B149" s="97"/>
      <c r="C149" s="97"/>
      <c r="D149" s="97"/>
      <c r="E149" s="97"/>
      <c r="F149" s="97"/>
      <c r="G149" s="97"/>
      <c r="H149" s="97"/>
      <c r="I149" s="97"/>
      <c r="J149" s="97"/>
      <c r="K149" s="97"/>
      <c r="L149" s="97"/>
      <c r="M149" s="98"/>
      <c r="N149" s="98"/>
      <c r="O149" s="98"/>
      <c r="P149" s="98"/>
      <c r="Q149" s="97"/>
      <c r="R149" s="97"/>
      <c r="S149" s="97"/>
      <c r="T149" s="97"/>
      <c r="U149" s="97"/>
      <c r="V149" s="97"/>
      <c r="W149" s="97"/>
      <c r="X149" s="97"/>
      <c r="Y149" s="97"/>
      <c r="Z149" s="99"/>
    </row>
    <row r="150" spans="1:26" ht="12" customHeight="1">
      <c r="A150" s="97"/>
      <c r="B150" s="97"/>
      <c r="C150" s="97"/>
      <c r="D150" s="97"/>
      <c r="E150" s="97"/>
      <c r="F150" s="97"/>
      <c r="G150" s="97"/>
      <c r="H150" s="97"/>
      <c r="I150" s="97"/>
      <c r="J150" s="97"/>
      <c r="K150" s="97"/>
      <c r="L150" s="97"/>
      <c r="M150" s="98"/>
      <c r="N150" s="98"/>
      <c r="O150" s="98"/>
      <c r="P150" s="98"/>
      <c r="Q150" s="97"/>
      <c r="R150" s="97"/>
      <c r="S150" s="97"/>
      <c r="T150" s="97"/>
      <c r="U150" s="97"/>
      <c r="V150" s="97"/>
      <c r="W150" s="97"/>
      <c r="X150" s="97"/>
      <c r="Y150" s="97"/>
      <c r="Z150" s="99"/>
    </row>
    <row r="151" spans="1:26" ht="12" customHeight="1">
      <c r="A151" s="97"/>
      <c r="B151" s="97"/>
      <c r="C151" s="97"/>
      <c r="D151" s="97"/>
      <c r="E151" s="97"/>
      <c r="F151" s="97"/>
      <c r="G151" s="97"/>
      <c r="H151" s="97"/>
      <c r="I151" s="97"/>
      <c r="J151" s="97"/>
      <c r="K151" s="97"/>
      <c r="L151" s="97"/>
      <c r="M151" s="98"/>
      <c r="N151" s="98"/>
      <c r="O151" s="98"/>
      <c r="P151" s="98"/>
      <c r="Q151" s="97"/>
      <c r="R151" s="97"/>
      <c r="S151" s="97"/>
      <c r="T151" s="97"/>
      <c r="U151" s="97"/>
      <c r="V151" s="97"/>
      <c r="W151" s="97"/>
      <c r="X151" s="97"/>
      <c r="Y151" s="97"/>
      <c r="Z151" s="99"/>
    </row>
    <row r="152" spans="1:26" ht="12" customHeight="1">
      <c r="A152" s="97"/>
      <c r="B152" s="97"/>
      <c r="C152" s="97"/>
      <c r="D152" s="97"/>
      <c r="E152" s="97"/>
      <c r="F152" s="97"/>
      <c r="G152" s="97"/>
      <c r="H152" s="97"/>
      <c r="I152" s="97"/>
      <c r="J152" s="97"/>
      <c r="K152" s="97"/>
      <c r="L152" s="97"/>
      <c r="M152" s="98"/>
      <c r="N152" s="98"/>
      <c r="O152" s="98"/>
      <c r="P152" s="98"/>
      <c r="Q152" s="97"/>
      <c r="R152" s="97"/>
      <c r="S152" s="97"/>
      <c r="T152" s="97"/>
      <c r="U152" s="97"/>
      <c r="V152" s="97"/>
      <c r="W152" s="97"/>
      <c r="X152" s="97"/>
      <c r="Y152" s="97"/>
      <c r="Z152" s="99"/>
    </row>
    <row r="153" spans="1:26" ht="12" customHeight="1">
      <c r="A153" s="97"/>
      <c r="B153" s="97"/>
      <c r="C153" s="97"/>
      <c r="D153" s="97"/>
      <c r="E153" s="97"/>
      <c r="F153" s="97"/>
      <c r="G153" s="97"/>
      <c r="H153" s="97"/>
      <c r="I153" s="97"/>
      <c r="J153" s="97"/>
      <c r="K153" s="97"/>
      <c r="L153" s="97"/>
      <c r="M153" s="98"/>
      <c r="N153" s="98"/>
      <c r="O153" s="98"/>
      <c r="P153" s="98"/>
      <c r="Q153" s="97"/>
      <c r="R153" s="97"/>
      <c r="S153" s="97"/>
      <c r="T153" s="97"/>
      <c r="U153" s="97"/>
      <c r="V153" s="97"/>
      <c r="W153" s="97"/>
      <c r="X153" s="97"/>
      <c r="Y153" s="97"/>
      <c r="Z153" s="99"/>
    </row>
    <row r="154" spans="1:26" ht="12" customHeight="1">
      <c r="A154" s="97"/>
      <c r="B154" s="97"/>
      <c r="C154" s="97"/>
      <c r="D154" s="97"/>
      <c r="E154" s="97"/>
      <c r="F154" s="97"/>
      <c r="G154" s="97"/>
      <c r="H154" s="97"/>
      <c r="I154" s="97"/>
      <c r="J154" s="97"/>
      <c r="K154" s="97"/>
      <c r="L154" s="97"/>
      <c r="M154" s="98"/>
      <c r="N154" s="98"/>
      <c r="O154" s="98"/>
      <c r="P154" s="98"/>
      <c r="Q154" s="97"/>
      <c r="R154" s="97"/>
      <c r="S154" s="97"/>
      <c r="T154" s="97"/>
      <c r="U154" s="97"/>
      <c r="V154" s="97"/>
      <c r="W154" s="97"/>
      <c r="X154" s="97"/>
      <c r="Y154" s="97"/>
      <c r="Z154" s="99"/>
    </row>
    <row r="155" spans="1:26" ht="12" customHeight="1">
      <c r="A155" s="97"/>
      <c r="B155" s="97"/>
      <c r="C155" s="97"/>
      <c r="D155" s="97"/>
      <c r="E155" s="97"/>
      <c r="F155" s="97"/>
      <c r="G155" s="97"/>
      <c r="H155" s="97"/>
      <c r="I155" s="97"/>
      <c r="J155" s="97"/>
      <c r="K155" s="97"/>
      <c r="L155" s="97"/>
      <c r="M155" s="98"/>
      <c r="N155" s="98"/>
      <c r="O155" s="98"/>
      <c r="P155" s="98"/>
      <c r="Q155" s="97"/>
      <c r="R155" s="97"/>
      <c r="S155" s="97"/>
      <c r="T155" s="97"/>
      <c r="U155" s="97"/>
      <c r="V155" s="97"/>
      <c r="W155" s="97"/>
      <c r="X155" s="97"/>
      <c r="Y155" s="97"/>
      <c r="Z155" s="99"/>
    </row>
    <row r="156" spans="1:26" ht="12" customHeight="1">
      <c r="A156" s="97"/>
      <c r="B156" s="97"/>
      <c r="C156" s="97"/>
      <c r="D156" s="97"/>
      <c r="E156" s="97"/>
      <c r="F156" s="97"/>
      <c r="G156" s="97"/>
      <c r="H156" s="97"/>
      <c r="I156" s="97"/>
      <c r="J156" s="97"/>
      <c r="K156" s="97"/>
      <c r="L156" s="97"/>
      <c r="M156" s="98"/>
      <c r="N156" s="98"/>
      <c r="O156" s="98"/>
      <c r="P156" s="98"/>
      <c r="Q156" s="97"/>
      <c r="R156" s="97"/>
      <c r="S156" s="97"/>
      <c r="T156" s="97"/>
      <c r="U156" s="97"/>
      <c r="V156" s="97"/>
      <c r="W156" s="97"/>
      <c r="X156" s="97"/>
      <c r="Y156" s="97"/>
      <c r="Z156" s="99"/>
    </row>
    <row r="157" spans="1:26" ht="12" customHeight="1">
      <c r="A157" s="97"/>
      <c r="B157" s="97"/>
      <c r="C157" s="97"/>
      <c r="D157" s="97"/>
      <c r="E157" s="97"/>
      <c r="F157" s="97"/>
      <c r="G157" s="97"/>
      <c r="H157" s="97"/>
      <c r="I157" s="97"/>
      <c r="J157" s="97"/>
      <c r="K157" s="97"/>
      <c r="L157" s="97"/>
      <c r="M157" s="98"/>
      <c r="N157" s="98"/>
      <c r="O157" s="98"/>
      <c r="P157" s="98"/>
      <c r="Q157" s="97"/>
      <c r="R157" s="97"/>
      <c r="S157" s="97"/>
      <c r="T157" s="97"/>
      <c r="U157" s="97"/>
      <c r="V157" s="97"/>
      <c r="W157" s="97"/>
      <c r="X157" s="97"/>
      <c r="Y157" s="97"/>
      <c r="Z157" s="99"/>
    </row>
    <row r="158" spans="1:26" ht="12" customHeight="1">
      <c r="A158" s="97"/>
      <c r="B158" s="97"/>
      <c r="C158" s="97"/>
      <c r="D158" s="97"/>
      <c r="E158" s="97"/>
      <c r="F158" s="97"/>
      <c r="G158" s="97"/>
      <c r="H158" s="97"/>
      <c r="I158" s="97"/>
      <c r="J158" s="97"/>
      <c r="K158" s="97"/>
      <c r="L158" s="97"/>
      <c r="M158" s="98"/>
      <c r="N158" s="98"/>
      <c r="O158" s="98"/>
      <c r="P158" s="98"/>
      <c r="Q158" s="97"/>
      <c r="R158" s="97"/>
      <c r="S158" s="97"/>
      <c r="T158" s="97"/>
      <c r="U158" s="97"/>
      <c r="V158" s="97"/>
      <c r="W158" s="97"/>
      <c r="X158" s="97"/>
      <c r="Y158" s="97"/>
      <c r="Z158" s="99"/>
    </row>
    <row r="159" spans="1:26" ht="12" customHeight="1">
      <c r="A159" s="97"/>
      <c r="B159" s="97"/>
      <c r="C159" s="97"/>
      <c r="D159" s="97"/>
      <c r="E159" s="97"/>
      <c r="F159" s="97"/>
      <c r="G159" s="97"/>
      <c r="H159" s="97"/>
      <c r="I159" s="97"/>
      <c r="J159" s="97"/>
      <c r="K159" s="97"/>
      <c r="L159" s="97"/>
      <c r="M159" s="98"/>
      <c r="N159" s="98"/>
      <c r="O159" s="98"/>
      <c r="P159" s="98"/>
      <c r="Q159" s="97"/>
      <c r="R159" s="97"/>
      <c r="S159" s="97"/>
      <c r="T159" s="97"/>
      <c r="U159" s="97"/>
      <c r="V159" s="97"/>
      <c r="W159" s="97"/>
      <c r="X159" s="97"/>
      <c r="Y159" s="97"/>
      <c r="Z159" s="99"/>
    </row>
    <row r="160" spans="1:26" ht="12" customHeight="1">
      <c r="A160" s="97"/>
      <c r="B160" s="97"/>
      <c r="C160" s="97"/>
      <c r="D160" s="97"/>
      <c r="E160" s="97"/>
      <c r="F160" s="97"/>
      <c r="G160" s="97"/>
      <c r="H160" s="97"/>
      <c r="I160" s="97"/>
      <c r="J160" s="97"/>
      <c r="K160" s="97"/>
      <c r="L160" s="97"/>
      <c r="M160" s="98"/>
      <c r="N160" s="98"/>
      <c r="O160" s="98"/>
      <c r="P160" s="98"/>
      <c r="Q160" s="97"/>
      <c r="R160" s="97"/>
      <c r="S160" s="97"/>
      <c r="T160" s="97"/>
      <c r="U160" s="97"/>
      <c r="V160" s="97"/>
      <c r="W160" s="97"/>
      <c r="X160" s="97"/>
      <c r="Y160" s="97"/>
      <c r="Z160" s="99"/>
    </row>
    <row r="161" spans="1:26" ht="12" customHeight="1">
      <c r="A161" s="97"/>
      <c r="B161" s="97"/>
      <c r="C161" s="97"/>
      <c r="D161" s="97"/>
      <c r="E161" s="97"/>
      <c r="F161" s="97"/>
      <c r="G161" s="97"/>
      <c r="H161" s="97"/>
      <c r="I161" s="97"/>
      <c r="J161" s="97"/>
      <c r="K161" s="97"/>
      <c r="L161" s="97"/>
      <c r="M161" s="98"/>
      <c r="N161" s="98"/>
      <c r="O161" s="98"/>
      <c r="P161" s="98"/>
      <c r="Q161" s="97"/>
      <c r="R161" s="97"/>
      <c r="S161" s="97"/>
      <c r="T161" s="97"/>
      <c r="U161" s="97"/>
      <c r="V161" s="97"/>
      <c r="W161" s="97"/>
      <c r="X161" s="97"/>
      <c r="Y161" s="97"/>
      <c r="Z161" s="99"/>
    </row>
    <row r="162" spans="1:26" ht="12" customHeight="1">
      <c r="A162" s="97"/>
      <c r="B162" s="97"/>
      <c r="C162" s="97"/>
      <c r="D162" s="97"/>
      <c r="E162" s="97"/>
      <c r="F162" s="97"/>
      <c r="G162" s="97"/>
      <c r="H162" s="97"/>
      <c r="I162" s="97"/>
      <c r="J162" s="97"/>
      <c r="K162" s="97"/>
      <c r="L162" s="97"/>
      <c r="M162" s="98"/>
      <c r="N162" s="98"/>
      <c r="O162" s="98"/>
      <c r="P162" s="98"/>
      <c r="Q162" s="97"/>
      <c r="R162" s="97"/>
      <c r="S162" s="97"/>
      <c r="T162" s="97"/>
      <c r="U162" s="97"/>
      <c r="V162" s="97"/>
      <c r="W162" s="97"/>
      <c r="X162" s="97"/>
      <c r="Y162" s="97"/>
      <c r="Z162" s="99"/>
    </row>
    <row r="163" spans="1:26" ht="12" customHeight="1">
      <c r="A163" s="97"/>
      <c r="B163" s="97"/>
      <c r="C163" s="97"/>
      <c r="D163" s="97"/>
      <c r="E163" s="97"/>
      <c r="F163" s="97"/>
      <c r="G163" s="97"/>
      <c r="H163" s="97"/>
      <c r="I163" s="97"/>
      <c r="J163" s="97"/>
      <c r="K163" s="97"/>
      <c r="L163" s="97"/>
      <c r="M163" s="98"/>
      <c r="N163" s="98"/>
      <c r="O163" s="98"/>
      <c r="P163" s="98"/>
      <c r="Q163" s="97"/>
      <c r="R163" s="97"/>
      <c r="S163" s="97"/>
      <c r="T163" s="97"/>
      <c r="U163" s="97"/>
      <c r="V163" s="97"/>
      <c r="W163" s="97"/>
      <c r="X163" s="97"/>
      <c r="Y163" s="97"/>
      <c r="Z163" s="99"/>
    </row>
    <row r="164" spans="1:26" ht="12" customHeight="1">
      <c r="A164" s="99"/>
      <c r="B164" s="99"/>
      <c r="C164" s="99"/>
      <c r="D164" s="99"/>
      <c r="E164" s="99"/>
      <c r="F164" s="99"/>
      <c r="G164" s="99"/>
      <c r="H164" s="99"/>
      <c r="I164" s="99"/>
      <c r="J164" s="99"/>
      <c r="K164" s="99"/>
      <c r="L164" s="99"/>
      <c r="M164" s="239"/>
      <c r="N164" s="239"/>
      <c r="O164" s="239"/>
      <c r="P164" s="239"/>
      <c r="Q164" s="99"/>
      <c r="R164" s="99"/>
      <c r="S164" s="97"/>
      <c r="T164" s="97"/>
      <c r="U164" s="97"/>
      <c r="V164" s="97"/>
      <c r="W164" s="97"/>
      <c r="X164" s="97"/>
      <c r="Y164" s="97"/>
      <c r="Z164" s="99"/>
    </row>
    <row r="165" spans="1:26" ht="12" customHeight="1">
      <c r="A165" s="99"/>
      <c r="B165" s="99"/>
      <c r="C165" s="99"/>
      <c r="D165" s="99"/>
      <c r="E165" s="99"/>
      <c r="F165" s="99"/>
      <c r="G165" s="99"/>
      <c r="H165" s="99"/>
      <c r="I165" s="99"/>
      <c r="J165" s="99"/>
      <c r="K165" s="99"/>
      <c r="L165" s="99"/>
      <c r="M165" s="239"/>
      <c r="N165" s="239"/>
      <c r="O165" s="239"/>
      <c r="P165" s="239"/>
      <c r="Q165" s="99"/>
      <c r="R165" s="99"/>
      <c r="S165" s="97"/>
      <c r="T165" s="97"/>
      <c r="U165" s="97"/>
      <c r="V165" s="97"/>
      <c r="W165" s="97"/>
      <c r="X165" s="97"/>
      <c r="Y165" s="97"/>
      <c r="Z165" s="99"/>
    </row>
    <row r="166" spans="1:26" ht="12" customHeight="1">
      <c r="A166" s="99"/>
      <c r="B166" s="99"/>
      <c r="C166" s="99"/>
      <c r="D166" s="99"/>
      <c r="E166" s="99"/>
      <c r="F166" s="99"/>
      <c r="G166" s="99"/>
      <c r="H166" s="99"/>
      <c r="I166" s="99"/>
      <c r="J166" s="99"/>
      <c r="K166" s="99"/>
      <c r="L166" s="99"/>
      <c r="M166" s="239"/>
      <c r="N166" s="239"/>
      <c r="O166" s="239"/>
      <c r="P166" s="239"/>
      <c r="Q166" s="99"/>
      <c r="R166" s="99"/>
      <c r="S166" s="97"/>
      <c r="T166" s="97"/>
      <c r="U166" s="97"/>
      <c r="V166" s="97"/>
      <c r="W166" s="97"/>
      <c r="X166" s="97"/>
      <c r="Y166" s="97"/>
      <c r="Z166" s="99"/>
    </row>
    <row r="167" spans="1:26" ht="12" customHeight="1">
      <c r="A167" s="99"/>
      <c r="B167" s="99"/>
      <c r="C167" s="99"/>
      <c r="D167" s="99"/>
      <c r="E167" s="99"/>
      <c r="F167" s="99"/>
      <c r="G167" s="99"/>
      <c r="H167" s="99"/>
      <c r="I167" s="99"/>
      <c r="J167" s="99"/>
      <c r="K167" s="99"/>
      <c r="L167" s="99"/>
      <c r="M167" s="239"/>
      <c r="N167" s="239"/>
      <c r="O167" s="239"/>
      <c r="P167" s="239"/>
      <c r="Q167" s="99"/>
      <c r="R167" s="99"/>
      <c r="S167" s="97"/>
      <c r="T167" s="97"/>
      <c r="U167" s="97"/>
      <c r="V167" s="97"/>
      <c r="W167" s="97"/>
      <c r="X167" s="97"/>
      <c r="Y167" s="97"/>
      <c r="Z167" s="99"/>
    </row>
    <row r="168" spans="1:26" ht="12" customHeight="1">
      <c r="A168" s="99"/>
      <c r="B168" s="99"/>
      <c r="C168" s="99"/>
      <c r="D168" s="99"/>
      <c r="E168" s="99"/>
      <c r="F168" s="99"/>
      <c r="G168" s="99"/>
      <c r="H168" s="99"/>
      <c r="I168" s="99"/>
      <c r="J168" s="99"/>
      <c r="K168" s="99"/>
      <c r="L168" s="99"/>
      <c r="M168" s="239"/>
      <c r="N168" s="239"/>
      <c r="O168" s="239"/>
      <c r="P168" s="239"/>
      <c r="Q168" s="99"/>
      <c r="R168" s="99"/>
      <c r="S168" s="97"/>
      <c r="T168" s="97"/>
      <c r="U168" s="97"/>
      <c r="V168" s="97"/>
      <c r="W168" s="97"/>
      <c r="X168" s="97"/>
      <c r="Y168" s="97"/>
      <c r="Z168" s="99"/>
    </row>
    <row r="169" spans="1:26" ht="12" customHeight="1">
      <c r="A169" s="99"/>
      <c r="B169" s="99"/>
      <c r="C169" s="99"/>
      <c r="D169" s="99"/>
      <c r="E169" s="99"/>
      <c r="F169" s="99"/>
      <c r="G169" s="99"/>
      <c r="H169" s="99"/>
      <c r="I169" s="99"/>
      <c r="J169" s="99"/>
      <c r="K169" s="99"/>
      <c r="L169" s="99"/>
      <c r="M169" s="239"/>
      <c r="N169" s="239"/>
      <c r="O169" s="239"/>
      <c r="P169" s="239"/>
      <c r="Q169" s="99"/>
      <c r="R169" s="99"/>
      <c r="S169" s="97"/>
      <c r="T169" s="97"/>
      <c r="U169" s="97"/>
      <c r="V169" s="97"/>
      <c r="W169" s="97"/>
      <c r="X169" s="97"/>
      <c r="Y169" s="97"/>
      <c r="Z169" s="99"/>
    </row>
    <row r="170" spans="1:26" ht="12" customHeight="1">
      <c r="A170" s="99"/>
      <c r="B170" s="99"/>
      <c r="C170" s="99"/>
      <c r="D170" s="99"/>
      <c r="E170" s="99"/>
      <c r="F170" s="99"/>
      <c r="G170" s="99"/>
      <c r="H170" s="99"/>
      <c r="I170" s="99"/>
      <c r="J170" s="99"/>
      <c r="K170" s="99"/>
      <c r="L170" s="99"/>
      <c r="M170" s="239"/>
      <c r="N170" s="239"/>
      <c r="O170" s="239"/>
      <c r="P170" s="239"/>
      <c r="Q170" s="99"/>
      <c r="R170" s="99"/>
      <c r="S170" s="97"/>
      <c r="T170" s="97"/>
      <c r="U170" s="97"/>
      <c r="V170" s="97"/>
      <c r="W170" s="97"/>
      <c r="X170" s="97"/>
      <c r="Y170" s="97"/>
      <c r="Z170" s="99"/>
    </row>
    <row r="171" spans="1:26" ht="12" customHeight="1">
      <c r="A171" s="99"/>
      <c r="B171" s="99"/>
      <c r="C171" s="99"/>
      <c r="D171" s="99"/>
      <c r="E171" s="99"/>
      <c r="F171" s="99"/>
      <c r="G171" s="99"/>
      <c r="H171" s="99"/>
      <c r="I171" s="99"/>
      <c r="J171" s="99"/>
      <c r="K171" s="99"/>
      <c r="L171" s="99"/>
      <c r="M171" s="239"/>
      <c r="N171" s="239"/>
      <c r="O171" s="239"/>
      <c r="P171" s="239"/>
      <c r="Q171" s="99"/>
      <c r="R171" s="99"/>
      <c r="S171" s="97"/>
      <c r="T171" s="97"/>
      <c r="U171" s="97"/>
      <c r="V171" s="97"/>
      <c r="W171" s="97"/>
      <c r="X171" s="97"/>
      <c r="Y171" s="97"/>
      <c r="Z171" s="99"/>
    </row>
    <row r="172" spans="1:26" ht="12" customHeight="1">
      <c r="A172" s="99"/>
      <c r="B172" s="99"/>
      <c r="C172" s="99"/>
      <c r="D172" s="99"/>
      <c r="E172" s="99"/>
      <c r="F172" s="99"/>
      <c r="G172" s="99"/>
      <c r="H172" s="99"/>
      <c r="I172" s="99"/>
      <c r="J172" s="99"/>
      <c r="K172" s="99"/>
      <c r="L172" s="99"/>
      <c r="M172" s="239"/>
      <c r="N172" s="239"/>
      <c r="O172" s="239"/>
      <c r="P172" s="239"/>
      <c r="Q172" s="99"/>
      <c r="R172" s="99"/>
      <c r="S172" s="97"/>
      <c r="T172" s="97"/>
      <c r="U172" s="97"/>
      <c r="V172" s="97"/>
      <c r="W172" s="97"/>
      <c r="X172" s="97"/>
      <c r="Y172" s="97"/>
      <c r="Z172" s="99"/>
    </row>
    <row r="173" spans="1:26" ht="12" customHeight="1">
      <c r="A173" s="99"/>
      <c r="B173" s="99"/>
      <c r="C173" s="99"/>
      <c r="D173" s="99"/>
      <c r="E173" s="99"/>
      <c r="F173" s="99"/>
      <c r="G173" s="99"/>
      <c r="H173" s="99"/>
      <c r="I173" s="99"/>
      <c r="J173" s="99"/>
      <c r="K173" s="99"/>
      <c r="L173" s="99"/>
      <c r="M173" s="239"/>
      <c r="N173" s="239"/>
      <c r="O173" s="239"/>
      <c r="P173" s="239"/>
      <c r="Q173" s="99"/>
      <c r="R173" s="99"/>
      <c r="S173" s="97"/>
      <c r="T173" s="97"/>
      <c r="U173" s="97"/>
      <c r="V173" s="97"/>
      <c r="W173" s="97"/>
      <c r="X173" s="97"/>
      <c r="Y173" s="97"/>
      <c r="Z173" s="99"/>
    </row>
    <row r="174" spans="1:26" ht="12" customHeight="1">
      <c r="A174" s="99"/>
      <c r="B174" s="99"/>
      <c r="C174" s="99"/>
      <c r="D174" s="99"/>
      <c r="E174" s="99"/>
      <c r="F174" s="99"/>
      <c r="G174" s="99"/>
      <c r="H174" s="99"/>
      <c r="I174" s="99"/>
      <c r="J174" s="99"/>
      <c r="K174" s="99"/>
      <c r="L174" s="99"/>
      <c r="M174" s="239"/>
      <c r="N174" s="239"/>
      <c r="O174" s="239"/>
      <c r="P174" s="239"/>
      <c r="Q174" s="99"/>
      <c r="R174" s="99"/>
      <c r="S174" s="97"/>
      <c r="T174" s="97"/>
      <c r="U174" s="97"/>
      <c r="V174" s="97"/>
      <c r="W174" s="97"/>
      <c r="X174" s="97"/>
      <c r="Y174" s="97"/>
      <c r="Z174" s="99"/>
    </row>
    <row r="175" spans="1:26" ht="12" customHeight="1">
      <c r="A175" s="99"/>
      <c r="B175" s="99"/>
      <c r="C175" s="99"/>
      <c r="D175" s="99"/>
      <c r="E175" s="99"/>
      <c r="F175" s="99"/>
      <c r="G175" s="99"/>
      <c r="H175" s="99"/>
      <c r="I175" s="99"/>
      <c r="J175" s="99"/>
      <c r="K175" s="99"/>
      <c r="L175" s="99"/>
      <c r="M175" s="239"/>
      <c r="N175" s="239"/>
      <c r="O175" s="239"/>
      <c r="P175" s="239"/>
      <c r="Q175" s="99"/>
      <c r="R175" s="99"/>
      <c r="S175" s="97"/>
      <c r="T175" s="97"/>
      <c r="U175" s="97"/>
      <c r="V175" s="97"/>
      <c r="W175" s="97"/>
      <c r="X175" s="97"/>
      <c r="Y175" s="97"/>
      <c r="Z175" s="99"/>
    </row>
    <row r="176" spans="1:26" ht="12" customHeight="1">
      <c r="A176" s="99"/>
      <c r="B176" s="99"/>
      <c r="C176" s="99"/>
      <c r="D176" s="99"/>
      <c r="E176" s="99"/>
      <c r="F176" s="99"/>
      <c r="G176" s="99"/>
      <c r="H176" s="99"/>
      <c r="I176" s="99"/>
      <c r="J176" s="99"/>
      <c r="K176" s="99"/>
      <c r="L176" s="99"/>
      <c r="M176" s="239"/>
      <c r="N176" s="239"/>
      <c r="O176" s="239"/>
      <c r="P176" s="239"/>
      <c r="Q176" s="99"/>
      <c r="R176" s="99"/>
      <c r="S176" s="97"/>
      <c r="T176" s="97"/>
      <c r="U176" s="97"/>
      <c r="V176" s="97"/>
      <c r="W176" s="97"/>
      <c r="X176" s="97"/>
      <c r="Y176" s="97"/>
      <c r="Z176" s="99"/>
    </row>
    <row r="177" spans="1:26" ht="12" customHeight="1">
      <c r="A177" s="99"/>
      <c r="B177" s="99"/>
      <c r="C177" s="99"/>
      <c r="D177" s="99"/>
      <c r="E177" s="99"/>
      <c r="F177" s="99"/>
      <c r="G177" s="99"/>
      <c r="H177" s="99"/>
      <c r="I177" s="99"/>
      <c r="J177" s="99"/>
      <c r="K177" s="99"/>
      <c r="L177" s="99"/>
      <c r="M177" s="239"/>
      <c r="N177" s="239"/>
      <c r="O177" s="239"/>
      <c r="P177" s="239"/>
      <c r="Q177" s="99"/>
      <c r="R177" s="99"/>
      <c r="S177" s="97"/>
      <c r="T177" s="97"/>
      <c r="U177" s="97"/>
      <c r="V177" s="97"/>
      <c r="W177" s="97"/>
      <c r="X177" s="97"/>
      <c r="Y177" s="97"/>
      <c r="Z177" s="99"/>
    </row>
    <row r="178" spans="1:26" ht="12" customHeight="1">
      <c r="A178" s="99"/>
      <c r="B178" s="99"/>
      <c r="C178" s="99"/>
      <c r="D178" s="99"/>
      <c r="E178" s="99"/>
      <c r="F178" s="99"/>
      <c r="G178" s="99"/>
      <c r="H178" s="99"/>
      <c r="I178" s="99"/>
      <c r="J178" s="99"/>
      <c r="K178" s="99"/>
      <c r="L178" s="99"/>
      <c r="M178" s="239"/>
      <c r="N178" s="239"/>
      <c r="O178" s="239"/>
      <c r="P178" s="239"/>
      <c r="Q178" s="99"/>
      <c r="R178" s="99"/>
      <c r="S178" s="97"/>
      <c r="T178" s="97"/>
      <c r="U178" s="97"/>
      <c r="V178" s="97"/>
      <c r="W178" s="97"/>
      <c r="X178" s="97"/>
      <c r="Y178" s="97"/>
      <c r="Z178" s="99"/>
    </row>
    <row r="179" spans="1:26" ht="12" customHeight="1">
      <c r="A179" s="99"/>
      <c r="B179" s="99"/>
      <c r="C179" s="99"/>
      <c r="D179" s="99"/>
      <c r="E179" s="99"/>
      <c r="F179" s="99"/>
      <c r="G179" s="99"/>
      <c r="H179" s="99"/>
      <c r="I179" s="99"/>
      <c r="J179" s="99"/>
      <c r="K179" s="99"/>
      <c r="L179" s="99"/>
      <c r="M179" s="239"/>
      <c r="N179" s="239"/>
      <c r="O179" s="239"/>
      <c r="P179" s="239"/>
      <c r="Q179" s="99"/>
      <c r="R179" s="99"/>
      <c r="S179" s="97"/>
      <c r="T179" s="97"/>
      <c r="U179" s="97"/>
      <c r="V179" s="97"/>
      <c r="W179" s="97"/>
      <c r="X179" s="97"/>
      <c r="Y179" s="97"/>
      <c r="Z179" s="99"/>
    </row>
    <row r="180" spans="1:26" ht="12" customHeight="1">
      <c r="A180" s="99"/>
      <c r="B180" s="99"/>
      <c r="C180" s="99"/>
      <c r="D180" s="99"/>
      <c r="E180" s="99"/>
      <c r="F180" s="99"/>
      <c r="G180" s="99"/>
      <c r="H180" s="99"/>
      <c r="I180" s="99"/>
      <c r="J180" s="99"/>
      <c r="K180" s="99"/>
      <c r="L180" s="99"/>
      <c r="M180" s="239"/>
      <c r="N180" s="239"/>
      <c r="O180" s="239"/>
      <c r="P180" s="239"/>
      <c r="Q180" s="99"/>
      <c r="R180" s="99"/>
      <c r="S180" s="97"/>
      <c r="T180" s="97"/>
      <c r="U180" s="97"/>
      <c r="V180" s="97"/>
      <c r="W180" s="97"/>
      <c r="X180" s="97"/>
      <c r="Y180" s="97"/>
      <c r="Z180" s="99"/>
    </row>
    <row r="181" spans="1:26" ht="12" customHeight="1">
      <c r="A181" s="99"/>
      <c r="B181" s="99"/>
      <c r="C181" s="99"/>
      <c r="D181" s="99"/>
      <c r="E181" s="99"/>
      <c r="F181" s="99"/>
      <c r="G181" s="99"/>
      <c r="H181" s="99"/>
      <c r="I181" s="99"/>
      <c r="J181" s="99"/>
      <c r="K181" s="99"/>
      <c r="L181" s="99"/>
      <c r="M181" s="239"/>
      <c r="N181" s="239"/>
      <c r="O181" s="239"/>
      <c r="P181" s="239"/>
      <c r="Q181" s="99"/>
      <c r="R181" s="99"/>
      <c r="S181" s="97"/>
      <c r="T181" s="97"/>
      <c r="U181" s="97"/>
      <c r="V181" s="97"/>
      <c r="W181" s="97"/>
      <c r="X181" s="97"/>
      <c r="Y181" s="97"/>
      <c r="Z181" s="99"/>
    </row>
    <row r="182" spans="1:26" ht="12" customHeight="1">
      <c r="A182" s="99"/>
      <c r="B182" s="99"/>
      <c r="C182" s="99"/>
      <c r="D182" s="99"/>
      <c r="E182" s="99"/>
      <c r="F182" s="99"/>
      <c r="G182" s="99"/>
      <c r="H182" s="99"/>
      <c r="I182" s="99"/>
      <c r="J182" s="99"/>
      <c r="K182" s="99"/>
      <c r="L182" s="99"/>
      <c r="M182" s="239"/>
      <c r="N182" s="239"/>
      <c r="O182" s="239"/>
      <c r="P182" s="239"/>
      <c r="Q182" s="99"/>
      <c r="R182" s="99"/>
      <c r="S182" s="97"/>
      <c r="T182" s="97"/>
      <c r="U182" s="97"/>
      <c r="V182" s="97"/>
      <c r="W182" s="97"/>
      <c r="X182" s="97"/>
      <c r="Y182" s="97"/>
      <c r="Z182" s="99"/>
    </row>
    <row r="183" spans="1:26" ht="12" customHeight="1">
      <c r="A183" s="99"/>
      <c r="B183" s="99"/>
      <c r="C183" s="99"/>
      <c r="D183" s="99"/>
      <c r="E183" s="99"/>
      <c r="F183" s="99"/>
      <c r="G183" s="99"/>
      <c r="H183" s="99"/>
      <c r="I183" s="99"/>
      <c r="J183" s="99"/>
      <c r="K183" s="99"/>
      <c r="L183" s="99"/>
      <c r="M183" s="239"/>
      <c r="N183" s="239"/>
      <c r="O183" s="239"/>
      <c r="P183" s="239"/>
      <c r="Q183" s="99"/>
      <c r="R183" s="99"/>
      <c r="S183" s="97"/>
      <c r="T183" s="97"/>
      <c r="U183" s="97"/>
      <c r="V183" s="97"/>
      <c r="W183" s="97"/>
      <c r="X183" s="97"/>
      <c r="Y183" s="97"/>
      <c r="Z183" s="99"/>
    </row>
    <row r="184" spans="1:26" ht="12" customHeight="1">
      <c r="A184" s="99"/>
      <c r="B184" s="99"/>
      <c r="C184" s="99"/>
      <c r="D184" s="99"/>
      <c r="E184" s="99"/>
      <c r="F184" s="99"/>
      <c r="G184" s="99"/>
      <c r="H184" s="99"/>
      <c r="I184" s="99"/>
      <c r="J184" s="99"/>
      <c r="K184" s="99"/>
      <c r="L184" s="99"/>
      <c r="M184" s="239"/>
      <c r="N184" s="239"/>
      <c r="O184" s="239"/>
      <c r="P184" s="239"/>
      <c r="Q184" s="99"/>
      <c r="R184" s="99"/>
      <c r="S184" s="97"/>
      <c r="T184" s="97"/>
      <c r="U184" s="97"/>
      <c r="V184" s="97"/>
      <c r="W184" s="97"/>
      <c r="X184" s="97"/>
      <c r="Y184" s="97"/>
      <c r="Z184" s="99"/>
    </row>
    <row r="185" spans="1:26" ht="12" customHeight="1">
      <c r="A185" s="99"/>
      <c r="B185" s="99"/>
      <c r="C185" s="99"/>
      <c r="D185" s="99"/>
      <c r="E185" s="99"/>
      <c r="F185" s="99"/>
      <c r="G185" s="99"/>
      <c r="H185" s="99"/>
      <c r="I185" s="99"/>
      <c r="J185" s="99"/>
      <c r="K185" s="99"/>
      <c r="L185" s="99"/>
      <c r="M185" s="239"/>
      <c r="N185" s="239"/>
      <c r="O185" s="239"/>
      <c r="P185" s="239"/>
      <c r="Q185" s="99"/>
      <c r="R185" s="99"/>
      <c r="S185" s="97"/>
      <c r="T185" s="97"/>
      <c r="U185" s="97"/>
      <c r="V185" s="97"/>
      <c r="W185" s="97"/>
      <c r="X185" s="97"/>
      <c r="Y185" s="97"/>
      <c r="Z185" s="99"/>
    </row>
    <row r="186" spans="1:26" ht="12" customHeight="1">
      <c r="A186" s="99"/>
      <c r="B186" s="99"/>
      <c r="C186" s="99"/>
      <c r="D186" s="99"/>
      <c r="E186" s="99"/>
      <c r="F186" s="99"/>
      <c r="G186" s="99"/>
      <c r="H186" s="99"/>
      <c r="I186" s="99"/>
      <c r="J186" s="99"/>
      <c r="K186" s="99"/>
      <c r="L186" s="99"/>
      <c r="M186" s="239"/>
      <c r="N186" s="239"/>
      <c r="O186" s="239"/>
      <c r="P186" s="239"/>
      <c r="Q186" s="99"/>
      <c r="R186" s="99"/>
      <c r="S186" s="97"/>
      <c r="T186" s="97"/>
      <c r="U186" s="97"/>
      <c r="V186" s="97"/>
      <c r="W186" s="97"/>
      <c r="X186" s="97"/>
      <c r="Y186" s="97"/>
      <c r="Z186" s="99"/>
    </row>
    <row r="187" spans="1:26" ht="12" customHeight="1">
      <c r="A187" s="99"/>
      <c r="B187" s="99"/>
      <c r="C187" s="99"/>
      <c r="D187" s="99"/>
      <c r="E187" s="99"/>
      <c r="F187" s="99"/>
      <c r="G187" s="99"/>
      <c r="H187" s="99"/>
      <c r="I187" s="99"/>
      <c r="J187" s="99"/>
      <c r="K187" s="99"/>
      <c r="L187" s="99"/>
      <c r="M187" s="239"/>
      <c r="N187" s="239"/>
      <c r="O187" s="239"/>
      <c r="P187" s="239"/>
      <c r="Q187" s="99"/>
      <c r="R187" s="99"/>
      <c r="S187" s="97"/>
      <c r="T187" s="97"/>
      <c r="U187" s="97"/>
      <c r="V187" s="97"/>
      <c r="W187" s="97"/>
      <c r="X187" s="97"/>
      <c r="Y187" s="97"/>
      <c r="Z187" s="99"/>
    </row>
    <row r="188" spans="1:26" ht="12" customHeight="1">
      <c r="A188" s="99"/>
      <c r="B188" s="99"/>
      <c r="C188" s="99"/>
      <c r="D188" s="99"/>
      <c r="E188" s="99"/>
      <c r="F188" s="99"/>
      <c r="G188" s="99"/>
      <c r="H188" s="99"/>
      <c r="I188" s="99"/>
      <c r="J188" s="99"/>
      <c r="K188" s="99"/>
      <c r="L188" s="99"/>
      <c r="M188" s="239"/>
      <c r="N188" s="239"/>
      <c r="O188" s="239"/>
      <c r="P188" s="239"/>
      <c r="Q188" s="99"/>
      <c r="R188" s="99"/>
      <c r="S188" s="97"/>
      <c r="T188" s="97"/>
      <c r="U188" s="97"/>
      <c r="V188" s="97"/>
      <c r="W188" s="97"/>
      <c r="X188" s="97"/>
      <c r="Y188" s="97"/>
      <c r="Z188" s="99"/>
    </row>
    <row r="189" spans="1:26" ht="12" customHeight="1">
      <c r="A189" s="99"/>
      <c r="B189" s="99"/>
      <c r="C189" s="99"/>
      <c r="D189" s="99"/>
      <c r="E189" s="99"/>
      <c r="F189" s="99"/>
      <c r="G189" s="99"/>
      <c r="H189" s="99"/>
      <c r="I189" s="99"/>
      <c r="J189" s="99"/>
      <c r="K189" s="99"/>
      <c r="L189" s="99"/>
      <c r="M189" s="239"/>
      <c r="N189" s="239"/>
      <c r="O189" s="239"/>
      <c r="P189" s="239"/>
      <c r="Q189" s="99"/>
      <c r="R189" s="99"/>
      <c r="S189" s="97"/>
      <c r="T189" s="97"/>
      <c r="U189" s="97"/>
      <c r="V189" s="97"/>
      <c r="W189" s="97"/>
      <c r="X189" s="97"/>
      <c r="Y189" s="97"/>
      <c r="Z189" s="99"/>
    </row>
    <row r="190" spans="1:26" ht="12" customHeight="1">
      <c r="A190" s="99"/>
      <c r="B190" s="99"/>
      <c r="C190" s="99"/>
      <c r="D190" s="99"/>
      <c r="E190" s="99"/>
      <c r="F190" s="99"/>
      <c r="G190" s="99"/>
      <c r="H190" s="99"/>
      <c r="I190" s="99"/>
      <c r="J190" s="99"/>
      <c r="K190" s="99"/>
      <c r="L190" s="99"/>
      <c r="M190" s="239"/>
      <c r="N190" s="239"/>
      <c r="O190" s="239"/>
      <c r="P190" s="239"/>
      <c r="Q190" s="99"/>
      <c r="R190" s="99"/>
      <c r="S190" s="97"/>
      <c r="T190" s="97"/>
      <c r="U190" s="97"/>
      <c r="V190" s="97"/>
      <c r="W190" s="97"/>
      <c r="X190" s="97"/>
      <c r="Y190" s="97"/>
      <c r="Z190" s="99"/>
    </row>
    <row r="191" spans="1:26" ht="12" customHeight="1">
      <c r="A191" s="99"/>
      <c r="B191" s="99"/>
      <c r="C191" s="99"/>
      <c r="D191" s="99"/>
      <c r="E191" s="99"/>
      <c r="F191" s="99"/>
      <c r="G191" s="99"/>
      <c r="H191" s="99"/>
      <c r="I191" s="99"/>
      <c r="J191" s="99"/>
      <c r="K191" s="99"/>
      <c r="L191" s="99"/>
      <c r="M191" s="239"/>
      <c r="N191" s="239"/>
      <c r="O191" s="239"/>
      <c r="P191" s="239"/>
      <c r="Q191" s="99"/>
      <c r="R191" s="99"/>
      <c r="S191" s="97"/>
      <c r="T191" s="97"/>
      <c r="U191" s="97"/>
      <c r="V191" s="97"/>
      <c r="W191" s="97"/>
      <c r="X191" s="97"/>
      <c r="Y191" s="97"/>
      <c r="Z191" s="99"/>
    </row>
    <row r="192" spans="1:26" ht="12" customHeight="1">
      <c r="A192" s="99"/>
      <c r="B192" s="99"/>
      <c r="C192" s="99"/>
      <c r="D192" s="99"/>
      <c r="E192" s="99"/>
      <c r="F192" s="99"/>
      <c r="G192" s="99"/>
      <c r="H192" s="99"/>
      <c r="I192" s="99"/>
      <c r="J192" s="99"/>
      <c r="K192" s="99"/>
      <c r="L192" s="99"/>
      <c r="M192" s="239"/>
      <c r="N192" s="239"/>
      <c r="O192" s="239"/>
      <c r="P192" s="239"/>
      <c r="Q192" s="99"/>
      <c r="R192" s="99"/>
      <c r="S192" s="97"/>
      <c r="T192" s="97"/>
      <c r="U192" s="97"/>
      <c r="V192" s="97"/>
      <c r="W192" s="97"/>
      <c r="X192" s="97"/>
      <c r="Y192" s="97"/>
      <c r="Z192" s="99"/>
    </row>
    <row r="193" spans="1:26" ht="12" customHeight="1">
      <c r="A193" s="99"/>
      <c r="B193" s="99"/>
      <c r="C193" s="99"/>
      <c r="D193" s="99"/>
      <c r="E193" s="99"/>
      <c r="F193" s="99"/>
      <c r="G193" s="99"/>
      <c r="H193" s="99"/>
      <c r="I193" s="99"/>
      <c r="J193" s="99"/>
      <c r="K193" s="99"/>
      <c r="L193" s="99"/>
      <c r="M193" s="239"/>
      <c r="N193" s="239"/>
      <c r="O193" s="239"/>
      <c r="P193" s="239"/>
      <c r="Q193" s="99"/>
      <c r="R193" s="99"/>
      <c r="S193" s="97"/>
      <c r="T193" s="97"/>
      <c r="U193" s="97"/>
      <c r="V193" s="97"/>
      <c r="W193" s="97"/>
      <c r="X193" s="97"/>
      <c r="Y193" s="97"/>
      <c r="Z193" s="99"/>
    </row>
    <row r="194" spans="1:26" ht="12" customHeight="1">
      <c r="A194" s="99"/>
      <c r="B194" s="99"/>
      <c r="C194" s="99"/>
      <c r="D194" s="99"/>
      <c r="E194" s="99"/>
      <c r="F194" s="99"/>
      <c r="G194" s="99"/>
      <c r="H194" s="99"/>
      <c r="I194" s="99"/>
      <c r="J194" s="99"/>
      <c r="K194" s="99"/>
      <c r="L194" s="99"/>
      <c r="M194" s="239"/>
      <c r="N194" s="239"/>
      <c r="O194" s="239"/>
      <c r="P194" s="239"/>
      <c r="Q194" s="99"/>
      <c r="R194" s="99"/>
      <c r="S194" s="97"/>
      <c r="T194" s="97"/>
      <c r="U194" s="97"/>
      <c r="V194" s="97"/>
      <c r="W194" s="97"/>
      <c r="X194" s="97"/>
      <c r="Y194" s="97"/>
      <c r="Z194" s="99"/>
    </row>
    <row r="195" spans="1:26" ht="12" customHeight="1">
      <c r="A195" s="99"/>
      <c r="B195" s="99"/>
      <c r="C195" s="99"/>
      <c r="D195" s="99"/>
      <c r="E195" s="99"/>
      <c r="F195" s="99"/>
      <c r="G195" s="99"/>
      <c r="H195" s="99"/>
      <c r="I195" s="99"/>
      <c r="J195" s="99"/>
      <c r="K195" s="99"/>
      <c r="L195" s="99"/>
      <c r="M195" s="239"/>
      <c r="N195" s="239"/>
      <c r="O195" s="239"/>
      <c r="P195" s="239"/>
      <c r="Q195" s="99"/>
      <c r="R195" s="99"/>
      <c r="S195" s="97"/>
      <c r="T195" s="97"/>
      <c r="U195" s="97"/>
      <c r="V195" s="97"/>
      <c r="W195" s="97"/>
      <c r="X195" s="97"/>
      <c r="Y195" s="97"/>
      <c r="Z195" s="99"/>
    </row>
    <row r="196" spans="1:26" ht="12" customHeight="1">
      <c r="A196" s="99"/>
      <c r="B196" s="99"/>
      <c r="C196" s="99"/>
      <c r="D196" s="99"/>
      <c r="E196" s="99"/>
      <c r="F196" s="99"/>
      <c r="G196" s="99"/>
      <c r="H196" s="99"/>
      <c r="I196" s="99"/>
      <c r="J196" s="99"/>
      <c r="K196" s="99"/>
      <c r="L196" s="99"/>
      <c r="M196" s="239"/>
      <c r="N196" s="239"/>
      <c r="O196" s="239"/>
      <c r="P196" s="239"/>
      <c r="Q196" s="99"/>
      <c r="R196" s="99"/>
      <c r="S196" s="97"/>
      <c r="T196" s="97"/>
      <c r="U196" s="97"/>
      <c r="V196" s="97"/>
      <c r="W196" s="97"/>
      <c r="X196" s="97"/>
      <c r="Y196" s="97"/>
      <c r="Z196" s="99"/>
    </row>
    <row r="197" spans="1:26" ht="12" customHeight="1">
      <c r="A197" s="99"/>
      <c r="B197" s="99"/>
      <c r="C197" s="99"/>
      <c r="D197" s="99"/>
      <c r="E197" s="99"/>
      <c r="F197" s="99"/>
      <c r="G197" s="99"/>
      <c r="H197" s="99"/>
      <c r="I197" s="99"/>
      <c r="J197" s="99"/>
      <c r="K197" s="99"/>
      <c r="L197" s="99"/>
      <c r="M197" s="239"/>
      <c r="N197" s="239"/>
      <c r="O197" s="239"/>
      <c r="P197" s="239"/>
      <c r="Q197" s="99"/>
      <c r="R197" s="99"/>
      <c r="S197" s="97"/>
      <c r="T197" s="97"/>
      <c r="U197" s="97"/>
      <c r="V197" s="97"/>
      <c r="W197" s="97"/>
      <c r="X197" s="97"/>
      <c r="Y197" s="97"/>
      <c r="Z197" s="99"/>
    </row>
    <row r="198" spans="1:26" ht="12" customHeight="1">
      <c r="A198" s="99"/>
      <c r="B198" s="99"/>
      <c r="C198" s="99"/>
      <c r="D198" s="99"/>
      <c r="E198" s="99"/>
      <c r="F198" s="99"/>
      <c r="G198" s="99"/>
      <c r="H198" s="99"/>
      <c r="I198" s="99"/>
      <c r="J198" s="99"/>
      <c r="K198" s="99"/>
      <c r="L198" s="99"/>
      <c r="M198" s="239"/>
      <c r="N198" s="239"/>
      <c r="O198" s="239"/>
      <c r="P198" s="239"/>
      <c r="Q198" s="99"/>
      <c r="R198" s="99"/>
      <c r="S198" s="97"/>
      <c r="T198" s="97"/>
      <c r="U198" s="97"/>
      <c r="V198" s="97"/>
      <c r="W198" s="97"/>
      <c r="X198" s="97"/>
      <c r="Y198" s="97"/>
      <c r="Z198" s="99"/>
    </row>
    <row r="199" spans="1:26" ht="12" customHeight="1">
      <c r="A199" s="99"/>
      <c r="B199" s="99"/>
      <c r="C199" s="99"/>
      <c r="D199" s="99"/>
      <c r="E199" s="99"/>
      <c r="F199" s="99"/>
      <c r="G199" s="99"/>
      <c r="H199" s="99"/>
      <c r="I199" s="99"/>
      <c r="J199" s="99"/>
      <c r="K199" s="99"/>
      <c r="L199" s="99"/>
      <c r="M199" s="239"/>
      <c r="N199" s="239"/>
      <c r="O199" s="239"/>
      <c r="P199" s="239"/>
      <c r="Q199" s="99"/>
      <c r="R199" s="99"/>
      <c r="S199" s="97"/>
      <c r="T199" s="97"/>
      <c r="U199" s="97"/>
      <c r="V199" s="97"/>
      <c r="W199" s="97"/>
      <c r="X199" s="97"/>
      <c r="Y199" s="97"/>
      <c r="Z199" s="99"/>
    </row>
    <row r="200" spans="1:26" ht="12" customHeight="1">
      <c r="A200" s="99"/>
      <c r="B200" s="99"/>
      <c r="C200" s="99"/>
      <c r="D200" s="99"/>
      <c r="E200" s="99"/>
      <c r="F200" s="99"/>
      <c r="G200" s="99"/>
      <c r="H200" s="99"/>
      <c r="I200" s="99"/>
      <c r="J200" s="99"/>
      <c r="K200" s="99"/>
      <c r="L200" s="99"/>
      <c r="M200" s="239"/>
      <c r="N200" s="239"/>
      <c r="O200" s="239"/>
      <c r="P200" s="239"/>
      <c r="Q200" s="99"/>
      <c r="R200" s="99"/>
      <c r="S200" s="97"/>
      <c r="T200" s="97"/>
      <c r="U200" s="97"/>
      <c r="V200" s="97"/>
      <c r="W200" s="97"/>
      <c r="X200" s="97"/>
      <c r="Y200" s="97"/>
      <c r="Z200" s="99"/>
    </row>
    <row r="201" spans="1:26" ht="12" customHeight="1">
      <c r="A201" s="99"/>
      <c r="B201" s="99"/>
      <c r="C201" s="99"/>
      <c r="D201" s="99"/>
      <c r="E201" s="99"/>
      <c r="F201" s="99"/>
      <c r="G201" s="99"/>
      <c r="H201" s="99"/>
      <c r="I201" s="99"/>
      <c r="J201" s="99"/>
      <c r="K201" s="99"/>
      <c r="L201" s="99"/>
      <c r="M201" s="239"/>
      <c r="N201" s="239"/>
      <c r="O201" s="239"/>
      <c r="P201" s="239"/>
      <c r="Q201" s="99"/>
      <c r="R201" s="99"/>
      <c r="S201" s="97"/>
      <c r="T201" s="97"/>
      <c r="U201" s="97"/>
      <c r="V201" s="97"/>
      <c r="W201" s="97"/>
      <c r="X201" s="97"/>
      <c r="Y201" s="97"/>
      <c r="Z201" s="99"/>
    </row>
    <row r="202" spans="1:26" ht="12" customHeight="1">
      <c r="A202" s="99"/>
      <c r="B202" s="99"/>
      <c r="C202" s="99"/>
      <c r="D202" s="99"/>
      <c r="E202" s="99"/>
      <c r="F202" s="99"/>
      <c r="G202" s="99"/>
      <c r="H202" s="99"/>
      <c r="I202" s="99"/>
      <c r="J202" s="99"/>
      <c r="K202" s="99"/>
      <c r="L202" s="99"/>
      <c r="M202" s="239"/>
      <c r="N202" s="239"/>
      <c r="O202" s="239"/>
      <c r="P202" s="239"/>
      <c r="Q202" s="99"/>
      <c r="R202" s="99"/>
      <c r="S202" s="97"/>
      <c r="T202" s="97"/>
      <c r="U202" s="97"/>
      <c r="V202" s="97"/>
      <c r="W202" s="97"/>
      <c r="X202" s="97"/>
      <c r="Y202" s="97"/>
      <c r="Z202" s="99"/>
    </row>
    <row r="203" spans="1:26" ht="12" customHeight="1">
      <c r="A203" s="99"/>
      <c r="B203" s="99"/>
      <c r="C203" s="99"/>
      <c r="D203" s="99"/>
      <c r="E203" s="99"/>
      <c r="F203" s="99"/>
      <c r="G203" s="99"/>
      <c r="H203" s="99"/>
      <c r="I203" s="99"/>
      <c r="J203" s="99"/>
      <c r="K203" s="99"/>
      <c r="L203" s="99"/>
      <c r="M203" s="239"/>
      <c r="N203" s="239"/>
      <c r="O203" s="239"/>
      <c r="P203" s="239"/>
      <c r="Q203" s="99"/>
      <c r="R203" s="99"/>
      <c r="S203" s="97"/>
      <c r="T203" s="97"/>
      <c r="U203" s="97"/>
      <c r="V203" s="97"/>
      <c r="W203" s="97"/>
      <c r="X203" s="97"/>
      <c r="Y203" s="97"/>
      <c r="Z203" s="99"/>
    </row>
    <row r="204" spans="1:26" ht="12" customHeight="1">
      <c r="A204" s="99"/>
      <c r="B204" s="99"/>
      <c r="C204" s="99"/>
      <c r="D204" s="99"/>
      <c r="E204" s="99"/>
      <c r="F204" s="99"/>
      <c r="G204" s="99"/>
      <c r="H204" s="99"/>
      <c r="I204" s="99"/>
      <c r="J204" s="99"/>
      <c r="K204" s="99"/>
      <c r="L204" s="99"/>
      <c r="M204" s="239"/>
      <c r="N204" s="239"/>
      <c r="O204" s="239"/>
      <c r="P204" s="239"/>
      <c r="Q204" s="99"/>
      <c r="R204" s="99"/>
      <c r="S204" s="97"/>
      <c r="T204" s="97"/>
      <c r="U204" s="97"/>
      <c r="V204" s="97"/>
      <c r="W204" s="97"/>
      <c r="X204" s="97"/>
      <c r="Y204" s="97"/>
      <c r="Z204" s="99"/>
    </row>
    <row r="205" spans="1:26" ht="12" customHeight="1">
      <c r="A205" s="99"/>
      <c r="B205" s="99"/>
      <c r="C205" s="99"/>
      <c r="D205" s="99"/>
      <c r="E205" s="99"/>
      <c r="F205" s="99"/>
      <c r="G205" s="99"/>
      <c r="H205" s="99"/>
      <c r="I205" s="99"/>
      <c r="J205" s="99"/>
      <c r="K205" s="99"/>
      <c r="L205" s="99"/>
      <c r="M205" s="239"/>
      <c r="N205" s="239"/>
      <c r="O205" s="239"/>
      <c r="P205" s="239"/>
      <c r="Q205" s="99"/>
      <c r="R205" s="99"/>
      <c r="S205" s="97"/>
      <c r="T205" s="97"/>
      <c r="U205" s="97"/>
      <c r="V205" s="97"/>
      <c r="W205" s="97"/>
      <c r="X205" s="97"/>
      <c r="Y205" s="97"/>
      <c r="Z205" s="99"/>
    </row>
    <row r="206" spans="1:26" ht="12" customHeight="1">
      <c r="A206" s="99"/>
      <c r="B206" s="99"/>
      <c r="C206" s="99"/>
      <c r="D206" s="99"/>
      <c r="E206" s="99"/>
      <c r="F206" s="99"/>
      <c r="G206" s="99"/>
      <c r="H206" s="99"/>
      <c r="I206" s="99"/>
      <c r="J206" s="99"/>
      <c r="K206" s="99"/>
      <c r="L206" s="99"/>
      <c r="M206" s="239"/>
      <c r="N206" s="239"/>
      <c r="O206" s="239"/>
      <c r="P206" s="239"/>
      <c r="Q206" s="99"/>
      <c r="R206" s="99"/>
      <c r="S206" s="97"/>
      <c r="T206" s="97"/>
      <c r="U206" s="97"/>
      <c r="V206" s="97"/>
      <c r="W206" s="97"/>
      <c r="X206" s="97"/>
      <c r="Y206" s="97"/>
      <c r="Z206" s="99"/>
    </row>
    <row r="207" spans="1:26" ht="12" customHeight="1">
      <c r="A207" s="99"/>
      <c r="B207" s="99"/>
      <c r="C207" s="99"/>
      <c r="D207" s="99"/>
      <c r="E207" s="99"/>
      <c r="F207" s="99"/>
      <c r="G207" s="99"/>
      <c r="H207" s="99"/>
      <c r="I207" s="99"/>
      <c r="J207" s="99"/>
      <c r="K207" s="99"/>
      <c r="L207" s="99"/>
      <c r="M207" s="239"/>
      <c r="N207" s="239"/>
      <c r="O207" s="239"/>
      <c r="P207" s="239"/>
      <c r="Q207" s="99"/>
      <c r="R207" s="99"/>
      <c r="S207" s="97"/>
      <c r="T207" s="97"/>
      <c r="U207" s="97"/>
      <c r="V207" s="97"/>
      <c r="W207" s="97"/>
      <c r="X207" s="97"/>
      <c r="Y207" s="97"/>
      <c r="Z207" s="99"/>
    </row>
    <row r="208" spans="1:26" ht="12" customHeight="1">
      <c r="A208" s="99"/>
      <c r="B208" s="99"/>
      <c r="C208" s="99"/>
      <c r="D208" s="99"/>
      <c r="E208" s="99"/>
      <c r="F208" s="99"/>
      <c r="G208" s="99"/>
      <c r="H208" s="99"/>
      <c r="I208" s="99"/>
      <c r="J208" s="99"/>
      <c r="K208" s="99"/>
      <c r="L208" s="99"/>
      <c r="M208" s="239"/>
      <c r="N208" s="239"/>
      <c r="O208" s="239"/>
      <c r="P208" s="239"/>
      <c r="Q208" s="99"/>
      <c r="R208" s="99"/>
      <c r="S208" s="97"/>
      <c r="T208" s="97"/>
      <c r="U208" s="97"/>
      <c r="V208" s="97"/>
      <c r="W208" s="97"/>
      <c r="X208" s="97"/>
      <c r="Y208" s="97"/>
      <c r="Z208" s="99"/>
    </row>
    <row r="209" spans="1:26" ht="12" customHeight="1">
      <c r="A209" s="99"/>
      <c r="B209" s="99"/>
      <c r="C209" s="99"/>
      <c r="D209" s="99"/>
      <c r="E209" s="99"/>
      <c r="F209" s="99"/>
      <c r="G209" s="99"/>
      <c r="H209" s="99"/>
      <c r="I209" s="99"/>
      <c r="J209" s="99"/>
      <c r="K209" s="99"/>
      <c r="L209" s="99"/>
      <c r="M209" s="239"/>
      <c r="N209" s="239"/>
      <c r="O209" s="239"/>
      <c r="P209" s="239"/>
      <c r="Q209" s="99"/>
      <c r="R209" s="99"/>
      <c r="S209" s="97"/>
      <c r="T209" s="97"/>
      <c r="U209" s="97"/>
      <c r="V209" s="97"/>
      <c r="W209" s="97"/>
      <c r="X209" s="97"/>
      <c r="Y209" s="97"/>
      <c r="Z209" s="99"/>
    </row>
    <row r="210" spans="1:26" ht="12" customHeight="1">
      <c r="A210" s="99"/>
      <c r="B210" s="99"/>
      <c r="C210" s="99"/>
      <c r="D210" s="99"/>
      <c r="E210" s="99"/>
      <c r="F210" s="99"/>
      <c r="G210" s="99"/>
      <c r="H210" s="99"/>
      <c r="I210" s="99"/>
      <c r="J210" s="99"/>
      <c r="K210" s="99"/>
      <c r="L210" s="99"/>
      <c r="M210" s="239"/>
      <c r="N210" s="239"/>
      <c r="O210" s="239"/>
      <c r="P210" s="239"/>
      <c r="Q210" s="99"/>
      <c r="R210" s="99"/>
      <c r="S210" s="97"/>
      <c r="T210" s="97"/>
      <c r="U210" s="97"/>
      <c r="V210" s="97"/>
      <c r="W210" s="97"/>
      <c r="X210" s="97"/>
      <c r="Y210" s="97"/>
      <c r="Z210" s="99"/>
    </row>
    <row r="211" spans="1:26" ht="12" customHeight="1">
      <c r="A211" s="99"/>
      <c r="B211" s="99"/>
      <c r="C211" s="99"/>
      <c r="D211" s="99"/>
      <c r="E211" s="99"/>
      <c r="F211" s="99"/>
      <c r="G211" s="99"/>
      <c r="H211" s="99"/>
      <c r="I211" s="99"/>
      <c r="J211" s="99"/>
      <c r="K211" s="99"/>
      <c r="L211" s="99"/>
      <c r="M211" s="239"/>
      <c r="N211" s="239"/>
      <c r="O211" s="239"/>
      <c r="P211" s="239"/>
      <c r="Q211" s="99"/>
      <c r="R211" s="99"/>
      <c r="S211" s="97"/>
      <c r="T211" s="97"/>
      <c r="U211" s="97"/>
      <c r="V211" s="97"/>
      <c r="W211" s="97"/>
      <c r="X211" s="97"/>
      <c r="Y211" s="97"/>
      <c r="Z211" s="99"/>
    </row>
    <row r="212" spans="1:26" ht="12" customHeight="1">
      <c r="A212" s="99"/>
      <c r="B212" s="99"/>
      <c r="C212" s="99"/>
      <c r="D212" s="99"/>
      <c r="E212" s="99"/>
      <c r="F212" s="99"/>
      <c r="G212" s="99"/>
      <c r="H212" s="99"/>
      <c r="I212" s="99"/>
      <c r="J212" s="99"/>
      <c r="K212" s="99"/>
      <c r="L212" s="99"/>
      <c r="M212" s="239"/>
      <c r="N212" s="239"/>
      <c r="O212" s="239"/>
      <c r="P212" s="239"/>
      <c r="Q212" s="99"/>
      <c r="R212" s="99"/>
      <c r="S212" s="97"/>
      <c r="T212" s="97"/>
      <c r="U212" s="97"/>
      <c r="V212" s="97"/>
      <c r="W212" s="97"/>
      <c r="X212" s="97"/>
      <c r="Y212" s="97"/>
      <c r="Z212" s="99"/>
    </row>
    <row r="213" spans="1:26" ht="12" customHeight="1">
      <c r="A213" s="99"/>
      <c r="B213" s="99"/>
      <c r="C213" s="99"/>
      <c r="D213" s="99"/>
      <c r="E213" s="99"/>
      <c r="F213" s="99"/>
      <c r="G213" s="99"/>
      <c r="H213" s="99"/>
      <c r="I213" s="99"/>
      <c r="J213" s="99"/>
      <c r="K213" s="99"/>
      <c r="L213" s="99"/>
      <c r="M213" s="239"/>
      <c r="N213" s="239"/>
      <c r="O213" s="239"/>
      <c r="P213" s="239"/>
      <c r="Q213" s="99"/>
      <c r="R213" s="99"/>
      <c r="S213" s="97"/>
      <c r="T213" s="97"/>
      <c r="U213" s="97"/>
      <c r="V213" s="97"/>
      <c r="W213" s="97"/>
      <c r="X213" s="97"/>
      <c r="Y213" s="97"/>
      <c r="Z213" s="99"/>
    </row>
    <row r="214" spans="1:26" ht="12" customHeight="1">
      <c r="A214" s="99"/>
      <c r="B214" s="99"/>
      <c r="C214" s="99"/>
      <c r="D214" s="99"/>
      <c r="E214" s="99"/>
      <c r="F214" s="99"/>
      <c r="G214" s="99"/>
      <c r="H214" s="99"/>
      <c r="I214" s="99"/>
      <c r="J214" s="99"/>
      <c r="K214" s="99"/>
      <c r="L214" s="99"/>
      <c r="M214" s="239"/>
      <c r="N214" s="239"/>
      <c r="O214" s="239"/>
      <c r="P214" s="239"/>
      <c r="Q214" s="99"/>
      <c r="R214" s="99"/>
      <c r="S214" s="97"/>
      <c r="T214" s="97"/>
      <c r="U214" s="97"/>
      <c r="V214" s="97"/>
      <c r="W214" s="97"/>
      <c r="X214" s="97"/>
      <c r="Y214" s="97"/>
      <c r="Z214" s="99"/>
    </row>
    <row r="215" spans="1:26" ht="12" customHeight="1">
      <c r="A215" s="99"/>
      <c r="B215" s="99"/>
      <c r="C215" s="99"/>
      <c r="D215" s="99"/>
      <c r="E215" s="99"/>
      <c r="F215" s="99"/>
      <c r="G215" s="99"/>
      <c r="H215" s="99"/>
      <c r="I215" s="99"/>
      <c r="J215" s="99"/>
      <c r="K215" s="99"/>
      <c r="L215" s="99"/>
      <c r="M215" s="239"/>
      <c r="N215" s="239"/>
      <c r="O215" s="239"/>
      <c r="P215" s="239"/>
      <c r="Q215" s="99"/>
      <c r="R215" s="99"/>
      <c r="S215" s="97"/>
      <c r="T215" s="97"/>
      <c r="U215" s="97"/>
      <c r="V215" s="97"/>
      <c r="W215" s="97"/>
      <c r="X215" s="97"/>
      <c r="Y215" s="97"/>
      <c r="Z215" s="99"/>
    </row>
    <row r="216" spans="1:26" ht="12" customHeight="1">
      <c r="A216" s="99"/>
      <c r="B216" s="99"/>
      <c r="C216" s="99"/>
      <c r="D216" s="99"/>
      <c r="E216" s="99"/>
      <c r="F216" s="99"/>
      <c r="G216" s="99"/>
      <c r="H216" s="99"/>
      <c r="I216" s="99"/>
      <c r="J216" s="99"/>
      <c r="K216" s="99"/>
      <c r="L216" s="99"/>
      <c r="M216" s="239"/>
      <c r="N216" s="239"/>
      <c r="O216" s="239"/>
      <c r="P216" s="239"/>
      <c r="Q216" s="99"/>
      <c r="R216" s="99"/>
      <c r="S216" s="97"/>
      <c r="T216" s="97"/>
      <c r="U216" s="97"/>
      <c r="V216" s="97"/>
      <c r="W216" s="97"/>
      <c r="X216" s="97"/>
      <c r="Y216" s="97"/>
      <c r="Z216" s="99"/>
    </row>
    <row r="217" spans="1:26" ht="12" customHeight="1">
      <c r="A217" s="99"/>
      <c r="B217" s="99"/>
      <c r="C217" s="99"/>
      <c r="D217" s="99"/>
      <c r="E217" s="99"/>
      <c r="F217" s="99"/>
      <c r="G217" s="99"/>
      <c r="H217" s="99"/>
      <c r="I217" s="99"/>
      <c r="J217" s="99"/>
      <c r="K217" s="99"/>
      <c r="L217" s="99"/>
      <c r="M217" s="239"/>
      <c r="N217" s="239"/>
      <c r="O217" s="239"/>
      <c r="P217" s="239"/>
      <c r="Q217" s="99"/>
      <c r="R217" s="99"/>
      <c r="S217" s="97"/>
      <c r="T217" s="97"/>
      <c r="U217" s="97"/>
      <c r="V217" s="97"/>
      <c r="W217" s="97"/>
      <c r="X217" s="97"/>
      <c r="Y217" s="97"/>
      <c r="Z217" s="99"/>
    </row>
    <row r="218" spans="1:26" ht="12" customHeight="1">
      <c r="A218" s="99"/>
      <c r="B218" s="99"/>
      <c r="C218" s="99"/>
      <c r="D218" s="99"/>
      <c r="E218" s="99"/>
      <c r="F218" s="99"/>
      <c r="G218" s="99"/>
      <c r="H218" s="99"/>
      <c r="I218" s="99"/>
      <c r="J218" s="99"/>
      <c r="K218" s="99"/>
      <c r="L218" s="99"/>
      <c r="M218" s="239"/>
      <c r="N218" s="239"/>
      <c r="O218" s="239"/>
      <c r="P218" s="239"/>
      <c r="Q218" s="99"/>
      <c r="R218" s="99"/>
      <c r="S218" s="97"/>
      <c r="T218" s="97"/>
      <c r="U218" s="97"/>
      <c r="V218" s="97"/>
      <c r="W218" s="97"/>
      <c r="X218" s="97"/>
      <c r="Y218" s="97"/>
      <c r="Z218" s="99"/>
    </row>
    <row r="219" spans="1:26" ht="12" customHeight="1">
      <c r="A219" s="99"/>
      <c r="B219" s="99"/>
      <c r="C219" s="99"/>
      <c r="D219" s="99"/>
      <c r="E219" s="99"/>
      <c r="F219" s="99"/>
      <c r="G219" s="99"/>
      <c r="H219" s="99"/>
      <c r="I219" s="99"/>
      <c r="J219" s="99"/>
      <c r="K219" s="99"/>
      <c r="L219" s="99"/>
      <c r="M219" s="239"/>
      <c r="N219" s="239"/>
      <c r="O219" s="239"/>
      <c r="P219" s="239"/>
      <c r="Q219" s="99"/>
      <c r="R219" s="99"/>
      <c r="S219" s="97"/>
      <c r="T219" s="97"/>
      <c r="U219" s="97"/>
      <c r="V219" s="97"/>
      <c r="W219" s="97"/>
      <c r="X219" s="97"/>
      <c r="Y219" s="97"/>
      <c r="Z219" s="99"/>
    </row>
    <row r="220" spans="1:26" ht="12" customHeight="1">
      <c r="A220" s="99"/>
      <c r="B220" s="99"/>
      <c r="C220" s="99"/>
      <c r="D220" s="99"/>
      <c r="E220" s="99"/>
      <c r="F220" s="99"/>
      <c r="G220" s="99"/>
      <c r="H220" s="99"/>
      <c r="I220" s="99"/>
      <c r="J220" s="99"/>
      <c r="K220" s="99"/>
      <c r="L220" s="99"/>
      <c r="M220" s="239"/>
      <c r="N220" s="239"/>
      <c r="O220" s="239"/>
      <c r="P220" s="239"/>
      <c r="Q220" s="99"/>
      <c r="R220" s="99"/>
      <c r="S220" s="97"/>
      <c r="T220" s="97"/>
      <c r="U220" s="97"/>
      <c r="V220" s="97"/>
      <c r="W220" s="97"/>
      <c r="X220" s="97"/>
      <c r="Y220" s="97"/>
      <c r="Z220" s="99"/>
    </row>
    <row r="221" spans="1:26" ht="12" customHeight="1">
      <c r="A221" s="99"/>
      <c r="B221" s="99"/>
      <c r="C221" s="99"/>
      <c r="D221" s="99"/>
      <c r="E221" s="99"/>
      <c r="F221" s="99"/>
      <c r="G221" s="99"/>
      <c r="H221" s="99"/>
      <c r="I221" s="99"/>
      <c r="J221" s="99"/>
      <c r="K221" s="99"/>
      <c r="L221" s="99"/>
      <c r="M221" s="239"/>
      <c r="N221" s="239"/>
      <c r="O221" s="239"/>
      <c r="P221" s="239"/>
      <c r="Q221" s="99"/>
      <c r="R221" s="99"/>
      <c r="S221" s="97"/>
      <c r="T221" s="97"/>
      <c r="U221" s="97"/>
      <c r="V221" s="97"/>
      <c r="W221" s="97"/>
      <c r="X221" s="97"/>
      <c r="Y221" s="97"/>
      <c r="Z221" s="99"/>
    </row>
    <row r="222" spans="1:26" ht="12" customHeight="1">
      <c r="A222" s="99"/>
      <c r="B222" s="99"/>
      <c r="C222" s="99"/>
      <c r="D222" s="99"/>
      <c r="E222" s="99"/>
      <c r="F222" s="99"/>
      <c r="G222" s="99"/>
      <c r="H222" s="99"/>
      <c r="I222" s="99"/>
      <c r="J222" s="99"/>
      <c r="K222" s="99"/>
      <c r="L222" s="99"/>
      <c r="M222" s="239"/>
      <c r="N222" s="239"/>
      <c r="O222" s="239"/>
      <c r="P222" s="239"/>
      <c r="Q222" s="99"/>
      <c r="R222" s="99"/>
      <c r="S222" s="97"/>
      <c r="T222" s="97"/>
      <c r="U222" s="97"/>
      <c r="V222" s="97"/>
      <c r="W222" s="97"/>
      <c r="X222" s="97"/>
      <c r="Y222" s="97"/>
      <c r="Z222" s="99"/>
    </row>
    <row r="223" spans="1:26" ht="12" customHeight="1">
      <c r="A223" s="99"/>
      <c r="B223" s="99"/>
      <c r="C223" s="99"/>
      <c r="D223" s="99"/>
      <c r="E223" s="99"/>
      <c r="F223" s="99"/>
      <c r="G223" s="99"/>
      <c r="H223" s="99"/>
      <c r="I223" s="99"/>
      <c r="J223" s="99"/>
      <c r="K223" s="99"/>
      <c r="L223" s="99"/>
      <c r="M223" s="239"/>
      <c r="N223" s="239"/>
      <c r="O223" s="239"/>
      <c r="P223" s="239"/>
      <c r="Q223" s="99"/>
      <c r="R223" s="99"/>
      <c r="S223" s="97"/>
      <c r="T223" s="97"/>
      <c r="U223" s="97"/>
      <c r="V223" s="97"/>
      <c r="W223" s="97"/>
      <c r="X223" s="97"/>
      <c r="Y223" s="97"/>
      <c r="Z223" s="99"/>
    </row>
    <row r="224" spans="1:26" ht="12" customHeight="1">
      <c r="A224" s="99"/>
      <c r="B224" s="99"/>
      <c r="C224" s="99"/>
      <c r="D224" s="99"/>
      <c r="E224" s="99"/>
      <c r="F224" s="99"/>
      <c r="G224" s="99"/>
      <c r="H224" s="99"/>
      <c r="I224" s="99"/>
      <c r="J224" s="99"/>
      <c r="K224" s="99"/>
      <c r="L224" s="99"/>
      <c r="M224" s="239"/>
      <c r="N224" s="239"/>
      <c r="O224" s="239"/>
      <c r="P224" s="239"/>
      <c r="Q224" s="99"/>
      <c r="R224" s="99"/>
      <c r="S224" s="97"/>
      <c r="T224" s="97"/>
      <c r="U224" s="97"/>
      <c r="V224" s="97"/>
      <c r="W224" s="97"/>
      <c r="X224" s="97"/>
      <c r="Y224" s="97"/>
      <c r="Z224" s="99"/>
    </row>
    <row r="225" spans="1:26" ht="12" customHeight="1">
      <c r="A225" s="99"/>
      <c r="B225" s="99"/>
      <c r="C225" s="99"/>
      <c r="D225" s="99"/>
      <c r="E225" s="99"/>
      <c r="F225" s="99"/>
      <c r="G225" s="99"/>
      <c r="H225" s="99"/>
      <c r="I225" s="99"/>
      <c r="J225" s="99"/>
      <c r="K225" s="99"/>
      <c r="L225" s="99"/>
      <c r="M225" s="239"/>
      <c r="N225" s="239"/>
      <c r="O225" s="239"/>
      <c r="P225" s="239"/>
      <c r="Q225" s="99"/>
      <c r="R225" s="99"/>
      <c r="S225" s="97"/>
      <c r="T225" s="97"/>
      <c r="U225" s="97"/>
      <c r="V225" s="97"/>
      <c r="W225" s="97"/>
      <c r="X225" s="97"/>
      <c r="Y225" s="97"/>
      <c r="Z225" s="99"/>
    </row>
    <row r="226" spans="1:26" ht="12" customHeight="1">
      <c r="A226" s="99"/>
      <c r="B226" s="99"/>
      <c r="C226" s="99"/>
      <c r="D226" s="99"/>
      <c r="E226" s="99"/>
      <c r="F226" s="99"/>
      <c r="G226" s="99"/>
      <c r="H226" s="99"/>
      <c r="I226" s="99"/>
      <c r="J226" s="99"/>
      <c r="K226" s="99"/>
      <c r="L226" s="99"/>
      <c r="M226" s="239"/>
      <c r="N226" s="239"/>
      <c r="O226" s="239"/>
      <c r="P226" s="239"/>
      <c r="Q226" s="99"/>
      <c r="R226" s="99"/>
      <c r="S226" s="97"/>
      <c r="T226" s="97"/>
      <c r="U226" s="97"/>
      <c r="V226" s="97"/>
      <c r="W226" s="97"/>
      <c r="X226" s="97"/>
      <c r="Y226" s="97"/>
      <c r="Z226" s="99"/>
    </row>
    <row r="227" spans="1:26" ht="12" customHeight="1">
      <c r="A227" s="99"/>
      <c r="B227" s="99"/>
      <c r="C227" s="99"/>
      <c r="D227" s="99"/>
      <c r="E227" s="99"/>
      <c r="F227" s="99"/>
      <c r="G227" s="99"/>
      <c r="H227" s="99"/>
      <c r="I227" s="99"/>
      <c r="J227" s="99"/>
      <c r="K227" s="99"/>
      <c r="L227" s="99"/>
      <c r="M227" s="239"/>
      <c r="N227" s="239"/>
      <c r="O227" s="239"/>
      <c r="P227" s="239"/>
      <c r="Q227" s="99"/>
      <c r="R227" s="99"/>
      <c r="S227" s="97"/>
      <c r="T227" s="97"/>
      <c r="U227" s="97"/>
      <c r="V227" s="97"/>
      <c r="W227" s="97"/>
      <c r="X227" s="97"/>
      <c r="Y227" s="97"/>
      <c r="Z227" s="99"/>
    </row>
    <row r="228" spans="1:26" ht="12" customHeight="1">
      <c r="A228" s="99"/>
      <c r="B228" s="99"/>
      <c r="C228" s="99"/>
      <c r="D228" s="99"/>
      <c r="E228" s="99"/>
      <c r="F228" s="99"/>
      <c r="G228" s="99"/>
      <c r="H228" s="99"/>
      <c r="I228" s="99"/>
      <c r="J228" s="99"/>
      <c r="K228" s="99"/>
      <c r="L228" s="99"/>
      <c r="M228" s="239"/>
      <c r="N228" s="239"/>
      <c r="O228" s="239"/>
      <c r="P228" s="239"/>
      <c r="Q228" s="99"/>
      <c r="R228" s="99"/>
      <c r="S228" s="97"/>
      <c r="T228" s="97"/>
      <c r="U228" s="97"/>
      <c r="V228" s="97"/>
      <c r="W228" s="97"/>
      <c r="X228" s="97"/>
      <c r="Y228" s="97"/>
      <c r="Z228" s="99"/>
    </row>
    <row r="229" spans="1:26" ht="12" customHeight="1">
      <c r="A229" s="99"/>
      <c r="B229" s="99"/>
      <c r="C229" s="99"/>
      <c r="D229" s="99"/>
      <c r="E229" s="99"/>
      <c r="F229" s="99"/>
      <c r="G229" s="99"/>
      <c r="H229" s="99"/>
      <c r="I229" s="99"/>
      <c r="J229" s="99"/>
      <c r="K229" s="99"/>
      <c r="L229" s="99"/>
      <c r="M229" s="239"/>
      <c r="N229" s="239"/>
      <c r="O229" s="239"/>
      <c r="P229" s="239"/>
      <c r="Q229" s="99"/>
      <c r="R229" s="99"/>
      <c r="S229" s="97"/>
      <c r="T229" s="97"/>
      <c r="U229" s="97"/>
      <c r="V229" s="97"/>
      <c r="W229" s="97"/>
      <c r="X229" s="97"/>
      <c r="Y229" s="97"/>
      <c r="Z229" s="99"/>
    </row>
    <row r="230" spans="1:26" ht="12" customHeight="1">
      <c r="A230" s="99"/>
      <c r="B230" s="99"/>
      <c r="C230" s="99"/>
      <c r="D230" s="99"/>
      <c r="E230" s="99"/>
      <c r="F230" s="99"/>
      <c r="G230" s="99"/>
      <c r="H230" s="99"/>
      <c r="I230" s="99"/>
      <c r="J230" s="99"/>
      <c r="K230" s="99"/>
      <c r="L230" s="99"/>
      <c r="M230" s="239"/>
      <c r="N230" s="239"/>
      <c r="O230" s="239"/>
      <c r="P230" s="239"/>
      <c r="Q230" s="99"/>
      <c r="R230" s="99"/>
      <c r="S230" s="97"/>
      <c r="T230" s="97"/>
      <c r="U230" s="97"/>
      <c r="V230" s="97"/>
      <c r="W230" s="97"/>
      <c r="X230" s="97"/>
      <c r="Y230" s="97"/>
      <c r="Z230" s="99"/>
    </row>
    <row r="231" spans="1:26" ht="12" customHeight="1">
      <c r="A231" s="99"/>
      <c r="B231" s="99"/>
      <c r="C231" s="99"/>
      <c r="D231" s="99"/>
      <c r="E231" s="99"/>
      <c r="F231" s="99"/>
      <c r="G231" s="99"/>
      <c r="H231" s="99"/>
      <c r="I231" s="99"/>
      <c r="J231" s="99"/>
      <c r="K231" s="99"/>
      <c r="L231" s="99"/>
      <c r="M231" s="239"/>
      <c r="N231" s="239"/>
      <c r="O231" s="239"/>
      <c r="P231" s="239"/>
      <c r="Q231" s="99"/>
      <c r="R231" s="99"/>
      <c r="S231" s="97"/>
      <c r="T231" s="97"/>
      <c r="U231" s="97"/>
      <c r="V231" s="97"/>
      <c r="W231" s="97"/>
      <c r="X231" s="97"/>
      <c r="Y231" s="97"/>
      <c r="Z231" s="99"/>
    </row>
    <row r="232" spans="1:26" ht="12" customHeight="1">
      <c r="A232" s="99"/>
      <c r="B232" s="99"/>
      <c r="C232" s="99"/>
      <c r="D232" s="99"/>
      <c r="E232" s="99"/>
      <c r="F232" s="99"/>
      <c r="G232" s="99"/>
      <c r="H232" s="99"/>
      <c r="I232" s="99"/>
      <c r="J232" s="99"/>
      <c r="K232" s="99"/>
      <c r="L232" s="99"/>
      <c r="M232" s="239"/>
      <c r="N232" s="239"/>
      <c r="O232" s="239"/>
      <c r="P232" s="239"/>
      <c r="Q232" s="99"/>
      <c r="R232" s="99"/>
      <c r="S232" s="97"/>
      <c r="T232" s="97"/>
      <c r="U232" s="97"/>
      <c r="V232" s="97"/>
      <c r="W232" s="97"/>
      <c r="X232" s="97"/>
      <c r="Y232" s="97"/>
      <c r="Z232" s="99"/>
    </row>
    <row r="233" spans="1:26" ht="12" customHeight="1">
      <c r="A233" s="99"/>
      <c r="B233" s="99"/>
      <c r="C233" s="99"/>
      <c r="D233" s="99"/>
      <c r="E233" s="99"/>
      <c r="F233" s="99"/>
      <c r="G233" s="99"/>
      <c r="H233" s="99"/>
      <c r="I233" s="99"/>
      <c r="J233" s="99"/>
      <c r="K233" s="99"/>
      <c r="L233" s="99"/>
      <c r="M233" s="239"/>
      <c r="N233" s="239"/>
      <c r="O233" s="239"/>
      <c r="P233" s="239"/>
      <c r="Q233" s="99"/>
      <c r="R233" s="99"/>
      <c r="S233" s="97"/>
      <c r="T233" s="97"/>
      <c r="U233" s="97"/>
      <c r="V233" s="97"/>
      <c r="W233" s="97"/>
      <c r="X233" s="97"/>
      <c r="Y233" s="97"/>
      <c r="Z233" s="99"/>
    </row>
    <row r="234" spans="1:26" ht="12" customHeight="1">
      <c r="A234" s="99"/>
      <c r="B234" s="99"/>
      <c r="C234" s="99"/>
      <c r="D234" s="99"/>
      <c r="E234" s="99"/>
      <c r="F234" s="99"/>
      <c r="G234" s="99"/>
      <c r="H234" s="99"/>
      <c r="I234" s="99"/>
      <c r="J234" s="99"/>
      <c r="K234" s="99"/>
      <c r="L234" s="99"/>
      <c r="M234" s="239"/>
      <c r="N234" s="239"/>
      <c r="O234" s="239"/>
      <c r="P234" s="239"/>
      <c r="Q234" s="99"/>
      <c r="R234" s="99"/>
      <c r="S234" s="97"/>
      <c r="T234" s="97"/>
      <c r="U234" s="97"/>
      <c r="V234" s="97"/>
      <c r="W234" s="97"/>
      <c r="X234" s="97"/>
      <c r="Y234" s="97"/>
      <c r="Z234" s="99"/>
    </row>
    <row r="235" spans="1:26" ht="12" customHeight="1">
      <c r="A235" s="99"/>
      <c r="B235" s="99"/>
      <c r="C235" s="99"/>
      <c r="D235" s="99"/>
      <c r="E235" s="99"/>
      <c r="F235" s="99"/>
      <c r="G235" s="99"/>
      <c r="H235" s="99"/>
      <c r="I235" s="99"/>
      <c r="J235" s="99"/>
      <c r="K235" s="99"/>
      <c r="L235" s="99"/>
      <c r="M235" s="239"/>
      <c r="N235" s="239"/>
      <c r="O235" s="239"/>
      <c r="P235" s="239"/>
      <c r="Q235" s="99"/>
      <c r="R235" s="99"/>
      <c r="S235" s="97"/>
      <c r="T235" s="97"/>
      <c r="U235" s="97"/>
      <c r="V235" s="97"/>
      <c r="W235" s="97"/>
      <c r="X235" s="97"/>
      <c r="Y235" s="97"/>
      <c r="Z235" s="99"/>
    </row>
    <row r="236" spans="1:26" ht="12" customHeight="1">
      <c r="A236" s="99"/>
      <c r="B236" s="99"/>
      <c r="C236" s="99"/>
      <c r="D236" s="99"/>
      <c r="E236" s="99"/>
      <c r="F236" s="99"/>
      <c r="G236" s="99"/>
      <c r="H236" s="99"/>
      <c r="I236" s="99"/>
      <c r="J236" s="99"/>
      <c r="K236" s="99"/>
      <c r="L236" s="99"/>
      <c r="M236" s="239"/>
      <c r="N236" s="239"/>
      <c r="O236" s="239"/>
      <c r="P236" s="239"/>
      <c r="Q236" s="99"/>
      <c r="R236" s="99"/>
      <c r="S236" s="97"/>
      <c r="T236" s="97"/>
      <c r="U236" s="97"/>
      <c r="V236" s="97"/>
      <c r="W236" s="97"/>
      <c r="X236" s="97"/>
      <c r="Y236" s="97"/>
      <c r="Z236" s="99"/>
    </row>
    <row r="237" spans="1:26" ht="12" customHeight="1">
      <c r="A237" s="99"/>
      <c r="B237" s="99"/>
      <c r="C237" s="99"/>
      <c r="D237" s="99"/>
      <c r="E237" s="99"/>
      <c r="F237" s="99"/>
      <c r="G237" s="99"/>
      <c r="H237" s="99"/>
      <c r="I237" s="99"/>
      <c r="J237" s="99"/>
      <c r="K237" s="99"/>
      <c r="L237" s="99"/>
      <c r="M237" s="239"/>
      <c r="N237" s="239"/>
      <c r="O237" s="239"/>
      <c r="P237" s="239"/>
      <c r="Q237" s="99"/>
      <c r="R237" s="99"/>
      <c r="S237" s="97"/>
      <c r="T237" s="97"/>
      <c r="U237" s="97"/>
      <c r="V237" s="97"/>
      <c r="W237" s="97"/>
      <c r="X237" s="97"/>
      <c r="Y237" s="97"/>
      <c r="Z237" s="99"/>
    </row>
    <row r="238" spans="1:26" ht="12" customHeight="1">
      <c r="A238" s="99"/>
      <c r="B238" s="99"/>
      <c r="C238" s="99"/>
      <c r="D238" s="99"/>
      <c r="E238" s="99"/>
      <c r="F238" s="99"/>
      <c r="G238" s="99"/>
      <c r="H238" s="99"/>
      <c r="I238" s="99"/>
      <c r="J238" s="99"/>
      <c r="K238" s="99"/>
      <c r="L238" s="99"/>
      <c r="M238" s="239"/>
      <c r="N238" s="239"/>
      <c r="O238" s="239"/>
      <c r="P238" s="239"/>
      <c r="Q238" s="99"/>
      <c r="R238" s="99"/>
      <c r="S238" s="97"/>
      <c r="T238" s="97"/>
      <c r="U238" s="97"/>
      <c r="V238" s="97"/>
      <c r="W238" s="97"/>
      <c r="X238" s="97"/>
      <c r="Y238" s="97"/>
      <c r="Z238" s="99"/>
    </row>
    <row r="239" spans="1:26" ht="12" customHeight="1">
      <c r="A239" s="99"/>
      <c r="B239" s="99"/>
      <c r="C239" s="99"/>
      <c r="D239" s="99"/>
      <c r="E239" s="99"/>
      <c r="F239" s="99"/>
      <c r="G239" s="99"/>
      <c r="H239" s="99"/>
      <c r="I239" s="99"/>
      <c r="J239" s="99"/>
      <c r="K239" s="99"/>
      <c r="L239" s="99"/>
      <c r="M239" s="239"/>
      <c r="N239" s="239"/>
      <c r="O239" s="239"/>
      <c r="P239" s="239"/>
      <c r="Q239" s="99"/>
      <c r="R239" s="99"/>
      <c r="S239" s="97"/>
      <c r="T239" s="97"/>
      <c r="U239" s="97"/>
      <c r="V239" s="97"/>
      <c r="W239" s="97"/>
      <c r="X239" s="97"/>
      <c r="Y239" s="97"/>
      <c r="Z239" s="99"/>
    </row>
    <row r="240" spans="1:26" ht="12" customHeight="1">
      <c r="A240" s="99"/>
      <c r="B240" s="99"/>
      <c r="C240" s="99"/>
      <c r="D240" s="99"/>
      <c r="E240" s="99"/>
      <c r="F240" s="99"/>
      <c r="G240" s="99"/>
      <c r="H240" s="99"/>
      <c r="I240" s="99"/>
      <c r="J240" s="99"/>
      <c r="K240" s="99"/>
      <c r="L240" s="99"/>
      <c r="M240" s="239"/>
      <c r="N240" s="239"/>
      <c r="O240" s="239"/>
      <c r="P240" s="239"/>
      <c r="Q240" s="99"/>
      <c r="R240" s="99"/>
      <c r="S240" s="97"/>
      <c r="T240" s="97"/>
      <c r="U240" s="97"/>
      <c r="V240" s="97"/>
      <c r="W240" s="97"/>
      <c r="X240" s="97"/>
      <c r="Y240" s="97"/>
      <c r="Z240" s="99"/>
    </row>
    <row r="241" spans="1:26" ht="12" customHeight="1">
      <c r="A241" s="99"/>
      <c r="B241" s="99"/>
      <c r="C241" s="99"/>
      <c r="D241" s="99"/>
      <c r="E241" s="99"/>
      <c r="F241" s="99"/>
      <c r="G241" s="99"/>
      <c r="H241" s="99"/>
      <c r="I241" s="99"/>
      <c r="J241" s="99"/>
      <c r="K241" s="99"/>
      <c r="L241" s="99"/>
      <c r="M241" s="239"/>
      <c r="N241" s="239"/>
      <c r="O241" s="239"/>
      <c r="P241" s="239"/>
      <c r="Q241" s="99"/>
      <c r="R241" s="99"/>
      <c r="S241" s="97"/>
      <c r="T241" s="97"/>
      <c r="U241" s="97"/>
      <c r="V241" s="97"/>
      <c r="W241" s="97"/>
      <c r="X241" s="97"/>
      <c r="Y241" s="97"/>
      <c r="Z241" s="99"/>
    </row>
    <row r="242" spans="1:26" ht="12" customHeight="1">
      <c r="A242" s="99"/>
      <c r="B242" s="99"/>
      <c r="C242" s="99"/>
      <c r="D242" s="99"/>
      <c r="E242" s="99"/>
      <c r="F242" s="99"/>
      <c r="G242" s="99"/>
      <c r="H242" s="99"/>
      <c r="I242" s="99"/>
      <c r="J242" s="99"/>
      <c r="K242" s="99"/>
      <c r="L242" s="99"/>
      <c r="M242" s="239"/>
      <c r="N242" s="239"/>
      <c r="O242" s="239"/>
      <c r="P242" s="239"/>
      <c r="Q242" s="99"/>
      <c r="R242" s="99"/>
      <c r="S242" s="97"/>
      <c r="T242" s="97"/>
      <c r="U242" s="97"/>
      <c r="V242" s="97"/>
      <c r="W242" s="97"/>
      <c r="X242" s="97"/>
      <c r="Y242" s="97"/>
      <c r="Z242" s="99"/>
    </row>
    <row r="243" spans="1:26" ht="12" customHeight="1">
      <c r="A243" s="99"/>
      <c r="B243" s="99"/>
      <c r="C243" s="99"/>
      <c r="D243" s="99"/>
      <c r="E243" s="99"/>
      <c r="F243" s="99"/>
      <c r="G243" s="99"/>
      <c r="H243" s="99"/>
      <c r="I243" s="99"/>
      <c r="J243" s="99"/>
      <c r="K243" s="99"/>
      <c r="L243" s="99"/>
      <c r="M243" s="239"/>
      <c r="N243" s="239"/>
      <c r="O243" s="239"/>
      <c r="P243" s="239"/>
      <c r="Q243" s="99"/>
      <c r="R243" s="99"/>
      <c r="S243" s="97"/>
      <c r="T243" s="97"/>
      <c r="U243" s="97"/>
      <c r="V243" s="97"/>
      <c r="W243" s="97"/>
      <c r="X243" s="97"/>
      <c r="Y243" s="97"/>
      <c r="Z243" s="99"/>
    </row>
    <row r="244" spans="1:26" ht="12" customHeight="1">
      <c r="A244" s="99"/>
      <c r="B244" s="99"/>
      <c r="C244" s="99"/>
      <c r="D244" s="99"/>
      <c r="E244" s="99"/>
      <c r="F244" s="99"/>
      <c r="G244" s="99"/>
      <c r="H244" s="99"/>
      <c r="I244" s="99"/>
      <c r="J244" s="99"/>
      <c r="K244" s="99"/>
      <c r="L244" s="99"/>
      <c r="M244" s="239"/>
      <c r="N244" s="239"/>
      <c r="O244" s="239"/>
      <c r="P244" s="239"/>
      <c r="Q244" s="99"/>
      <c r="R244" s="99"/>
      <c r="S244" s="97"/>
      <c r="T244" s="97"/>
      <c r="U244" s="97"/>
      <c r="V244" s="97"/>
      <c r="W244" s="97"/>
      <c r="X244" s="97"/>
      <c r="Y244" s="97"/>
      <c r="Z244" s="99"/>
    </row>
    <row r="245" spans="1:26" ht="12" customHeight="1">
      <c r="A245" s="99"/>
      <c r="B245" s="99"/>
      <c r="C245" s="99"/>
      <c r="D245" s="99"/>
      <c r="E245" s="99"/>
      <c r="F245" s="99"/>
      <c r="G245" s="99"/>
      <c r="H245" s="99"/>
      <c r="I245" s="99"/>
      <c r="J245" s="99"/>
      <c r="K245" s="99"/>
      <c r="L245" s="99"/>
      <c r="M245" s="239"/>
      <c r="N245" s="239"/>
      <c r="O245" s="239"/>
      <c r="P245" s="239"/>
      <c r="Q245" s="99"/>
      <c r="R245" s="99"/>
      <c r="S245" s="97"/>
      <c r="T245" s="97"/>
      <c r="U245" s="97"/>
      <c r="V245" s="97"/>
      <c r="W245" s="97"/>
      <c r="X245" s="97"/>
      <c r="Y245" s="97"/>
      <c r="Z245" s="99"/>
    </row>
    <row r="246" spans="1:26" ht="12" customHeight="1">
      <c r="A246" s="99"/>
      <c r="B246" s="99"/>
      <c r="C246" s="99"/>
      <c r="D246" s="99"/>
      <c r="E246" s="99"/>
      <c r="F246" s="99"/>
      <c r="G246" s="99"/>
      <c r="H246" s="99"/>
      <c r="I246" s="99"/>
      <c r="J246" s="99"/>
      <c r="K246" s="99"/>
      <c r="L246" s="99"/>
      <c r="M246" s="239"/>
      <c r="N246" s="239"/>
      <c r="O246" s="239"/>
      <c r="P246" s="239"/>
      <c r="Q246" s="99"/>
      <c r="R246" s="99"/>
      <c r="S246" s="97"/>
      <c r="T246" s="97"/>
      <c r="U246" s="97"/>
      <c r="V246" s="97"/>
      <c r="W246" s="97"/>
      <c r="X246" s="97"/>
      <c r="Y246" s="97"/>
      <c r="Z246" s="99"/>
    </row>
    <row r="247" spans="1:26" ht="12" customHeight="1">
      <c r="A247" s="99"/>
      <c r="B247" s="99"/>
      <c r="C247" s="99"/>
      <c r="D247" s="99"/>
      <c r="E247" s="99"/>
      <c r="F247" s="99"/>
      <c r="G247" s="99"/>
      <c r="H247" s="99"/>
      <c r="I247" s="99"/>
      <c r="J247" s="99"/>
      <c r="K247" s="99"/>
      <c r="L247" s="99"/>
      <c r="M247" s="239"/>
      <c r="N247" s="239"/>
      <c r="O247" s="239"/>
      <c r="P247" s="239"/>
      <c r="Q247" s="99"/>
      <c r="R247" s="99"/>
      <c r="S247" s="97"/>
      <c r="T247" s="97"/>
      <c r="U247" s="97"/>
      <c r="V247" s="97"/>
      <c r="W247" s="97"/>
      <c r="X247" s="97"/>
      <c r="Y247" s="97"/>
      <c r="Z247" s="99"/>
    </row>
    <row r="248" spans="1:26" ht="12" customHeight="1">
      <c r="A248" s="99"/>
      <c r="B248" s="99"/>
      <c r="C248" s="99"/>
      <c r="D248" s="99"/>
      <c r="E248" s="99"/>
      <c r="F248" s="99"/>
      <c r="G248" s="99"/>
      <c r="H248" s="99"/>
      <c r="I248" s="99"/>
      <c r="J248" s="99"/>
      <c r="K248" s="99"/>
      <c r="L248" s="99"/>
      <c r="M248" s="239"/>
      <c r="N248" s="239"/>
      <c r="O248" s="239"/>
      <c r="P248" s="239"/>
      <c r="Q248" s="99"/>
      <c r="R248" s="99"/>
      <c r="S248" s="97"/>
      <c r="T248" s="97"/>
      <c r="U248" s="97"/>
      <c r="V248" s="97"/>
      <c r="W248" s="97"/>
      <c r="X248" s="97"/>
      <c r="Y248" s="97"/>
      <c r="Z248" s="99"/>
    </row>
    <row r="249" spans="1:26" ht="12" customHeight="1">
      <c r="A249" s="99"/>
      <c r="B249" s="99"/>
      <c r="C249" s="99"/>
      <c r="D249" s="99"/>
      <c r="E249" s="99"/>
      <c r="F249" s="99"/>
      <c r="G249" s="99"/>
      <c r="H249" s="99"/>
      <c r="I249" s="99"/>
      <c r="J249" s="99"/>
      <c r="K249" s="99"/>
      <c r="L249" s="99"/>
      <c r="M249" s="239"/>
      <c r="N249" s="239"/>
      <c r="O249" s="239"/>
      <c r="P249" s="239"/>
      <c r="Q249" s="99"/>
      <c r="R249" s="99"/>
      <c r="S249" s="97"/>
      <c r="T249" s="97"/>
      <c r="U249" s="97"/>
      <c r="V249" s="97"/>
      <c r="W249" s="97"/>
      <c r="X249" s="97"/>
      <c r="Y249" s="97"/>
      <c r="Z249" s="99"/>
    </row>
    <row r="250" spans="1:26" ht="12" customHeight="1">
      <c r="A250" s="99"/>
      <c r="B250" s="99"/>
      <c r="C250" s="99"/>
      <c r="D250" s="99"/>
      <c r="E250" s="99"/>
      <c r="F250" s="99"/>
      <c r="G250" s="99"/>
      <c r="H250" s="99"/>
      <c r="I250" s="99"/>
      <c r="J250" s="99"/>
      <c r="K250" s="99"/>
      <c r="L250" s="99"/>
      <c r="M250" s="239"/>
      <c r="N250" s="239"/>
      <c r="O250" s="239"/>
      <c r="P250" s="239"/>
      <c r="Q250" s="99"/>
      <c r="R250" s="99"/>
      <c r="S250" s="97"/>
      <c r="T250" s="97"/>
      <c r="U250" s="97"/>
      <c r="V250" s="97"/>
      <c r="W250" s="97"/>
      <c r="X250" s="97"/>
      <c r="Y250" s="97"/>
      <c r="Z250" s="99"/>
    </row>
    <row r="251" spans="1:26" ht="12" customHeight="1">
      <c r="A251" s="99"/>
      <c r="B251" s="99"/>
      <c r="C251" s="99"/>
      <c r="D251" s="99"/>
      <c r="E251" s="99"/>
      <c r="F251" s="99"/>
      <c r="G251" s="99"/>
      <c r="H251" s="99"/>
      <c r="I251" s="99"/>
      <c r="J251" s="99"/>
      <c r="K251" s="99"/>
      <c r="L251" s="99"/>
      <c r="M251" s="239"/>
      <c r="N251" s="239"/>
      <c r="O251" s="239"/>
      <c r="P251" s="239"/>
      <c r="Q251" s="99"/>
      <c r="R251" s="99"/>
      <c r="S251" s="97"/>
      <c r="T251" s="97"/>
      <c r="U251" s="97"/>
      <c r="V251" s="97"/>
      <c r="W251" s="97"/>
      <c r="X251" s="97"/>
      <c r="Y251" s="97"/>
      <c r="Z251" s="99"/>
    </row>
    <row r="252" spans="1:26" ht="12" customHeight="1">
      <c r="A252" s="99"/>
      <c r="B252" s="99"/>
      <c r="C252" s="99"/>
      <c r="D252" s="99"/>
      <c r="E252" s="99"/>
      <c r="F252" s="99"/>
      <c r="G252" s="99"/>
      <c r="H252" s="99"/>
      <c r="I252" s="99"/>
      <c r="J252" s="99"/>
      <c r="K252" s="99"/>
      <c r="L252" s="99"/>
      <c r="M252" s="239"/>
      <c r="N252" s="239"/>
      <c r="O252" s="239"/>
      <c r="P252" s="239"/>
      <c r="Q252" s="99"/>
      <c r="R252" s="99"/>
      <c r="S252" s="97"/>
      <c r="T252" s="97"/>
      <c r="U252" s="97"/>
      <c r="V252" s="97"/>
      <c r="W252" s="97"/>
      <c r="X252" s="97"/>
      <c r="Y252" s="97"/>
      <c r="Z252" s="99"/>
    </row>
    <row r="253" spans="1:26" ht="12" customHeight="1">
      <c r="A253" s="99"/>
      <c r="B253" s="99"/>
      <c r="C253" s="99"/>
      <c r="D253" s="99"/>
      <c r="E253" s="99"/>
      <c r="F253" s="99"/>
      <c r="G253" s="99"/>
      <c r="H253" s="99"/>
      <c r="I253" s="99"/>
      <c r="J253" s="99"/>
      <c r="K253" s="99"/>
      <c r="L253" s="99"/>
      <c r="M253" s="239"/>
      <c r="N253" s="239"/>
      <c r="O253" s="239"/>
      <c r="P253" s="239"/>
      <c r="Q253" s="99"/>
      <c r="R253" s="99"/>
      <c r="S253" s="97"/>
      <c r="T253" s="97"/>
      <c r="U253" s="97"/>
      <c r="V253" s="97"/>
      <c r="W253" s="97"/>
      <c r="X253" s="97"/>
      <c r="Y253" s="97"/>
      <c r="Z253" s="99"/>
    </row>
    <row r="254" spans="1:26" ht="12" customHeight="1">
      <c r="A254" s="99"/>
      <c r="B254" s="99"/>
      <c r="C254" s="99"/>
      <c r="D254" s="99"/>
      <c r="E254" s="99"/>
      <c r="F254" s="99"/>
      <c r="G254" s="99"/>
      <c r="H254" s="99"/>
      <c r="I254" s="99"/>
      <c r="J254" s="99"/>
      <c r="K254" s="99"/>
      <c r="L254" s="99"/>
      <c r="M254" s="239"/>
      <c r="N254" s="239"/>
      <c r="O254" s="239"/>
      <c r="P254" s="239"/>
      <c r="Q254" s="99"/>
      <c r="R254" s="99"/>
      <c r="S254" s="97"/>
      <c r="T254" s="97"/>
      <c r="U254" s="97"/>
      <c r="V254" s="97"/>
      <c r="W254" s="97"/>
      <c r="X254" s="97"/>
      <c r="Y254" s="97"/>
      <c r="Z254" s="99"/>
    </row>
    <row r="255" spans="1:26" ht="12" customHeight="1">
      <c r="A255" s="99"/>
      <c r="B255" s="99"/>
      <c r="C255" s="99"/>
      <c r="D255" s="99"/>
      <c r="E255" s="99"/>
      <c r="F255" s="99"/>
      <c r="G255" s="99"/>
      <c r="H255" s="99"/>
      <c r="I255" s="99"/>
      <c r="J255" s="99"/>
      <c r="K255" s="99"/>
      <c r="L255" s="99"/>
      <c r="M255" s="239"/>
      <c r="N255" s="239"/>
      <c r="O255" s="239"/>
      <c r="P255" s="239"/>
      <c r="Q255" s="99"/>
      <c r="R255" s="99"/>
      <c r="S255" s="97"/>
      <c r="T255" s="97"/>
      <c r="U255" s="97"/>
      <c r="V255" s="97"/>
      <c r="W255" s="97"/>
      <c r="X255" s="97"/>
      <c r="Y255" s="97"/>
      <c r="Z255" s="99"/>
    </row>
    <row r="256" spans="1:26" ht="12" customHeight="1">
      <c r="A256" s="99"/>
      <c r="B256" s="99"/>
      <c r="C256" s="99"/>
      <c r="D256" s="99"/>
      <c r="E256" s="99"/>
      <c r="F256" s="99"/>
      <c r="G256" s="99"/>
      <c r="H256" s="99"/>
      <c r="I256" s="99"/>
      <c r="J256" s="99"/>
      <c r="K256" s="99"/>
      <c r="L256" s="99"/>
      <c r="M256" s="239"/>
      <c r="N256" s="239"/>
      <c r="O256" s="239"/>
      <c r="P256" s="239"/>
      <c r="Q256" s="99"/>
      <c r="R256" s="99"/>
      <c r="S256" s="97"/>
      <c r="T256" s="97"/>
      <c r="U256" s="97"/>
      <c r="V256" s="97"/>
      <c r="W256" s="97"/>
      <c r="X256" s="97"/>
      <c r="Y256" s="97"/>
      <c r="Z256" s="99"/>
    </row>
    <row r="257" spans="1:26" ht="12" customHeight="1">
      <c r="A257" s="99"/>
      <c r="B257" s="99"/>
      <c r="C257" s="99"/>
      <c r="D257" s="99"/>
      <c r="E257" s="99"/>
      <c r="F257" s="99"/>
      <c r="G257" s="99"/>
      <c r="H257" s="99"/>
      <c r="I257" s="99"/>
      <c r="J257" s="99"/>
      <c r="K257" s="99"/>
      <c r="L257" s="99"/>
      <c r="M257" s="239"/>
      <c r="N257" s="239"/>
      <c r="O257" s="239"/>
      <c r="P257" s="239"/>
      <c r="Q257" s="99"/>
      <c r="R257" s="99"/>
      <c r="S257" s="97"/>
      <c r="T257" s="97"/>
      <c r="U257" s="97"/>
      <c r="V257" s="97"/>
      <c r="W257" s="97"/>
      <c r="X257" s="97"/>
      <c r="Y257" s="97"/>
      <c r="Z257" s="99"/>
    </row>
    <row r="258" spans="1:26" ht="12" customHeight="1">
      <c r="A258" s="99"/>
      <c r="B258" s="99"/>
      <c r="C258" s="99"/>
      <c r="D258" s="99"/>
      <c r="E258" s="99"/>
      <c r="F258" s="99"/>
      <c r="G258" s="99"/>
      <c r="H258" s="99"/>
      <c r="I258" s="99"/>
      <c r="J258" s="99"/>
      <c r="K258" s="99"/>
      <c r="L258" s="99"/>
      <c r="M258" s="239"/>
      <c r="N258" s="239"/>
      <c r="O258" s="239"/>
      <c r="P258" s="239"/>
      <c r="Q258" s="99"/>
      <c r="R258" s="99"/>
      <c r="S258" s="97"/>
      <c r="T258" s="97"/>
      <c r="U258" s="97"/>
      <c r="V258" s="97"/>
      <c r="W258" s="97"/>
      <c r="X258" s="97"/>
      <c r="Y258" s="97"/>
      <c r="Z258" s="99"/>
    </row>
    <row r="259" spans="1:26" ht="12" customHeight="1">
      <c r="A259" s="99"/>
      <c r="B259" s="99"/>
      <c r="C259" s="99"/>
      <c r="D259" s="99"/>
      <c r="E259" s="99"/>
      <c r="F259" s="99"/>
      <c r="G259" s="99"/>
      <c r="H259" s="99"/>
      <c r="I259" s="99"/>
      <c r="J259" s="99"/>
      <c r="K259" s="99"/>
      <c r="L259" s="99"/>
      <c r="M259" s="239"/>
      <c r="N259" s="239"/>
      <c r="O259" s="239"/>
      <c r="P259" s="239"/>
      <c r="Q259" s="99"/>
      <c r="R259" s="99"/>
      <c r="S259" s="97"/>
      <c r="T259" s="97"/>
      <c r="U259" s="97"/>
      <c r="V259" s="97"/>
      <c r="W259" s="97"/>
      <c r="X259" s="97"/>
      <c r="Y259" s="97"/>
      <c r="Z259" s="99"/>
    </row>
    <row r="260" spans="1:26" ht="12" customHeight="1">
      <c r="A260" s="99"/>
      <c r="B260" s="99"/>
      <c r="C260" s="99"/>
      <c r="D260" s="99"/>
      <c r="E260" s="99"/>
      <c r="F260" s="99"/>
      <c r="G260" s="99"/>
      <c r="H260" s="99"/>
      <c r="I260" s="99"/>
      <c r="J260" s="99"/>
      <c r="K260" s="99"/>
      <c r="L260" s="99"/>
      <c r="M260" s="239"/>
      <c r="N260" s="239"/>
      <c r="O260" s="239"/>
      <c r="P260" s="239"/>
      <c r="Q260" s="99"/>
      <c r="R260" s="99"/>
      <c r="S260" s="97"/>
      <c r="T260" s="97"/>
      <c r="U260" s="97"/>
      <c r="V260" s="97"/>
      <c r="W260" s="97"/>
      <c r="X260" s="97"/>
      <c r="Y260" s="97"/>
      <c r="Z260" s="99"/>
    </row>
    <row r="261" spans="1:26" ht="12" customHeight="1">
      <c r="A261" s="99"/>
      <c r="B261" s="99"/>
      <c r="C261" s="99"/>
      <c r="D261" s="99"/>
      <c r="E261" s="99"/>
      <c r="F261" s="99"/>
      <c r="G261" s="99"/>
      <c r="H261" s="99"/>
      <c r="I261" s="99"/>
      <c r="J261" s="99"/>
      <c r="K261" s="99"/>
      <c r="L261" s="99"/>
      <c r="M261" s="239"/>
      <c r="N261" s="239"/>
      <c r="O261" s="239"/>
      <c r="P261" s="239"/>
      <c r="Q261" s="99"/>
      <c r="R261" s="99"/>
      <c r="S261" s="97"/>
      <c r="T261" s="97"/>
      <c r="U261" s="97"/>
      <c r="V261" s="97"/>
      <c r="W261" s="97"/>
      <c r="X261" s="97"/>
      <c r="Y261" s="97"/>
      <c r="Z261" s="99"/>
    </row>
    <row r="262" spans="1:26" ht="12" customHeight="1">
      <c r="A262" s="99"/>
      <c r="B262" s="99"/>
      <c r="C262" s="99"/>
      <c r="D262" s="99"/>
      <c r="E262" s="99"/>
      <c r="F262" s="99"/>
      <c r="G262" s="99"/>
      <c r="H262" s="99"/>
      <c r="I262" s="99"/>
      <c r="J262" s="99"/>
      <c r="K262" s="99"/>
      <c r="L262" s="99"/>
      <c r="M262" s="239"/>
      <c r="N262" s="239"/>
      <c r="O262" s="239"/>
      <c r="P262" s="239"/>
      <c r="Q262" s="99"/>
      <c r="R262" s="99"/>
      <c r="S262" s="97"/>
      <c r="T262" s="97"/>
      <c r="U262" s="97"/>
      <c r="V262" s="97"/>
      <c r="W262" s="97"/>
      <c r="X262" s="97"/>
      <c r="Y262" s="97"/>
      <c r="Z262" s="99"/>
    </row>
    <row r="263" spans="1:26" ht="12" customHeight="1">
      <c r="A263" s="99"/>
      <c r="B263" s="99"/>
      <c r="C263" s="99"/>
      <c r="D263" s="99"/>
      <c r="E263" s="99"/>
      <c r="F263" s="99"/>
      <c r="G263" s="99"/>
      <c r="H263" s="99"/>
      <c r="I263" s="99"/>
      <c r="J263" s="99"/>
      <c r="K263" s="99"/>
      <c r="L263" s="99"/>
      <c r="M263" s="239"/>
      <c r="N263" s="239"/>
      <c r="O263" s="239"/>
      <c r="P263" s="239"/>
      <c r="Q263" s="99"/>
      <c r="R263" s="99"/>
      <c r="S263" s="97"/>
      <c r="T263" s="97"/>
      <c r="U263" s="97"/>
      <c r="V263" s="97"/>
      <c r="W263" s="97"/>
      <c r="X263" s="97"/>
      <c r="Y263" s="97"/>
      <c r="Z263" s="99"/>
    </row>
    <row r="264" spans="1:26" ht="12" customHeight="1">
      <c r="A264" s="99"/>
      <c r="B264" s="99"/>
      <c r="C264" s="99"/>
      <c r="D264" s="99"/>
      <c r="E264" s="99"/>
      <c r="F264" s="99"/>
      <c r="G264" s="99"/>
      <c r="H264" s="99"/>
      <c r="I264" s="99"/>
      <c r="J264" s="99"/>
      <c r="K264" s="99"/>
      <c r="L264" s="99"/>
      <c r="M264" s="239"/>
      <c r="N264" s="239"/>
      <c r="O264" s="239"/>
      <c r="P264" s="239"/>
      <c r="Q264" s="99"/>
      <c r="R264" s="99"/>
      <c r="S264" s="97"/>
      <c r="T264" s="97"/>
      <c r="U264" s="97"/>
      <c r="V264" s="97"/>
      <c r="W264" s="97"/>
      <c r="X264" s="97"/>
      <c r="Y264" s="97"/>
      <c r="Z264" s="99"/>
    </row>
    <row r="265" spans="1:26" ht="12" customHeight="1">
      <c r="A265" s="99"/>
      <c r="B265" s="99"/>
      <c r="C265" s="99"/>
      <c r="D265" s="99"/>
      <c r="E265" s="99"/>
      <c r="F265" s="99"/>
      <c r="G265" s="99"/>
      <c r="H265" s="99"/>
      <c r="I265" s="99"/>
      <c r="J265" s="99"/>
      <c r="K265" s="99"/>
      <c r="L265" s="99"/>
      <c r="M265" s="239"/>
      <c r="N265" s="239"/>
      <c r="O265" s="239"/>
      <c r="P265" s="239"/>
      <c r="Q265" s="99"/>
      <c r="R265" s="99"/>
      <c r="S265" s="97"/>
      <c r="T265" s="97"/>
      <c r="U265" s="97"/>
      <c r="V265" s="97"/>
      <c r="W265" s="97"/>
      <c r="X265" s="97"/>
      <c r="Y265" s="97"/>
      <c r="Z265" s="99"/>
    </row>
    <row r="266" spans="1:26" ht="12" customHeight="1">
      <c r="A266" s="99"/>
      <c r="B266" s="99"/>
      <c r="C266" s="99"/>
      <c r="D266" s="99"/>
      <c r="E266" s="99"/>
      <c r="F266" s="99"/>
      <c r="G266" s="99"/>
      <c r="H266" s="99"/>
      <c r="I266" s="99"/>
      <c r="J266" s="99"/>
      <c r="K266" s="99"/>
      <c r="L266" s="99"/>
      <c r="M266" s="239"/>
      <c r="N266" s="239"/>
      <c r="O266" s="239"/>
      <c r="P266" s="239"/>
      <c r="Q266" s="99"/>
      <c r="R266" s="99"/>
      <c r="S266" s="97"/>
      <c r="T266" s="97"/>
      <c r="U266" s="97"/>
      <c r="V266" s="97"/>
      <c r="W266" s="97"/>
      <c r="X266" s="97"/>
      <c r="Y266" s="97"/>
      <c r="Z266" s="99"/>
    </row>
    <row r="267" spans="1:26" ht="12" customHeight="1">
      <c r="A267" s="99"/>
      <c r="B267" s="99"/>
      <c r="C267" s="99"/>
      <c r="D267" s="99"/>
      <c r="E267" s="99"/>
      <c r="F267" s="99"/>
      <c r="G267" s="99"/>
      <c r="H267" s="99"/>
      <c r="I267" s="99"/>
      <c r="J267" s="99"/>
      <c r="K267" s="99"/>
      <c r="L267" s="99"/>
      <c r="M267" s="239"/>
      <c r="N267" s="239"/>
      <c r="O267" s="239"/>
      <c r="P267" s="239"/>
      <c r="Q267" s="99"/>
      <c r="R267" s="99"/>
      <c r="S267" s="97"/>
      <c r="T267" s="97"/>
      <c r="U267" s="97"/>
      <c r="V267" s="97"/>
      <c r="W267" s="97"/>
      <c r="X267" s="97"/>
      <c r="Y267" s="97"/>
      <c r="Z267" s="99"/>
    </row>
    <row r="268" spans="1:26" ht="12" customHeight="1">
      <c r="A268" s="99"/>
      <c r="B268" s="99"/>
      <c r="C268" s="99"/>
      <c r="D268" s="99"/>
      <c r="E268" s="99"/>
      <c r="F268" s="99"/>
      <c r="G268" s="99"/>
      <c r="H268" s="99"/>
      <c r="I268" s="99"/>
      <c r="J268" s="99"/>
      <c r="K268" s="99"/>
      <c r="L268" s="99"/>
      <c r="M268" s="239"/>
      <c r="N268" s="239"/>
      <c r="O268" s="239"/>
      <c r="P268" s="239"/>
      <c r="Q268" s="99"/>
      <c r="R268" s="99"/>
      <c r="S268" s="97"/>
      <c r="T268" s="97"/>
      <c r="U268" s="97"/>
      <c r="V268" s="97"/>
      <c r="W268" s="97"/>
      <c r="X268" s="97"/>
      <c r="Y268" s="97"/>
      <c r="Z268" s="99"/>
    </row>
    <row r="269" spans="1:26" ht="12" customHeight="1">
      <c r="A269" s="99"/>
      <c r="B269" s="99"/>
      <c r="C269" s="99"/>
      <c r="D269" s="99"/>
      <c r="E269" s="99"/>
      <c r="F269" s="99"/>
      <c r="G269" s="99"/>
      <c r="H269" s="99"/>
      <c r="I269" s="99"/>
      <c r="J269" s="99"/>
      <c r="K269" s="99"/>
      <c r="L269" s="99"/>
      <c r="M269" s="239"/>
      <c r="N269" s="239"/>
      <c r="O269" s="239"/>
      <c r="P269" s="239"/>
      <c r="Q269" s="99"/>
      <c r="R269" s="99"/>
      <c r="S269" s="97"/>
      <c r="T269" s="97"/>
      <c r="U269" s="97"/>
      <c r="V269" s="97"/>
      <c r="W269" s="97"/>
      <c r="X269" s="97"/>
      <c r="Y269" s="97"/>
      <c r="Z269" s="99"/>
    </row>
    <row r="270" spans="1:26" ht="12" customHeight="1">
      <c r="A270" s="99"/>
      <c r="B270" s="99"/>
      <c r="C270" s="99"/>
      <c r="D270" s="99"/>
      <c r="E270" s="99"/>
      <c r="F270" s="99"/>
      <c r="G270" s="99"/>
      <c r="H270" s="99"/>
      <c r="I270" s="99"/>
      <c r="J270" s="99"/>
      <c r="K270" s="99"/>
      <c r="L270" s="99"/>
      <c r="M270" s="239"/>
      <c r="N270" s="239"/>
      <c r="O270" s="239"/>
      <c r="P270" s="239"/>
      <c r="Q270" s="99"/>
      <c r="R270" s="99"/>
      <c r="S270" s="97"/>
      <c r="T270" s="97"/>
      <c r="U270" s="97"/>
      <c r="V270" s="97"/>
      <c r="W270" s="97"/>
      <c r="X270" s="97"/>
      <c r="Y270" s="97"/>
      <c r="Z270" s="99"/>
    </row>
    <row r="271" spans="1:26" ht="12" customHeight="1">
      <c r="A271" s="99"/>
      <c r="B271" s="99"/>
      <c r="C271" s="99"/>
      <c r="D271" s="99"/>
      <c r="E271" s="99"/>
      <c r="F271" s="99"/>
      <c r="G271" s="99"/>
      <c r="H271" s="99"/>
      <c r="I271" s="99"/>
      <c r="J271" s="99"/>
      <c r="K271" s="99"/>
      <c r="L271" s="99"/>
      <c r="M271" s="239"/>
      <c r="N271" s="239"/>
      <c r="O271" s="239"/>
      <c r="P271" s="239"/>
      <c r="Q271" s="99"/>
      <c r="R271" s="99"/>
      <c r="S271" s="97"/>
      <c r="T271" s="97"/>
      <c r="U271" s="97"/>
      <c r="V271" s="97"/>
      <c r="W271" s="97"/>
      <c r="X271" s="97"/>
      <c r="Y271" s="97"/>
      <c r="Z271" s="99"/>
    </row>
    <row r="272" spans="1:26" ht="12" customHeight="1">
      <c r="A272" s="99"/>
      <c r="B272" s="99"/>
      <c r="C272" s="99"/>
      <c r="D272" s="99"/>
      <c r="E272" s="99"/>
      <c r="F272" s="99"/>
      <c r="G272" s="99"/>
      <c r="H272" s="99"/>
      <c r="I272" s="99"/>
      <c r="J272" s="99"/>
      <c r="K272" s="99"/>
      <c r="L272" s="99"/>
      <c r="M272" s="239"/>
      <c r="N272" s="239"/>
      <c r="O272" s="239"/>
      <c r="P272" s="239"/>
      <c r="Q272" s="99"/>
      <c r="R272" s="99"/>
      <c r="S272" s="97"/>
      <c r="T272" s="97"/>
      <c r="U272" s="97"/>
      <c r="V272" s="97"/>
      <c r="W272" s="97"/>
      <c r="X272" s="97"/>
      <c r="Y272" s="97"/>
      <c r="Z272" s="99"/>
    </row>
    <row r="273" spans="1:26" ht="12" customHeight="1">
      <c r="A273" s="99"/>
      <c r="B273" s="99"/>
      <c r="C273" s="99"/>
      <c r="D273" s="99"/>
      <c r="E273" s="99"/>
      <c r="F273" s="99"/>
      <c r="G273" s="99"/>
      <c r="H273" s="99"/>
      <c r="I273" s="99"/>
      <c r="J273" s="99"/>
      <c r="K273" s="99"/>
      <c r="L273" s="99"/>
      <c r="M273" s="239"/>
      <c r="N273" s="239"/>
      <c r="O273" s="239"/>
      <c r="P273" s="239"/>
      <c r="Q273" s="99"/>
      <c r="R273" s="99"/>
      <c r="S273" s="97"/>
      <c r="T273" s="97"/>
      <c r="U273" s="97"/>
      <c r="V273" s="97"/>
      <c r="W273" s="97"/>
      <c r="X273" s="97"/>
      <c r="Y273" s="97"/>
      <c r="Z273" s="99"/>
    </row>
    <row r="274" spans="1:26" ht="12" customHeight="1">
      <c r="A274" s="99"/>
      <c r="B274" s="99"/>
      <c r="C274" s="99"/>
      <c r="D274" s="99"/>
      <c r="E274" s="99"/>
      <c r="F274" s="99"/>
      <c r="G274" s="99"/>
      <c r="H274" s="99"/>
      <c r="I274" s="99"/>
      <c r="J274" s="99"/>
      <c r="K274" s="99"/>
      <c r="L274" s="99"/>
      <c r="M274" s="239"/>
      <c r="N274" s="239"/>
      <c r="O274" s="239"/>
      <c r="P274" s="239"/>
      <c r="Q274" s="99"/>
      <c r="R274" s="99"/>
      <c r="S274" s="97"/>
      <c r="T274" s="97"/>
      <c r="U274" s="97"/>
      <c r="V274" s="97"/>
      <c r="W274" s="97"/>
      <c r="X274" s="97"/>
      <c r="Y274" s="97"/>
      <c r="Z274" s="99"/>
    </row>
    <row r="275" spans="1:26" ht="12" customHeight="1">
      <c r="A275" s="99"/>
      <c r="B275" s="99"/>
      <c r="C275" s="99"/>
      <c r="D275" s="99"/>
      <c r="E275" s="99"/>
      <c r="F275" s="99"/>
      <c r="G275" s="99"/>
      <c r="H275" s="99"/>
      <c r="I275" s="99"/>
      <c r="J275" s="99"/>
      <c r="K275" s="99"/>
      <c r="L275" s="99"/>
      <c r="M275" s="239"/>
      <c r="N275" s="239"/>
      <c r="O275" s="239"/>
      <c r="P275" s="239"/>
      <c r="Q275" s="99"/>
      <c r="R275" s="99"/>
      <c r="S275" s="97"/>
      <c r="T275" s="97"/>
      <c r="U275" s="97"/>
      <c r="V275" s="97"/>
      <c r="W275" s="97"/>
      <c r="X275" s="97"/>
      <c r="Y275" s="97"/>
      <c r="Z275" s="99"/>
    </row>
    <row r="276" spans="1:26" ht="12" customHeight="1">
      <c r="A276" s="99"/>
      <c r="B276" s="99"/>
      <c r="C276" s="99"/>
      <c r="D276" s="99"/>
      <c r="E276" s="99"/>
      <c r="F276" s="99"/>
      <c r="G276" s="99"/>
      <c r="H276" s="99"/>
      <c r="I276" s="99"/>
      <c r="J276" s="99"/>
      <c r="K276" s="99"/>
      <c r="L276" s="99"/>
      <c r="M276" s="239"/>
      <c r="N276" s="239"/>
      <c r="O276" s="239"/>
      <c r="P276" s="239"/>
      <c r="Q276" s="99"/>
      <c r="R276" s="99"/>
      <c r="S276" s="97"/>
      <c r="T276" s="97"/>
      <c r="U276" s="97"/>
      <c r="V276" s="97"/>
      <c r="W276" s="97"/>
      <c r="X276" s="97"/>
      <c r="Y276" s="97"/>
      <c r="Z276" s="99"/>
    </row>
    <row r="277" spans="1:26" ht="12" customHeight="1">
      <c r="A277" s="99"/>
      <c r="B277" s="99"/>
      <c r="C277" s="99"/>
      <c r="D277" s="99"/>
      <c r="E277" s="99"/>
      <c r="F277" s="99"/>
      <c r="G277" s="99"/>
      <c r="H277" s="99"/>
      <c r="I277" s="99"/>
      <c r="J277" s="99"/>
      <c r="K277" s="99"/>
      <c r="L277" s="99"/>
      <c r="M277" s="239"/>
      <c r="N277" s="239"/>
      <c r="O277" s="239"/>
      <c r="P277" s="239"/>
      <c r="Q277" s="99"/>
      <c r="R277" s="99"/>
      <c r="S277" s="97"/>
      <c r="T277" s="97"/>
      <c r="U277" s="97"/>
      <c r="V277" s="97"/>
      <c r="W277" s="97"/>
      <c r="X277" s="97"/>
      <c r="Y277" s="97"/>
      <c r="Z277" s="99"/>
    </row>
    <row r="278" spans="1:26" ht="12" customHeight="1">
      <c r="A278" s="99"/>
      <c r="B278" s="99"/>
      <c r="C278" s="99"/>
      <c r="D278" s="99"/>
      <c r="E278" s="99"/>
      <c r="F278" s="99"/>
      <c r="G278" s="99"/>
      <c r="H278" s="99"/>
      <c r="I278" s="99"/>
      <c r="J278" s="99"/>
      <c r="K278" s="99"/>
      <c r="L278" s="99"/>
      <c r="M278" s="239"/>
      <c r="N278" s="239"/>
      <c r="O278" s="239"/>
      <c r="P278" s="239"/>
      <c r="Q278" s="99"/>
      <c r="R278" s="99"/>
      <c r="S278" s="97"/>
      <c r="T278" s="97"/>
      <c r="U278" s="97"/>
      <c r="V278" s="97"/>
      <c r="W278" s="97"/>
      <c r="X278" s="97"/>
      <c r="Y278" s="97"/>
      <c r="Z278" s="99"/>
    </row>
    <row r="279" spans="1:26" ht="12" customHeight="1">
      <c r="A279" s="99"/>
      <c r="B279" s="99"/>
      <c r="C279" s="99"/>
      <c r="D279" s="99"/>
      <c r="E279" s="99"/>
      <c r="F279" s="99"/>
      <c r="G279" s="99"/>
      <c r="H279" s="99"/>
      <c r="I279" s="99"/>
      <c r="J279" s="99"/>
      <c r="K279" s="99"/>
      <c r="L279" s="99"/>
      <c r="M279" s="239"/>
      <c r="N279" s="239"/>
      <c r="O279" s="239"/>
      <c r="P279" s="239"/>
      <c r="Q279" s="99"/>
      <c r="R279" s="99"/>
      <c r="S279" s="97"/>
      <c r="T279" s="97"/>
      <c r="U279" s="97"/>
      <c r="V279" s="97"/>
      <c r="W279" s="97"/>
      <c r="X279" s="97"/>
      <c r="Y279" s="97"/>
      <c r="Z279" s="99"/>
    </row>
    <row r="280" spans="1:26" ht="12" customHeight="1">
      <c r="A280" s="99"/>
      <c r="B280" s="99"/>
      <c r="C280" s="99"/>
      <c r="D280" s="99"/>
      <c r="E280" s="99"/>
      <c r="F280" s="99"/>
      <c r="G280" s="99"/>
      <c r="H280" s="99"/>
      <c r="I280" s="99"/>
      <c r="J280" s="99"/>
      <c r="K280" s="99"/>
      <c r="L280" s="99"/>
      <c r="M280" s="239"/>
      <c r="N280" s="239"/>
      <c r="O280" s="239"/>
      <c r="P280" s="239"/>
      <c r="Q280" s="99"/>
      <c r="R280" s="99"/>
      <c r="S280" s="97"/>
      <c r="T280" s="97"/>
      <c r="U280" s="97"/>
      <c r="V280" s="97"/>
      <c r="W280" s="97"/>
      <c r="X280" s="97"/>
      <c r="Y280" s="97"/>
      <c r="Z280" s="99"/>
    </row>
    <row r="281" spans="1:26" ht="12" customHeight="1">
      <c r="A281" s="99"/>
      <c r="B281" s="99"/>
      <c r="C281" s="99"/>
      <c r="D281" s="99"/>
      <c r="E281" s="99"/>
      <c r="F281" s="99"/>
      <c r="G281" s="99"/>
      <c r="H281" s="99"/>
      <c r="I281" s="99"/>
      <c r="J281" s="99"/>
      <c r="K281" s="99"/>
      <c r="L281" s="99"/>
      <c r="M281" s="239"/>
      <c r="N281" s="239"/>
      <c r="O281" s="239"/>
      <c r="P281" s="239"/>
      <c r="Q281" s="99"/>
      <c r="R281" s="99"/>
      <c r="S281" s="97"/>
      <c r="T281" s="97"/>
      <c r="U281" s="97"/>
      <c r="V281" s="97"/>
      <c r="W281" s="97"/>
      <c r="X281" s="97"/>
      <c r="Y281" s="97"/>
      <c r="Z281" s="99"/>
    </row>
    <row r="282" spans="1:26" ht="12" customHeight="1">
      <c r="A282" s="99"/>
      <c r="B282" s="99"/>
      <c r="C282" s="99"/>
      <c r="D282" s="99"/>
      <c r="E282" s="99"/>
      <c r="F282" s="99"/>
      <c r="G282" s="99"/>
      <c r="H282" s="99"/>
      <c r="I282" s="99"/>
      <c r="J282" s="99"/>
      <c r="K282" s="99"/>
      <c r="L282" s="99"/>
      <c r="M282" s="239"/>
      <c r="N282" s="239"/>
      <c r="O282" s="239"/>
      <c r="P282" s="239"/>
      <c r="Q282" s="99"/>
      <c r="R282" s="99"/>
      <c r="S282" s="97"/>
      <c r="T282" s="97"/>
      <c r="U282" s="97"/>
      <c r="V282" s="97"/>
      <c r="W282" s="97"/>
      <c r="X282" s="97"/>
      <c r="Y282" s="97"/>
      <c r="Z282" s="99"/>
    </row>
    <row r="283" spans="1:26" ht="12" customHeight="1">
      <c r="A283" s="99"/>
      <c r="B283" s="99"/>
      <c r="C283" s="99"/>
      <c r="D283" s="99"/>
      <c r="E283" s="99"/>
      <c r="F283" s="99"/>
      <c r="G283" s="99"/>
      <c r="H283" s="99"/>
      <c r="I283" s="99"/>
      <c r="J283" s="99"/>
      <c r="K283" s="99"/>
      <c r="L283" s="99"/>
      <c r="M283" s="239"/>
      <c r="N283" s="239"/>
      <c r="O283" s="239"/>
      <c r="P283" s="239"/>
      <c r="Q283" s="99"/>
      <c r="R283" s="99"/>
      <c r="S283" s="97"/>
      <c r="T283" s="97"/>
      <c r="U283" s="97"/>
      <c r="V283" s="97"/>
      <c r="W283" s="97"/>
      <c r="X283" s="97"/>
      <c r="Y283" s="97"/>
      <c r="Z283" s="99"/>
    </row>
    <row r="284" spans="1:26" ht="12" customHeight="1">
      <c r="A284" s="99"/>
      <c r="B284" s="99"/>
      <c r="C284" s="99"/>
      <c r="D284" s="99"/>
      <c r="E284" s="99"/>
      <c r="F284" s="99"/>
      <c r="G284" s="99"/>
      <c r="H284" s="99"/>
      <c r="I284" s="99"/>
      <c r="J284" s="99"/>
      <c r="K284" s="99"/>
      <c r="L284" s="99"/>
      <c r="M284" s="239"/>
      <c r="N284" s="239"/>
      <c r="O284" s="239"/>
      <c r="P284" s="239"/>
      <c r="Q284" s="99"/>
      <c r="R284" s="99"/>
      <c r="S284" s="97"/>
      <c r="T284" s="97"/>
      <c r="U284" s="97"/>
      <c r="V284" s="97"/>
      <c r="W284" s="97"/>
      <c r="X284" s="97"/>
      <c r="Y284" s="97"/>
      <c r="Z284" s="99"/>
    </row>
    <row r="285" spans="1:26" ht="12" customHeight="1">
      <c r="A285" s="99"/>
      <c r="B285" s="99"/>
      <c r="C285" s="99"/>
      <c r="D285" s="99"/>
      <c r="E285" s="99"/>
      <c r="F285" s="99"/>
      <c r="G285" s="99"/>
      <c r="H285" s="99"/>
      <c r="I285" s="99"/>
      <c r="J285" s="99"/>
      <c r="K285" s="99"/>
      <c r="L285" s="99"/>
      <c r="M285" s="239"/>
      <c r="N285" s="239"/>
      <c r="O285" s="239"/>
      <c r="P285" s="239"/>
      <c r="Q285" s="99"/>
      <c r="R285" s="99"/>
      <c r="S285" s="97"/>
      <c r="T285" s="97"/>
      <c r="U285" s="97"/>
      <c r="V285" s="97"/>
      <c r="W285" s="97"/>
      <c r="X285" s="97"/>
      <c r="Y285" s="97"/>
      <c r="Z285" s="99"/>
    </row>
    <row r="286" spans="1:26" ht="12" customHeight="1">
      <c r="A286" s="99"/>
      <c r="B286" s="99"/>
      <c r="C286" s="99"/>
      <c r="D286" s="99"/>
      <c r="E286" s="99"/>
      <c r="F286" s="99"/>
      <c r="G286" s="99"/>
      <c r="H286" s="99"/>
      <c r="I286" s="99"/>
      <c r="J286" s="99"/>
      <c r="K286" s="99"/>
      <c r="L286" s="99"/>
      <c r="M286" s="239"/>
      <c r="N286" s="239"/>
      <c r="O286" s="239"/>
      <c r="P286" s="239"/>
      <c r="Q286" s="99"/>
      <c r="R286" s="99"/>
      <c r="S286" s="97"/>
      <c r="T286" s="97"/>
      <c r="U286" s="97"/>
      <c r="V286" s="97"/>
      <c r="W286" s="97"/>
      <c r="X286" s="97"/>
      <c r="Y286" s="97"/>
      <c r="Z286" s="99"/>
    </row>
    <row r="287" spans="1:26" ht="12" customHeight="1">
      <c r="A287" s="99"/>
      <c r="B287" s="99"/>
      <c r="C287" s="99"/>
      <c r="D287" s="99"/>
      <c r="E287" s="99"/>
      <c r="F287" s="99"/>
      <c r="G287" s="99"/>
      <c r="H287" s="99"/>
      <c r="I287" s="99"/>
      <c r="J287" s="99"/>
      <c r="K287" s="99"/>
      <c r="L287" s="99"/>
      <c r="M287" s="239"/>
      <c r="N287" s="239"/>
      <c r="O287" s="239"/>
      <c r="P287" s="239"/>
      <c r="Q287" s="99"/>
      <c r="R287" s="99"/>
      <c r="S287" s="97"/>
      <c r="T287" s="97"/>
      <c r="U287" s="97"/>
      <c r="V287" s="97"/>
      <c r="W287" s="97"/>
      <c r="X287" s="97"/>
      <c r="Y287" s="97"/>
      <c r="Z287" s="99"/>
    </row>
    <row r="288" spans="1:26" ht="12" customHeight="1">
      <c r="A288" s="99"/>
      <c r="B288" s="99"/>
      <c r="C288" s="99"/>
      <c r="D288" s="99"/>
      <c r="E288" s="99"/>
      <c r="F288" s="99"/>
      <c r="G288" s="99"/>
      <c r="H288" s="99"/>
      <c r="I288" s="99"/>
      <c r="J288" s="99"/>
      <c r="K288" s="99"/>
      <c r="L288" s="99"/>
      <c r="M288" s="239"/>
      <c r="N288" s="239"/>
      <c r="O288" s="239"/>
      <c r="P288" s="239"/>
      <c r="Q288" s="99"/>
      <c r="R288" s="99"/>
      <c r="S288" s="97"/>
      <c r="T288" s="97"/>
      <c r="U288" s="97"/>
      <c r="V288" s="97"/>
      <c r="W288" s="97"/>
      <c r="X288" s="97"/>
      <c r="Y288" s="97"/>
      <c r="Z288" s="99"/>
    </row>
    <row r="289" spans="1:26" ht="12" customHeight="1">
      <c r="A289" s="99"/>
      <c r="B289" s="99"/>
      <c r="C289" s="99"/>
      <c r="D289" s="99"/>
      <c r="E289" s="99"/>
      <c r="F289" s="99"/>
      <c r="G289" s="99"/>
      <c r="H289" s="99"/>
      <c r="I289" s="99"/>
      <c r="J289" s="99"/>
      <c r="K289" s="99"/>
      <c r="L289" s="99"/>
      <c r="M289" s="239"/>
      <c r="N289" s="239"/>
      <c r="O289" s="239"/>
      <c r="P289" s="239"/>
      <c r="Q289" s="99"/>
      <c r="R289" s="99"/>
      <c r="S289" s="97"/>
      <c r="T289" s="97"/>
      <c r="U289" s="97"/>
      <c r="V289" s="97"/>
      <c r="W289" s="97"/>
      <c r="X289" s="97"/>
      <c r="Y289" s="97"/>
      <c r="Z289" s="99"/>
    </row>
    <row r="290" spans="1:26" ht="12" customHeight="1">
      <c r="A290" s="99"/>
      <c r="B290" s="99"/>
      <c r="C290" s="99"/>
      <c r="D290" s="99"/>
      <c r="E290" s="99"/>
      <c r="F290" s="99"/>
      <c r="G290" s="99"/>
      <c r="H290" s="99"/>
      <c r="I290" s="99"/>
      <c r="J290" s="99"/>
      <c r="K290" s="99"/>
      <c r="L290" s="99"/>
      <c r="M290" s="239"/>
      <c r="N290" s="239"/>
      <c r="O290" s="239"/>
      <c r="P290" s="239"/>
      <c r="Q290" s="99"/>
      <c r="R290" s="99"/>
      <c r="S290" s="97"/>
      <c r="T290" s="97"/>
      <c r="U290" s="97"/>
      <c r="V290" s="97"/>
      <c r="W290" s="97"/>
      <c r="X290" s="97"/>
      <c r="Y290" s="97"/>
      <c r="Z290" s="99"/>
    </row>
    <row r="291" spans="1:26" ht="12" customHeight="1">
      <c r="A291" s="99"/>
      <c r="B291" s="99"/>
      <c r="C291" s="99"/>
      <c r="D291" s="99"/>
      <c r="E291" s="99"/>
      <c r="F291" s="99"/>
      <c r="G291" s="99"/>
      <c r="H291" s="99"/>
      <c r="I291" s="99"/>
      <c r="J291" s="99"/>
      <c r="K291" s="99"/>
      <c r="L291" s="99"/>
      <c r="M291" s="239"/>
      <c r="N291" s="239"/>
      <c r="O291" s="239"/>
      <c r="P291" s="239"/>
      <c r="Q291" s="99"/>
      <c r="R291" s="99"/>
      <c r="S291" s="97"/>
      <c r="T291" s="97"/>
      <c r="U291" s="97"/>
      <c r="V291" s="97"/>
      <c r="W291" s="97"/>
      <c r="X291" s="97"/>
      <c r="Y291" s="97"/>
      <c r="Z291" s="99"/>
    </row>
    <row r="292" spans="1:26" ht="12" customHeight="1">
      <c r="A292" s="99"/>
      <c r="B292" s="99"/>
      <c r="C292" s="99"/>
      <c r="D292" s="99"/>
      <c r="E292" s="99"/>
      <c r="F292" s="99"/>
      <c r="G292" s="99"/>
      <c r="H292" s="99"/>
      <c r="I292" s="99"/>
      <c r="J292" s="99"/>
      <c r="K292" s="99"/>
      <c r="L292" s="99"/>
      <c r="M292" s="239"/>
      <c r="N292" s="239"/>
      <c r="O292" s="239"/>
      <c r="P292" s="239"/>
      <c r="Q292" s="99"/>
      <c r="R292" s="99"/>
      <c r="S292" s="97"/>
      <c r="T292" s="97"/>
      <c r="U292" s="97"/>
      <c r="V292" s="97"/>
      <c r="W292" s="97"/>
      <c r="X292" s="97"/>
      <c r="Y292" s="97"/>
      <c r="Z292" s="99"/>
    </row>
    <row r="293" spans="1:26" ht="12" customHeight="1">
      <c r="A293" s="99"/>
      <c r="B293" s="99"/>
      <c r="C293" s="99"/>
      <c r="D293" s="99"/>
      <c r="E293" s="99"/>
      <c r="F293" s="99"/>
      <c r="G293" s="99"/>
      <c r="H293" s="99"/>
      <c r="I293" s="99"/>
      <c r="J293" s="99"/>
      <c r="K293" s="99"/>
      <c r="L293" s="99"/>
      <c r="M293" s="239"/>
      <c r="N293" s="239"/>
      <c r="O293" s="239"/>
      <c r="P293" s="239"/>
      <c r="Q293" s="99"/>
      <c r="R293" s="99"/>
      <c r="S293" s="97"/>
      <c r="T293" s="97"/>
      <c r="U293" s="97"/>
      <c r="V293" s="97"/>
      <c r="W293" s="97"/>
      <c r="X293" s="97"/>
      <c r="Y293" s="97"/>
      <c r="Z293" s="99"/>
    </row>
    <row r="294" spans="1:26" ht="12" customHeight="1">
      <c r="A294" s="99"/>
      <c r="B294" s="99"/>
      <c r="C294" s="99"/>
      <c r="D294" s="99"/>
      <c r="E294" s="99"/>
      <c r="F294" s="99"/>
      <c r="G294" s="99"/>
      <c r="H294" s="99"/>
      <c r="I294" s="99"/>
      <c r="J294" s="99"/>
      <c r="K294" s="99"/>
      <c r="L294" s="99"/>
      <c r="M294" s="239"/>
      <c r="N294" s="239"/>
      <c r="O294" s="239"/>
      <c r="P294" s="239"/>
      <c r="Q294" s="99"/>
      <c r="R294" s="99"/>
      <c r="S294" s="97"/>
      <c r="T294" s="97"/>
      <c r="U294" s="97"/>
      <c r="V294" s="97"/>
      <c r="W294" s="97"/>
      <c r="X294" s="97"/>
      <c r="Y294" s="97"/>
      <c r="Z294" s="99"/>
    </row>
    <row r="295" spans="1:26" ht="12" customHeight="1">
      <c r="A295" s="99"/>
      <c r="B295" s="99"/>
      <c r="C295" s="99"/>
      <c r="D295" s="99"/>
      <c r="E295" s="99"/>
      <c r="F295" s="99"/>
      <c r="G295" s="99"/>
      <c r="H295" s="99"/>
      <c r="I295" s="99"/>
      <c r="J295" s="99"/>
      <c r="K295" s="99"/>
      <c r="L295" s="99"/>
      <c r="M295" s="239"/>
      <c r="N295" s="239"/>
      <c r="O295" s="239"/>
      <c r="P295" s="239"/>
      <c r="Q295" s="99"/>
      <c r="R295" s="99"/>
      <c r="S295" s="97"/>
      <c r="T295" s="97"/>
      <c r="U295" s="97"/>
      <c r="V295" s="97"/>
      <c r="W295" s="97"/>
      <c r="X295" s="97"/>
      <c r="Y295" s="97"/>
      <c r="Z295" s="99"/>
    </row>
    <row r="296" spans="1:26" ht="12" customHeight="1">
      <c r="A296" s="99"/>
      <c r="B296" s="99"/>
      <c r="C296" s="99"/>
      <c r="D296" s="99"/>
      <c r="E296" s="99"/>
      <c r="F296" s="99"/>
      <c r="G296" s="99"/>
      <c r="H296" s="99"/>
      <c r="I296" s="99"/>
      <c r="J296" s="99"/>
      <c r="K296" s="99"/>
      <c r="L296" s="99"/>
      <c r="M296" s="239"/>
      <c r="N296" s="239"/>
      <c r="O296" s="239"/>
      <c r="P296" s="239"/>
      <c r="Q296" s="99"/>
      <c r="R296" s="99"/>
      <c r="S296" s="97"/>
      <c r="T296" s="97"/>
      <c r="U296" s="97"/>
      <c r="V296" s="97"/>
      <c r="W296" s="97"/>
      <c r="X296" s="97"/>
      <c r="Y296" s="97"/>
      <c r="Z296" s="99"/>
    </row>
    <row r="297" spans="1:26" ht="12" customHeight="1">
      <c r="A297" s="99"/>
      <c r="B297" s="99"/>
      <c r="C297" s="99"/>
      <c r="D297" s="99"/>
      <c r="E297" s="99"/>
      <c r="F297" s="99"/>
      <c r="G297" s="99"/>
      <c r="H297" s="99"/>
      <c r="I297" s="99"/>
      <c r="J297" s="99"/>
      <c r="K297" s="99"/>
      <c r="L297" s="99"/>
      <c r="M297" s="239"/>
      <c r="N297" s="239"/>
      <c r="O297" s="239"/>
      <c r="P297" s="239"/>
      <c r="Q297" s="99"/>
      <c r="R297" s="99"/>
      <c r="S297" s="97"/>
      <c r="T297" s="97"/>
      <c r="U297" s="97"/>
      <c r="V297" s="97"/>
      <c r="W297" s="97"/>
      <c r="X297" s="97"/>
      <c r="Y297" s="97"/>
      <c r="Z297" s="99"/>
    </row>
    <row r="298" spans="1:26" ht="12" customHeight="1">
      <c r="A298" s="99"/>
      <c r="B298" s="99"/>
      <c r="C298" s="99"/>
      <c r="D298" s="99"/>
      <c r="E298" s="99"/>
      <c r="F298" s="99"/>
      <c r="G298" s="99"/>
      <c r="H298" s="99"/>
      <c r="I298" s="99"/>
      <c r="J298" s="99"/>
      <c r="K298" s="99"/>
      <c r="L298" s="99"/>
      <c r="M298" s="239"/>
      <c r="N298" s="239"/>
      <c r="O298" s="239"/>
      <c r="P298" s="239"/>
      <c r="Q298" s="99"/>
      <c r="R298" s="99"/>
      <c r="S298" s="97"/>
      <c r="T298" s="97"/>
      <c r="U298" s="97"/>
      <c r="V298" s="97"/>
      <c r="W298" s="97"/>
      <c r="X298" s="97"/>
      <c r="Y298" s="97"/>
      <c r="Z298" s="99"/>
    </row>
    <row r="299" spans="1:26" ht="12" customHeight="1">
      <c r="A299" s="99"/>
      <c r="B299" s="99"/>
      <c r="C299" s="99"/>
      <c r="D299" s="99"/>
      <c r="E299" s="99"/>
      <c r="F299" s="99"/>
      <c r="G299" s="99"/>
      <c r="H299" s="99"/>
      <c r="I299" s="99"/>
      <c r="J299" s="99"/>
      <c r="K299" s="99"/>
      <c r="L299" s="99"/>
      <c r="M299" s="239"/>
      <c r="N299" s="239"/>
      <c r="O299" s="239"/>
      <c r="P299" s="239"/>
      <c r="Q299" s="99"/>
      <c r="R299" s="99"/>
      <c r="S299" s="97"/>
      <c r="T299" s="97"/>
      <c r="U299" s="97"/>
      <c r="V299" s="97"/>
      <c r="W299" s="97"/>
      <c r="X299" s="97"/>
      <c r="Y299" s="97"/>
      <c r="Z299" s="99"/>
    </row>
    <row r="300" spans="1:26" ht="12" customHeight="1">
      <c r="A300" s="99"/>
      <c r="B300" s="99"/>
      <c r="C300" s="99"/>
      <c r="D300" s="99"/>
      <c r="E300" s="99"/>
      <c r="F300" s="99"/>
      <c r="G300" s="99"/>
      <c r="H300" s="99"/>
      <c r="I300" s="99"/>
      <c r="J300" s="99"/>
      <c r="K300" s="99"/>
      <c r="L300" s="99"/>
      <c r="M300" s="239"/>
      <c r="N300" s="239"/>
      <c r="O300" s="239"/>
      <c r="P300" s="239"/>
      <c r="Q300" s="99"/>
      <c r="R300" s="99"/>
      <c r="S300" s="97"/>
      <c r="T300" s="97"/>
      <c r="U300" s="97"/>
      <c r="V300" s="97"/>
      <c r="W300" s="97"/>
      <c r="X300" s="97"/>
      <c r="Y300" s="97"/>
      <c r="Z300" s="99"/>
    </row>
    <row r="301" spans="1:26" ht="12" customHeight="1">
      <c r="A301" s="99"/>
      <c r="B301" s="99"/>
      <c r="C301" s="99"/>
      <c r="D301" s="99"/>
      <c r="E301" s="99"/>
      <c r="F301" s="99"/>
      <c r="G301" s="99"/>
      <c r="H301" s="99"/>
      <c r="I301" s="99"/>
      <c r="J301" s="99"/>
      <c r="K301" s="99"/>
      <c r="L301" s="99"/>
      <c r="M301" s="239"/>
      <c r="N301" s="239"/>
      <c r="O301" s="239"/>
      <c r="P301" s="239"/>
      <c r="Q301" s="99"/>
      <c r="R301" s="99"/>
      <c r="S301" s="97"/>
      <c r="T301" s="97"/>
      <c r="U301" s="97"/>
      <c r="V301" s="97"/>
      <c r="W301" s="97"/>
      <c r="X301" s="97"/>
      <c r="Y301" s="97"/>
      <c r="Z301" s="99"/>
    </row>
    <row r="302" spans="1:26" ht="12" customHeight="1">
      <c r="A302" s="99"/>
      <c r="B302" s="99"/>
      <c r="C302" s="99"/>
      <c r="D302" s="99"/>
      <c r="E302" s="99"/>
      <c r="F302" s="99"/>
      <c r="G302" s="99"/>
      <c r="H302" s="99"/>
      <c r="I302" s="99"/>
      <c r="J302" s="99"/>
      <c r="K302" s="99"/>
      <c r="L302" s="99"/>
      <c r="M302" s="239"/>
      <c r="N302" s="239"/>
      <c r="O302" s="239"/>
      <c r="P302" s="239"/>
      <c r="Q302" s="99"/>
      <c r="R302" s="99"/>
      <c r="S302" s="97"/>
      <c r="T302" s="97"/>
      <c r="U302" s="97"/>
      <c r="V302" s="97"/>
      <c r="W302" s="97"/>
      <c r="X302" s="97"/>
      <c r="Y302" s="97"/>
      <c r="Z302" s="99"/>
    </row>
    <row r="303" spans="1:26" ht="12" customHeight="1">
      <c r="A303" s="99"/>
      <c r="B303" s="99"/>
      <c r="C303" s="99"/>
      <c r="D303" s="99"/>
      <c r="E303" s="99"/>
      <c r="F303" s="99"/>
      <c r="G303" s="99"/>
      <c r="H303" s="99"/>
      <c r="I303" s="99"/>
      <c r="J303" s="99"/>
      <c r="K303" s="99"/>
      <c r="L303" s="99"/>
      <c r="M303" s="239"/>
      <c r="N303" s="239"/>
      <c r="O303" s="239"/>
      <c r="P303" s="239"/>
      <c r="Q303" s="99"/>
      <c r="R303" s="99"/>
      <c r="S303" s="97"/>
      <c r="T303" s="97"/>
      <c r="U303" s="97"/>
      <c r="V303" s="97"/>
      <c r="W303" s="97"/>
      <c r="X303" s="97"/>
      <c r="Y303" s="97"/>
      <c r="Z303" s="99"/>
    </row>
    <row r="304" spans="1:26" ht="12" customHeight="1">
      <c r="A304" s="99"/>
      <c r="B304" s="99"/>
      <c r="C304" s="99"/>
      <c r="D304" s="99"/>
      <c r="E304" s="99"/>
      <c r="F304" s="99"/>
      <c r="G304" s="99"/>
      <c r="H304" s="99"/>
      <c r="I304" s="99"/>
      <c r="J304" s="99"/>
      <c r="K304" s="99"/>
      <c r="L304" s="99"/>
      <c r="M304" s="239"/>
      <c r="N304" s="239"/>
      <c r="O304" s="239"/>
      <c r="P304" s="239"/>
      <c r="Q304" s="99"/>
      <c r="R304" s="99"/>
      <c r="S304" s="97"/>
      <c r="T304" s="97"/>
      <c r="U304" s="97"/>
      <c r="V304" s="97"/>
      <c r="W304" s="97"/>
      <c r="X304" s="97"/>
      <c r="Y304" s="97"/>
      <c r="Z304" s="99"/>
    </row>
    <row r="305" spans="1:26" ht="12" customHeight="1">
      <c r="A305" s="99"/>
      <c r="B305" s="99"/>
      <c r="C305" s="99"/>
      <c r="D305" s="99"/>
      <c r="E305" s="99"/>
      <c r="F305" s="99"/>
      <c r="G305" s="99"/>
      <c r="H305" s="99"/>
      <c r="I305" s="99"/>
      <c r="J305" s="99"/>
      <c r="K305" s="99"/>
      <c r="L305" s="99"/>
      <c r="M305" s="239"/>
      <c r="N305" s="239"/>
      <c r="O305" s="239"/>
      <c r="P305" s="239"/>
      <c r="Q305" s="99"/>
      <c r="R305" s="99"/>
      <c r="S305" s="97"/>
      <c r="T305" s="97"/>
      <c r="U305" s="97"/>
      <c r="V305" s="97"/>
      <c r="W305" s="97"/>
      <c r="X305" s="97"/>
      <c r="Y305" s="97"/>
      <c r="Z305" s="99"/>
    </row>
    <row r="306" spans="1:26" ht="12" customHeight="1">
      <c r="A306" s="99"/>
      <c r="B306" s="99"/>
      <c r="C306" s="99"/>
      <c r="D306" s="99"/>
      <c r="E306" s="99"/>
      <c r="F306" s="99"/>
      <c r="G306" s="99"/>
      <c r="H306" s="99"/>
      <c r="I306" s="99"/>
      <c r="J306" s="99"/>
      <c r="K306" s="99"/>
      <c r="L306" s="99"/>
      <c r="M306" s="239"/>
      <c r="N306" s="239"/>
      <c r="O306" s="239"/>
      <c r="P306" s="239"/>
      <c r="Q306" s="99"/>
      <c r="R306" s="99"/>
      <c r="S306" s="97"/>
      <c r="T306" s="97"/>
      <c r="U306" s="97"/>
      <c r="V306" s="97"/>
      <c r="W306" s="97"/>
      <c r="X306" s="97"/>
      <c r="Y306" s="97"/>
      <c r="Z306" s="99"/>
    </row>
    <row r="307" spans="1:26" ht="12" customHeight="1">
      <c r="A307" s="99"/>
      <c r="B307" s="99"/>
      <c r="C307" s="99"/>
      <c r="D307" s="99"/>
      <c r="E307" s="99"/>
      <c r="F307" s="99"/>
      <c r="G307" s="99"/>
      <c r="H307" s="99"/>
      <c r="I307" s="99"/>
      <c r="J307" s="99"/>
      <c r="K307" s="99"/>
      <c r="L307" s="99"/>
      <c r="M307" s="239"/>
      <c r="N307" s="239"/>
      <c r="O307" s="239"/>
      <c r="P307" s="239"/>
      <c r="Q307" s="99"/>
      <c r="R307" s="99"/>
      <c r="S307" s="97"/>
      <c r="T307" s="97"/>
      <c r="U307" s="97"/>
      <c r="V307" s="97"/>
      <c r="W307" s="97"/>
      <c r="X307" s="97"/>
      <c r="Y307" s="97"/>
      <c r="Z307" s="99"/>
    </row>
    <row r="308" spans="1:26" ht="12" customHeight="1">
      <c r="A308" s="99"/>
      <c r="B308" s="99"/>
      <c r="C308" s="99"/>
      <c r="D308" s="99"/>
      <c r="E308" s="99"/>
      <c r="F308" s="99"/>
      <c r="G308" s="99"/>
      <c r="H308" s="99"/>
      <c r="I308" s="99"/>
      <c r="J308" s="99"/>
      <c r="K308" s="99"/>
      <c r="L308" s="99"/>
      <c r="M308" s="239"/>
      <c r="N308" s="239"/>
      <c r="O308" s="239"/>
      <c r="P308" s="239"/>
      <c r="Q308" s="99"/>
      <c r="R308" s="99"/>
      <c r="S308" s="97"/>
      <c r="T308" s="97"/>
      <c r="U308" s="97"/>
      <c r="V308" s="97"/>
      <c r="W308" s="97"/>
      <c r="X308" s="97"/>
      <c r="Y308" s="97"/>
      <c r="Z308" s="99"/>
    </row>
    <row r="309" spans="1:26" ht="12" customHeight="1">
      <c r="A309" s="99"/>
      <c r="B309" s="99"/>
      <c r="C309" s="99"/>
      <c r="D309" s="99"/>
      <c r="E309" s="99"/>
      <c r="F309" s="99"/>
      <c r="G309" s="99"/>
      <c r="H309" s="99"/>
      <c r="I309" s="99"/>
      <c r="J309" s="99"/>
      <c r="K309" s="99"/>
      <c r="L309" s="99"/>
      <c r="M309" s="239"/>
      <c r="N309" s="239"/>
      <c r="O309" s="239"/>
      <c r="P309" s="239"/>
      <c r="Q309" s="99"/>
      <c r="R309" s="99"/>
      <c r="S309" s="97"/>
      <c r="T309" s="97"/>
      <c r="U309" s="97"/>
      <c r="V309" s="97"/>
      <c r="W309" s="97"/>
      <c r="X309" s="97"/>
      <c r="Y309" s="97"/>
      <c r="Z309" s="99"/>
    </row>
    <row r="310" spans="1:26" ht="12" customHeight="1">
      <c r="A310" s="99"/>
      <c r="B310" s="99"/>
      <c r="C310" s="99"/>
      <c r="D310" s="99"/>
      <c r="E310" s="99"/>
      <c r="F310" s="99"/>
      <c r="G310" s="99"/>
      <c r="H310" s="99"/>
      <c r="I310" s="99"/>
      <c r="J310" s="99"/>
      <c r="K310" s="99"/>
      <c r="L310" s="99"/>
      <c r="M310" s="239"/>
      <c r="N310" s="239"/>
      <c r="O310" s="239"/>
      <c r="P310" s="239"/>
      <c r="Q310" s="99"/>
      <c r="R310" s="99"/>
      <c r="S310" s="97"/>
      <c r="T310" s="97"/>
      <c r="U310" s="97"/>
      <c r="V310" s="97"/>
      <c r="W310" s="97"/>
      <c r="X310" s="97"/>
      <c r="Y310" s="97"/>
      <c r="Z310" s="99"/>
    </row>
    <row r="311" spans="1:26" ht="12" customHeight="1">
      <c r="A311" s="99"/>
      <c r="B311" s="99"/>
      <c r="C311" s="99"/>
      <c r="D311" s="99"/>
      <c r="E311" s="99"/>
      <c r="F311" s="99"/>
      <c r="G311" s="99"/>
      <c r="H311" s="99"/>
      <c r="I311" s="99"/>
      <c r="J311" s="99"/>
      <c r="K311" s="99"/>
      <c r="L311" s="99"/>
      <c r="M311" s="239"/>
      <c r="N311" s="239"/>
      <c r="O311" s="239"/>
      <c r="P311" s="239"/>
      <c r="Q311" s="99"/>
      <c r="R311" s="99"/>
      <c r="S311" s="97"/>
      <c r="T311" s="97"/>
      <c r="U311" s="97"/>
      <c r="V311" s="97"/>
      <c r="W311" s="97"/>
      <c r="X311" s="97"/>
      <c r="Y311" s="97"/>
      <c r="Z311" s="99"/>
    </row>
    <row r="312" spans="1:26" ht="12" customHeight="1">
      <c r="A312" s="99"/>
      <c r="B312" s="99"/>
      <c r="C312" s="99"/>
      <c r="D312" s="99"/>
      <c r="E312" s="99"/>
      <c r="F312" s="99"/>
      <c r="G312" s="99"/>
      <c r="H312" s="99"/>
      <c r="I312" s="99"/>
      <c r="J312" s="99"/>
      <c r="K312" s="99"/>
      <c r="L312" s="99"/>
      <c r="M312" s="239"/>
      <c r="N312" s="239"/>
      <c r="O312" s="239"/>
      <c r="P312" s="239"/>
      <c r="Q312" s="99"/>
      <c r="R312" s="99"/>
      <c r="S312" s="97"/>
      <c r="T312" s="97"/>
      <c r="U312" s="97"/>
      <c r="V312" s="97"/>
      <c r="W312" s="97"/>
      <c r="X312" s="97"/>
      <c r="Y312" s="97"/>
      <c r="Z312" s="99"/>
    </row>
    <row r="313" spans="1:26" ht="12" customHeight="1">
      <c r="A313" s="99"/>
      <c r="B313" s="99"/>
      <c r="C313" s="99"/>
      <c r="D313" s="99"/>
      <c r="E313" s="99"/>
      <c r="F313" s="99"/>
      <c r="G313" s="99"/>
      <c r="H313" s="99"/>
      <c r="I313" s="99"/>
      <c r="J313" s="99"/>
      <c r="K313" s="99"/>
      <c r="L313" s="99"/>
      <c r="M313" s="239"/>
      <c r="N313" s="239"/>
      <c r="O313" s="239"/>
      <c r="P313" s="239"/>
      <c r="Q313" s="99"/>
      <c r="R313" s="99"/>
      <c r="S313" s="97"/>
      <c r="T313" s="97"/>
      <c r="U313" s="97"/>
      <c r="V313" s="97"/>
      <c r="W313" s="97"/>
      <c r="X313" s="97"/>
      <c r="Y313" s="97"/>
      <c r="Z313" s="99"/>
    </row>
    <row r="314" spans="1:26" ht="12" customHeight="1">
      <c r="A314" s="99"/>
      <c r="B314" s="99"/>
      <c r="C314" s="99"/>
      <c r="D314" s="99"/>
      <c r="E314" s="99"/>
      <c r="F314" s="99"/>
      <c r="G314" s="99"/>
      <c r="H314" s="99"/>
      <c r="I314" s="99"/>
      <c r="J314" s="99"/>
      <c r="K314" s="99"/>
      <c r="L314" s="99"/>
      <c r="M314" s="239"/>
      <c r="N314" s="239"/>
      <c r="O314" s="239"/>
      <c r="P314" s="239"/>
      <c r="Q314" s="99"/>
      <c r="R314" s="99"/>
      <c r="S314" s="97"/>
      <c r="T314" s="97"/>
      <c r="U314" s="97"/>
      <c r="V314" s="97"/>
      <c r="W314" s="97"/>
      <c r="X314" s="97"/>
      <c r="Y314" s="97"/>
      <c r="Z314" s="99"/>
    </row>
    <row r="315" spans="1:26" ht="12" customHeight="1">
      <c r="A315" s="99"/>
      <c r="B315" s="99"/>
      <c r="C315" s="99"/>
      <c r="D315" s="99"/>
      <c r="E315" s="99"/>
      <c r="F315" s="99"/>
      <c r="G315" s="99"/>
      <c r="H315" s="99"/>
      <c r="I315" s="99"/>
      <c r="J315" s="99"/>
      <c r="K315" s="99"/>
      <c r="L315" s="99"/>
      <c r="M315" s="239"/>
      <c r="N315" s="239"/>
      <c r="O315" s="239"/>
      <c r="P315" s="239"/>
      <c r="Q315" s="99"/>
      <c r="R315" s="99"/>
      <c r="S315" s="97"/>
      <c r="T315" s="97"/>
      <c r="U315" s="97"/>
      <c r="V315" s="97"/>
      <c r="W315" s="97"/>
      <c r="X315" s="97"/>
      <c r="Y315" s="97"/>
      <c r="Z315" s="99"/>
    </row>
    <row r="316" spans="1:26" ht="12" customHeight="1">
      <c r="A316" s="99"/>
      <c r="B316" s="99"/>
      <c r="C316" s="99"/>
      <c r="D316" s="99"/>
      <c r="E316" s="99"/>
      <c r="F316" s="99"/>
      <c r="G316" s="99"/>
      <c r="H316" s="99"/>
      <c r="I316" s="99"/>
      <c r="J316" s="99"/>
      <c r="K316" s="99"/>
      <c r="L316" s="99"/>
      <c r="M316" s="239"/>
      <c r="N316" s="239"/>
      <c r="O316" s="239"/>
      <c r="P316" s="239"/>
      <c r="Q316" s="99"/>
      <c r="R316" s="99"/>
      <c r="S316" s="97"/>
      <c r="T316" s="97"/>
      <c r="U316" s="97"/>
      <c r="V316" s="97"/>
      <c r="W316" s="97"/>
      <c r="X316" s="97"/>
      <c r="Y316" s="97"/>
      <c r="Z316" s="99"/>
    </row>
    <row r="317" spans="1:26" ht="12" customHeight="1">
      <c r="A317" s="99"/>
      <c r="B317" s="99"/>
      <c r="C317" s="99"/>
      <c r="D317" s="99"/>
      <c r="E317" s="99"/>
      <c r="F317" s="99"/>
      <c r="G317" s="99"/>
      <c r="H317" s="99"/>
      <c r="I317" s="99"/>
      <c r="J317" s="99"/>
      <c r="K317" s="99"/>
      <c r="L317" s="99"/>
      <c r="M317" s="239"/>
      <c r="N317" s="239"/>
      <c r="O317" s="239"/>
      <c r="P317" s="239"/>
      <c r="Q317" s="99"/>
      <c r="R317" s="99"/>
      <c r="S317" s="97"/>
      <c r="T317" s="97"/>
      <c r="U317" s="97"/>
      <c r="V317" s="97"/>
      <c r="W317" s="97"/>
      <c r="X317" s="97"/>
      <c r="Y317" s="97"/>
      <c r="Z317" s="99"/>
    </row>
    <row r="318" spans="1:26" ht="12" customHeight="1">
      <c r="A318" s="99"/>
      <c r="B318" s="99"/>
      <c r="C318" s="99"/>
      <c r="D318" s="99"/>
      <c r="E318" s="99"/>
      <c r="F318" s="99"/>
      <c r="G318" s="99"/>
      <c r="H318" s="99"/>
      <c r="I318" s="99"/>
      <c r="J318" s="99"/>
      <c r="K318" s="99"/>
      <c r="L318" s="99"/>
      <c r="M318" s="239"/>
      <c r="N318" s="239"/>
      <c r="O318" s="239"/>
      <c r="P318" s="239"/>
      <c r="Q318" s="99"/>
      <c r="R318" s="99"/>
      <c r="S318" s="97"/>
      <c r="T318" s="97"/>
      <c r="U318" s="97"/>
      <c r="V318" s="97"/>
      <c r="W318" s="97"/>
      <c r="X318" s="97"/>
      <c r="Y318" s="97"/>
      <c r="Z318" s="99"/>
    </row>
    <row r="319" spans="1:26" ht="12" customHeight="1">
      <c r="A319" s="99"/>
      <c r="B319" s="99"/>
      <c r="C319" s="99"/>
      <c r="D319" s="99"/>
      <c r="E319" s="99"/>
      <c r="F319" s="99"/>
      <c r="G319" s="99"/>
      <c r="H319" s="99"/>
      <c r="I319" s="99"/>
      <c r="J319" s="99"/>
      <c r="K319" s="99"/>
      <c r="L319" s="99"/>
      <c r="M319" s="239"/>
      <c r="N319" s="239"/>
      <c r="O319" s="239"/>
      <c r="P319" s="239"/>
      <c r="Q319" s="99"/>
      <c r="R319" s="99"/>
      <c r="S319" s="97"/>
      <c r="T319" s="97"/>
      <c r="U319" s="97"/>
      <c r="V319" s="97"/>
      <c r="W319" s="97"/>
      <c r="X319" s="97"/>
      <c r="Y319" s="97"/>
      <c r="Z319" s="99"/>
    </row>
    <row r="320" spans="1:26" ht="12" customHeight="1">
      <c r="A320" s="99"/>
      <c r="B320" s="99"/>
      <c r="C320" s="99"/>
      <c r="D320" s="99"/>
      <c r="E320" s="99"/>
      <c r="F320" s="99"/>
      <c r="G320" s="99"/>
      <c r="H320" s="99"/>
      <c r="I320" s="99"/>
      <c r="J320" s="99"/>
      <c r="K320" s="99"/>
      <c r="L320" s="99"/>
      <c r="M320" s="239"/>
      <c r="N320" s="239"/>
      <c r="O320" s="239"/>
      <c r="P320" s="239"/>
      <c r="Q320" s="99"/>
      <c r="R320" s="99"/>
      <c r="S320" s="97"/>
      <c r="T320" s="97"/>
      <c r="U320" s="97"/>
      <c r="V320" s="97"/>
      <c r="W320" s="97"/>
      <c r="X320" s="97"/>
      <c r="Y320" s="97"/>
      <c r="Z320" s="99"/>
    </row>
    <row r="321" spans="1:26" ht="12" customHeight="1">
      <c r="A321" s="99"/>
      <c r="B321" s="99"/>
      <c r="C321" s="99"/>
      <c r="D321" s="99"/>
      <c r="E321" s="99"/>
      <c r="F321" s="99"/>
      <c r="G321" s="99"/>
      <c r="H321" s="99"/>
      <c r="I321" s="99"/>
      <c r="J321" s="99"/>
      <c r="K321" s="99"/>
      <c r="L321" s="99"/>
      <c r="M321" s="239"/>
      <c r="N321" s="239"/>
      <c r="O321" s="239"/>
      <c r="P321" s="239"/>
      <c r="Q321" s="99"/>
      <c r="R321" s="99"/>
      <c r="S321" s="97"/>
      <c r="T321" s="97"/>
      <c r="U321" s="97"/>
      <c r="V321" s="97"/>
      <c r="W321" s="97"/>
      <c r="X321" s="97"/>
      <c r="Y321" s="97"/>
      <c r="Z321" s="99"/>
    </row>
    <row r="322" spans="1:26" ht="12" customHeight="1">
      <c r="A322" s="99"/>
      <c r="B322" s="99"/>
      <c r="C322" s="99"/>
      <c r="D322" s="99"/>
      <c r="E322" s="99"/>
      <c r="F322" s="99"/>
      <c r="G322" s="99"/>
      <c r="H322" s="99"/>
      <c r="I322" s="99"/>
      <c r="J322" s="99"/>
      <c r="K322" s="99"/>
      <c r="L322" s="99"/>
      <c r="M322" s="239"/>
      <c r="N322" s="239"/>
      <c r="O322" s="239"/>
      <c r="P322" s="239"/>
      <c r="Q322" s="99"/>
      <c r="R322" s="99"/>
      <c r="S322" s="97"/>
      <c r="T322" s="97"/>
      <c r="U322" s="97"/>
      <c r="V322" s="97"/>
      <c r="W322" s="97"/>
      <c r="X322" s="97"/>
      <c r="Y322" s="97"/>
      <c r="Z322" s="99"/>
    </row>
    <row r="323" spans="1:26" ht="12" customHeight="1">
      <c r="A323" s="99"/>
      <c r="B323" s="99"/>
      <c r="C323" s="99"/>
      <c r="D323" s="99"/>
      <c r="E323" s="99"/>
      <c r="F323" s="99"/>
      <c r="G323" s="99"/>
      <c r="H323" s="99"/>
      <c r="I323" s="99"/>
      <c r="J323" s="99"/>
      <c r="K323" s="99"/>
      <c r="L323" s="99"/>
      <c r="M323" s="239"/>
      <c r="N323" s="239"/>
      <c r="O323" s="239"/>
      <c r="P323" s="239"/>
      <c r="Q323" s="99"/>
      <c r="R323" s="99"/>
      <c r="S323" s="97"/>
      <c r="T323" s="97"/>
      <c r="U323" s="97"/>
      <c r="V323" s="97"/>
      <c r="W323" s="97"/>
      <c r="X323" s="97"/>
      <c r="Y323" s="97"/>
      <c r="Z323" s="99"/>
    </row>
    <row r="324" spans="1:26" ht="12" customHeight="1">
      <c r="A324" s="99"/>
      <c r="B324" s="99"/>
      <c r="C324" s="99"/>
      <c r="D324" s="99"/>
      <c r="E324" s="99"/>
      <c r="F324" s="99"/>
      <c r="G324" s="99"/>
      <c r="H324" s="99"/>
      <c r="I324" s="99"/>
      <c r="J324" s="99"/>
      <c r="K324" s="99"/>
      <c r="L324" s="99"/>
      <c r="M324" s="239"/>
      <c r="N324" s="239"/>
      <c r="O324" s="239"/>
      <c r="P324" s="239"/>
      <c r="Q324" s="99"/>
      <c r="R324" s="99"/>
      <c r="S324" s="97"/>
      <c r="T324" s="97"/>
      <c r="U324" s="97"/>
      <c r="V324" s="97"/>
      <c r="W324" s="97"/>
      <c r="X324" s="97"/>
      <c r="Y324" s="97"/>
      <c r="Z324" s="99"/>
    </row>
    <row r="325" spans="1:26" ht="12" customHeight="1">
      <c r="A325" s="99"/>
      <c r="B325" s="99"/>
      <c r="C325" s="99"/>
      <c r="D325" s="99"/>
      <c r="E325" s="99"/>
      <c r="F325" s="99"/>
      <c r="G325" s="99"/>
      <c r="H325" s="99"/>
      <c r="I325" s="99"/>
      <c r="J325" s="99"/>
      <c r="K325" s="99"/>
      <c r="L325" s="99"/>
      <c r="M325" s="239"/>
      <c r="N325" s="239"/>
      <c r="O325" s="239"/>
      <c r="P325" s="239"/>
      <c r="Q325" s="99"/>
      <c r="R325" s="99"/>
      <c r="S325" s="97"/>
      <c r="T325" s="97"/>
      <c r="U325" s="97"/>
      <c r="V325" s="97"/>
      <c r="W325" s="97"/>
      <c r="X325" s="97"/>
      <c r="Y325" s="97"/>
      <c r="Z325" s="99"/>
    </row>
    <row r="326" spans="1:26" ht="12" customHeight="1">
      <c r="A326" s="99"/>
      <c r="B326" s="99"/>
      <c r="C326" s="99"/>
      <c r="D326" s="99"/>
      <c r="E326" s="99"/>
      <c r="F326" s="99"/>
      <c r="G326" s="99"/>
      <c r="H326" s="99"/>
      <c r="I326" s="99"/>
      <c r="J326" s="99"/>
      <c r="K326" s="99"/>
      <c r="L326" s="99"/>
      <c r="M326" s="239"/>
      <c r="N326" s="239"/>
      <c r="O326" s="239"/>
      <c r="P326" s="239"/>
      <c r="Q326" s="99"/>
      <c r="R326" s="99"/>
      <c r="S326" s="97"/>
      <c r="T326" s="97"/>
      <c r="U326" s="97"/>
      <c r="V326" s="97"/>
      <c r="W326" s="97"/>
      <c r="X326" s="97"/>
      <c r="Y326" s="97"/>
      <c r="Z326" s="99"/>
    </row>
    <row r="327" spans="1:26" ht="12" customHeight="1">
      <c r="A327" s="99"/>
      <c r="B327" s="99"/>
      <c r="C327" s="99"/>
      <c r="D327" s="99"/>
      <c r="E327" s="99"/>
      <c r="F327" s="99"/>
      <c r="G327" s="99"/>
      <c r="H327" s="99"/>
      <c r="I327" s="99"/>
      <c r="J327" s="99"/>
      <c r="K327" s="99"/>
      <c r="L327" s="99"/>
      <c r="M327" s="239"/>
      <c r="N327" s="239"/>
      <c r="O327" s="239"/>
      <c r="P327" s="239"/>
      <c r="Q327" s="99"/>
      <c r="R327" s="99"/>
      <c r="S327" s="97"/>
      <c r="T327" s="97"/>
      <c r="U327" s="97"/>
      <c r="V327" s="97"/>
      <c r="W327" s="97"/>
      <c r="X327" s="97"/>
      <c r="Y327" s="97"/>
      <c r="Z327" s="99"/>
    </row>
    <row r="328" spans="1:26" ht="12" customHeight="1">
      <c r="A328" s="99"/>
      <c r="B328" s="99"/>
      <c r="C328" s="99"/>
      <c r="D328" s="99"/>
      <c r="E328" s="99"/>
      <c r="F328" s="99"/>
      <c r="G328" s="99"/>
      <c r="H328" s="99"/>
      <c r="I328" s="99"/>
      <c r="J328" s="99"/>
      <c r="K328" s="99"/>
      <c r="L328" s="99"/>
      <c r="M328" s="239"/>
      <c r="N328" s="239"/>
      <c r="O328" s="239"/>
      <c r="P328" s="239"/>
      <c r="Q328" s="99"/>
      <c r="R328" s="99"/>
      <c r="S328" s="97"/>
      <c r="T328" s="97"/>
      <c r="U328" s="97"/>
      <c r="V328" s="97"/>
      <c r="W328" s="97"/>
      <c r="X328" s="97"/>
      <c r="Y328" s="97"/>
      <c r="Z328" s="99"/>
    </row>
    <row r="329" spans="1:26" ht="12" customHeight="1">
      <c r="A329" s="99"/>
      <c r="B329" s="99"/>
      <c r="C329" s="99"/>
      <c r="D329" s="99"/>
      <c r="E329" s="99"/>
      <c r="F329" s="99"/>
      <c r="G329" s="99"/>
      <c r="H329" s="99"/>
      <c r="I329" s="99"/>
      <c r="J329" s="99"/>
      <c r="K329" s="99"/>
      <c r="L329" s="99"/>
      <c r="M329" s="239"/>
      <c r="N329" s="239"/>
      <c r="O329" s="239"/>
      <c r="P329" s="239"/>
      <c r="Q329" s="99"/>
      <c r="R329" s="99"/>
      <c r="S329" s="97"/>
      <c r="T329" s="97"/>
      <c r="U329" s="97"/>
      <c r="V329" s="97"/>
      <c r="W329" s="97"/>
      <c r="X329" s="97"/>
      <c r="Y329" s="97"/>
      <c r="Z329" s="99"/>
    </row>
    <row r="330" spans="1:26" ht="12" customHeight="1">
      <c r="A330" s="99"/>
      <c r="B330" s="99"/>
      <c r="C330" s="99"/>
      <c r="D330" s="99"/>
      <c r="E330" s="99"/>
      <c r="F330" s="99"/>
      <c r="G330" s="99"/>
      <c r="H330" s="99"/>
      <c r="I330" s="99"/>
      <c r="J330" s="99"/>
      <c r="K330" s="99"/>
      <c r="L330" s="99"/>
      <c r="M330" s="239"/>
      <c r="N330" s="239"/>
      <c r="O330" s="239"/>
      <c r="P330" s="239"/>
      <c r="Q330" s="99"/>
      <c r="R330" s="99"/>
      <c r="S330" s="97"/>
      <c r="T330" s="97"/>
      <c r="U330" s="97"/>
      <c r="V330" s="97"/>
      <c r="W330" s="97"/>
      <c r="X330" s="97"/>
      <c r="Y330" s="97"/>
      <c r="Z330" s="99"/>
    </row>
    <row r="331" spans="1:26" ht="12" customHeight="1">
      <c r="A331" s="99"/>
      <c r="B331" s="99"/>
      <c r="C331" s="99"/>
      <c r="D331" s="99"/>
      <c r="E331" s="99"/>
      <c r="F331" s="99"/>
      <c r="G331" s="99"/>
      <c r="H331" s="99"/>
      <c r="I331" s="99"/>
      <c r="J331" s="99"/>
      <c r="K331" s="99"/>
      <c r="L331" s="99"/>
      <c r="M331" s="239"/>
      <c r="N331" s="239"/>
      <c r="O331" s="239"/>
      <c r="P331" s="239"/>
      <c r="Q331" s="99"/>
      <c r="R331" s="99"/>
      <c r="S331" s="97"/>
      <c r="T331" s="97"/>
      <c r="U331" s="97"/>
      <c r="V331" s="97"/>
      <c r="W331" s="97"/>
      <c r="X331" s="97"/>
      <c r="Y331" s="97"/>
      <c r="Z331" s="99"/>
    </row>
    <row r="332" spans="1:26" ht="12" customHeight="1">
      <c r="A332" s="99"/>
      <c r="B332" s="99"/>
      <c r="C332" s="99"/>
      <c r="D332" s="99"/>
      <c r="E332" s="99"/>
      <c r="F332" s="99"/>
      <c r="G332" s="99"/>
      <c r="H332" s="99"/>
      <c r="I332" s="99"/>
      <c r="J332" s="99"/>
      <c r="K332" s="99"/>
      <c r="L332" s="99"/>
      <c r="M332" s="239"/>
      <c r="N332" s="239"/>
      <c r="O332" s="239"/>
      <c r="P332" s="239"/>
      <c r="Q332" s="99"/>
      <c r="R332" s="99"/>
      <c r="S332" s="97"/>
      <c r="T332" s="97"/>
      <c r="U332" s="97"/>
      <c r="V332" s="97"/>
      <c r="W332" s="97"/>
      <c r="X332" s="97"/>
      <c r="Y332" s="97"/>
      <c r="Z332" s="99"/>
    </row>
    <row r="333" spans="1:26" ht="12" customHeight="1">
      <c r="A333" s="99"/>
      <c r="B333" s="99"/>
      <c r="C333" s="99"/>
      <c r="D333" s="99"/>
      <c r="E333" s="99"/>
      <c r="F333" s="99"/>
      <c r="G333" s="99"/>
      <c r="H333" s="99"/>
      <c r="I333" s="99"/>
      <c r="J333" s="99"/>
      <c r="K333" s="99"/>
      <c r="L333" s="99"/>
      <c r="M333" s="239"/>
      <c r="N333" s="239"/>
      <c r="O333" s="239"/>
      <c r="P333" s="239"/>
      <c r="Q333" s="99"/>
      <c r="R333" s="99"/>
      <c r="S333" s="97"/>
      <c r="T333" s="97"/>
      <c r="U333" s="97"/>
      <c r="V333" s="97"/>
      <c r="W333" s="97"/>
      <c r="X333" s="97"/>
      <c r="Y333" s="97"/>
      <c r="Z333" s="99"/>
    </row>
    <row r="334" spans="1:26" ht="12" customHeight="1">
      <c r="A334" s="99"/>
      <c r="B334" s="99"/>
      <c r="C334" s="99"/>
      <c r="D334" s="99"/>
      <c r="E334" s="99"/>
      <c r="F334" s="99"/>
      <c r="G334" s="99"/>
      <c r="H334" s="99"/>
      <c r="I334" s="99"/>
      <c r="J334" s="99"/>
      <c r="K334" s="99"/>
      <c r="L334" s="99"/>
      <c r="M334" s="239"/>
      <c r="N334" s="239"/>
      <c r="O334" s="239"/>
      <c r="P334" s="239"/>
      <c r="Q334" s="99"/>
      <c r="R334" s="99"/>
      <c r="S334" s="97"/>
      <c r="T334" s="97"/>
      <c r="U334" s="97"/>
      <c r="V334" s="97"/>
      <c r="W334" s="97"/>
      <c r="X334" s="97"/>
      <c r="Y334" s="97"/>
      <c r="Z334" s="99"/>
    </row>
    <row r="335" spans="1:26" ht="12" customHeight="1">
      <c r="A335" s="99"/>
      <c r="B335" s="99"/>
      <c r="C335" s="99"/>
      <c r="D335" s="99"/>
      <c r="E335" s="99"/>
      <c r="F335" s="99"/>
      <c r="G335" s="99"/>
      <c r="H335" s="99"/>
      <c r="I335" s="99"/>
      <c r="J335" s="99"/>
      <c r="K335" s="99"/>
      <c r="L335" s="99"/>
      <c r="M335" s="239"/>
      <c r="N335" s="239"/>
      <c r="O335" s="239"/>
      <c r="P335" s="239"/>
      <c r="Q335" s="99"/>
      <c r="R335" s="99"/>
      <c r="S335" s="97"/>
      <c r="T335" s="97"/>
      <c r="U335" s="97"/>
      <c r="V335" s="97"/>
      <c r="W335" s="97"/>
      <c r="X335" s="97"/>
      <c r="Y335" s="97"/>
      <c r="Z335" s="99"/>
    </row>
    <row r="336" spans="1:26" ht="12" customHeight="1">
      <c r="A336" s="99"/>
      <c r="B336" s="99"/>
      <c r="C336" s="99"/>
      <c r="D336" s="99"/>
      <c r="E336" s="99"/>
      <c r="F336" s="99"/>
      <c r="G336" s="99"/>
      <c r="H336" s="99"/>
      <c r="I336" s="99"/>
      <c r="J336" s="99"/>
      <c r="K336" s="99"/>
      <c r="L336" s="99"/>
      <c r="M336" s="239"/>
      <c r="N336" s="239"/>
      <c r="O336" s="239"/>
      <c r="P336" s="239"/>
      <c r="Q336" s="99"/>
      <c r="R336" s="99"/>
      <c r="S336" s="97"/>
      <c r="T336" s="97"/>
      <c r="U336" s="97"/>
      <c r="V336" s="97"/>
      <c r="W336" s="97"/>
      <c r="X336" s="97"/>
      <c r="Y336" s="97"/>
      <c r="Z336" s="99"/>
    </row>
    <row r="337" spans="1:26" ht="12" customHeight="1">
      <c r="A337" s="99"/>
      <c r="B337" s="99"/>
      <c r="C337" s="99"/>
      <c r="D337" s="99"/>
      <c r="E337" s="99"/>
      <c r="F337" s="99"/>
      <c r="G337" s="99"/>
      <c r="H337" s="99"/>
      <c r="I337" s="99"/>
      <c r="J337" s="99"/>
      <c r="K337" s="99"/>
      <c r="L337" s="99"/>
      <c r="M337" s="239"/>
      <c r="N337" s="239"/>
      <c r="O337" s="239"/>
      <c r="P337" s="239"/>
      <c r="Q337" s="99"/>
      <c r="R337" s="99"/>
      <c r="S337" s="97"/>
      <c r="T337" s="97"/>
      <c r="U337" s="97"/>
      <c r="V337" s="97"/>
      <c r="W337" s="97"/>
      <c r="X337" s="97"/>
      <c r="Y337" s="97"/>
      <c r="Z337" s="99"/>
    </row>
    <row r="338" spans="1:26" ht="12" customHeight="1">
      <c r="A338" s="99"/>
      <c r="B338" s="99"/>
      <c r="C338" s="99"/>
      <c r="D338" s="99"/>
      <c r="E338" s="99"/>
      <c r="F338" s="99"/>
      <c r="G338" s="99"/>
      <c r="H338" s="99"/>
      <c r="I338" s="99"/>
      <c r="J338" s="99"/>
      <c r="K338" s="99"/>
      <c r="L338" s="99"/>
      <c r="M338" s="239"/>
      <c r="N338" s="239"/>
      <c r="O338" s="239"/>
      <c r="P338" s="239"/>
      <c r="Q338" s="99"/>
      <c r="R338" s="99"/>
      <c r="S338" s="97"/>
      <c r="T338" s="97"/>
      <c r="U338" s="97"/>
      <c r="V338" s="97"/>
      <c r="W338" s="97"/>
      <c r="X338" s="97"/>
      <c r="Y338" s="97"/>
      <c r="Z338" s="99"/>
    </row>
    <row r="339" spans="1:26" ht="12" customHeight="1">
      <c r="A339" s="99"/>
      <c r="B339" s="99"/>
      <c r="C339" s="99"/>
      <c r="D339" s="99"/>
      <c r="E339" s="99"/>
      <c r="F339" s="99"/>
      <c r="G339" s="99"/>
      <c r="H339" s="99"/>
      <c r="I339" s="99"/>
      <c r="J339" s="99"/>
      <c r="K339" s="99"/>
      <c r="L339" s="99"/>
      <c r="M339" s="239"/>
      <c r="N339" s="239"/>
      <c r="O339" s="239"/>
      <c r="P339" s="239"/>
      <c r="Q339" s="99"/>
      <c r="R339" s="99"/>
      <c r="S339" s="97"/>
      <c r="T339" s="97"/>
      <c r="U339" s="97"/>
      <c r="V339" s="97"/>
      <c r="W339" s="97"/>
      <c r="X339" s="97"/>
      <c r="Y339" s="97"/>
      <c r="Z339" s="99"/>
    </row>
    <row r="340" spans="1:26" ht="12" customHeight="1">
      <c r="A340" s="99"/>
      <c r="B340" s="99"/>
      <c r="C340" s="99"/>
      <c r="D340" s="99"/>
      <c r="E340" s="99"/>
      <c r="F340" s="99"/>
      <c r="G340" s="99"/>
      <c r="H340" s="99"/>
      <c r="I340" s="99"/>
      <c r="J340" s="99"/>
      <c r="K340" s="99"/>
      <c r="L340" s="99"/>
      <c r="M340" s="239"/>
      <c r="N340" s="239"/>
      <c r="O340" s="239"/>
      <c r="P340" s="239"/>
      <c r="Q340" s="99"/>
      <c r="R340" s="99"/>
      <c r="S340" s="97"/>
      <c r="T340" s="97"/>
      <c r="U340" s="97"/>
      <c r="V340" s="97"/>
      <c r="W340" s="97"/>
      <c r="X340" s="97"/>
      <c r="Y340" s="97"/>
      <c r="Z340" s="99"/>
    </row>
    <row r="341" spans="1:26" ht="12" customHeight="1">
      <c r="A341" s="99"/>
      <c r="B341" s="99"/>
      <c r="C341" s="99"/>
      <c r="D341" s="99"/>
      <c r="E341" s="99"/>
      <c r="F341" s="99"/>
      <c r="G341" s="99"/>
      <c r="H341" s="99"/>
      <c r="I341" s="99"/>
      <c r="J341" s="99"/>
      <c r="K341" s="99"/>
      <c r="L341" s="99"/>
      <c r="M341" s="239"/>
      <c r="N341" s="239"/>
      <c r="O341" s="239"/>
      <c r="P341" s="239"/>
      <c r="Q341" s="99"/>
      <c r="R341" s="99"/>
      <c r="S341" s="97"/>
      <c r="T341" s="97"/>
      <c r="U341" s="97"/>
      <c r="V341" s="97"/>
      <c r="W341" s="97"/>
      <c r="X341" s="97"/>
      <c r="Y341" s="97"/>
      <c r="Z341" s="99"/>
    </row>
    <row r="342" spans="1:26" ht="12" customHeight="1">
      <c r="A342" s="99"/>
      <c r="B342" s="99"/>
      <c r="C342" s="99"/>
      <c r="D342" s="99"/>
      <c r="E342" s="99"/>
      <c r="F342" s="99"/>
      <c r="G342" s="99"/>
      <c r="H342" s="99"/>
      <c r="I342" s="99"/>
      <c r="J342" s="99"/>
      <c r="K342" s="99"/>
      <c r="L342" s="99"/>
      <c r="M342" s="239"/>
      <c r="N342" s="239"/>
      <c r="O342" s="239"/>
      <c r="P342" s="239"/>
      <c r="Q342" s="99"/>
      <c r="R342" s="99"/>
      <c r="S342" s="97"/>
      <c r="T342" s="97"/>
      <c r="U342" s="97"/>
      <c r="V342" s="97"/>
      <c r="W342" s="97"/>
      <c r="X342" s="97"/>
      <c r="Y342" s="97"/>
      <c r="Z342" s="99"/>
    </row>
    <row r="343" spans="1:26" ht="12" customHeight="1">
      <c r="A343" s="99"/>
      <c r="B343" s="99"/>
      <c r="C343" s="99"/>
      <c r="D343" s="99"/>
      <c r="E343" s="99"/>
      <c r="F343" s="99"/>
      <c r="G343" s="99"/>
      <c r="H343" s="99"/>
      <c r="I343" s="99"/>
      <c r="J343" s="99"/>
      <c r="K343" s="99"/>
      <c r="L343" s="99"/>
      <c r="M343" s="239"/>
      <c r="N343" s="239"/>
      <c r="O343" s="239"/>
      <c r="P343" s="239"/>
      <c r="Q343" s="99"/>
      <c r="R343" s="99"/>
      <c r="S343" s="97"/>
      <c r="T343" s="97"/>
      <c r="U343" s="97"/>
      <c r="V343" s="97"/>
      <c r="W343" s="97"/>
      <c r="X343" s="97"/>
      <c r="Y343" s="97"/>
      <c r="Z343" s="99"/>
    </row>
    <row r="344" spans="1:26" ht="12" customHeight="1">
      <c r="A344" s="99"/>
      <c r="B344" s="99"/>
      <c r="C344" s="99"/>
      <c r="D344" s="99"/>
      <c r="E344" s="99"/>
      <c r="F344" s="99"/>
      <c r="G344" s="99"/>
      <c r="H344" s="99"/>
      <c r="I344" s="99"/>
      <c r="J344" s="99"/>
      <c r="K344" s="99"/>
      <c r="L344" s="99"/>
      <c r="M344" s="239"/>
      <c r="N344" s="239"/>
      <c r="O344" s="239"/>
      <c r="P344" s="239"/>
      <c r="Q344" s="99"/>
      <c r="R344" s="99"/>
      <c r="S344" s="97"/>
      <c r="T344" s="97"/>
      <c r="U344" s="97"/>
      <c r="V344" s="97"/>
      <c r="W344" s="97"/>
      <c r="X344" s="97"/>
      <c r="Y344" s="97"/>
      <c r="Z344" s="99"/>
    </row>
    <row r="345" spans="1:26" ht="12" customHeight="1">
      <c r="A345" s="99"/>
      <c r="B345" s="99"/>
      <c r="C345" s="99"/>
      <c r="D345" s="99"/>
      <c r="E345" s="99"/>
      <c r="F345" s="99"/>
      <c r="G345" s="99"/>
      <c r="H345" s="99"/>
      <c r="I345" s="99"/>
      <c r="J345" s="99"/>
      <c r="K345" s="99"/>
      <c r="L345" s="99"/>
      <c r="M345" s="239"/>
      <c r="N345" s="239"/>
      <c r="O345" s="239"/>
      <c r="P345" s="239"/>
      <c r="Q345" s="99"/>
      <c r="R345" s="99"/>
      <c r="S345" s="97"/>
      <c r="T345" s="97"/>
      <c r="U345" s="97"/>
      <c r="V345" s="97"/>
      <c r="W345" s="97"/>
      <c r="X345" s="97"/>
      <c r="Y345" s="97"/>
      <c r="Z345" s="99"/>
    </row>
    <row r="346" spans="1:26" ht="12" customHeight="1">
      <c r="A346" s="99"/>
      <c r="B346" s="99"/>
      <c r="C346" s="99"/>
      <c r="D346" s="99"/>
      <c r="E346" s="99"/>
      <c r="F346" s="99"/>
      <c r="G346" s="99"/>
      <c r="H346" s="99"/>
      <c r="I346" s="99"/>
      <c r="J346" s="99"/>
      <c r="K346" s="99"/>
      <c r="L346" s="99"/>
      <c r="M346" s="239"/>
      <c r="N346" s="239"/>
      <c r="O346" s="239"/>
      <c r="P346" s="239"/>
      <c r="Q346" s="99"/>
      <c r="R346" s="99"/>
      <c r="S346" s="97"/>
      <c r="T346" s="97"/>
      <c r="U346" s="97"/>
      <c r="V346" s="97"/>
      <c r="W346" s="97"/>
      <c r="X346" s="97"/>
      <c r="Y346" s="97"/>
      <c r="Z346" s="99"/>
    </row>
    <row r="347" spans="1:26" ht="12" customHeight="1">
      <c r="A347" s="99"/>
      <c r="B347" s="99"/>
      <c r="C347" s="99"/>
      <c r="D347" s="99"/>
      <c r="E347" s="99"/>
      <c r="F347" s="99"/>
      <c r="G347" s="99"/>
      <c r="H347" s="99"/>
      <c r="I347" s="99"/>
      <c r="J347" s="99"/>
      <c r="K347" s="99"/>
      <c r="L347" s="99"/>
      <c r="M347" s="239"/>
      <c r="N347" s="239"/>
      <c r="O347" s="239"/>
      <c r="P347" s="239"/>
      <c r="Q347" s="99"/>
      <c r="R347" s="99"/>
      <c r="S347" s="97"/>
      <c r="T347" s="97"/>
      <c r="U347" s="97"/>
      <c r="V347" s="97"/>
      <c r="W347" s="97"/>
      <c r="X347" s="97"/>
      <c r="Y347" s="97"/>
      <c r="Z347" s="99"/>
    </row>
    <row r="348" spans="1:26" ht="12" customHeight="1">
      <c r="A348" s="99"/>
      <c r="B348" s="99"/>
      <c r="C348" s="99"/>
      <c r="D348" s="99"/>
      <c r="E348" s="99"/>
      <c r="F348" s="99"/>
      <c r="G348" s="99"/>
      <c r="H348" s="99"/>
      <c r="I348" s="99"/>
      <c r="J348" s="99"/>
      <c r="K348" s="99"/>
      <c r="L348" s="99"/>
      <c r="M348" s="239"/>
      <c r="N348" s="239"/>
      <c r="O348" s="239"/>
      <c r="P348" s="239"/>
      <c r="Q348" s="99"/>
      <c r="R348" s="99"/>
      <c r="S348" s="97"/>
      <c r="T348" s="97"/>
      <c r="U348" s="97"/>
      <c r="V348" s="97"/>
      <c r="W348" s="97"/>
      <c r="X348" s="97"/>
      <c r="Y348" s="97"/>
      <c r="Z348" s="99"/>
    </row>
    <row r="349" spans="1:26" ht="12" customHeight="1">
      <c r="A349" s="99"/>
      <c r="B349" s="99"/>
      <c r="C349" s="99"/>
      <c r="D349" s="99"/>
      <c r="E349" s="99"/>
      <c r="F349" s="99"/>
      <c r="G349" s="99"/>
      <c r="H349" s="99"/>
      <c r="I349" s="99"/>
      <c r="J349" s="99"/>
      <c r="K349" s="99"/>
      <c r="L349" s="99"/>
      <c r="M349" s="239"/>
      <c r="N349" s="239"/>
      <c r="O349" s="239"/>
      <c r="P349" s="239"/>
      <c r="Q349" s="99"/>
      <c r="R349" s="99"/>
      <c r="S349" s="97"/>
      <c r="T349" s="97"/>
      <c r="U349" s="97"/>
      <c r="V349" s="97"/>
      <c r="W349" s="97"/>
      <c r="X349" s="97"/>
      <c r="Y349" s="97"/>
      <c r="Z349" s="99"/>
    </row>
    <row r="350" spans="1:26" ht="12" customHeight="1">
      <c r="A350" s="99"/>
      <c r="B350" s="99"/>
      <c r="C350" s="99"/>
      <c r="D350" s="99"/>
      <c r="E350" s="99"/>
      <c r="F350" s="99"/>
      <c r="G350" s="99"/>
      <c r="H350" s="99"/>
      <c r="I350" s="99"/>
      <c r="J350" s="99"/>
      <c r="K350" s="99"/>
      <c r="L350" s="99"/>
      <c r="M350" s="239"/>
      <c r="N350" s="239"/>
      <c r="O350" s="239"/>
      <c r="P350" s="239"/>
      <c r="Q350" s="99"/>
      <c r="R350" s="99"/>
      <c r="S350" s="97"/>
      <c r="T350" s="97"/>
      <c r="U350" s="97"/>
      <c r="V350" s="97"/>
      <c r="W350" s="97"/>
      <c r="X350" s="97"/>
      <c r="Y350" s="97"/>
      <c r="Z350" s="99"/>
    </row>
    <row r="351" spans="1:26" ht="12" customHeight="1">
      <c r="A351" s="99"/>
      <c r="B351" s="99"/>
      <c r="C351" s="99"/>
      <c r="D351" s="99"/>
      <c r="E351" s="99"/>
      <c r="F351" s="99"/>
      <c r="G351" s="99"/>
      <c r="H351" s="99"/>
      <c r="I351" s="99"/>
      <c r="J351" s="99"/>
      <c r="K351" s="99"/>
      <c r="L351" s="99"/>
      <c r="M351" s="239"/>
      <c r="N351" s="239"/>
      <c r="O351" s="239"/>
      <c r="P351" s="239"/>
      <c r="Q351" s="99"/>
      <c r="R351" s="99"/>
      <c r="S351" s="97"/>
      <c r="T351" s="97"/>
      <c r="U351" s="97"/>
      <c r="V351" s="97"/>
      <c r="W351" s="97"/>
      <c r="X351" s="97"/>
      <c r="Y351" s="97"/>
      <c r="Z351" s="99"/>
    </row>
    <row r="352" spans="1:26" ht="12" customHeight="1">
      <c r="A352" s="99"/>
      <c r="B352" s="99"/>
      <c r="C352" s="99"/>
      <c r="D352" s="99"/>
      <c r="E352" s="99"/>
      <c r="F352" s="99"/>
      <c r="G352" s="99"/>
      <c r="H352" s="99"/>
      <c r="I352" s="99"/>
      <c r="J352" s="99"/>
      <c r="K352" s="99"/>
      <c r="L352" s="99"/>
      <c r="M352" s="239"/>
      <c r="N352" s="239"/>
      <c r="O352" s="239"/>
      <c r="P352" s="239"/>
      <c r="Q352" s="99"/>
      <c r="R352" s="99"/>
      <c r="S352" s="97"/>
      <c r="T352" s="97"/>
      <c r="U352" s="97"/>
      <c r="V352" s="97"/>
      <c r="W352" s="97"/>
      <c r="X352" s="97"/>
      <c r="Y352" s="97"/>
      <c r="Z352" s="99"/>
    </row>
    <row r="353" spans="1:26" ht="12" customHeight="1">
      <c r="A353" s="99"/>
      <c r="B353" s="99"/>
      <c r="C353" s="99"/>
      <c r="D353" s="99"/>
      <c r="E353" s="99"/>
      <c r="F353" s="99"/>
      <c r="G353" s="99"/>
      <c r="H353" s="99"/>
      <c r="I353" s="99"/>
      <c r="J353" s="99"/>
      <c r="K353" s="99"/>
      <c r="L353" s="99"/>
      <c r="M353" s="239"/>
      <c r="N353" s="239"/>
      <c r="O353" s="239"/>
      <c r="P353" s="239"/>
      <c r="Q353" s="99"/>
      <c r="R353" s="99"/>
      <c r="S353" s="97"/>
      <c r="T353" s="97"/>
      <c r="U353" s="97"/>
      <c r="V353" s="97"/>
      <c r="W353" s="97"/>
      <c r="X353" s="97"/>
      <c r="Y353" s="97"/>
      <c r="Z353" s="99"/>
    </row>
    <row r="354" spans="1:26" ht="12" customHeight="1">
      <c r="A354" s="99"/>
      <c r="B354" s="99"/>
      <c r="C354" s="99"/>
      <c r="D354" s="99"/>
      <c r="E354" s="99"/>
      <c r="F354" s="99"/>
      <c r="G354" s="99"/>
      <c r="H354" s="99"/>
      <c r="I354" s="99"/>
      <c r="J354" s="99"/>
      <c r="K354" s="99"/>
      <c r="L354" s="99"/>
      <c r="M354" s="239"/>
      <c r="N354" s="239"/>
      <c r="O354" s="239"/>
      <c r="P354" s="239"/>
      <c r="Q354" s="99"/>
      <c r="R354" s="99"/>
      <c r="S354" s="97"/>
      <c r="T354" s="97"/>
      <c r="U354" s="97"/>
      <c r="V354" s="97"/>
      <c r="W354" s="97"/>
      <c r="X354" s="97"/>
      <c r="Y354" s="97"/>
      <c r="Z354" s="99"/>
    </row>
    <row r="355" spans="1:26" ht="12" customHeight="1">
      <c r="A355" s="99"/>
      <c r="B355" s="99"/>
      <c r="C355" s="99"/>
      <c r="D355" s="99"/>
      <c r="E355" s="99"/>
      <c r="F355" s="99"/>
      <c r="G355" s="99"/>
      <c r="H355" s="99"/>
      <c r="I355" s="99"/>
      <c r="J355" s="99"/>
      <c r="K355" s="99"/>
      <c r="L355" s="99"/>
      <c r="M355" s="239"/>
      <c r="N355" s="239"/>
      <c r="O355" s="239"/>
      <c r="P355" s="239"/>
      <c r="Q355" s="99"/>
      <c r="R355" s="99"/>
      <c r="S355" s="97"/>
      <c r="T355" s="97"/>
      <c r="U355" s="97"/>
      <c r="V355" s="97"/>
      <c r="W355" s="97"/>
      <c r="X355" s="97"/>
      <c r="Y355" s="97"/>
      <c r="Z355" s="99"/>
    </row>
    <row r="356" spans="1:26" ht="12" customHeight="1">
      <c r="A356" s="99"/>
      <c r="B356" s="99"/>
      <c r="C356" s="99"/>
      <c r="D356" s="99"/>
      <c r="E356" s="99"/>
      <c r="F356" s="99"/>
      <c r="G356" s="99"/>
      <c r="H356" s="99"/>
      <c r="I356" s="99"/>
      <c r="J356" s="99"/>
      <c r="K356" s="99"/>
      <c r="L356" s="99"/>
      <c r="M356" s="239"/>
      <c r="N356" s="239"/>
      <c r="O356" s="239"/>
      <c r="P356" s="239"/>
      <c r="Q356" s="99"/>
      <c r="R356" s="99"/>
      <c r="S356" s="97"/>
      <c r="T356" s="97"/>
      <c r="U356" s="97"/>
      <c r="V356" s="97"/>
      <c r="W356" s="97"/>
      <c r="X356" s="97"/>
      <c r="Y356" s="97"/>
      <c r="Z356" s="99"/>
    </row>
    <row r="357" spans="1:26" ht="12" customHeight="1">
      <c r="A357" s="99"/>
      <c r="B357" s="99"/>
      <c r="C357" s="99"/>
      <c r="D357" s="99"/>
      <c r="E357" s="99"/>
      <c r="F357" s="99"/>
      <c r="G357" s="99"/>
      <c r="H357" s="99"/>
      <c r="I357" s="99"/>
      <c r="J357" s="99"/>
      <c r="K357" s="99"/>
      <c r="L357" s="99"/>
      <c r="M357" s="239"/>
      <c r="N357" s="239"/>
      <c r="O357" s="239"/>
      <c r="P357" s="239"/>
      <c r="Q357" s="99"/>
      <c r="R357" s="99"/>
      <c r="S357" s="97"/>
      <c r="T357" s="97"/>
      <c r="U357" s="97"/>
      <c r="V357" s="97"/>
      <c r="W357" s="97"/>
      <c r="X357" s="97"/>
      <c r="Y357" s="97"/>
      <c r="Z357" s="99"/>
    </row>
    <row r="358" spans="1:26" ht="12" customHeight="1">
      <c r="A358" s="99"/>
      <c r="B358" s="99"/>
      <c r="C358" s="99"/>
      <c r="D358" s="99"/>
      <c r="E358" s="99"/>
      <c r="F358" s="99"/>
      <c r="G358" s="99"/>
      <c r="H358" s="99"/>
      <c r="I358" s="99"/>
      <c r="J358" s="99"/>
      <c r="K358" s="99"/>
      <c r="L358" s="99"/>
      <c r="M358" s="239"/>
      <c r="N358" s="239"/>
      <c r="O358" s="239"/>
      <c r="P358" s="239"/>
      <c r="Q358" s="99"/>
      <c r="R358" s="99"/>
      <c r="S358" s="97"/>
      <c r="T358" s="97"/>
      <c r="U358" s="97"/>
      <c r="V358" s="97"/>
      <c r="W358" s="97"/>
      <c r="X358" s="97"/>
      <c r="Y358" s="97"/>
      <c r="Z358" s="99"/>
    </row>
    <row r="359" spans="1:26" ht="12" customHeight="1">
      <c r="A359" s="99"/>
      <c r="B359" s="99"/>
      <c r="C359" s="99"/>
      <c r="D359" s="99"/>
      <c r="E359" s="99"/>
      <c r="F359" s="99"/>
      <c r="G359" s="99"/>
      <c r="H359" s="99"/>
      <c r="I359" s="99"/>
      <c r="J359" s="99"/>
      <c r="K359" s="99"/>
      <c r="L359" s="99"/>
      <c r="M359" s="239"/>
      <c r="N359" s="239"/>
      <c r="O359" s="239"/>
      <c r="P359" s="239"/>
      <c r="Q359" s="99"/>
      <c r="R359" s="99"/>
      <c r="S359" s="97"/>
      <c r="T359" s="97"/>
      <c r="U359" s="97"/>
      <c r="V359" s="97"/>
      <c r="W359" s="97"/>
      <c r="X359" s="97"/>
      <c r="Y359" s="97"/>
      <c r="Z359" s="99"/>
    </row>
    <row r="360" spans="1:26" ht="12" customHeight="1">
      <c r="A360" s="99"/>
      <c r="B360" s="99"/>
      <c r="C360" s="99"/>
      <c r="D360" s="99"/>
      <c r="E360" s="99"/>
      <c r="F360" s="99"/>
      <c r="G360" s="99"/>
      <c r="H360" s="99"/>
      <c r="I360" s="99"/>
      <c r="J360" s="99"/>
      <c r="K360" s="99"/>
      <c r="L360" s="99"/>
      <c r="M360" s="239"/>
      <c r="N360" s="239"/>
      <c r="O360" s="239"/>
      <c r="P360" s="239"/>
      <c r="Q360" s="99"/>
      <c r="R360" s="99"/>
      <c r="S360" s="97"/>
      <c r="T360" s="97"/>
      <c r="U360" s="97"/>
      <c r="V360" s="97"/>
      <c r="W360" s="97"/>
      <c r="X360" s="97"/>
      <c r="Y360" s="97"/>
      <c r="Z360" s="99"/>
    </row>
    <row r="361" spans="1:26" ht="12" customHeight="1">
      <c r="A361" s="99"/>
      <c r="B361" s="99"/>
      <c r="C361" s="99"/>
      <c r="D361" s="99"/>
      <c r="E361" s="99"/>
      <c r="F361" s="99"/>
      <c r="G361" s="99"/>
      <c r="H361" s="99"/>
      <c r="I361" s="99"/>
      <c r="J361" s="99"/>
      <c r="K361" s="99"/>
      <c r="L361" s="99"/>
      <c r="M361" s="239"/>
      <c r="N361" s="239"/>
      <c r="O361" s="239"/>
      <c r="P361" s="239"/>
      <c r="Q361" s="99"/>
      <c r="R361" s="99"/>
      <c r="S361" s="97"/>
      <c r="T361" s="97"/>
      <c r="U361" s="97"/>
      <c r="V361" s="97"/>
      <c r="W361" s="97"/>
      <c r="X361" s="97"/>
      <c r="Y361" s="97"/>
      <c r="Z361" s="99"/>
    </row>
    <row r="362" spans="1:26" ht="12" customHeight="1">
      <c r="A362" s="99"/>
      <c r="B362" s="99"/>
      <c r="C362" s="99"/>
      <c r="D362" s="99"/>
      <c r="E362" s="99"/>
      <c r="F362" s="99"/>
      <c r="G362" s="99"/>
      <c r="H362" s="99"/>
      <c r="I362" s="99"/>
      <c r="J362" s="99"/>
      <c r="K362" s="99"/>
      <c r="L362" s="99"/>
      <c r="M362" s="239"/>
      <c r="N362" s="239"/>
      <c r="O362" s="239"/>
      <c r="P362" s="239"/>
      <c r="Q362" s="99"/>
      <c r="R362" s="99"/>
      <c r="S362" s="97"/>
      <c r="T362" s="97"/>
      <c r="U362" s="97"/>
      <c r="V362" s="97"/>
      <c r="W362" s="97"/>
      <c r="X362" s="97"/>
      <c r="Y362" s="97"/>
      <c r="Z362" s="99"/>
    </row>
    <row r="363" spans="1:26" ht="12" customHeight="1">
      <c r="A363" s="99"/>
      <c r="B363" s="99"/>
      <c r="C363" s="99"/>
      <c r="D363" s="99"/>
      <c r="E363" s="99"/>
      <c r="F363" s="99"/>
      <c r="G363" s="99"/>
      <c r="H363" s="99"/>
      <c r="I363" s="99"/>
      <c r="J363" s="99"/>
      <c r="K363" s="99"/>
      <c r="L363" s="99"/>
      <c r="M363" s="239"/>
      <c r="N363" s="239"/>
      <c r="O363" s="239"/>
      <c r="P363" s="239"/>
      <c r="Q363" s="99"/>
      <c r="R363" s="99"/>
      <c r="S363" s="97"/>
      <c r="T363" s="97"/>
      <c r="U363" s="97"/>
      <c r="V363" s="97"/>
      <c r="W363" s="97"/>
      <c r="X363" s="97"/>
      <c r="Y363" s="97"/>
      <c r="Z363" s="99"/>
    </row>
    <row r="364" spans="1:26" ht="12" customHeight="1">
      <c r="A364" s="99"/>
      <c r="B364" s="99"/>
      <c r="C364" s="99"/>
      <c r="D364" s="99"/>
      <c r="E364" s="99"/>
      <c r="F364" s="99"/>
      <c r="G364" s="99"/>
      <c r="H364" s="99"/>
      <c r="I364" s="99"/>
      <c r="J364" s="99"/>
      <c r="K364" s="99"/>
      <c r="L364" s="99"/>
      <c r="M364" s="239"/>
      <c r="N364" s="239"/>
      <c r="O364" s="239"/>
      <c r="P364" s="239"/>
      <c r="Q364" s="99"/>
      <c r="R364" s="99"/>
      <c r="S364" s="97"/>
      <c r="T364" s="97"/>
      <c r="U364" s="97"/>
      <c r="V364" s="97"/>
      <c r="W364" s="97"/>
      <c r="X364" s="97"/>
      <c r="Y364" s="97"/>
      <c r="Z364" s="99"/>
    </row>
    <row r="365" spans="1:26" ht="12" customHeight="1">
      <c r="A365" s="99"/>
      <c r="B365" s="99"/>
      <c r="C365" s="99"/>
      <c r="D365" s="99"/>
      <c r="E365" s="99"/>
      <c r="F365" s="99"/>
      <c r="G365" s="99"/>
      <c r="H365" s="99"/>
      <c r="I365" s="99"/>
      <c r="J365" s="99"/>
      <c r="K365" s="99"/>
      <c r="L365" s="99"/>
      <c r="M365" s="239"/>
      <c r="N365" s="239"/>
      <c r="O365" s="239"/>
      <c r="P365" s="239"/>
      <c r="Q365" s="99"/>
      <c r="R365" s="99"/>
      <c r="S365" s="97"/>
      <c r="T365" s="97"/>
      <c r="U365" s="97"/>
      <c r="V365" s="97"/>
      <c r="W365" s="97"/>
      <c r="X365" s="97"/>
      <c r="Y365" s="97"/>
      <c r="Z365" s="99"/>
    </row>
    <row r="366" spans="1:26" ht="12" customHeight="1">
      <c r="A366" s="99"/>
      <c r="B366" s="99"/>
      <c r="C366" s="99"/>
      <c r="D366" s="99"/>
      <c r="E366" s="99"/>
      <c r="F366" s="99"/>
      <c r="G366" s="99"/>
      <c r="H366" s="99"/>
      <c r="I366" s="99"/>
      <c r="J366" s="99"/>
      <c r="K366" s="99"/>
      <c r="L366" s="99"/>
      <c r="M366" s="239"/>
      <c r="N366" s="239"/>
      <c r="O366" s="239"/>
      <c r="P366" s="239"/>
      <c r="Q366" s="99"/>
      <c r="R366" s="99"/>
      <c r="S366" s="97"/>
      <c r="T366" s="97"/>
      <c r="U366" s="97"/>
      <c r="V366" s="97"/>
      <c r="W366" s="97"/>
      <c r="X366" s="97"/>
      <c r="Y366" s="97"/>
      <c r="Z366" s="99"/>
    </row>
    <row r="367" spans="1:26" ht="12" customHeight="1">
      <c r="A367" s="99"/>
      <c r="B367" s="99"/>
      <c r="C367" s="99"/>
      <c r="D367" s="99"/>
      <c r="E367" s="99"/>
      <c r="F367" s="99"/>
      <c r="G367" s="99"/>
      <c r="H367" s="99"/>
      <c r="I367" s="99"/>
      <c r="J367" s="99"/>
      <c r="K367" s="99"/>
      <c r="L367" s="99"/>
      <c r="M367" s="239"/>
      <c r="N367" s="239"/>
      <c r="O367" s="239"/>
      <c r="P367" s="239"/>
      <c r="Q367" s="99"/>
      <c r="R367" s="99"/>
      <c r="S367" s="97"/>
      <c r="T367" s="97"/>
      <c r="U367" s="97"/>
      <c r="V367" s="97"/>
      <c r="W367" s="97"/>
      <c r="X367" s="97"/>
      <c r="Y367" s="97"/>
      <c r="Z367" s="99"/>
    </row>
    <row r="368" spans="1:26" ht="12" customHeight="1">
      <c r="A368" s="99"/>
      <c r="B368" s="99"/>
      <c r="C368" s="99"/>
      <c r="D368" s="99"/>
      <c r="E368" s="99"/>
      <c r="F368" s="99"/>
      <c r="G368" s="99"/>
      <c r="H368" s="99"/>
      <c r="I368" s="99"/>
      <c r="J368" s="99"/>
      <c r="K368" s="99"/>
      <c r="L368" s="99"/>
      <c r="M368" s="239"/>
      <c r="N368" s="239"/>
      <c r="O368" s="239"/>
      <c r="P368" s="239"/>
      <c r="Q368" s="99"/>
      <c r="R368" s="99"/>
      <c r="S368" s="97"/>
      <c r="T368" s="97"/>
      <c r="U368" s="97"/>
      <c r="V368" s="97"/>
      <c r="W368" s="97"/>
      <c r="X368" s="97"/>
      <c r="Y368" s="97"/>
      <c r="Z368" s="99"/>
    </row>
    <row r="369" spans="1:26" ht="12" customHeight="1">
      <c r="A369" s="99"/>
      <c r="B369" s="99"/>
      <c r="C369" s="99"/>
      <c r="D369" s="99"/>
      <c r="E369" s="99"/>
      <c r="F369" s="99"/>
      <c r="G369" s="99"/>
      <c r="H369" s="99"/>
      <c r="I369" s="99"/>
      <c r="J369" s="99"/>
      <c r="K369" s="99"/>
      <c r="L369" s="99"/>
      <c r="M369" s="239"/>
      <c r="N369" s="239"/>
      <c r="O369" s="239"/>
      <c r="P369" s="239"/>
      <c r="Q369" s="99"/>
      <c r="R369" s="99"/>
      <c r="S369" s="97"/>
      <c r="T369" s="97"/>
      <c r="U369" s="97"/>
      <c r="V369" s="97"/>
      <c r="W369" s="97"/>
      <c r="X369" s="97"/>
      <c r="Y369" s="97"/>
      <c r="Z369" s="99"/>
    </row>
    <row r="370" spans="1:26" ht="12" customHeight="1">
      <c r="A370" s="99"/>
      <c r="B370" s="99"/>
      <c r="C370" s="99"/>
      <c r="D370" s="99"/>
      <c r="E370" s="99"/>
      <c r="F370" s="99"/>
      <c r="G370" s="99"/>
      <c r="H370" s="99"/>
      <c r="I370" s="99"/>
      <c r="J370" s="99"/>
      <c r="K370" s="99"/>
      <c r="L370" s="99"/>
      <c r="M370" s="239"/>
      <c r="N370" s="239"/>
      <c r="O370" s="239"/>
      <c r="P370" s="239"/>
      <c r="Q370" s="99"/>
      <c r="R370" s="99"/>
      <c r="S370" s="97"/>
      <c r="T370" s="97"/>
      <c r="U370" s="97"/>
      <c r="V370" s="97"/>
      <c r="W370" s="97"/>
      <c r="X370" s="97"/>
      <c r="Y370" s="97"/>
      <c r="Z370" s="99"/>
    </row>
    <row r="371" spans="1:26" ht="12" customHeight="1">
      <c r="A371" s="99"/>
      <c r="B371" s="99"/>
      <c r="C371" s="99"/>
      <c r="D371" s="99"/>
      <c r="E371" s="99"/>
      <c r="F371" s="99"/>
      <c r="G371" s="99"/>
      <c r="H371" s="99"/>
      <c r="I371" s="99"/>
      <c r="J371" s="99"/>
      <c r="K371" s="99"/>
      <c r="L371" s="99"/>
      <c r="M371" s="239"/>
      <c r="N371" s="239"/>
      <c r="O371" s="239"/>
      <c r="P371" s="239"/>
      <c r="Q371" s="99"/>
      <c r="R371" s="99"/>
      <c r="S371" s="97"/>
      <c r="T371" s="97"/>
      <c r="U371" s="97"/>
      <c r="V371" s="97"/>
      <c r="W371" s="97"/>
      <c r="X371" s="97"/>
      <c r="Y371" s="97"/>
      <c r="Z371" s="99"/>
    </row>
    <row r="372" spans="1:26" ht="12" customHeight="1">
      <c r="A372" s="99"/>
      <c r="B372" s="99"/>
      <c r="C372" s="99"/>
      <c r="D372" s="99"/>
      <c r="E372" s="99"/>
      <c r="F372" s="99"/>
      <c r="G372" s="99"/>
      <c r="H372" s="99"/>
      <c r="I372" s="99"/>
      <c r="J372" s="99"/>
      <c r="K372" s="99"/>
      <c r="L372" s="99"/>
      <c r="M372" s="239"/>
      <c r="N372" s="239"/>
      <c r="O372" s="239"/>
      <c r="P372" s="239"/>
      <c r="Q372" s="99"/>
      <c r="R372" s="99"/>
      <c r="S372" s="97"/>
      <c r="T372" s="97"/>
      <c r="U372" s="97"/>
      <c r="V372" s="97"/>
      <c r="W372" s="97"/>
      <c r="X372" s="97"/>
      <c r="Y372" s="97"/>
      <c r="Z372" s="99"/>
    </row>
    <row r="373" spans="1:26" ht="12" customHeight="1">
      <c r="A373" s="99"/>
      <c r="B373" s="99"/>
      <c r="C373" s="99"/>
      <c r="D373" s="99"/>
      <c r="E373" s="99"/>
      <c r="F373" s="99"/>
      <c r="G373" s="99"/>
      <c r="H373" s="99"/>
      <c r="I373" s="99"/>
      <c r="J373" s="99"/>
      <c r="K373" s="99"/>
      <c r="L373" s="99"/>
      <c r="M373" s="239"/>
      <c r="N373" s="239"/>
      <c r="O373" s="239"/>
      <c r="P373" s="239"/>
      <c r="Q373" s="99"/>
      <c r="R373" s="99"/>
      <c r="S373" s="97"/>
      <c r="T373" s="97"/>
      <c r="U373" s="97"/>
      <c r="V373" s="97"/>
      <c r="W373" s="97"/>
      <c r="X373" s="97"/>
      <c r="Y373" s="97"/>
      <c r="Z373" s="99"/>
    </row>
    <row r="374" spans="1:26" ht="12" customHeight="1">
      <c r="A374" s="99"/>
      <c r="B374" s="99"/>
      <c r="C374" s="99"/>
      <c r="D374" s="99"/>
      <c r="E374" s="99"/>
      <c r="F374" s="99"/>
      <c r="G374" s="99"/>
      <c r="H374" s="99"/>
      <c r="I374" s="99"/>
      <c r="J374" s="99"/>
      <c r="K374" s="99"/>
      <c r="L374" s="99"/>
      <c r="M374" s="239"/>
      <c r="N374" s="239"/>
      <c r="O374" s="239"/>
      <c r="P374" s="239"/>
      <c r="Q374" s="99"/>
      <c r="R374" s="99"/>
      <c r="S374" s="97"/>
      <c r="T374" s="97"/>
      <c r="U374" s="97"/>
      <c r="V374" s="97"/>
      <c r="W374" s="97"/>
      <c r="X374" s="97"/>
      <c r="Y374" s="97"/>
      <c r="Z374" s="99"/>
    </row>
    <row r="375" spans="1:26" ht="12" customHeight="1">
      <c r="A375" s="99"/>
      <c r="B375" s="99"/>
      <c r="C375" s="99"/>
      <c r="D375" s="99"/>
      <c r="E375" s="99"/>
      <c r="F375" s="99"/>
      <c r="G375" s="99"/>
      <c r="H375" s="99"/>
      <c r="I375" s="99"/>
      <c r="J375" s="99"/>
      <c r="K375" s="99"/>
      <c r="L375" s="99"/>
      <c r="M375" s="239"/>
      <c r="N375" s="239"/>
      <c r="O375" s="239"/>
      <c r="P375" s="239"/>
      <c r="Q375" s="99"/>
      <c r="R375" s="99"/>
      <c r="S375" s="97"/>
      <c r="T375" s="97"/>
      <c r="U375" s="97"/>
      <c r="V375" s="97"/>
      <c r="W375" s="97"/>
      <c r="X375" s="97"/>
      <c r="Y375" s="97"/>
      <c r="Z375" s="99"/>
    </row>
    <row r="376" spans="1:26" ht="12" customHeight="1">
      <c r="A376" s="99"/>
      <c r="B376" s="99"/>
      <c r="C376" s="99"/>
      <c r="D376" s="99"/>
      <c r="E376" s="99"/>
      <c r="F376" s="99"/>
      <c r="G376" s="99"/>
      <c r="H376" s="99"/>
      <c r="I376" s="99"/>
      <c r="J376" s="99"/>
      <c r="K376" s="99"/>
      <c r="L376" s="99"/>
      <c r="M376" s="239"/>
      <c r="N376" s="239"/>
      <c r="O376" s="239"/>
      <c r="P376" s="239"/>
      <c r="Q376" s="99"/>
      <c r="R376" s="99"/>
      <c r="S376" s="97"/>
      <c r="T376" s="97"/>
      <c r="U376" s="97"/>
      <c r="V376" s="97"/>
      <c r="W376" s="97"/>
      <c r="X376" s="97"/>
      <c r="Y376" s="97"/>
      <c r="Z376" s="99"/>
    </row>
    <row r="377" spans="1:26" ht="12" customHeight="1">
      <c r="A377" s="99"/>
      <c r="B377" s="99"/>
      <c r="C377" s="99"/>
      <c r="D377" s="99"/>
      <c r="E377" s="99"/>
      <c r="F377" s="99"/>
      <c r="G377" s="99"/>
      <c r="H377" s="99"/>
      <c r="I377" s="99"/>
      <c r="J377" s="99"/>
      <c r="K377" s="99"/>
      <c r="L377" s="99"/>
      <c r="M377" s="239"/>
      <c r="N377" s="239"/>
      <c r="O377" s="239"/>
      <c r="P377" s="239"/>
      <c r="Q377" s="99"/>
      <c r="R377" s="99"/>
      <c r="S377" s="97"/>
      <c r="T377" s="97"/>
      <c r="U377" s="97"/>
      <c r="V377" s="97"/>
      <c r="W377" s="97"/>
      <c r="X377" s="97"/>
      <c r="Y377" s="97"/>
      <c r="Z377" s="99"/>
    </row>
    <row r="378" spans="1:26" ht="12" customHeight="1">
      <c r="A378" s="99"/>
      <c r="B378" s="99"/>
      <c r="C378" s="99"/>
      <c r="D378" s="99"/>
      <c r="E378" s="99"/>
      <c r="F378" s="99"/>
      <c r="G378" s="99"/>
      <c r="H378" s="99"/>
      <c r="I378" s="99"/>
      <c r="J378" s="99"/>
      <c r="K378" s="99"/>
      <c r="L378" s="99"/>
      <c r="M378" s="239"/>
      <c r="N378" s="239"/>
      <c r="O378" s="239"/>
      <c r="P378" s="239"/>
      <c r="Q378" s="99"/>
      <c r="R378" s="99"/>
      <c r="S378" s="97"/>
      <c r="T378" s="97"/>
      <c r="U378" s="97"/>
      <c r="V378" s="97"/>
      <c r="W378" s="97"/>
      <c r="X378" s="97"/>
      <c r="Y378" s="97"/>
      <c r="Z378" s="99"/>
    </row>
    <row r="379" spans="1:26" ht="12" customHeight="1">
      <c r="A379" s="99"/>
      <c r="B379" s="99"/>
      <c r="C379" s="99"/>
      <c r="D379" s="99"/>
      <c r="E379" s="99"/>
      <c r="F379" s="99"/>
      <c r="G379" s="99"/>
      <c r="H379" s="99"/>
      <c r="I379" s="99"/>
      <c r="J379" s="99"/>
      <c r="K379" s="99"/>
      <c r="L379" s="99"/>
      <c r="M379" s="239"/>
      <c r="N379" s="239"/>
      <c r="O379" s="239"/>
      <c r="P379" s="239"/>
      <c r="Q379" s="99"/>
      <c r="R379" s="99"/>
      <c r="S379" s="97"/>
      <c r="T379" s="97"/>
      <c r="U379" s="97"/>
      <c r="V379" s="97"/>
      <c r="W379" s="97"/>
      <c r="X379" s="97"/>
      <c r="Y379" s="97"/>
      <c r="Z379" s="99"/>
    </row>
    <row r="380" spans="1:26" ht="12" customHeight="1">
      <c r="A380" s="99"/>
      <c r="B380" s="99"/>
      <c r="C380" s="99"/>
      <c r="D380" s="99"/>
      <c r="E380" s="99"/>
      <c r="F380" s="99"/>
      <c r="G380" s="99"/>
      <c r="H380" s="99"/>
      <c r="I380" s="99"/>
      <c r="J380" s="99"/>
      <c r="K380" s="99"/>
      <c r="L380" s="99"/>
      <c r="M380" s="239"/>
      <c r="N380" s="239"/>
      <c r="O380" s="239"/>
      <c r="P380" s="239"/>
      <c r="Q380" s="99"/>
      <c r="R380" s="99"/>
      <c r="S380" s="97"/>
      <c r="T380" s="97"/>
      <c r="U380" s="97"/>
      <c r="V380" s="97"/>
      <c r="W380" s="97"/>
      <c r="X380" s="97"/>
      <c r="Y380" s="97"/>
      <c r="Z380" s="99"/>
    </row>
    <row r="381" spans="1:26" ht="12" customHeight="1">
      <c r="A381" s="99"/>
      <c r="B381" s="99"/>
      <c r="C381" s="99"/>
      <c r="D381" s="99"/>
      <c r="E381" s="99"/>
      <c r="F381" s="99"/>
      <c r="G381" s="99"/>
      <c r="H381" s="99"/>
      <c r="I381" s="99"/>
      <c r="J381" s="99"/>
      <c r="K381" s="99"/>
      <c r="L381" s="99"/>
      <c r="M381" s="239"/>
      <c r="N381" s="239"/>
      <c r="O381" s="239"/>
      <c r="P381" s="239"/>
      <c r="Q381" s="99"/>
      <c r="R381" s="99"/>
      <c r="S381" s="97"/>
      <c r="T381" s="97"/>
      <c r="U381" s="97"/>
      <c r="V381" s="97"/>
      <c r="W381" s="97"/>
      <c r="X381" s="97"/>
      <c r="Y381" s="97"/>
      <c r="Z381" s="99"/>
    </row>
    <row r="382" spans="1:26" ht="12" customHeight="1">
      <c r="A382" s="99"/>
      <c r="B382" s="99"/>
      <c r="C382" s="99"/>
      <c r="D382" s="99"/>
      <c r="E382" s="99"/>
      <c r="F382" s="99"/>
      <c r="G382" s="99"/>
      <c r="H382" s="99"/>
      <c r="I382" s="99"/>
      <c r="J382" s="99"/>
      <c r="K382" s="99"/>
      <c r="L382" s="99"/>
      <c r="M382" s="239"/>
      <c r="N382" s="239"/>
      <c r="O382" s="239"/>
      <c r="P382" s="239"/>
      <c r="Q382" s="99"/>
      <c r="R382" s="99"/>
      <c r="S382" s="97"/>
      <c r="T382" s="97"/>
      <c r="U382" s="97"/>
      <c r="V382" s="97"/>
      <c r="W382" s="97"/>
      <c r="X382" s="97"/>
      <c r="Y382" s="97"/>
      <c r="Z382" s="99"/>
    </row>
    <row r="383" spans="1:26" ht="12" customHeight="1">
      <c r="A383" s="99"/>
      <c r="B383" s="99"/>
      <c r="C383" s="99"/>
      <c r="D383" s="99"/>
      <c r="E383" s="99"/>
      <c r="F383" s="99"/>
      <c r="G383" s="99"/>
      <c r="H383" s="99"/>
      <c r="I383" s="99"/>
      <c r="J383" s="99"/>
      <c r="K383" s="99"/>
      <c r="L383" s="99"/>
      <c r="M383" s="239"/>
      <c r="N383" s="239"/>
      <c r="O383" s="239"/>
      <c r="P383" s="239"/>
      <c r="Q383" s="99"/>
      <c r="R383" s="99"/>
      <c r="S383" s="97"/>
      <c r="T383" s="97"/>
      <c r="U383" s="97"/>
      <c r="V383" s="97"/>
      <c r="W383" s="97"/>
      <c r="X383" s="97"/>
      <c r="Y383" s="97"/>
      <c r="Z383" s="99"/>
    </row>
    <row r="384" spans="1:26" ht="12" customHeight="1">
      <c r="A384" s="99"/>
      <c r="B384" s="99"/>
      <c r="C384" s="99"/>
      <c r="D384" s="99"/>
      <c r="E384" s="99"/>
      <c r="F384" s="99"/>
      <c r="G384" s="99"/>
      <c r="H384" s="99"/>
      <c r="I384" s="99"/>
      <c r="J384" s="99"/>
      <c r="K384" s="99"/>
      <c r="L384" s="99"/>
      <c r="M384" s="239"/>
      <c r="N384" s="239"/>
      <c r="O384" s="239"/>
      <c r="P384" s="239"/>
      <c r="Q384" s="99"/>
      <c r="R384" s="99"/>
      <c r="S384" s="97"/>
      <c r="T384" s="97"/>
      <c r="U384" s="97"/>
      <c r="V384" s="97"/>
      <c r="W384" s="97"/>
      <c r="X384" s="97"/>
      <c r="Y384" s="97"/>
      <c r="Z384" s="99"/>
    </row>
    <row r="385" spans="1:26" ht="12" customHeight="1">
      <c r="A385" s="99"/>
      <c r="B385" s="99"/>
      <c r="C385" s="99"/>
      <c r="D385" s="99"/>
      <c r="E385" s="99"/>
      <c r="F385" s="99"/>
      <c r="G385" s="99"/>
      <c r="H385" s="99"/>
      <c r="I385" s="99"/>
      <c r="J385" s="99"/>
      <c r="K385" s="99"/>
      <c r="L385" s="99"/>
      <c r="M385" s="239"/>
      <c r="N385" s="239"/>
      <c r="O385" s="239"/>
      <c r="P385" s="239"/>
      <c r="Q385" s="99"/>
      <c r="R385" s="99"/>
      <c r="S385" s="97"/>
      <c r="T385" s="97"/>
      <c r="U385" s="97"/>
      <c r="V385" s="97"/>
      <c r="W385" s="97"/>
      <c r="X385" s="97"/>
      <c r="Y385" s="97"/>
      <c r="Z385" s="99"/>
    </row>
    <row r="386" spans="1:26" ht="12" customHeight="1">
      <c r="A386" s="99"/>
      <c r="B386" s="99"/>
      <c r="C386" s="99"/>
      <c r="D386" s="99"/>
      <c r="E386" s="99"/>
      <c r="F386" s="99"/>
      <c r="G386" s="99"/>
      <c r="H386" s="99"/>
      <c r="I386" s="99"/>
      <c r="J386" s="99"/>
      <c r="K386" s="99"/>
      <c r="L386" s="99"/>
      <c r="M386" s="239"/>
      <c r="N386" s="239"/>
      <c r="O386" s="239"/>
      <c r="P386" s="239"/>
      <c r="Q386" s="99"/>
      <c r="R386" s="99"/>
      <c r="S386" s="97"/>
      <c r="T386" s="97"/>
      <c r="U386" s="97"/>
      <c r="V386" s="97"/>
      <c r="W386" s="97"/>
      <c r="X386" s="97"/>
      <c r="Y386" s="97"/>
      <c r="Z386" s="99"/>
    </row>
    <row r="387" spans="1:26" ht="12" customHeight="1">
      <c r="A387" s="99"/>
      <c r="B387" s="99"/>
      <c r="C387" s="99"/>
      <c r="D387" s="99"/>
      <c r="E387" s="99"/>
      <c r="F387" s="99"/>
      <c r="G387" s="99"/>
      <c r="H387" s="99"/>
      <c r="I387" s="99"/>
      <c r="J387" s="99"/>
      <c r="K387" s="99"/>
      <c r="L387" s="99"/>
      <c r="M387" s="239"/>
      <c r="N387" s="239"/>
      <c r="O387" s="239"/>
      <c r="P387" s="239"/>
      <c r="Q387" s="99"/>
      <c r="R387" s="99"/>
      <c r="S387" s="97"/>
      <c r="T387" s="97"/>
      <c r="U387" s="97"/>
      <c r="V387" s="97"/>
      <c r="W387" s="97"/>
      <c r="X387" s="97"/>
      <c r="Y387" s="97"/>
      <c r="Z387" s="99"/>
    </row>
    <row r="388" spans="1:26" ht="12" customHeight="1">
      <c r="A388" s="99"/>
      <c r="B388" s="99"/>
      <c r="C388" s="99"/>
      <c r="D388" s="99"/>
      <c r="E388" s="99"/>
      <c r="F388" s="99"/>
      <c r="G388" s="99"/>
      <c r="H388" s="99"/>
      <c r="I388" s="99"/>
      <c r="J388" s="99"/>
      <c r="K388" s="99"/>
      <c r="L388" s="99"/>
      <c r="M388" s="239"/>
      <c r="N388" s="239"/>
      <c r="O388" s="239"/>
      <c r="P388" s="239"/>
      <c r="Q388" s="99"/>
      <c r="R388" s="99"/>
      <c r="S388" s="97"/>
      <c r="T388" s="97"/>
      <c r="U388" s="97"/>
      <c r="V388" s="97"/>
      <c r="W388" s="97"/>
      <c r="X388" s="97"/>
      <c r="Y388" s="97"/>
      <c r="Z388" s="99"/>
    </row>
    <row r="389" spans="1:26" ht="12" customHeight="1">
      <c r="A389" s="99"/>
      <c r="B389" s="99"/>
      <c r="C389" s="99"/>
      <c r="D389" s="99"/>
      <c r="E389" s="99"/>
      <c r="F389" s="99"/>
      <c r="G389" s="99"/>
      <c r="H389" s="99"/>
      <c r="I389" s="99"/>
      <c r="J389" s="99"/>
      <c r="K389" s="99"/>
      <c r="L389" s="99"/>
      <c r="M389" s="239"/>
      <c r="N389" s="239"/>
      <c r="O389" s="239"/>
      <c r="P389" s="239"/>
      <c r="Q389" s="99"/>
      <c r="R389" s="99"/>
      <c r="S389" s="97"/>
      <c r="T389" s="97"/>
      <c r="U389" s="97"/>
      <c r="V389" s="97"/>
      <c r="W389" s="97"/>
      <c r="X389" s="97"/>
      <c r="Y389" s="97"/>
      <c r="Z389" s="99"/>
    </row>
    <row r="390" spans="1:26" ht="12" customHeight="1">
      <c r="A390" s="99"/>
      <c r="B390" s="99"/>
      <c r="C390" s="99"/>
      <c r="D390" s="99"/>
      <c r="E390" s="99"/>
      <c r="F390" s="99"/>
      <c r="G390" s="99"/>
      <c r="H390" s="99"/>
      <c r="I390" s="99"/>
      <c r="J390" s="99"/>
      <c r="K390" s="99"/>
      <c r="L390" s="99"/>
      <c r="M390" s="239"/>
      <c r="N390" s="239"/>
      <c r="O390" s="239"/>
      <c r="P390" s="239"/>
      <c r="Q390" s="99"/>
      <c r="R390" s="99"/>
      <c r="S390" s="97"/>
      <c r="T390" s="97"/>
      <c r="U390" s="97"/>
      <c r="V390" s="97"/>
      <c r="W390" s="97"/>
      <c r="X390" s="97"/>
      <c r="Y390" s="97"/>
      <c r="Z390" s="99"/>
    </row>
    <row r="391" spans="1:26" ht="12" customHeight="1">
      <c r="A391" s="99"/>
      <c r="B391" s="99"/>
      <c r="C391" s="99"/>
      <c r="D391" s="99"/>
      <c r="E391" s="99"/>
      <c r="F391" s="99"/>
      <c r="G391" s="99"/>
      <c r="H391" s="99"/>
      <c r="I391" s="99"/>
      <c r="J391" s="99"/>
      <c r="K391" s="99"/>
      <c r="L391" s="99"/>
      <c r="M391" s="239"/>
      <c r="N391" s="239"/>
      <c r="O391" s="239"/>
      <c r="P391" s="239"/>
      <c r="Q391" s="99"/>
      <c r="R391" s="99"/>
      <c r="S391" s="97"/>
      <c r="T391" s="97"/>
      <c r="U391" s="97"/>
      <c r="V391" s="97"/>
      <c r="W391" s="97"/>
      <c r="X391" s="97"/>
      <c r="Y391" s="97"/>
      <c r="Z391" s="99"/>
    </row>
    <row r="392" spans="1:26" ht="12" customHeight="1">
      <c r="A392" s="99"/>
      <c r="B392" s="99"/>
      <c r="C392" s="99"/>
      <c r="D392" s="99"/>
      <c r="E392" s="99"/>
      <c r="F392" s="99"/>
      <c r="G392" s="99"/>
      <c r="H392" s="99"/>
      <c r="I392" s="99"/>
      <c r="J392" s="99"/>
      <c r="K392" s="99"/>
      <c r="L392" s="99"/>
      <c r="M392" s="239"/>
      <c r="N392" s="239"/>
      <c r="O392" s="239"/>
      <c r="P392" s="239"/>
      <c r="Q392" s="99"/>
      <c r="R392" s="99"/>
      <c r="S392" s="97"/>
      <c r="T392" s="97"/>
      <c r="U392" s="97"/>
      <c r="V392" s="97"/>
      <c r="W392" s="97"/>
      <c r="X392" s="97"/>
      <c r="Y392" s="97"/>
      <c r="Z392" s="99"/>
    </row>
    <row r="393" spans="1:26" ht="12" customHeight="1">
      <c r="A393" s="99"/>
      <c r="B393" s="99"/>
      <c r="C393" s="99"/>
      <c r="D393" s="99"/>
      <c r="E393" s="99"/>
      <c r="F393" s="99"/>
      <c r="G393" s="99"/>
      <c r="H393" s="99"/>
      <c r="I393" s="99"/>
      <c r="J393" s="99"/>
      <c r="K393" s="99"/>
      <c r="L393" s="99"/>
      <c r="M393" s="239"/>
      <c r="N393" s="239"/>
      <c r="O393" s="239"/>
      <c r="P393" s="239"/>
      <c r="Q393" s="99"/>
      <c r="R393" s="99"/>
      <c r="S393" s="97"/>
      <c r="T393" s="97"/>
      <c r="U393" s="97"/>
      <c r="V393" s="97"/>
      <c r="W393" s="97"/>
      <c r="X393" s="97"/>
      <c r="Y393" s="97"/>
      <c r="Z393" s="99"/>
    </row>
    <row r="394" spans="1:26" ht="12" customHeight="1">
      <c r="A394" s="99"/>
      <c r="B394" s="99"/>
      <c r="C394" s="99"/>
      <c r="D394" s="99"/>
      <c r="E394" s="99"/>
      <c r="F394" s="99"/>
      <c r="G394" s="99"/>
      <c r="H394" s="99"/>
      <c r="I394" s="99"/>
      <c r="J394" s="99"/>
      <c r="K394" s="99"/>
      <c r="L394" s="99"/>
      <c r="M394" s="239"/>
      <c r="N394" s="239"/>
      <c r="O394" s="239"/>
      <c r="P394" s="239"/>
      <c r="Q394" s="99"/>
      <c r="R394" s="99"/>
      <c r="S394" s="97"/>
      <c r="T394" s="97"/>
      <c r="U394" s="97"/>
      <c r="V394" s="97"/>
      <c r="W394" s="97"/>
      <c r="X394" s="97"/>
      <c r="Y394" s="97"/>
      <c r="Z394" s="99"/>
    </row>
    <row r="395" spans="1:26" ht="12" customHeight="1">
      <c r="A395" s="99"/>
      <c r="B395" s="99"/>
      <c r="C395" s="99"/>
      <c r="D395" s="99"/>
      <c r="E395" s="99"/>
      <c r="F395" s="99"/>
      <c r="G395" s="99"/>
      <c r="H395" s="99"/>
      <c r="I395" s="99"/>
      <c r="J395" s="99"/>
      <c r="K395" s="99"/>
      <c r="L395" s="99"/>
      <c r="M395" s="239"/>
      <c r="N395" s="239"/>
      <c r="O395" s="239"/>
      <c r="P395" s="239"/>
      <c r="Q395" s="99"/>
      <c r="R395" s="99"/>
      <c r="S395" s="97"/>
      <c r="T395" s="97"/>
      <c r="U395" s="97"/>
      <c r="V395" s="97"/>
      <c r="W395" s="97"/>
      <c r="X395" s="97"/>
      <c r="Y395" s="97"/>
      <c r="Z395" s="99"/>
    </row>
    <row r="396" spans="1:26" ht="12" customHeight="1">
      <c r="A396" s="99"/>
      <c r="B396" s="99"/>
      <c r="C396" s="99"/>
      <c r="D396" s="99"/>
      <c r="E396" s="99"/>
      <c r="F396" s="99"/>
      <c r="G396" s="99"/>
      <c r="H396" s="99"/>
      <c r="I396" s="99"/>
      <c r="J396" s="99"/>
      <c r="K396" s="99"/>
      <c r="L396" s="99"/>
      <c r="M396" s="239"/>
      <c r="N396" s="239"/>
      <c r="O396" s="239"/>
      <c r="P396" s="239"/>
      <c r="Q396" s="99"/>
      <c r="R396" s="99"/>
      <c r="S396" s="97"/>
      <c r="T396" s="97"/>
      <c r="U396" s="97"/>
      <c r="V396" s="97"/>
      <c r="W396" s="97"/>
      <c r="X396" s="97"/>
      <c r="Y396" s="97"/>
      <c r="Z396" s="99"/>
    </row>
    <row r="397" spans="1:26" ht="12" customHeight="1">
      <c r="A397" s="99"/>
      <c r="B397" s="99"/>
      <c r="C397" s="99"/>
      <c r="D397" s="99"/>
      <c r="E397" s="99"/>
      <c r="F397" s="99"/>
      <c r="G397" s="99"/>
      <c r="H397" s="99"/>
      <c r="I397" s="99"/>
      <c r="J397" s="99"/>
      <c r="K397" s="99"/>
      <c r="L397" s="99"/>
      <c r="M397" s="239"/>
      <c r="N397" s="239"/>
      <c r="O397" s="239"/>
      <c r="P397" s="239"/>
      <c r="Q397" s="99"/>
      <c r="R397" s="99"/>
      <c r="S397" s="97"/>
      <c r="T397" s="97"/>
      <c r="U397" s="97"/>
      <c r="V397" s="97"/>
      <c r="W397" s="97"/>
      <c r="X397" s="97"/>
      <c r="Y397" s="97"/>
      <c r="Z397" s="99"/>
    </row>
    <row r="398" spans="1:26" ht="12" customHeight="1">
      <c r="A398" s="99"/>
      <c r="B398" s="99"/>
      <c r="C398" s="99"/>
      <c r="D398" s="99"/>
      <c r="E398" s="99"/>
      <c r="F398" s="99"/>
      <c r="G398" s="99"/>
      <c r="H398" s="99"/>
      <c r="I398" s="99"/>
      <c r="J398" s="99"/>
      <c r="K398" s="99"/>
      <c r="L398" s="99"/>
      <c r="M398" s="239"/>
      <c r="N398" s="239"/>
      <c r="O398" s="239"/>
      <c r="P398" s="239"/>
      <c r="Q398" s="99"/>
      <c r="R398" s="99"/>
      <c r="S398" s="97"/>
      <c r="T398" s="97"/>
      <c r="U398" s="97"/>
      <c r="V398" s="97"/>
      <c r="W398" s="97"/>
      <c r="X398" s="97"/>
      <c r="Y398" s="97"/>
      <c r="Z398" s="99"/>
    </row>
    <row r="399" spans="1:26" ht="12" customHeight="1">
      <c r="A399" s="99"/>
      <c r="B399" s="99"/>
      <c r="C399" s="99"/>
      <c r="D399" s="99"/>
      <c r="E399" s="99"/>
      <c r="F399" s="99"/>
      <c r="G399" s="99"/>
      <c r="H399" s="99"/>
      <c r="I399" s="99"/>
      <c r="J399" s="99"/>
      <c r="K399" s="99"/>
      <c r="L399" s="99"/>
      <c r="M399" s="239"/>
      <c r="N399" s="239"/>
      <c r="O399" s="239"/>
      <c r="P399" s="239"/>
      <c r="Q399" s="99"/>
      <c r="R399" s="99"/>
      <c r="S399" s="97"/>
      <c r="T399" s="97"/>
      <c r="U399" s="97"/>
      <c r="V399" s="97"/>
      <c r="W399" s="97"/>
      <c r="X399" s="97"/>
      <c r="Y399" s="97"/>
      <c r="Z399" s="99"/>
    </row>
    <row r="400" spans="1:26" ht="12" customHeight="1">
      <c r="A400" s="99"/>
      <c r="B400" s="99"/>
      <c r="C400" s="99"/>
      <c r="D400" s="99"/>
      <c r="E400" s="99"/>
      <c r="F400" s="99"/>
      <c r="G400" s="99"/>
      <c r="H400" s="99"/>
      <c r="I400" s="99"/>
      <c r="J400" s="99"/>
      <c r="K400" s="99"/>
      <c r="L400" s="99"/>
      <c r="M400" s="239"/>
      <c r="N400" s="239"/>
      <c r="O400" s="239"/>
      <c r="P400" s="239"/>
      <c r="Q400" s="99"/>
      <c r="R400" s="99"/>
      <c r="S400" s="97"/>
      <c r="T400" s="97"/>
      <c r="U400" s="97"/>
      <c r="V400" s="97"/>
      <c r="W400" s="97"/>
      <c r="X400" s="97"/>
      <c r="Y400" s="97"/>
      <c r="Z400" s="99"/>
    </row>
    <row r="401" spans="1:26" ht="12" customHeight="1">
      <c r="A401" s="99"/>
      <c r="B401" s="99"/>
      <c r="C401" s="99"/>
      <c r="D401" s="99"/>
      <c r="E401" s="99"/>
      <c r="F401" s="99"/>
      <c r="G401" s="99"/>
      <c r="H401" s="99"/>
      <c r="I401" s="99"/>
      <c r="J401" s="99"/>
      <c r="K401" s="99"/>
      <c r="L401" s="99"/>
      <c r="M401" s="239"/>
      <c r="N401" s="239"/>
      <c r="O401" s="239"/>
      <c r="P401" s="239"/>
      <c r="Q401" s="99"/>
      <c r="R401" s="99"/>
      <c r="S401" s="97"/>
      <c r="T401" s="97"/>
      <c r="U401" s="97"/>
      <c r="V401" s="97"/>
      <c r="W401" s="97"/>
      <c r="X401" s="97"/>
      <c r="Y401" s="97"/>
      <c r="Z401" s="99"/>
    </row>
    <row r="402" spans="1:26" ht="12" customHeight="1">
      <c r="A402" s="99"/>
      <c r="B402" s="99"/>
      <c r="C402" s="99"/>
      <c r="D402" s="99"/>
      <c r="E402" s="99"/>
      <c r="F402" s="99"/>
      <c r="G402" s="99"/>
      <c r="H402" s="99"/>
      <c r="I402" s="99"/>
      <c r="J402" s="99"/>
      <c r="K402" s="99"/>
      <c r="L402" s="99"/>
      <c r="M402" s="239"/>
      <c r="N402" s="239"/>
      <c r="O402" s="239"/>
      <c r="P402" s="239"/>
      <c r="Q402" s="99"/>
      <c r="R402" s="99"/>
      <c r="S402" s="97"/>
      <c r="T402" s="97"/>
      <c r="U402" s="97"/>
      <c r="V402" s="97"/>
      <c r="W402" s="97"/>
      <c r="X402" s="97"/>
      <c r="Y402" s="97"/>
      <c r="Z402" s="99"/>
    </row>
    <row r="403" spans="1:26" ht="12" customHeight="1">
      <c r="A403" s="99"/>
      <c r="B403" s="99"/>
      <c r="C403" s="99"/>
      <c r="D403" s="99"/>
      <c r="E403" s="99"/>
      <c r="F403" s="99"/>
      <c r="G403" s="99"/>
      <c r="H403" s="99"/>
      <c r="I403" s="99"/>
      <c r="J403" s="99"/>
      <c r="K403" s="99"/>
      <c r="L403" s="99"/>
      <c r="M403" s="239"/>
      <c r="N403" s="239"/>
      <c r="O403" s="239"/>
      <c r="P403" s="239"/>
      <c r="Q403" s="99"/>
      <c r="R403" s="99"/>
      <c r="S403" s="97"/>
      <c r="T403" s="97"/>
      <c r="U403" s="97"/>
      <c r="V403" s="97"/>
      <c r="W403" s="97"/>
      <c r="X403" s="97"/>
      <c r="Y403" s="97"/>
      <c r="Z403" s="99"/>
    </row>
    <row r="404" spans="1:26" ht="12" customHeight="1">
      <c r="A404" s="99"/>
      <c r="B404" s="99"/>
      <c r="C404" s="99"/>
      <c r="D404" s="99"/>
      <c r="E404" s="99"/>
      <c r="F404" s="99"/>
      <c r="G404" s="99"/>
      <c r="H404" s="99"/>
      <c r="I404" s="99"/>
      <c r="J404" s="99"/>
      <c r="K404" s="99"/>
      <c r="L404" s="99"/>
      <c r="M404" s="239"/>
      <c r="N404" s="239"/>
      <c r="O404" s="239"/>
      <c r="P404" s="239"/>
      <c r="Q404" s="99"/>
      <c r="R404" s="99"/>
      <c r="S404" s="97"/>
      <c r="T404" s="97"/>
      <c r="U404" s="97"/>
      <c r="V404" s="97"/>
      <c r="W404" s="97"/>
      <c r="X404" s="97"/>
      <c r="Y404" s="97"/>
      <c r="Z404" s="99"/>
    </row>
    <row r="405" spans="1:26" ht="12" customHeight="1">
      <c r="A405" s="99"/>
      <c r="B405" s="99"/>
      <c r="C405" s="99"/>
      <c r="D405" s="99"/>
      <c r="E405" s="99"/>
      <c r="F405" s="99"/>
      <c r="G405" s="99"/>
      <c r="H405" s="99"/>
      <c r="I405" s="99"/>
      <c r="J405" s="99"/>
      <c r="K405" s="99"/>
      <c r="L405" s="99"/>
      <c r="M405" s="239"/>
      <c r="N405" s="239"/>
      <c r="O405" s="239"/>
      <c r="P405" s="239"/>
      <c r="Q405" s="99"/>
      <c r="R405" s="99"/>
      <c r="S405" s="97"/>
      <c r="T405" s="97"/>
      <c r="U405" s="97"/>
      <c r="V405" s="97"/>
      <c r="W405" s="97"/>
      <c r="X405" s="97"/>
      <c r="Y405" s="97"/>
      <c r="Z405" s="99"/>
    </row>
    <row r="406" spans="1:26" ht="12" customHeight="1">
      <c r="A406" s="99"/>
      <c r="B406" s="99"/>
      <c r="C406" s="99"/>
      <c r="D406" s="99"/>
      <c r="E406" s="99"/>
      <c r="F406" s="99"/>
      <c r="G406" s="99"/>
      <c r="H406" s="99"/>
      <c r="I406" s="99"/>
      <c r="J406" s="99"/>
      <c r="K406" s="99"/>
      <c r="L406" s="99"/>
      <c r="M406" s="239"/>
      <c r="N406" s="239"/>
      <c r="O406" s="239"/>
      <c r="P406" s="239"/>
      <c r="Q406" s="99"/>
      <c r="R406" s="99"/>
      <c r="S406" s="97"/>
      <c r="T406" s="97"/>
      <c r="U406" s="97"/>
      <c r="V406" s="97"/>
      <c r="W406" s="97"/>
      <c r="X406" s="97"/>
      <c r="Y406" s="97"/>
      <c r="Z406" s="99"/>
    </row>
    <row r="407" spans="1:26" ht="12" customHeight="1">
      <c r="A407" s="99"/>
      <c r="B407" s="99"/>
      <c r="C407" s="99"/>
      <c r="D407" s="99"/>
      <c r="E407" s="99"/>
      <c r="F407" s="99"/>
      <c r="G407" s="99"/>
      <c r="H407" s="99"/>
      <c r="I407" s="99"/>
      <c r="J407" s="99"/>
      <c r="K407" s="99"/>
      <c r="L407" s="99"/>
      <c r="M407" s="239"/>
      <c r="N407" s="239"/>
      <c r="O407" s="239"/>
      <c r="P407" s="239"/>
      <c r="Q407" s="99"/>
      <c r="R407" s="99"/>
      <c r="S407" s="97"/>
      <c r="T407" s="97"/>
      <c r="U407" s="97"/>
      <c r="V407" s="97"/>
      <c r="W407" s="97"/>
      <c r="X407" s="97"/>
      <c r="Y407" s="97"/>
      <c r="Z407" s="99"/>
    </row>
    <row r="408" spans="1:26" ht="12" customHeight="1">
      <c r="A408" s="99"/>
      <c r="B408" s="99"/>
      <c r="C408" s="99"/>
      <c r="D408" s="99"/>
      <c r="E408" s="99"/>
      <c r="F408" s="99"/>
      <c r="G408" s="99"/>
      <c r="H408" s="99"/>
      <c r="I408" s="99"/>
      <c r="J408" s="99"/>
      <c r="K408" s="99"/>
      <c r="L408" s="99"/>
      <c r="M408" s="239"/>
      <c r="N408" s="239"/>
      <c r="O408" s="239"/>
      <c r="P408" s="239"/>
      <c r="Q408" s="99"/>
      <c r="R408" s="99"/>
      <c r="S408" s="97"/>
      <c r="T408" s="97"/>
      <c r="U408" s="97"/>
      <c r="V408" s="97"/>
      <c r="W408" s="97"/>
      <c r="X408" s="97"/>
      <c r="Y408" s="97"/>
      <c r="Z408" s="99"/>
    </row>
    <row r="409" spans="1:26" ht="12" customHeight="1">
      <c r="A409" s="99"/>
      <c r="B409" s="99"/>
      <c r="C409" s="99"/>
      <c r="D409" s="99"/>
      <c r="E409" s="99"/>
      <c r="F409" s="99"/>
      <c r="G409" s="99"/>
      <c r="H409" s="99"/>
      <c r="I409" s="99"/>
      <c r="J409" s="99"/>
      <c r="K409" s="99"/>
      <c r="L409" s="99"/>
      <c r="M409" s="239"/>
      <c r="N409" s="239"/>
      <c r="O409" s="239"/>
      <c r="P409" s="239"/>
      <c r="Q409" s="99"/>
      <c r="R409" s="99"/>
      <c r="S409" s="97"/>
      <c r="T409" s="97"/>
      <c r="U409" s="97"/>
      <c r="V409" s="97"/>
      <c r="W409" s="97"/>
      <c r="X409" s="97"/>
      <c r="Y409" s="97"/>
      <c r="Z409" s="99"/>
    </row>
    <row r="410" spans="1:26" ht="12" customHeight="1">
      <c r="A410" s="99"/>
      <c r="B410" s="99"/>
      <c r="C410" s="99"/>
      <c r="D410" s="99"/>
      <c r="E410" s="99"/>
      <c r="F410" s="99"/>
      <c r="G410" s="99"/>
      <c r="H410" s="99"/>
      <c r="I410" s="99"/>
      <c r="J410" s="99"/>
      <c r="K410" s="99"/>
      <c r="L410" s="99"/>
      <c r="M410" s="239"/>
      <c r="N410" s="239"/>
      <c r="O410" s="239"/>
      <c r="P410" s="239"/>
      <c r="Q410" s="99"/>
      <c r="R410" s="99"/>
      <c r="S410" s="97"/>
      <c r="T410" s="97"/>
      <c r="U410" s="97"/>
      <c r="V410" s="97"/>
      <c r="W410" s="97"/>
      <c r="X410" s="97"/>
      <c r="Y410" s="97"/>
      <c r="Z410" s="99"/>
    </row>
    <row r="411" spans="1:26" ht="12" customHeight="1">
      <c r="A411" s="99"/>
      <c r="B411" s="99"/>
      <c r="C411" s="99"/>
      <c r="D411" s="99"/>
      <c r="E411" s="99"/>
      <c r="F411" s="99"/>
      <c r="G411" s="99"/>
      <c r="H411" s="99"/>
      <c r="I411" s="99"/>
      <c r="J411" s="99"/>
      <c r="K411" s="99"/>
      <c r="L411" s="99"/>
      <c r="M411" s="239"/>
      <c r="N411" s="239"/>
      <c r="O411" s="239"/>
      <c r="P411" s="239"/>
      <c r="Q411" s="99"/>
      <c r="R411" s="99"/>
      <c r="S411" s="97"/>
      <c r="T411" s="97"/>
      <c r="U411" s="97"/>
      <c r="V411" s="97"/>
      <c r="W411" s="97"/>
      <c r="X411" s="97"/>
      <c r="Y411" s="97"/>
      <c r="Z411" s="99"/>
    </row>
    <row r="412" spans="1:26" ht="12" customHeight="1">
      <c r="A412" s="99"/>
      <c r="B412" s="99"/>
      <c r="C412" s="99"/>
      <c r="D412" s="99"/>
      <c r="E412" s="99"/>
      <c r="F412" s="99"/>
      <c r="G412" s="99"/>
      <c r="H412" s="99"/>
      <c r="I412" s="99"/>
      <c r="J412" s="99"/>
      <c r="K412" s="99"/>
      <c r="L412" s="99"/>
      <c r="M412" s="239"/>
      <c r="N412" s="239"/>
      <c r="O412" s="239"/>
      <c r="P412" s="239"/>
      <c r="Q412" s="99"/>
      <c r="R412" s="99"/>
      <c r="S412" s="97"/>
      <c r="T412" s="97"/>
      <c r="U412" s="97"/>
      <c r="V412" s="97"/>
      <c r="W412" s="97"/>
      <c r="X412" s="97"/>
      <c r="Y412" s="97"/>
      <c r="Z412" s="99"/>
    </row>
    <row r="413" spans="1:26" ht="12" customHeight="1">
      <c r="A413" s="99"/>
      <c r="B413" s="99"/>
      <c r="C413" s="99"/>
      <c r="D413" s="99"/>
      <c r="E413" s="99"/>
      <c r="F413" s="99"/>
      <c r="G413" s="99"/>
      <c r="H413" s="99"/>
      <c r="I413" s="99"/>
      <c r="J413" s="99"/>
      <c r="K413" s="99"/>
      <c r="L413" s="99"/>
      <c r="M413" s="239"/>
      <c r="N413" s="239"/>
      <c r="O413" s="239"/>
      <c r="P413" s="239"/>
      <c r="Q413" s="99"/>
      <c r="R413" s="99"/>
      <c r="S413" s="97"/>
      <c r="T413" s="97"/>
      <c r="U413" s="97"/>
      <c r="V413" s="97"/>
      <c r="W413" s="97"/>
      <c r="X413" s="97"/>
      <c r="Y413" s="97"/>
      <c r="Z413" s="99"/>
    </row>
    <row r="414" spans="1:26" ht="12" customHeight="1">
      <c r="A414" s="99"/>
      <c r="B414" s="99"/>
      <c r="C414" s="99"/>
      <c r="D414" s="99"/>
      <c r="E414" s="99"/>
      <c r="F414" s="99"/>
      <c r="G414" s="99"/>
      <c r="H414" s="99"/>
      <c r="I414" s="99"/>
      <c r="J414" s="99"/>
      <c r="K414" s="99"/>
      <c r="L414" s="99"/>
      <c r="M414" s="239"/>
      <c r="N414" s="239"/>
      <c r="O414" s="239"/>
      <c r="P414" s="239"/>
      <c r="Q414" s="99"/>
      <c r="R414" s="99"/>
      <c r="S414" s="97"/>
      <c r="T414" s="97"/>
      <c r="U414" s="97"/>
      <c r="V414" s="97"/>
      <c r="W414" s="97"/>
      <c r="X414" s="97"/>
      <c r="Y414" s="97"/>
      <c r="Z414" s="99"/>
    </row>
    <row r="415" spans="1:26" ht="12" customHeight="1">
      <c r="A415" s="99"/>
      <c r="B415" s="99"/>
      <c r="C415" s="99"/>
      <c r="D415" s="99"/>
      <c r="E415" s="99"/>
      <c r="F415" s="99"/>
      <c r="G415" s="99"/>
      <c r="H415" s="99"/>
      <c r="I415" s="99"/>
      <c r="J415" s="99"/>
      <c r="K415" s="99"/>
      <c r="L415" s="99"/>
      <c r="M415" s="239"/>
      <c r="N415" s="239"/>
      <c r="O415" s="239"/>
      <c r="P415" s="239"/>
      <c r="Q415" s="99"/>
      <c r="R415" s="99"/>
      <c r="S415" s="97"/>
      <c r="T415" s="97"/>
      <c r="U415" s="97"/>
      <c r="V415" s="97"/>
      <c r="W415" s="97"/>
      <c r="X415" s="97"/>
      <c r="Y415" s="97"/>
      <c r="Z415" s="99"/>
    </row>
    <row r="416" spans="1:26" ht="12" customHeight="1">
      <c r="A416" s="99"/>
      <c r="B416" s="99"/>
      <c r="C416" s="99"/>
      <c r="D416" s="99"/>
      <c r="E416" s="99"/>
      <c r="F416" s="99"/>
      <c r="G416" s="99"/>
      <c r="H416" s="99"/>
      <c r="I416" s="99"/>
      <c r="J416" s="99"/>
      <c r="K416" s="99"/>
      <c r="L416" s="99"/>
      <c r="M416" s="239"/>
      <c r="N416" s="239"/>
      <c r="O416" s="239"/>
      <c r="P416" s="239"/>
      <c r="Q416" s="99"/>
      <c r="R416" s="99"/>
      <c r="S416" s="97"/>
      <c r="T416" s="97"/>
      <c r="U416" s="97"/>
      <c r="V416" s="97"/>
      <c r="W416" s="97"/>
      <c r="X416" s="97"/>
      <c r="Y416" s="97"/>
      <c r="Z416" s="99"/>
    </row>
    <row r="417" spans="1:26" ht="12" customHeight="1">
      <c r="A417" s="99"/>
      <c r="B417" s="99"/>
      <c r="C417" s="99"/>
      <c r="D417" s="99"/>
      <c r="E417" s="99"/>
      <c r="F417" s="99"/>
      <c r="G417" s="99"/>
      <c r="H417" s="99"/>
      <c r="I417" s="99"/>
      <c r="J417" s="99"/>
      <c r="K417" s="99"/>
      <c r="L417" s="99"/>
      <c r="M417" s="239"/>
      <c r="N417" s="239"/>
      <c r="O417" s="239"/>
      <c r="P417" s="239"/>
      <c r="Q417" s="99"/>
      <c r="R417" s="99"/>
      <c r="S417" s="97"/>
      <c r="T417" s="97"/>
      <c r="U417" s="97"/>
      <c r="V417" s="97"/>
      <c r="W417" s="97"/>
      <c r="X417" s="97"/>
      <c r="Y417" s="97"/>
      <c r="Z417" s="99"/>
    </row>
    <row r="418" spans="1:26" ht="12" customHeight="1">
      <c r="A418" s="99"/>
      <c r="B418" s="99"/>
      <c r="C418" s="99"/>
      <c r="D418" s="99"/>
      <c r="E418" s="99"/>
      <c r="F418" s="99"/>
      <c r="G418" s="99"/>
      <c r="H418" s="99"/>
      <c r="I418" s="99"/>
      <c r="J418" s="99"/>
      <c r="K418" s="99"/>
      <c r="L418" s="99"/>
      <c r="M418" s="239"/>
      <c r="N418" s="239"/>
      <c r="O418" s="239"/>
      <c r="P418" s="239"/>
      <c r="Q418" s="99"/>
      <c r="R418" s="99"/>
      <c r="S418" s="97"/>
      <c r="T418" s="97"/>
      <c r="U418" s="97"/>
      <c r="V418" s="97"/>
      <c r="W418" s="97"/>
      <c r="X418" s="97"/>
      <c r="Y418" s="97"/>
      <c r="Z418" s="99"/>
    </row>
    <row r="419" spans="1:26" ht="12" customHeight="1">
      <c r="A419" s="99"/>
      <c r="B419" s="99"/>
      <c r="C419" s="99"/>
      <c r="D419" s="99"/>
      <c r="E419" s="99"/>
      <c r="F419" s="99"/>
      <c r="G419" s="99"/>
      <c r="H419" s="99"/>
      <c r="I419" s="99"/>
      <c r="J419" s="99"/>
      <c r="K419" s="99"/>
      <c r="L419" s="99"/>
      <c r="M419" s="239"/>
      <c r="N419" s="239"/>
      <c r="O419" s="239"/>
      <c r="P419" s="239"/>
      <c r="Q419" s="99"/>
      <c r="R419" s="99"/>
      <c r="S419" s="97"/>
      <c r="T419" s="97"/>
      <c r="U419" s="97"/>
      <c r="V419" s="97"/>
      <c r="W419" s="97"/>
      <c r="X419" s="97"/>
      <c r="Y419" s="97"/>
      <c r="Z419" s="99"/>
    </row>
    <row r="420" spans="1:26" ht="12" customHeight="1">
      <c r="A420" s="99"/>
      <c r="B420" s="99"/>
      <c r="C420" s="99"/>
      <c r="D420" s="99"/>
      <c r="E420" s="99"/>
      <c r="F420" s="99"/>
      <c r="G420" s="99"/>
      <c r="H420" s="99"/>
      <c r="I420" s="99"/>
      <c r="J420" s="99"/>
      <c r="K420" s="99"/>
      <c r="L420" s="99"/>
      <c r="M420" s="239"/>
      <c r="N420" s="239"/>
      <c r="O420" s="239"/>
      <c r="P420" s="239"/>
      <c r="Q420" s="99"/>
      <c r="R420" s="99"/>
      <c r="S420" s="97"/>
      <c r="T420" s="97"/>
      <c r="U420" s="97"/>
      <c r="V420" s="97"/>
      <c r="W420" s="97"/>
      <c r="X420" s="97"/>
      <c r="Y420" s="97"/>
      <c r="Z420" s="99"/>
    </row>
    <row r="421" spans="1:26" ht="12" customHeight="1">
      <c r="A421" s="99"/>
      <c r="B421" s="99"/>
      <c r="C421" s="99"/>
      <c r="D421" s="99"/>
      <c r="E421" s="99"/>
      <c r="F421" s="99"/>
      <c r="G421" s="99"/>
      <c r="H421" s="99"/>
      <c r="I421" s="99"/>
      <c r="J421" s="99"/>
      <c r="K421" s="99"/>
      <c r="L421" s="99"/>
      <c r="M421" s="239"/>
      <c r="N421" s="239"/>
      <c r="O421" s="239"/>
      <c r="P421" s="239"/>
      <c r="Q421" s="99"/>
      <c r="R421" s="99"/>
      <c r="S421" s="97"/>
      <c r="T421" s="97"/>
      <c r="U421" s="97"/>
      <c r="V421" s="97"/>
      <c r="W421" s="97"/>
      <c r="X421" s="97"/>
      <c r="Y421" s="97"/>
      <c r="Z421" s="99"/>
    </row>
    <row r="422" spans="1:26" ht="12" customHeight="1">
      <c r="A422" s="99"/>
      <c r="B422" s="99"/>
      <c r="C422" s="99"/>
      <c r="D422" s="99"/>
      <c r="E422" s="99"/>
      <c r="F422" s="99"/>
      <c r="G422" s="99"/>
      <c r="H422" s="99"/>
      <c r="I422" s="99"/>
      <c r="J422" s="99"/>
      <c r="K422" s="99"/>
      <c r="L422" s="99"/>
      <c r="M422" s="239"/>
      <c r="N422" s="239"/>
      <c r="O422" s="239"/>
      <c r="P422" s="239"/>
      <c r="Q422" s="99"/>
      <c r="R422" s="99"/>
      <c r="S422" s="97"/>
      <c r="T422" s="97"/>
      <c r="U422" s="97"/>
      <c r="V422" s="97"/>
      <c r="W422" s="97"/>
      <c r="X422" s="97"/>
      <c r="Y422" s="97"/>
      <c r="Z422" s="99"/>
    </row>
    <row r="423" spans="1:26" ht="12" customHeight="1">
      <c r="A423" s="99"/>
      <c r="B423" s="99"/>
      <c r="C423" s="99"/>
      <c r="D423" s="99"/>
      <c r="E423" s="99"/>
      <c r="F423" s="99"/>
      <c r="G423" s="99"/>
      <c r="H423" s="99"/>
      <c r="I423" s="99"/>
      <c r="J423" s="99"/>
      <c r="K423" s="99"/>
      <c r="L423" s="99"/>
      <c r="M423" s="239"/>
      <c r="N423" s="239"/>
      <c r="O423" s="239"/>
      <c r="P423" s="239"/>
      <c r="Q423" s="99"/>
      <c r="R423" s="99"/>
      <c r="S423" s="97"/>
      <c r="T423" s="97"/>
      <c r="U423" s="97"/>
      <c r="V423" s="97"/>
      <c r="W423" s="97"/>
      <c r="X423" s="97"/>
      <c r="Y423" s="97"/>
      <c r="Z423" s="99"/>
    </row>
    <row r="424" spans="1:26" ht="12" customHeight="1">
      <c r="A424" s="99"/>
      <c r="B424" s="99"/>
      <c r="C424" s="99"/>
      <c r="D424" s="99"/>
      <c r="E424" s="99"/>
      <c r="F424" s="99"/>
      <c r="G424" s="99"/>
      <c r="H424" s="99"/>
      <c r="I424" s="99"/>
      <c r="J424" s="99"/>
      <c r="K424" s="99"/>
      <c r="L424" s="99"/>
      <c r="M424" s="239"/>
      <c r="N424" s="239"/>
      <c r="O424" s="239"/>
      <c r="P424" s="239"/>
      <c r="Q424" s="99"/>
      <c r="R424" s="99"/>
      <c r="S424" s="97"/>
      <c r="T424" s="97"/>
      <c r="U424" s="97"/>
      <c r="V424" s="97"/>
      <c r="W424" s="97"/>
      <c r="X424" s="97"/>
      <c r="Y424" s="97"/>
      <c r="Z424" s="99"/>
    </row>
    <row r="425" spans="1:26" ht="12" customHeight="1">
      <c r="A425" s="99"/>
      <c r="B425" s="99"/>
      <c r="C425" s="99"/>
      <c r="D425" s="99"/>
      <c r="E425" s="99"/>
      <c r="F425" s="99"/>
      <c r="G425" s="99"/>
      <c r="H425" s="99"/>
      <c r="I425" s="99"/>
      <c r="J425" s="99"/>
      <c r="K425" s="99"/>
      <c r="L425" s="99"/>
      <c r="M425" s="239"/>
      <c r="N425" s="239"/>
      <c r="O425" s="239"/>
      <c r="P425" s="239"/>
      <c r="Q425" s="99"/>
      <c r="R425" s="99"/>
      <c r="S425" s="97"/>
      <c r="T425" s="97"/>
      <c r="U425" s="97"/>
      <c r="V425" s="97"/>
      <c r="W425" s="97"/>
      <c r="X425" s="97"/>
      <c r="Y425" s="97"/>
      <c r="Z425" s="99"/>
    </row>
    <row r="426" spans="1:26" ht="12" customHeight="1">
      <c r="A426" s="99"/>
      <c r="B426" s="99"/>
      <c r="C426" s="99"/>
      <c r="D426" s="99"/>
      <c r="E426" s="99"/>
      <c r="F426" s="99"/>
      <c r="G426" s="99"/>
      <c r="H426" s="99"/>
      <c r="I426" s="99"/>
      <c r="J426" s="99"/>
      <c r="K426" s="99"/>
      <c r="L426" s="99"/>
      <c r="M426" s="239"/>
      <c r="N426" s="239"/>
      <c r="O426" s="239"/>
      <c r="P426" s="239"/>
      <c r="Q426" s="99"/>
      <c r="R426" s="99"/>
      <c r="S426" s="97"/>
      <c r="T426" s="97"/>
      <c r="U426" s="97"/>
      <c r="V426" s="97"/>
      <c r="W426" s="97"/>
      <c r="X426" s="97"/>
      <c r="Y426" s="97"/>
      <c r="Z426" s="99"/>
    </row>
    <row r="427" spans="1:26" ht="12" customHeight="1">
      <c r="A427" s="99"/>
      <c r="B427" s="99"/>
      <c r="C427" s="99"/>
      <c r="D427" s="99"/>
      <c r="E427" s="99"/>
      <c r="F427" s="99"/>
      <c r="G427" s="99"/>
      <c r="H427" s="99"/>
      <c r="I427" s="99"/>
      <c r="J427" s="99"/>
      <c r="K427" s="99"/>
      <c r="L427" s="99"/>
      <c r="M427" s="239"/>
      <c r="N427" s="239"/>
      <c r="O427" s="239"/>
      <c r="P427" s="239"/>
      <c r="Q427" s="99"/>
      <c r="R427" s="99"/>
      <c r="S427" s="97"/>
      <c r="T427" s="97"/>
      <c r="U427" s="97"/>
      <c r="V427" s="97"/>
      <c r="W427" s="97"/>
      <c r="X427" s="97"/>
      <c r="Y427" s="97"/>
      <c r="Z427" s="99"/>
    </row>
    <row r="428" spans="1:26" ht="12" customHeight="1">
      <c r="A428" s="99"/>
      <c r="B428" s="99"/>
      <c r="C428" s="99"/>
      <c r="D428" s="99"/>
      <c r="E428" s="99"/>
      <c r="F428" s="99"/>
      <c r="G428" s="99"/>
      <c r="H428" s="99"/>
      <c r="I428" s="99"/>
      <c r="J428" s="99"/>
      <c r="K428" s="99"/>
      <c r="L428" s="99"/>
      <c r="M428" s="239"/>
      <c r="N428" s="239"/>
      <c r="O428" s="239"/>
      <c r="P428" s="239"/>
      <c r="Q428" s="99"/>
      <c r="R428" s="99"/>
      <c r="S428" s="97"/>
      <c r="T428" s="97"/>
      <c r="U428" s="97"/>
      <c r="V428" s="97"/>
      <c r="W428" s="97"/>
      <c r="X428" s="97"/>
      <c r="Y428" s="97"/>
      <c r="Z428" s="99"/>
    </row>
    <row r="429" spans="1:26" ht="12" customHeight="1">
      <c r="A429" s="99"/>
      <c r="B429" s="99"/>
      <c r="C429" s="99"/>
      <c r="D429" s="99"/>
      <c r="E429" s="99"/>
      <c r="F429" s="99"/>
      <c r="G429" s="99"/>
      <c r="H429" s="99"/>
      <c r="I429" s="99"/>
      <c r="J429" s="99"/>
      <c r="K429" s="99"/>
      <c r="L429" s="99"/>
      <c r="M429" s="239"/>
      <c r="N429" s="239"/>
      <c r="O429" s="239"/>
      <c r="P429" s="239"/>
      <c r="Q429" s="99"/>
      <c r="R429" s="99"/>
      <c r="S429" s="97"/>
      <c r="T429" s="97"/>
      <c r="U429" s="97"/>
      <c r="V429" s="97"/>
      <c r="W429" s="97"/>
      <c r="X429" s="97"/>
      <c r="Y429" s="97"/>
      <c r="Z429" s="99"/>
    </row>
    <row r="430" spans="1:26" ht="12" customHeight="1">
      <c r="A430" s="99"/>
      <c r="B430" s="99"/>
      <c r="C430" s="99"/>
      <c r="D430" s="99"/>
      <c r="E430" s="99"/>
      <c r="F430" s="99"/>
      <c r="G430" s="99"/>
      <c r="H430" s="99"/>
      <c r="I430" s="99"/>
      <c r="J430" s="99"/>
      <c r="K430" s="99"/>
      <c r="L430" s="99"/>
      <c r="M430" s="239"/>
      <c r="N430" s="239"/>
      <c r="O430" s="239"/>
      <c r="P430" s="239"/>
      <c r="Q430" s="99"/>
      <c r="R430" s="99"/>
      <c r="S430" s="97"/>
      <c r="T430" s="97"/>
      <c r="U430" s="97"/>
      <c r="V430" s="97"/>
      <c r="W430" s="97"/>
      <c r="X430" s="97"/>
      <c r="Y430" s="97"/>
      <c r="Z430" s="99"/>
    </row>
    <row r="431" spans="1:26" ht="12" customHeight="1">
      <c r="A431" s="99"/>
      <c r="B431" s="99"/>
      <c r="C431" s="99"/>
      <c r="D431" s="99"/>
      <c r="E431" s="99"/>
      <c r="F431" s="99"/>
      <c r="G431" s="99"/>
      <c r="H431" s="99"/>
      <c r="I431" s="99"/>
      <c r="J431" s="99"/>
      <c r="K431" s="99"/>
      <c r="L431" s="99"/>
      <c r="M431" s="239"/>
      <c r="N431" s="239"/>
      <c r="O431" s="239"/>
      <c r="P431" s="239"/>
      <c r="Q431" s="99"/>
      <c r="R431" s="99"/>
      <c r="S431" s="97"/>
      <c r="T431" s="97"/>
      <c r="U431" s="97"/>
      <c r="V431" s="97"/>
      <c r="W431" s="97"/>
      <c r="X431" s="97"/>
      <c r="Y431" s="97"/>
      <c r="Z431" s="99"/>
    </row>
    <row r="432" spans="1:26" ht="12" customHeight="1">
      <c r="A432" s="99"/>
      <c r="B432" s="99"/>
      <c r="C432" s="99"/>
      <c r="D432" s="99"/>
      <c r="E432" s="99"/>
      <c r="F432" s="99"/>
      <c r="G432" s="99"/>
      <c r="H432" s="99"/>
      <c r="I432" s="99"/>
      <c r="J432" s="99"/>
      <c r="K432" s="99"/>
      <c r="L432" s="99"/>
      <c r="M432" s="239"/>
      <c r="N432" s="239"/>
      <c r="O432" s="239"/>
      <c r="P432" s="239"/>
      <c r="Q432" s="99"/>
      <c r="R432" s="99"/>
      <c r="S432" s="97"/>
      <c r="T432" s="97"/>
      <c r="U432" s="97"/>
      <c r="V432" s="97"/>
      <c r="W432" s="97"/>
      <c r="X432" s="97"/>
      <c r="Y432" s="97"/>
      <c r="Z432" s="99"/>
    </row>
    <row r="433" spans="1:26" ht="12" customHeight="1">
      <c r="A433" s="99"/>
      <c r="B433" s="99"/>
      <c r="C433" s="99"/>
      <c r="D433" s="99"/>
      <c r="E433" s="99"/>
      <c r="F433" s="99"/>
      <c r="G433" s="99"/>
      <c r="H433" s="99"/>
      <c r="I433" s="99"/>
      <c r="J433" s="99"/>
      <c r="K433" s="99"/>
      <c r="L433" s="99"/>
      <c r="M433" s="239"/>
      <c r="N433" s="239"/>
      <c r="O433" s="239"/>
      <c r="P433" s="239"/>
      <c r="Q433" s="99"/>
      <c r="R433" s="99"/>
      <c r="S433" s="97"/>
      <c r="T433" s="97"/>
      <c r="U433" s="97"/>
      <c r="V433" s="97"/>
      <c r="W433" s="97"/>
      <c r="X433" s="97"/>
      <c r="Y433" s="97"/>
      <c r="Z433" s="99"/>
    </row>
    <row r="434" spans="1:26" ht="12" customHeight="1">
      <c r="A434" s="99"/>
      <c r="B434" s="99"/>
      <c r="C434" s="99"/>
      <c r="D434" s="99"/>
      <c r="E434" s="99"/>
      <c r="F434" s="99"/>
      <c r="G434" s="99"/>
      <c r="H434" s="99"/>
      <c r="I434" s="99"/>
      <c r="J434" s="99"/>
      <c r="K434" s="99"/>
      <c r="L434" s="99"/>
      <c r="M434" s="239"/>
      <c r="N434" s="239"/>
      <c r="O434" s="239"/>
      <c r="P434" s="239"/>
      <c r="Q434" s="99"/>
      <c r="R434" s="99"/>
      <c r="S434" s="97"/>
      <c r="T434" s="97"/>
      <c r="U434" s="97"/>
      <c r="V434" s="97"/>
      <c r="W434" s="97"/>
      <c r="X434" s="97"/>
      <c r="Y434" s="97"/>
      <c r="Z434" s="99"/>
    </row>
    <row r="435" spans="1:26" ht="12" customHeight="1">
      <c r="A435" s="99"/>
      <c r="B435" s="99"/>
      <c r="C435" s="99"/>
      <c r="D435" s="99"/>
      <c r="E435" s="99"/>
      <c r="F435" s="99"/>
      <c r="G435" s="99"/>
      <c r="H435" s="99"/>
      <c r="I435" s="99"/>
      <c r="J435" s="99"/>
      <c r="K435" s="99"/>
      <c r="L435" s="99"/>
      <c r="M435" s="239"/>
      <c r="N435" s="239"/>
      <c r="O435" s="239"/>
      <c r="P435" s="239"/>
      <c r="Q435" s="99"/>
      <c r="R435" s="99"/>
      <c r="S435" s="97"/>
      <c r="T435" s="97"/>
      <c r="U435" s="97"/>
      <c r="V435" s="97"/>
      <c r="W435" s="97"/>
      <c r="X435" s="97"/>
      <c r="Y435" s="97"/>
      <c r="Z435" s="99"/>
    </row>
    <row r="436" spans="1:26" ht="12" customHeight="1">
      <c r="A436" s="99"/>
      <c r="B436" s="99"/>
      <c r="C436" s="99"/>
      <c r="D436" s="99"/>
      <c r="E436" s="99"/>
      <c r="F436" s="99"/>
      <c r="G436" s="99"/>
      <c r="H436" s="99"/>
      <c r="I436" s="99"/>
      <c r="J436" s="99"/>
      <c r="K436" s="99"/>
      <c r="L436" s="99"/>
      <c r="M436" s="239"/>
      <c r="N436" s="239"/>
      <c r="O436" s="239"/>
      <c r="P436" s="239"/>
      <c r="Q436" s="99"/>
      <c r="R436" s="99"/>
      <c r="S436" s="97"/>
      <c r="T436" s="97"/>
      <c r="U436" s="97"/>
      <c r="V436" s="97"/>
      <c r="W436" s="97"/>
      <c r="X436" s="97"/>
      <c r="Y436" s="97"/>
      <c r="Z436" s="99"/>
    </row>
    <row r="437" spans="1:26" ht="12" customHeight="1">
      <c r="A437" s="99"/>
      <c r="B437" s="99"/>
      <c r="C437" s="99"/>
      <c r="D437" s="99"/>
      <c r="E437" s="99"/>
      <c r="F437" s="99"/>
      <c r="G437" s="99"/>
      <c r="H437" s="99"/>
      <c r="I437" s="99"/>
      <c r="J437" s="99"/>
      <c r="K437" s="99"/>
      <c r="L437" s="99"/>
      <c r="M437" s="239"/>
      <c r="N437" s="239"/>
      <c r="O437" s="239"/>
      <c r="P437" s="239"/>
      <c r="Q437" s="99"/>
      <c r="R437" s="99"/>
      <c r="S437" s="97"/>
      <c r="T437" s="97"/>
      <c r="U437" s="97"/>
      <c r="V437" s="97"/>
      <c r="W437" s="97"/>
      <c r="X437" s="97"/>
      <c r="Y437" s="97"/>
      <c r="Z437" s="99"/>
    </row>
    <row r="438" spans="1:26" ht="12" customHeight="1">
      <c r="A438" s="99"/>
      <c r="B438" s="99"/>
      <c r="C438" s="99"/>
      <c r="D438" s="99"/>
      <c r="E438" s="99"/>
      <c r="F438" s="99"/>
      <c r="G438" s="99"/>
      <c r="H438" s="99"/>
      <c r="I438" s="99"/>
      <c r="J438" s="99"/>
      <c r="K438" s="99"/>
      <c r="L438" s="99"/>
      <c r="M438" s="239"/>
      <c r="N438" s="239"/>
      <c r="O438" s="239"/>
      <c r="P438" s="239"/>
      <c r="Q438" s="99"/>
      <c r="R438" s="99"/>
      <c r="S438" s="97"/>
      <c r="T438" s="97"/>
      <c r="U438" s="97"/>
      <c r="V438" s="97"/>
      <c r="W438" s="97"/>
      <c r="X438" s="97"/>
      <c r="Y438" s="97"/>
      <c r="Z438" s="99"/>
    </row>
    <row r="439" spans="1:26" ht="12" customHeight="1">
      <c r="A439" s="99"/>
      <c r="B439" s="99"/>
      <c r="C439" s="99"/>
      <c r="D439" s="99"/>
      <c r="E439" s="99"/>
      <c r="F439" s="99"/>
      <c r="G439" s="99"/>
      <c r="H439" s="99"/>
      <c r="I439" s="99"/>
      <c r="J439" s="99"/>
      <c r="K439" s="99"/>
      <c r="L439" s="99"/>
      <c r="M439" s="239"/>
      <c r="N439" s="239"/>
      <c r="O439" s="239"/>
      <c r="P439" s="239"/>
      <c r="Q439" s="99"/>
      <c r="R439" s="99"/>
      <c r="S439" s="97"/>
      <c r="T439" s="97"/>
      <c r="U439" s="97"/>
      <c r="V439" s="97"/>
      <c r="W439" s="97"/>
      <c r="X439" s="97"/>
      <c r="Y439" s="97"/>
      <c r="Z439" s="99"/>
    </row>
    <row r="440" spans="1:26" ht="12" customHeight="1">
      <c r="A440" s="99"/>
      <c r="B440" s="99"/>
      <c r="C440" s="99"/>
      <c r="D440" s="99"/>
      <c r="E440" s="99"/>
      <c r="F440" s="99"/>
      <c r="G440" s="99"/>
      <c r="H440" s="99"/>
      <c r="I440" s="99"/>
      <c r="J440" s="99"/>
      <c r="K440" s="99"/>
      <c r="L440" s="99"/>
      <c r="M440" s="239"/>
      <c r="N440" s="239"/>
      <c r="O440" s="239"/>
      <c r="P440" s="239"/>
      <c r="Q440" s="99"/>
      <c r="R440" s="99"/>
      <c r="S440" s="97"/>
      <c r="T440" s="97"/>
      <c r="U440" s="97"/>
      <c r="V440" s="97"/>
      <c r="W440" s="97"/>
      <c r="X440" s="97"/>
      <c r="Y440" s="97"/>
      <c r="Z440" s="99"/>
    </row>
    <row r="441" spans="1:26" ht="12" customHeight="1">
      <c r="A441" s="99"/>
      <c r="B441" s="99"/>
      <c r="C441" s="99"/>
      <c r="D441" s="99"/>
      <c r="E441" s="99"/>
      <c r="F441" s="99"/>
      <c r="G441" s="99"/>
      <c r="H441" s="99"/>
      <c r="I441" s="99"/>
      <c r="J441" s="99"/>
      <c r="K441" s="99"/>
      <c r="L441" s="99"/>
      <c r="M441" s="239"/>
      <c r="N441" s="239"/>
      <c r="O441" s="239"/>
      <c r="P441" s="239"/>
      <c r="Q441" s="99"/>
      <c r="R441" s="99"/>
      <c r="S441" s="97"/>
      <c r="T441" s="97"/>
      <c r="U441" s="97"/>
      <c r="V441" s="97"/>
      <c r="W441" s="97"/>
      <c r="X441" s="97"/>
      <c r="Y441" s="97"/>
      <c r="Z441" s="99"/>
    </row>
    <row r="442" spans="1:26" ht="12" customHeight="1">
      <c r="A442" s="99"/>
      <c r="B442" s="99"/>
      <c r="C442" s="99"/>
      <c r="D442" s="99"/>
      <c r="E442" s="99"/>
      <c r="F442" s="99"/>
      <c r="G442" s="99"/>
      <c r="H442" s="99"/>
      <c r="I442" s="99"/>
      <c r="J442" s="99"/>
      <c r="K442" s="99"/>
      <c r="L442" s="99"/>
      <c r="M442" s="239"/>
      <c r="N442" s="239"/>
      <c r="O442" s="239"/>
      <c r="P442" s="239"/>
      <c r="Q442" s="99"/>
      <c r="R442" s="99"/>
      <c r="S442" s="97"/>
      <c r="T442" s="97"/>
      <c r="U442" s="97"/>
      <c r="V442" s="97"/>
      <c r="W442" s="97"/>
      <c r="X442" s="97"/>
      <c r="Y442" s="97"/>
      <c r="Z442" s="99"/>
    </row>
    <row r="443" spans="1:26" ht="12" customHeight="1">
      <c r="A443" s="99"/>
      <c r="B443" s="99"/>
      <c r="C443" s="99"/>
      <c r="D443" s="99"/>
      <c r="E443" s="99"/>
      <c r="F443" s="99"/>
      <c r="G443" s="99"/>
      <c r="H443" s="99"/>
      <c r="I443" s="99"/>
      <c r="J443" s="99"/>
      <c r="K443" s="99"/>
      <c r="L443" s="99"/>
      <c r="M443" s="239"/>
      <c r="N443" s="239"/>
      <c r="O443" s="239"/>
      <c r="P443" s="239"/>
      <c r="Q443" s="99"/>
      <c r="R443" s="99"/>
      <c r="S443" s="97"/>
      <c r="T443" s="97"/>
      <c r="U443" s="97"/>
      <c r="V443" s="97"/>
      <c r="W443" s="97"/>
      <c r="X443" s="97"/>
      <c r="Y443" s="97"/>
      <c r="Z443" s="99"/>
    </row>
    <row r="444" spans="1:26" ht="12" customHeight="1">
      <c r="A444" s="99"/>
      <c r="B444" s="99"/>
      <c r="C444" s="99"/>
      <c r="D444" s="99"/>
      <c r="E444" s="99"/>
      <c r="F444" s="99"/>
      <c r="G444" s="99"/>
      <c r="H444" s="99"/>
      <c r="I444" s="99"/>
      <c r="J444" s="99"/>
      <c r="K444" s="99"/>
      <c r="L444" s="99"/>
      <c r="M444" s="239"/>
      <c r="N444" s="239"/>
      <c r="O444" s="239"/>
      <c r="P444" s="239"/>
      <c r="Q444" s="99"/>
      <c r="R444" s="99"/>
      <c r="S444" s="97"/>
      <c r="T444" s="97"/>
      <c r="U444" s="97"/>
      <c r="V444" s="97"/>
      <c r="W444" s="97"/>
      <c r="X444" s="97"/>
      <c r="Y444" s="97"/>
      <c r="Z444" s="99"/>
    </row>
    <row r="445" spans="1:26" ht="12" customHeight="1">
      <c r="A445" s="99"/>
      <c r="B445" s="99"/>
      <c r="C445" s="99"/>
      <c r="D445" s="99"/>
      <c r="E445" s="99"/>
      <c r="F445" s="99"/>
      <c r="G445" s="99"/>
      <c r="H445" s="99"/>
      <c r="I445" s="99"/>
      <c r="J445" s="99"/>
      <c r="K445" s="99"/>
      <c r="L445" s="99"/>
      <c r="M445" s="239"/>
      <c r="N445" s="239"/>
      <c r="O445" s="239"/>
      <c r="P445" s="239"/>
      <c r="Q445" s="99"/>
      <c r="R445" s="99"/>
      <c r="S445" s="97"/>
      <c r="T445" s="97"/>
      <c r="U445" s="97"/>
      <c r="V445" s="97"/>
      <c r="W445" s="97"/>
      <c r="X445" s="97"/>
      <c r="Y445" s="97"/>
      <c r="Z445" s="99"/>
    </row>
    <row r="446" spans="1:26" ht="12" customHeight="1">
      <c r="A446" s="99"/>
      <c r="B446" s="99"/>
      <c r="C446" s="99"/>
      <c r="D446" s="99"/>
      <c r="E446" s="99"/>
      <c r="F446" s="99"/>
      <c r="G446" s="99"/>
      <c r="H446" s="99"/>
      <c r="I446" s="99"/>
      <c r="J446" s="99"/>
      <c r="K446" s="99"/>
      <c r="L446" s="99"/>
      <c r="M446" s="239"/>
      <c r="N446" s="239"/>
      <c r="O446" s="239"/>
      <c r="P446" s="239"/>
      <c r="Q446" s="99"/>
      <c r="R446" s="99"/>
      <c r="S446" s="97"/>
      <c r="T446" s="97"/>
      <c r="U446" s="97"/>
      <c r="V446" s="97"/>
      <c r="W446" s="97"/>
      <c r="X446" s="97"/>
      <c r="Y446" s="97"/>
      <c r="Z446" s="99"/>
    </row>
    <row r="447" spans="1:26" ht="12" customHeight="1">
      <c r="A447" s="99"/>
      <c r="B447" s="99"/>
      <c r="C447" s="99"/>
      <c r="D447" s="99"/>
      <c r="E447" s="99"/>
      <c r="F447" s="99"/>
      <c r="G447" s="99"/>
      <c r="H447" s="99"/>
      <c r="I447" s="99"/>
      <c r="J447" s="99"/>
      <c r="K447" s="99"/>
      <c r="L447" s="99"/>
      <c r="M447" s="239"/>
      <c r="N447" s="239"/>
      <c r="O447" s="239"/>
      <c r="P447" s="239"/>
      <c r="Q447" s="99"/>
      <c r="R447" s="99"/>
      <c r="S447" s="97"/>
      <c r="T447" s="97"/>
      <c r="U447" s="97"/>
      <c r="V447" s="97"/>
      <c r="W447" s="97"/>
      <c r="X447" s="97"/>
      <c r="Y447" s="97"/>
      <c r="Z447" s="99"/>
    </row>
    <row r="448" spans="1:26" ht="12" customHeight="1">
      <c r="A448" s="99"/>
      <c r="B448" s="99"/>
      <c r="C448" s="99"/>
      <c r="D448" s="99"/>
      <c r="E448" s="99"/>
      <c r="F448" s="99"/>
      <c r="G448" s="99"/>
      <c r="H448" s="99"/>
      <c r="I448" s="99"/>
      <c r="J448" s="99"/>
      <c r="K448" s="99"/>
      <c r="L448" s="99"/>
      <c r="M448" s="239"/>
      <c r="N448" s="239"/>
      <c r="O448" s="239"/>
      <c r="P448" s="239"/>
      <c r="Q448" s="99"/>
      <c r="R448" s="99"/>
      <c r="S448" s="97"/>
      <c r="T448" s="97"/>
      <c r="U448" s="97"/>
      <c r="V448" s="97"/>
      <c r="W448" s="97"/>
      <c r="X448" s="97"/>
      <c r="Y448" s="97"/>
      <c r="Z448" s="99"/>
    </row>
    <row r="449" spans="1:26" ht="12" customHeight="1">
      <c r="A449" s="99"/>
      <c r="B449" s="99"/>
      <c r="C449" s="99"/>
      <c r="D449" s="99"/>
      <c r="E449" s="99"/>
      <c r="F449" s="99"/>
      <c r="G449" s="99"/>
      <c r="H449" s="99"/>
      <c r="I449" s="99"/>
      <c r="J449" s="99"/>
      <c r="K449" s="99"/>
      <c r="L449" s="99"/>
      <c r="M449" s="239"/>
      <c r="N449" s="239"/>
      <c r="O449" s="239"/>
      <c r="P449" s="239"/>
      <c r="Q449" s="99"/>
      <c r="R449" s="99"/>
      <c r="S449" s="97"/>
      <c r="T449" s="97"/>
      <c r="U449" s="97"/>
      <c r="V449" s="97"/>
      <c r="W449" s="97"/>
      <c r="X449" s="97"/>
      <c r="Y449" s="97"/>
      <c r="Z449" s="99"/>
    </row>
    <row r="450" spans="1:26" ht="12" customHeight="1">
      <c r="A450" s="99"/>
      <c r="B450" s="99"/>
      <c r="C450" s="99"/>
      <c r="D450" s="99"/>
      <c r="E450" s="99"/>
      <c r="F450" s="99"/>
      <c r="G450" s="99"/>
      <c r="H450" s="99"/>
      <c r="I450" s="99"/>
      <c r="J450" s="99"/>
      <c r="K450" s="99"/>
      <c r="L450" s="99"/>
      <c r="M450" s="239"/>
      <c r="N450" s="239"/>
      <c r="O450" s="239"/>
      <c r="P450" s="239"/>
      <c r="Q450" s="99"/>
      <c r="R450" s="99"/>
      <c r="S450" s="97"/>
      <c r="T450" s="97"/>
      <c r="U450" s="97"/>
      <c r="V450" s="97"/>
      <c r="W450" s="97"/>
      <c r="X450" s="97"/>
      <c r="Y450" s="97"/>
      <c r="Z450" s="99"/>
    </row>
    <row r="451" spans="1:26" ht="12" customHeight="1">
      <c r="A451" s="99"/>
      <c r="B451" s="99"/>
      <c r="C451" s="99"/>
      <c r="D451" s="99"/>
      <c r="E451" s="99"/>
      <c r="F451" s="99"/>
      <c r="G451" s="99"/>
      <c r="H451" s="99"/>
      <c r="I451" s="99"/>
      <c r="J451" s="99"/>
      <c r="K451" s="99"/>
      <c r="L451" s="99"/>
      <c r="M451" s="239"/>
      <c r="N451" s="239"/>
      <c r="O451" s="239"/>
      <c r="P451" s="239"/>
      <c r="Q451" s="99"/>
      <c r="R451" s="99"/>
      <c r="S451" s="97"/>
      <c r="T451" s="97"/>
      <c r="U451" s="97"/>
      <c r="V451" s="97"/>
      <c r="W451" s="97"/>
      <c r="X451" s="97"/>
      <c r="Y451" s="97"/>
      <c r="Z451" s="99"/>
    </row>
    <row r="452" spans="1:26" ht="12" customHeight="1">
      <c r="A452" s="99"/>
      <c r="B452" s="99"/>
      <c r="C452" s="99"/>
      <c r="D452" s="99"/>
      <c r="E452" s="99"/>
      <c r="F452" s="99"/>
      <c r="G452" s="99"/>
      <c r="H452" s="99"/>
      <c r="I452" s="99"/>
      <c r="J452" s="99"/>
      <c r="K452" s="99"/>
      <c r="L452" s="99"/>
      <c r="M452" s="239"/>
      <c r="N452" s="239"/>
      <c r="O452" s="239"/>
      <c r="P452" s="239"/>
      <c r="Q452" s="99"/>
      <c r="R452" s="99"/>
      <c r="S452" s="97"/>
      <c r="T452" s="97"/>
      <c r="U452" s="97"/>
      <c r="V452" s="97"/>
      <c r="W452" s="97"/>
      <c r="X452" s="97"/>
      <c r="Y452" s="97"/>
      <c r="Z452" s="99"/>
    </row>
    <row r="453" spans="1:26" ht="12" customHeight="1">
      <c r="A453" s="99"/>
      <c r="B453" s="99"/>
      <c r="C453" s="99"/>
      <c r="D453" s="99"/>
      <c r="E453" s="99"/>
      <c r="F453" s="99"/>
      <c r="G453" s="99"/>
      <c r="H453" s="99"/>
      <c r="I453" s="99"/>
      <c r="J453" s="99"/>
      <c r="K453" s="99"/>
      <c r="L453" s="99"/>
      <c r="M453" s="239"/>
      <c r="N453" s="239"/>
      <c r="O453" s="239"/>
      <c r="P453" s="239"/>
      <c r="Q453" s="99"/>
      <c r="R453" s="99"/>
      <c r="S453" s="97"/>
      <c r="T453" s="97"/>
      <c r="U453" s="97"/>
      <c r="V453" s="97"/>
      <c r="W453" s="97"/>
      <c r="X453" s="97"/>
      <c r="Y453" s="97"/>
      <c r="Z453" s="99"/>
    </row>
    <row r="454" spans="1:26" ht="12" customHeight="1">
      <c r="A454" s="99"/>
      <c r="B454" s="99"/>
      <c r="C454" s="99"/>
      <c r="D454" s="99"/>
      <c r="E454" s="99"/>
      <c r="F454" s="99"/>
      <c r="G454" s="99"/>
      <c r="H454" s="99"/>
      <c r="I454" s="99"/>
      <c r="J454" s="99"/>
      <c r="K454" s="99"/>
      <c r="L454" s="99"/>
      <c r="M454" s="239"/>
      <c r="N454" s="239"/>
      <c r="O454" s="239"/>
      <c r="P454" s="239"/>
      <c r="Q454" s="99"/>
      <c r="R454" s="99"/>
      <c r="S454" s="97"/>
      <c r="T454" s="97"/>
      <c r="U454" s="97"/>
      <c r="V454" s="97"/>
      <c r="W454" s="97"/>
      <c r="X454" s="97"/>
      <c r="Y454" s="97"/>
      <c r="Z454" s="99"/>
    </row>
    <row r="455" spans="1:26" ht="12" customHeight="1">
      <c r="A455" s="99"/>
      <c r="B455" s="99"/>
      <c r="C455" s="99"/>
      <c r="D455" s="99"/>
      <c r="E455" s="99"/>
      <c r="F455" s="99"/>
      <c r="G455" s="99"/>
      <c r="H455" s="99"/>
      <c r="I455" s="99"/>
      <c r="J455" s="99"/>
      <c r="K455" s="99"/>
      <c r="L455" s="99"/>
      <c r="M455" s="239"/>
      <c r="N455" s="239"/>
      <c r="O455" s="239"/>
      <c r="P455" s="239"/>
      <c r="Q455" s="99"/>
      <c r="R455" s="99"/>
      <c r="S455" s="97"/>
      <c r="T455" s="97"/>
      <c r="U455" s="97"/>
      <c r="V455" s="97"/>
      <c r="W455" s="97"/>
      <c r="X455" s="97"/>
      <c r="Y455" s="97"/>
      <c r="Z455" s="99"/>
    </row>
    <row r="456" spans="1:26" ht="12" customHeight="1">
      <c r="A456" s="99"/>
      <c r="B456" s="99"/>
      <c r="C456" s="99"/>
      <c r="D456" s="99"/>
      <c r="E456" s="99"/>
      <c r="F456" s="99"/>
      <c r="G456" s="99"/>
      <c r="H456" s="99"/>
      <c r="I456" s="99"/>
      <c r="J456" s="99"/>
      <c r="K456" s="99"/>
      <c r="L456" s="99"/>
      <c r="M456" s="239"/>
      <c r="N456" s="239"/>
      <c r="O456" s="239"/>
      <c r="P456" s="239"/>
      <c r="Q456" s="99"/>
      <c r="R456" s="99"/>
      <c r="S456" s="97"/>
      <c r="T456" s="97"/>
      <c r="U456" s="97"/>
      <c r="V456" s="97"/>
      <c r="W456" s="97"/>
      <c r="X456" s="97"/>
      <c r="Y456" s="97"/>
      <c r="Z456" s="99"/>
    </row>
    <row r="457" spans="1:26" ht="12" customHeight="1">
      <c r="A457" s="99"/>
      <c r="B457" s="99"/>
      <c r="C457" s="99"/>
      <c r="D457" s="99"/>
      <c r="E457" s="99"/>
      <c r="F457" s="99"/>
      <c r="G457" s="99"/>
      <c r="H457" s="99"/>
      <c r="I457" s="99"/>
      <c r="J457" s="99"/>
      <c r="K457" s="99"/>
      <c r="L457" s="99"/>
      <c r="M457" s="239"/>
      <c r="N457" s="239"/>
      <c r="O457" s="239"/>
      <c r="P457" s="239"/>
      <c r="Q457" s="99"/>
      <c r="R457" s="99"/>
      <c r="S457" s="97"/>
      <c r="T457" s="97"/>
      <c r="U457" s="97"/>
      <c r="V457" s="97"/>
      <c r="W457" s="97"/>
      <c r="X457" s="97"/>
      <c r="Y457" s="97"/>
      <c r="Z457" s="99"/>
    </row>
    <row r="458" spans="1:26" ht="12" customHeight="1">
      <c r="A458" s="99"/>
      <c r="B458" s="99"/>
      <c r="C458" s="99"/>
      <c r="D458" s="99"/>
      <c r="E458" s="99"/>
      <c r="F458" s="99"/>
      <c r="G458" s="99"/>
      <c r="H458" s="99"/>
      <c r="I458" s="99"/>
      <c r="J458" s="99"/>
      <c r="K458" s="99"/>
      <c r="L458" s="99"/>
      <c r="M458" s="239"/>
      <c r="N458" s="239"/>
      <c r="O458" s="239"/>
      <c r="P458" s="239"/>
      <c r="Q458" s="99"/>
      <c r="R458" s="99"/>
      <c r="S458" s="97"/>
      <c r="T458" s="97"/>
      <c r="U458" s="97"/>
      <c r="V458" s="97"/>
      <c r="W458" s="97"/>
      <c r="X458" s="97"/>
      <c r="Y458" s="97"/>
      <c r="Z458" s="99"/>
    </row>
    <row r="459" spans="1:26" ht="12" customHeight="1">
      <c r="A459" s="99"/>
      <c r="B459" s="99"/>
      <c r="C459" s="99"/>
      <c r="D459" s="99"/>
      <c r="E459" s="99"/>
      <c r="F459" s="99"/>
      <c r="G459" s="99"/>
      <c r="H459" s="99"/>
      <c r="I459" s="99"/>
      <c r="J459" s="99"/>
      <c r="K459" s="99"/>
      <c r="L459" s="99"/>
      <c r="M459" s="239"/>
      <c r="N459" s="239"/>
      <c r="O459" s="239"/>
      <c r="P459" s="239"/>
      <c r="Q459" s="99"/>
      <c r="R459" s="99"/>
      <c r="S459" s="97"/>
      <c r="T459" s="97"/>
      <c r="U459" s="97"/>
      <c r="V459" s="97"/>
      <c r="W459" s="97"/>
      <c r="X459" s="97"/>
      <c r="Y459" s="97"/>
      <c r="Z459" s="99"/>
    </row>
    <row r="460" spans="1:26" ht="12" customHeight="1">
      <c r="A460" s="99"/>
      <c r="B460" s="99"/>
      <c r="C460" s="99"/>
      <c r="D460" s="99"/>
      <c r="E460" s="99"/>
      <c r="F460" s="99"/>
      <c r="G460" s="99"/>
      <c r="H460" s="99"/>
      <c r="I460" s="99"/>
      <c r="J460" s="99"/>
      <c r="K460" s="99"/>
      <c r="L460" s="99"/>
      <c r="M460" s="239"/>
      <c r="N460" s="239"/>
      <c r="O460" s="239"/>
      <c r="P460" s="239"/>
      <c r="Q460" s="99"/>
      <c r="R460" s="99"/>
      <c r="S460" s="97"/>
      <c r="T460" s="97"/>
      <c r="U460" s="97"/>
      <c r="V460" s="97"/>
      <c r="W460" s="97"/>
      <c r="X460" s="97"/>
      <c r="Y460" s="97"/>
      <c r="Z460" s="99"/>
    </row>
    <row r="461" spans="1:26" ht="12" customHeight="1">
      <c r="A461" s="99"/>
      <c r="B461" s="99"/>
      <c r="C461" s="99"/>
      <c r="D461" s="99"/>
      <c r="E461" s="99"/>
      <c r="F461" s="99"/>
      <c r="G461" s="99"/>
      <c r="H461" s="99"/>
      <c r="I461" s="99"/>
      <c r="J461" s="99"/>
      <c r="K461" s="99"/>
      <c r="L461" s="99"/>
      <c r="M461" s="239"/>
      <c r="N461" s="239"/>
      <c r="O461" s="239"/>
      <c r="P461" s="239"/>
      <c r="Q461" s="99"/>
      <c r="R461" s="99"/>
      <c r="S461" s="97"/>
      <c r="T461" s="97"/>
      <c r="U461" s="97"/>
      <c r="V461" s="97"/>
      <c r="W461" s="97"/>
      <c r="X461" s="97"/>
      <c r="Y461" s="97"/>
      <c r="Z461" s="99"/>
    </row>
    <row r="462" spans="1:26" ht="12" customHeight="1">
      <c r="A462" s="99"/>
      <c r="B462" s="99"/>
      <c r="C462" s="99"/>
      <c r="D462" s="99"/>
      <c r="E462" s="99"/>
      <c r="F462" s="99"/>
      <c r="G462" s="99"/>
      <c r="H462" s="99"/>
      <c r="I462" s="99"/>
      <c r="J462" s="99"/>
      <c r="K462" s="99"/>
      <c r="L462" s="99"/>
      <c r="M462" s="239"/>
      <c r="N462" s="239"/>
      <c r="O462" s="239"/>
      <c r="P462" s="239"/>
      <c r="Q462" s="99"/>
      <c r="R462" s="99"/>
      <c r="S462" s="97"/>
      <c r="T462" s="97"/>
      <c r="U462" s="97"/>
      <c r="V462" s="97"/>
      <c r="W462" s="97"/>
      <c r="X462" s="97"/>
      <c r="Y462" s="97"/>
      <c r="Z462" s="99"/>
    </row>
    <row r="463" spans="1:26" ht="12" customHeight="1">
      <c r="A463" s="99"/>
      <c r="B463" s="99"/>
      <c r="C463" s="99"/>
      <c r="D463" s="99"/>
      <c r="E463" s="99"/>
      <c r="F463" s="99"/>
      <c r="G463" s="99"/>
      <c r="H463" s="99"/>
      <c r="I463" s="99"/>
      <c r="J463" s="99"/>
      <c r="K463" s="99"/>
      <c r="L463" s="99"/>
      <c r="M463" s="239"/>
      <c r="N463" s="239"/>
      <c r="O463" s="239"/>
      <c r="P463" s="239"/>
      <c r="Q463" s="99"/>
      <c r="R463" s="99"/>
      <c r="S463" s="97"/>
      <c r="T463" s="97"/>
      <c r="U463" s="97"/>
      <c r="V463" s="97"/>
      <c r="W463" s="97"/>
      <c r="X463" s="97"/>
      <c r="Y463" s="97"/>
      <c r="Z463" s="99"/>
    </row>
    <row r="464" spans="1:26" ht="12" customHeight="1">
      <c r="A464" s="99"/>
      <c r="B464" s="99"/>
      <c r="C464" s="99"/>
      <c r="D464" s="99"/>
      <c r="E464" s="99"/>
      <c r="F464" s="99"/>
      <c r="G464" s="99"/>
      <c r="H464" s="99"/>
      <c r="I464" s="99"/>
      <c r="J464" s="99"/>
      <c r="K464" s="99"/>
      <c r="L464" s="99"/>
      <c r="M464" s="239"/>
      <c r="N464" s="239"/>
      <c r="O464" s="239"/>
      <c r="P464" s="239"/>
      <c r="Q464" s="99"/>
      <c r="R464" s="99"/>
      <c r="S464" s="97"/>
      <c r="T464" s="97"/>
      <c r="U464" s="97"/>
      <c r="V464" s="97"/>
      <c r="W464" s="97"/>
      <c r="X464" s="97"/>
      <c r="Y464" s="97"/>
      <c r="Z464" s="99"/>
    </row>
    <row r="465" spans="1:26" ht="12" customHeight="1">
      <c r="A465" s="99"/>
      <c r="B465" s="99"/>
      <c r="C465" s="99"/>
      <c r="D465" s="99"/>
      <c r="E465" s="99"/>
      <c r="F465" s="99"/>
      <c r="G465" s="99"/>
      <c r="H465" s="99"/>
      <c r="I465" s="99"/>
      <c r="J465" s="99"/>
      <c r="K465" s="99"/>
      <c r="L465" s="99"/>
      <c r="M465" s="239"/>
      <c r="N465" s="239"/>
      <c r="O465" s="239"/>
      <c r="P465" s="239"/>
      <c r="Q465" s="99"/>
      <c r="R465" s="99"/>
      <c r="S465" s="97"/>
      <c r="T465" s="97"/>
      <c r="U465" s="97"/>
      <c r="V465" s="97"/>
      <c r="W465" s="97"/>
      <c r="X465" s="97"/>
      <c r="Y465" s="97"/>
      <c r="Z465" s="99"/>
    </row>
    <row r="466" spans="1:26" ht="12" customHeight="1">
      <c r="A466" s="99"/>
      <c r="B466" s="99"/>
      <c r="C466" s="99"/>
      <c r="D466" s="99"/>
      <c r="E466" s="99"/>
      <c r="F466" s="99"/>
      <c r="G466" s="99"/>
      <c r="H466" s="99"/>
      <c r="I466" s="99"/>
      <c r="J466" s="99"/>
      <c r="K466" s="99"/>
      <c r="L466" s="99"/>
      <c r="M466" s="239"/>
      <c r="N466" s="239"/>
      <c r="O466" s="239"/>
      <c r="P466" s="239"/>
      <c r="Q466" s="99"/>
      <c r="R466" s="99"/>
      <c r="S466" s="97"/>
      <c r="T466" s="97"/>
      <c r="U466" s="97"/>
      <c r="V466" s="97"/>
      <c r="W466" s="97"/>
      <c r="X466" s="97"/>
      <c r="Y466" s="97"/>
      <c r="Z466" s="99"/>
    </row>
    <row r="467" spans="1:26" ht="12" customHeight="1">
      <c r="A467" s="99"/>
      <c r="B467" s="99"/>
      <c r="C467" s="99"/>
      <c r="D467" s="99"/>
      <c r="E467" s="99"/>
      <c r="F467" s="99"/>
      <c r="G467" s="99"/>
      <c r="H467" s="99"/>
      <c r="I467" s="99"/>
      <c r="J467" s="99"/>
      <c r="K467" s="99"/>
      <c r="L467" s="99"/>
      <c r="M467" s="239"/>
      <c r="N467" s="239"/>
      <c r="O467" s="239"/>
      <c r="P467" s="239"/>
      <c r="Q467" s="99"/>
      <c r="R467" s="99"/>
      <c r="S467" s="97"/>
      <c r="T467" s="97"/>
      <c r="U467" s="97"/>
      <c r="V467" s="97"/>
      <c r="W467" s="97"/>
      <c r="X467" s="97"/>
      <c r="Y467" s="97"/>
      <c r="Z467" s="99"/>
    </row>
    <row r="468" spans="1:26" ht="12" customHeight="1">
      <c r="A468" s="99"/>
      <c r="B468" s="99"/>
      <c r="C468" s="99"/>
      <c r="D468" s="99"/>
      <c r="E468" s="99"/>
      <c r="F468" s="99"/>
      <c r="G468" s="99"/>
      <c r="H468" s="99"/>
      <c r="I468" s="99"/>
      <c r="J468" s="99"/>
      <c r="K468" s="99"/>
      <c r="L468" s="99"/>
      <c r="M468" s="239"/>
      <c r="N468" s="239"/>
      <c r="O468" s="239"/>
      <c r="P468" s="239"/>
      <c r="Q468" s="99"/>
      <c r="R468" s="99"/>
      <c r="S468" s="97"/>
      <c r="T468" s="97"/>
      <c r="U468" s="97"/>
      <c r="V468" s="97"/>
      <c r="W468" s="97"/>
      <c r="X468" s="97"/>
      <c r="Y468" s="97"/>
      <c r="Z468" s="99"/>
    </row>
    <row r="469" spans="1:26" ht="12" customHeight="1">
      <c r="A469" s="99"/>
      <c r="B469" s="99"/>
      <c r="C469" s="99"/>
      <c r="D469" s="99"/>
      <c r="E469" s="99"/>
      <c r="F469" s="99"/>
      <c r="G469" s="99"/>
      <c r="H469" s="99"/>
      <c r="I469" s="99"/>
      <c r="J469" s="99"/>
      <c r="K469" s="99"/>
      <c r="L469" s="99"/>
      <c r="M469" s="239"/>
      <c r="N469" s="239"/>
      <c r="O469" s="239"/>
      <c r="P469" s="239"/>
      <c r="Q469" s="99"/>
      <c r="R469" s="99"/>
      <c r="S469" s="97"/>
      <c r="T469" s="97"/>
      <c r="U469" s="97"/>
      <c r="V469" s="97"/>
      <c r="W469" s="97"/>
      <c r="X469" s="97"/>
      <c r="Y469" s="97"/>
      <c r="Z469" s="99"/>
    </row>
    <row r="470" spans="1:26" ht="12" customHeight="1">
      <c r="A470" s="99"/>
      <c r="B470" s="99"/>
      <c r="C470" s="99"/>
      <c r="D470" s="99"/>
      <c r="E470" s="99"/>
      <c r="F470" s="99"/>
      <c r="G470" s="99"/>
      <c r="H470" s="99"/>
      <c r="I470" s="99"/>
      <c r="J470" s="99"/>
      <c r="K470" s="99"/>
      <c r="L470" s="99"/>
      <c r="M470" s="239"/>
      <c r="N470" s="239"/>
      <c r="O470" s="239"/>
      <c r="P470" s="239"/>
      <c r="Q470" s="99"/>
      <c r="R470" s="99"/>
      <c r="S470" s="97"/>
      <c r="T470" s="97"/>
      <c r="U470" s="97"/>
      <c r="V470" s="97"/>
      <c r="W470" s="97"/>
      <c r="X470" s="97"/>
      <c r="Y470" s="97"/>
      <c r="Z470" s="99"/>
    </row>
    <row r="471" spans="1:26" ht="12" customHeight="1">
      <c r="A471" s="99"/>
      <c r="B471" s="99"/>
      <c r="C471" s="99"/>
      <c r="D471" s="99"/>
      <c r="E471" s="99"/>
      <c r="F471" s="99"/>
      <c r="G471" s="99"/>
      <c r="H471" s="99"/>
      <c r="I471" s="99"/>
      <c r="J471" s="99"/>
      <c r="K471" s="99"/>
      <c r="L471" s="99"/>
      <c r="M471" s="239"/>
      <c r="N471" s="239"/>
      <c r="O471" s="239"/>
      <c r="P471" s="239"/>
      <c r="Q471" s="99"/>
      <c r="R471" s="99"/>
      <c r="S471" s="97"/>
      <c r="T471" s="97"/>
      <c r="U471" s="97"/>
      <c r="V471" s="97"/>
      <c r="W471" s="97"/>
      <c r="X471" s="97"/>
      <c r="Y471" s="97"/>
      <c r="Z471" s="99"/>
    </row>
    <row r="472" spans="1:26" ht="12" customHeight="1">
      <c r="A472" s="99"/>
      <c r="B472" s="99"/>
      <c r="C472" s="99"/>
      <c r="D472" s="99"/>
      <c r="E472" s="99"/>
      <c r="F472" s="99"/>
      <c r="G472" s="99"/>
      <c r="H472" s="99"/>
      <c r="I472" s="99"/>
      <c r="J472" s="99"/>
      <c r="K472" s="99"/>
      <c r="L472" s="99"/>
      <c r="M472" s="239"/>
      <c r="N472" s="239"/>
      <c r="O472" s="239"/>
      <c r="P472" s="239"/>
      <c r="Q472" s="99"/>
      <c r="R472" s="99"/>
      <c r="S472" s="97"/>
      <c r="T472" s="97"/>
      <c r="U472" s="97"/>
      <c r="V472" s="97"/>
      <c r="W472" s="97"/>
      <c r="X472" s="97"/>
      <c r="Y472" s="97"/>
      <c r="Z472" s="99"/>
    </row>
    <row r="473" spans="1:26" ht="12" customHeight="1">
      <c r="A473" s="99"/>
      <c r="B473" s="99"/>
      <c r="C473" s="99"/>
      <c r="D473" s="99"/>
      <c r="E473" s="99"/>
      <c r="F473" s="99"/>
      <c r="G473" s="99"/>
      <c r="H473" s="99"/>
      <c r="I473" s="99"/>
      <c r="J473" s="99"/>
      <c r="K473" s="99"/>
      <c r="L473" s="99"/>
      <c r="M473" s="239"/>
      <c r="N473" s="239"/>
      <c r="O473" s="239"/>
      <c r="P473" s="239"/>
      <c r="Q473" s="99"/>
      <c r="R473" s="99"/>
      <c r="S473" s="97"/>
      <c r="T473" s="97"/>
      <c r="U473" s="97"/>
      <c r="V473" s="97"/>
      <c r="W473" s="97"/>
      <c r="X473" s="97"/>
      <c r="Y473" s="97"/>
      <c r="Z473" s="99"/>
    </row>
    <row r="474" spans="1:26" ht="12" customHeight="1">
      <c r="A474" s="99"/>
      <c r="B474" s="99"/>
      <c r="C474" s="99"/>
      <c r="D474" s="99"/>
      <c r="E474" s="99"/>
      <c r="F474" s="99"/>
      <c r="G474" s="99"/>
      <c r="H474" s="99"/>
      <c r="I474" s="99"/>
      <c r="J474" s="99"/>
      <c r="K474" s="99"/>
      <c r="L474" s="99"/>
      <c r="M474" s="239"/>
      <c r="N474" s="239"/>
      <c r="O474" s="239"/>
      <c r="P474" s="239"/>
      <c r="Q474" s="99"/>
      <c r="R474" s="99"/>
      <c r="S474" s="97"/>
      <c r="T474" s="97"/>
      <c r="U474" s="97"/>
      <c r="V474" s="97"/>
      <c r="W474" s="97"/>
      <c r="X474" s="97"/>
      <c r="Y474" s="97"/>
      <c r="Z474" s="99"/>
    </row>
    <row r="475" spans="1:26" ht="12" customHeight="1">
      <c r="A475" s="99"/>
      <c r="B475" s="99"/>
      <c r="C475" s="99"/>
      <c r="D475" s="99"/>
      <c r="E475" s="99"/>
      <c r="F475" s="99"/>
      <c r="G475" s="99"/>
      <c r="H475" s="99"/>
      <c r="I475" s="99"/>
      <c r="J475" s="99"/>
      <c r="K475" s="99"/>
      <c r="L475" s="99"/>
      <c r="M475" s="239"/>
      <c r="N475" s="239"/>
      <c r="O475" s="239"/>
      <c r="P475" s="239"/>
      <c r="Q475" s="99"/>
      <c r="R475" s="99"/>
      <c r="S475" s="97"/>
      <c r="T475" s="97"/>
      <c r="U475" s="97"/>
      <c r="V475" s="97"/>
      <c r="W475" s="97"/>
      <c r="X475" s="97"/>
      <c r="Y475" s="97"/>
      <c r="Z475" s="99"/>
    </row>
    <row r="476" spans="1:26" ht="12" customHeight="1">
      <c r="A476" s="99"/>
      <c r="B476" s="99"/>
      <c r="C476" s="99"/>
      <c r="D476" s="99"/>
      <c r="E476" s="99"/>
      <c r="F476" s="99"/>
      <c r="G476" s="99"/>
      <c r="H476" s="99"/>
      <c r="I476" s="99"/>
      <c r="J476" s="99"/>
      <c r="K476" s="99"/>
      <c r="L476" s="99"/>
      <c r="M476" s="239"/>
      <c r="N476" s="239"/>
      <c r="O476" s="239"/>
      <c r="P476" s="239"/>
      <c r="Q476" s="99"/>
      <c r="R476" s="99"/>
      <c r="S476" s="97"/>
      <c r="T476" s="97"/>
      <c r="U476" s="97"/>
      <c r="V476" s="97"/>
      <c r="W476" s="97"/>
      <c r="X476" s="97"/>
      <c r="Y476" s="97"/>
      <c r="Z476" s="99"/>
    </row>
    <row r="477" spans="1:26" ht="12" customHeight="1">
      <c r="A477" s="99"/>
      <c r="B477" s="99"/>
      <c r="C477" s="99"/>
      <c r="D477" s="99"/>
      <c r="E477" s="99"/>
      <c r="F477" s="99"/>
      <c r="G477" s="99"/>
      <c r="H477" s="99"/>
      <c r="I477" s="99"/>
      <c r="J477" s="99"/>
      <c r="K477" s="99"/>
      <c r="L477" s="99"/>
      <c r="M477" s="239"/>
      <c r="N477" s="239"/>
      <c r="O477" s="239"/>
      <c r="P477" s="239"/>
      <c r="Q477" s="99"/>
      <c r="R477" s="99"/>
      <c r="S477" s="97"/>
      <c r="T477" s="97"/>
      <c r="U477" s="97"/>
      <c r="V477" s="97"/>
      <c r="W477" s="97"/>
      <c r="X477" s="97"/>
      <c r="Y477" s="97"/>
      <c r="Z477" s="99"/>
    </row>
    <row r="478" spans="1:26" ht="12" customHeight="1">
      <c r="A478" s="99"/>
      <c r="B478" s="99"/>
      <c r="C478" s="99"/>
      <c r="D478" s="99"/>
      <c r="E478" s="99"/>
      <c r="F478" s="99"/>
      <c r="G478" s="99"/>
      <c r="H478" s="99"/>
      <c r="I478" s="99"/>
      <c r="J478" s="99"/>
      <c r="K478" s="99"/>
      <c r="L478" s="99"/>
      <c r="M478" s="239"/>
      <c r="N478" s="239"/>
      <c r="O478" s="239"/>
      <c r="P478" s="239"/>
      <c r="Q478" s="99"/>
      <c r="R478" s="99"/>
      <c r="S478" s="97"/>
      <c r="T478" s="97"/>
      <c r="U478" s="97"/>
      <c r="V478" s="97"/>
      <c r="W478" s="97"/>
      <c r="X478" s="97"/>
      <c r="Y478" s="97"/>
      <c r="Z478" s="99"/>
    </row>
    <row r="479" spans="1:26" ht="12" customHeight="1">
      <c r="A479" s="99"/>
      <c r="B479" s="99"/>
      <c r="C479" s="99"/>
      <c r="D479" s="99"/>
      <c r="E479" s="99"/>
      <c r="F479" s="99"/>
      <c r="G479" s="99"/>
      <c r="H479" s="99"/>
      <c r="I479" s="99"/>
      <c r="J479" s="99"/>
      <c r="K479" s="99"/>
      <c r="L479" s="99"/>
      <c r="M479" s="239"/>
      <c r="N479" s="239"/>
      <c r="O479" s="239"/>
      <c r="P479" s="239"/>
      <c r="Q479" s="99"/>
      <c r="R479" s="99"/>
      <c r="S479" s="97"/>
      <c r="T479" s="97"/>
      <c r="U479" s="97"/>
      <c r="V479" s="97"/>
      <c r="W479" s="97"/>
      <c r="X479" s="97"/>
      <c r="Y479" s="97"/>
      <c r="Z479" s="99"/>
    </row>
    <row r="480" spans="1:26" ht="12" customHeight="1">
      <c r="A480" s="99"/>
      <c r="B480" s="99"/>
      <c r="C480" s="99"/>
      <c r="D480" s="99"/>
      <c r="E480" s="99"/>
      <c r="F480" s="99"/>
      <c r="G480" s="99"/>
      <c r="H480" s="99"/>
      <c r="I480" s="99"/>
      <c r="J480" s="99"/>
      <c r="K480" s="99"/>
      <c r="L480" s="99"/>
      <c r="M480" s="239"/>
      <c r="N480" s="239"/>
      <c r="O480" s="239"/>
      <c r="P480" s="239"/>
      <c r="Q480" s="99"/>
      <c r="R480" s="99"/>
      <c r="S480" s="97"/>
      <c r="T480" s="97"/>
      <c r="U480" s="97"/>
      <c r="V480" s="97"/>
      <c r="W480" s="97"/>
      <c r="X480" s="97"/>
      <c r="Y480" s="97"/>
      <c r="Z480" s="99"/>
    </row>
    <row r="481" spans="1:26" ht="12" customHeight="1">
      <c r="A481" s="99"/>
      <c r="B481" s="99"/>
      <c r="C481" s="99"/>
      <c r="D481" s="99"/>
      <c r="E481" s="99"/>
      <c r="F481" s="99"/>
      <c r="G481" s="99"/>
      <c r="H481" s="99"/>
      <c r="I481" s="99"/>
      <c r="J481" s="99"/>
      <c r="K481" s="99"/>
      <c r="L481" s="99"/>
      <c r="M481" s="239"/>
      <c r="N481" s="239"/>
      <c r="O481" s="239"/>
      <c r="P481" s="239"/>
      <c r="Q481" s="99"/>
      <c r="R481" s="99"/>
      <c r="S481" s="97"/>
      <c r="T481" s="97"/>
      <c r="U481" s="97"/>
      <c r="V481" s="97"/>
      <c r="W481" s="97"/>
      <c r="X481" s="97"/>
      <c r="Y481" s="97"/>
      <c r="Z481" s="99"/>
    </row>
    <row r="482" spans="1:26" ht="12" customHeight="1">
      <c r="A482" s="99"/>
      <c r="B482" s="99"/>
      <c r="C482" s="99"/>
      <c r="D482" s="99"/>
      <c r="E482" s="99"/>
      <c r="F482" s="99"/>
      <c r="G482" s="99"/>
      <c r="H482" s="99"/>
      <c r="I482" s="99"/>
      <c r="J482" s="99"/>
      <c r="K482" s="99"/>
      <c r="L482" s="99"/>
      <c r="M482" s="239"/>
      <c r="N482" s="239"/>
      <c r="O482" s="239"/>
      <c r="P482" s="239"/>
      <c r="Q482" s="99"/>
      <c r="R482" s="99"/>
      <c r="S482" s="97"/>
      <c r="T482" s="97"/>
      <c r="U482" s="97"/>
      <c r="V482" s="97"/>
      <c r="W482" s="97"/>
      <c r="X482" s="97"/>
      <c r="Y482" s="97"/>
      <c r="Z482" s="99"/>
    </row>
    <row r="483" spans="1:26" ht="12" customHeight="1">
      <c r="A483" s="99"/>
      <c r="B483" s="99"/>
      <c r="C483" s="99"/>
      <c r="D483" s="99"/>
      <c r="E483" s="99"/>
      <c r="F483" s="99"/>
      <c r="G483" s="99"/>
      <c r="H483" s="99"/>
      <c r="I483" s="99"/>
      <c r="J483" s="99"/>
      <c r="K483" s="99"/>
      <c r="L483" s="99"/>
      <c r="M483" s="239"/>
      <c r="N483" s="239"/>
      <c r="O483" s="239"/>
      <c r="P483" s="239"/>
      <c r="Q483" s="99"/>
      <c r="R483" s="99"/>
      <c r="S483" s="97"/>
      <c r="T483" s="97"/>
      <c r="U483" s="97"/>
      <c r="V483" s="97"/>
      <c r="W483" s="97"/>
      <c r="X483" s="97"/>
      <c r="Y483" s="97"/>
      <c r="Z483" s="99"/>
    </row>
    <row r="484" spans="1:26" ht="12" customHeight="1">
      <c r="A484" s="99"/>
      <c r="B484" s="99"/>
      <c r="C484" s="99"/>
      <c r="D484" s="99"/>
      <c r="E484" s="99"/>
      <c r="F484" s="99"/>
      <c r="G484" s="99"/>
      <c r="H484" s="99"/>
      <c r="I484" s="99"/>
      <c r="J484" s="99"/>
      <c r="K484" s="99"/>
      <c r="L484" s="99"/>
      <c r="M484" s="239"/>
      <c r="N484" s="239"/>
      <c r="O484" s="239"/>
      <c r="P484" s="239"/>
      <c r="Q484" s="99"/>
      <c r="R484" s="99"/>
      <c r="S484" s="97"/>
      <c r="T484" s="97"/>
      <c r="U484" s="97"/>
      <c r="V484" s="97"/>
      <c r="W484" s="97"/>
      <c r="X484" s="97"/>
      <c r="Y484" s="97"/>
      <c r="Z484" s="99"/>
    </row>
    <row r="485" spans="1:26" ht="12" customHeight="1">
      <c r="A485" s="99"/>
      <c r="B485" s="99"/>
      <c r="C485" s="99"/>
      <c r="D485" s="99"/>
      <c r="E485" s="99"/>
      <c r="F485" s="99"/>
      <c r="G485" s="99"/>
      <c r="H485" s="99"/>
      <c r="I485" s="99"/>
      <c r="J485" s="99"/>
      <c r="K485" s="99"/>
      <c r="L485" s="99"/>
      <c r="M485" s="239"/>
      <c r="N485" s="239"/>
      <c r="O485" s="239"/>
      <c r="P485" s="239"/>
      <c r="Q485" s="99"/>
      <c r="R485" s="99"/>
      <c r="S485" s="97"/>
      <c r="T485" s="97"/>
      <c r="U485" s="97"/>
      <c r="V485" s="97"/>
      <c r="W485" s="97"/>
      <c r="X485" s="97"/>
      <c r="Y485" s="97"/>
      <c r="Z485" s="99"/>
    </row>
    <row r="486" spans="1:26" ht="12" customHeight="1">
      <c r="A486" s="99"/>
      <c r="B486" s="99"/>
      <c r="C486" s="99"/>
      <c r="D486" s="99"/>
      <c r="E486" s="99"/>
      <c r="F486" s="99"/>
      <c r="G486" s="99"/>
      <c r="H486" s="99"/>
      <c r="I486" s="99"/>
      <c r="J486" s="99"/>
      <c r="K486" s="99"/>
      <c r="L486" s="99"/>
      <c r="M486" s="239"/>
      <c r="N486" s="239"/>
      <c r="O486" s="239"/>
      <c r="P486" s="239"/>
      <c r="Q486" s="99"/>
      <c r="R486" s="99"/>
      <c r="S486" s="97"/>
      <c r="T486" s="97"/>
      <c r="U486" s="97"/>
      <c r="V486" s="97"/>
      <c r="W486" s="97"/>
      <c r="X486" s="97"/>
      <c r="Y486" s="97"/>
      <c r="Z486" s="99"/>
    </row>
    <row r="487" spans="1:26" ht="12" customHeight="1">
      <c r="A487" s="99"/>
      <c r="B487" s="99"/>
      <c r="C487" s="99"/>
      <c r="D487" s="99"/>
      <c r="E487" s="99"/>
      <c r="F487" s="99"/>
      <c r="G487" s="99"/>
      <c r="H487" s="99"/>
      <c r="I487" s="99"/>
      <c r="J487" s="99"/>
      <c r="K487" s="99"/>
      <c r="L487" s="99"/>
      <c r="M487" s="239"/>
      <c r="N487" s="239"/>
      <c r="O487" s="239"/>
      <c r="P487" s="239"/>
      <c r="Q487" s="99"/>
      <c r="R487" s="99"/>
      <c r="S487" s="97"/>
      <c r="T487" s="97"/>
      <c r="U487" s="97"/>
      <c r="V487" s="97"/>
      <c r="W487" s="97"/>
      <c r="X487" s="97"/>
      <c r="Y487" s="97"/>
      <c r="Z487" s="99"/>
    </row>
    <row r="488" spans="1:26" ht="12" customHeight="1">
      <c r="A488" s="99"/>
      <c r="B488" s="99"/>
      <c r="C488" s="99"/>
      <c r="D488" s="99"/>
      <c r="E488" s="99"/>
      <c r="F488" s="99"/>
      <c r="G488" s="99"/>
      <c r="H488" s="99"/>
      <c r="I488" s="99"/>
      <c r="J488" s="99"/>
      <c r="K488" s="99"/>
      <c r="L488" s="99"/>
      <c r="M488" s="239"/>
      <c r="N488" s="239"/>
      <c r="O488" s="239"/>
      <c r="P488" s="239"/>
      <c r="Q488" s="99"/>
      <c r="R488" s="99"/>
      <c r="S488" s="97"/>
      <c r="T488" s="97"/>
      <c r="U488" s="97"/>
      <c r="V488" s="97"/>
      <c r="W488" s="97"/>
      <c r="X488" s="97"/>
      <c r="Y488" s="97"/>
      <c r="Z488" s="99"/>
    </row>
    <row r="489" spans="1:26" ht="12" customHeight="1">
      <c r="A489" s="99"/>
      <c r="B489" s="99"/>
      <c r="C489" s="99"/>
      <c r="D489" s="99"/>
      <c r="E489" s="99"/>
      <c r="F489" s="99"/>
      <c r="G489" s="99"/>
      <c r="H489" s="99"/>
      <c r="I489" s="99"/>
      <c r="J489" s="99"/>
      <c r="K489" s="99"/>
      <c r="L489" s="99"/>
      <c r="M489" s="239"/>
      <c r="N489" s="239"/>
      <c r="O489" s="239"/>
      <c r="P489" s="239"/>
      <c r="Q489" s="99"/>
      <c r="R489" s="99"/>
      <c r="S489" s="97"/>
      <c r="T489" s="97"/>
      <c r="U489" s="97"/>
      <c r="V489" s="97"/>
      <c r="W489" s="97"/>
      <c r="X489" s="97"/>
      <c r="Y489" s="97"/>
      <c r="Z489" s="99"/>
    </row>
    <row r="490" spans="1:26" ht="12" customHeight="1">
      <c r="A490" s="99"/>
      <c r="B490" s="99"/>
      <c r="C490" s="99"/>
      <c r="D490" s="99"/>
      <c r="E490" s="99"/>
      <c r="F490" s="99"/>
      <c r="G490" s="99"/>
      <c r="H490" s="99"/>
      <c r="I490" s="99"/>
      <c r="J490" s="99"/>
      <c r="K490" s="99"/>
      <c r="L490" s="99"/>
      <c r="M490" s="239"/>
      <c r="N490" s="239"/>
      <c r="O490" s="239"/>
      <c r="P490" s="239"/>
      <c r="Q490" s="99"/>
      <c r="R490" s="99"/>
      <c r="S490" s="97"/>
      <c r="T490" s="97"/>
      <c r="U490" s="97"/>
      <c r="V490" s="97"/>
      <c r="W490" s="97"/>
      <c r="X490" s="97"/>
      <c r="Y490" s="97"/>
      <c r="Z490" s="99"/>
    </row>
    <row r="491" spans="1:26" ht="12" customHeight="1">
      <c r="A491" s="99"/>
      <c r="B491" s="99"/>
      <c r="C491" s="99"/>
      <c r="D491" s="99"/>
      <c r="E491" s="99"/>
      <c r="F491" s="99"/>
      <c r="G491" s="99"/>
      <c r="H491" s="99"/>
      <c r="I491" s="99"/>
      <c r="J491" s="99"/>
      <c r="K491" s="99"/>
      <c r="L491" s="99"/>
      <c r="M491" s="239"/>
      <c r="N491" s="239"/>
      <c r="O491" s="239"/>
      <c r="P491" s="239"/>
      <c r="Q491" s="99"/>
      <c r="R491" s="99"/>
      <c r="S491" s="97"/>
      <c r="T491" s="97"/>
      <c r="U491" s="97"/>
      <c r="V491" s="97"/>
      <c r="W491" s="97"/>
      <c r="X491" s="97"/>
      <c r="Y491" s="97"/>
      <c r="Z491" s="99"/>
    </row>
    <row r="492" spans="1:26" ht="12" customHeight="1">
      <c r="A492" s="99"/>
      <c r="B492" s="99"/>
      <c r="C492" s="99"/>
      <c r="D492" s="99"/>
      <c r="E492" s="99"/>
      <c r="F492" s="99"/>
      <c r="G492" s="99"/>
      <c r="H492" s="99"/>
      <c r="I492" s="99"/>
      <c r="J492" s="99"/>
      <c r="K492" s="99"/>
      <c r="L492" s="99"/>
      <c r="M492" s="239"/>
      <c r="N492" s="239"/>
      <c r="O492" s="239"/>
      <c r="P492" s="239"/>
      <c r="Q492" s="99"/>
      <c r="R492" s="99"/>
      <c r="S492" s="97"/>
      <c r="T492" s="97"/>
      <c r="U492" s="97"/>
      <c r="V492" s="97"/>
      <c r="W492" s="97"/>
      <c r="X492" s="97"/>
      <c r="Y492" s="97"/>
      <c r="Z492" s="99"/>
    </row>
    <row r="493" spans="1:26" ht="12" customHeight="1">
      <c r="A493" s="99"/>
      <c r="B493" s="99"/>
      <c r="C493" s="99"/>
      <c r="D493" s="99"/>
      <c r="E493" s="99"/>
      <c r="F493" s="99"/>
      <c r="G493" s="99"/>
      <c r="H493" s="99"/>
      <c r="I493" s="99"/>
      <c r="J493" s="99"/>
      <c r="K493" s="99"/>
      <c r="L493" s="99"/>
      <c r="M493" s="239"/>
      <c r="N493" s="239"/>
      <c r="O493" s="239"/>
      <c r="P493" s="239"/>
      <c r="Q493" s="99"/>
      <c r="R493" s="99"/>
      <c r="S493" s="97"/>
      <c r="T493" s="97"/>
      <c r="U493" s="97"/>
      <c r="V493" s="97"/>
      <c r="W493" s="97"/>
      <c r="X493" s="97"/>
      <c r="Y493" s="97"/>
      <c r="Z493" s="99"/>
    </row>
    <row r="494" spans="1:26" ht="12" customHeight="1">
      <c r="A494" s="99"/>
      <c r="B494" s="99"/>
      <c r="C494" s="99"/>
      <c r="D494" s="99"/>
      <c r="E494" s="99"/>
      <c r="F494" s="99"/>
      <c r="G494" s="99"/>
      <c r="H494" s="99"/>
      <c r="I494" s="99"/>
      <c r="J494" s="99"/>
      <c r="K494" s="99"/>
      <c r="L494" s="99"/>
      <c r="M494" s="239"/>
      <c r="N494" s="239"/>
      <c r="O494" s="239"/>
      <c r="P494" s="239"/>
      <c r="Q494" s="99"/>
      <c r="R494" s="99"/>
      <c r="S494" s="97"/>
      <c r="T494" s="97"/>
      <c r="U494" s="97"/>
      <c r="V494" s="97"/>
      <c r="W494" s="97"/>
      <c r="X494" s="97"/>
      <c r="Y494" s="97"/>
      <c r="Z494" s="99"/>
    </row>
    <row r="495" spans="1:26" ht="12" customHeight="1">
      <c r="A495" s="99"/>
      <c r="B495" s="99"/>
      <c r="C495" s="99"/>
      <c r="D495" s="99"/>
      <c r="E495" s="99"/>
      <c r="F495" s="99"/>
      <c r="G495" s="99"/>
      <c r="H495" s="99"/>
      <c r="I495" s="99"/>
      <c r="J495" s="99"/>
      <c r="K495" s="99"/>
      <c r="L495" s="99"/>
      <c r="M495" s="239"/>
      <c r="N495" s="239"/>
      <c r="O495" s="239"/>
      <c r="P495" s="239"/>
      <c r="Q495" s="99"/>
      <c r="R495" s="99"/>
      <c r="S495" s="97"/>
      <c r="T495" s="97"/>
      <c r="U495" s="97"/>
      <c r="V495" s="97"/>
      <c r="W495" s="97"/>
      <c r="X495" s="97"/>
      <c r="Y495" s="97"/>
      <c r="Z495" s="99"/>
    </row>
    <row r="496" spans="1:26" ht="12" customHeight="1">
      <c r="A496" s="99"/>
      <c r="B496" s="99"/>
      <c r="C496" s="99"/>
      <c r="D496" s="99"/>
      <c r="E496" s="99"/>
      <c r="F496" s="99"/>
      <c r="G496" s="99"/>
      <c r="H496" s="99"/>
      <c r="I496" s="99"/>
      <c r="J496" s="99"/>
      <c r="K496" s="99"/>
      <c r="L496" s="99"/>
      <c r="M496" s="239"/>
      <c r="N496" s="239"/>
      <c r="O496" s="239"/>
      <c r="P496" s="239"/>
      <c r="Q496" s="99"/>
      <c r="R496" s="99"/>
      <c r="S496" s="97"/>
      <c r="T496" s="97"/>
      <c r="U496" s="97"/>
      <c r="V496" s="97"/>
      <c r="W496" s="97"/>
      <c r="X496" s="97"/>
      <c r="Y496" s="97"/>
      <c r="Z496" s="99"/>
    </row>
    <row r="497" spans="1:26" ht="12" customHeight="1">
      <c r="A497" s="99"/>
      <c r="B497" s="99"/>
      <c r="C497" s="99"/>
      <c r="D497" s="99"/>
      <c r="E497" s="99"/>
      <c r="F497" s="99"/>
      <c r="G497" s="99"/>
      <c r="H497" s="99"/>
      <c r="I497" s="99"/>
      <c r="J497" s="99"/>
      <c r="K497" s="99"/>
      <c r="L497" s="99"/>
      <c r="M497" s="239"/>
      <c r="N497" s="239"/>
      <c r="O497" s="239"/>
      <c r="P497" s="239"/>
      <c r="Q497" s="99"/>
      <c r="R497" s="99"/>
      <c r="S497" s="97"/>
      <c r="T497" s="97"/>
      <c r="U497" s="97"/>
      <c r="V497" s="97"/>
      <c r="W497" s="97"/>
      <c r="X497" s="97"/>
      <c r="Y497" s="97"/>
      <c r="Z497" s="99"/>
    </row>
    <row r="498" spans="1:26" ht="12" customHeight="1">
      <c r="A498" s="99"/>
      <c r="B498" s="99"/>
      <c r="C498" s="99"/>
      <c r="D498" s="99"/>
      <c r="E498" s="99"/>
      <c r="F498" s="99"/>
      <c r="G498" s="99"/>
      <c r="H498" s="99"/>
      <c r="I498" s="99"/>
      <c r="J498" s="99"/>
      <c r="K498" s="99"/>
      <c r="L498" s="99"/>
      <c r="M498" s="239"/>
      <c r="N498" s="239"/>
      <c r="O498" s="239"/>
      <c r="P498" s="239"/>
      <c r="Q498" s="99"/>
      <c r="R498" s="99"/>
      <c r="S498" s="97"/>
      <c r="T498" s="97"/>
      <c r="U498" s="97"/>
      <c r="V498" s="97"/>
      <c r="W498" s="97"/>
      <c r="X498" s="97"/>
      <c r="Y498" s="97"/>
      <c r="Z498" s="99"/>
    </row>
    <row r="499" spans="1:26" ht="12" customHeight="1">
      <c r="A499" s="99"/>
      <c r="B499" s="99"/>
      <c r="C499" s="99"/>
      <c r="D499" s="99"/>
      <c r="E499" s="99"/>
      <c r="F499" s="99"/>
      <c r="G499" s="99"/>
      <c r="H499" s="99"/>
      <c r="I499" s="99"/>
      <c r="J499" s="99"/>
      <c r="K499" s="99"/>
      <c r="L499" s="99"/>
      <c r="M499" s="239"/>
      <c r="N499" s="239"/>
      <c r="O499" s="239"/>
      <c r="P499" s="239"/>
      <c r="Q499" s="99"/>
      <c r="R499" s="99"/>
      <c r="S499" s="97"/>
      <c r="T499" s="97"/>
      <c r="U499" s="97"/>
      <c r="V499" s="97"/>
      <c r="W499" s="97"/>
      <c r="X499" s="97"/>
      <c r="Y499" s="97"/>
      <c r="Z499" s="99"/>
    </row>
    <row r="500" spans="1:26" ht="12" customHeight="1">
      <c r="A500" s="99"/>
      <c r="B500" s="99"/>
      <c r="C500" s="99"/>
      <c r="D500" s="99"/>
      <c r="E500" s="99"/>
      <c r="F500" s="99"/>
      <c r="G500" s="99"/>
      <c r="H500" s="99"/>
      <c r="I500" s="99"/>
      <c r="J500" s="99"/>
      <c r="K500" s="99"/>
      <c r="L500" s="99"/>
      <c r="M500" s="239"/>
      <c r="N500" s="239"/>
      <c r="O500" s="239"/>
      <c r="P500" s="239"/>
      <c r="Q500" s="99"/>
      <c r="R500" s="99"/>
      <c r="S500" s="97"/>
      <c r="T500" s="97"/>
      <c r="U500" s="97"/>
      <c r="V500" s="97"/>
      <c r="W500" s="97"/>
      <c r="X500" s="97"/>
      <c r="Y500" s="97"/>
      <c r="Z500" s="99"/>
    </row>
    <row r="501" spans="1:26" ht="12" customHeight="1">
      <c r="A501" s="99"/>
      <c r="B501" s="99"/>
      <c r="C501" s="99"/>
      <c r="D501" s="99"/>
      <c r="E501" s="99"/>
      <c r="F501" s="99"/>
      <c r="G501" s="99"/>
      <c r="H501" s="99"/>
      <c r="I501" s="99"/>
      <c r="J501" s="99"/>
      <c r="K501" s="99"/>
      <c r="L501" s="99"/>
      <c r="M501" s="239"/>
      <c r="N501" s="239"/>
      <c r="O501" s="239"/>
      <c r="P501" s="239"/>
      <c r="Q501" s="99"/>
      <c r="R501" s="99"/>
      <c r="S501" s="97"/>
      <c r="T501" s="97"/>
      <c r="U501" s="97"/>
      <c r="V501" s="97"/>
      <c r="W501" s="97"/>
      <c r="X501" s="97"/>
      <c r="Y501" s="97"/>
      <c r="Z501" s="99"/>
    </row>
    <row r="502" spans="1:26" ht="12" customHeight="1">
      <c r="A502" s="99"/>
      <c r="B502" s="99"/>
      <c r="C502" s="99"/>
      <c r="D502" s="99"/>
      <c r="E502" s="99"/>
      <c r="F502" s="99"/>
      <c r="G502" s="99"/>
      <c r="H502" s="99"/>
      <c r="I502" s="99"/>
      <c r="J502" s="99"/>
      <c r="K502" s="99"/>
      <c r="L502" s="99"/>
      <c r="M502" s="239"/>
      <c r="N502" s="239"/>
      <c r="O502" s="239"/>
      <c r="P502" s="239"/>
      <c r="Q502" s="99"/>
      <c r="R502" s="99"/>
      <c r="S502" s="97"/>
      <c r="T502" s="97"/>
      <c r="U502" s="97"/>
      <c r="V502" s="97"/>
      <c r="W502" s="97"/>
      <c r="X502" s="97"/>
      <c r="Y502" s="97"/>
      <c r="Z502" s="99"/>
    </row>
    <row r="503" spans="1:26" ht="12" customHeight="1">
      <c r="A503" s="99"/>
      <c r="B503" s="99"/>
      <c r="C503" s="99"/>
      <c r="D503" s="99"/>
      <c r="E503" s="99"/>
      <c r="F503" s="99"/>
      <c r="G503" s="99"/>
      <c r="H503" s="99"/>
      <c r="I503" s="99"/>
      <c r="J503" s="99"/>
      <c r="K503" s="99"/>
      <c r="L503" s="99"/>
      <c r="M503" s="239"/>
      <c r="N503" s="239"/>
      <c r="O503" s="239"/>
      <c r="P503" s="239"/>
      <c r="Q503" s="99"/>
      <c r="R503" s="99"/>
      <c r="S503" s="97"/>
      <c r="T503" s="97"/>
      <c r="U503" s="97"/>
      <c r="V503" s="97"/>
      <c r="W503" s="97"/>
      <c r="X503" s="97"/>
      <c r="Y503" s="97"/>
      <c r="Z503" s="99"/>
    </row>
    <row r="504" spans="1:26" ht="12" customHeight="1">
      <c r="A504" s="99"/>
      <c r="B504" s="99"/>
      <c r="C504" s="99"/>
      <c r="D504" s="99"/>
      <c r="E504" s="99"/>
      <c r="F504" s="99"/>
      <c r="G504" s="99"/>
      <c r="H504" s="99"/>
      <c r="I504" s="99"/>
      <c r="J504" s="99"/>
      <c r="K504" s="99"/>
      <c r="L504" s="99"/>
      <c r="M504" s="239"/>
      <c r="N504" s="239"/>
      <c r="O504" s="239"/>
      <c r="P504" s="239"/>
      <c r="Q504" s="99"/>
      <c r="R504" s="99"/>
      <c r="S504" s="97"/>
      <c r="T504" s="97"/>
      <c r="U504" s="97"/>
      <c r="V504" s="97"/>
      <c r="W504" s="97"/>
      <c r="X504" s="97"/>
      <c r="Y504" s="97"/>
      <c r="Z504" s="99"/>
    </row>
    <row r="505" spans="1:26" ht="12" customHeight="1">
      <c r="A505" s="99"/>
      <c r="B505" s="99"/>
      <c r="C505" s="99"/>
      <c r="D505" s="99"/>
      <c r="E505" s="99"/>
      <c r="F505" s="99"/>
      <c r="G505" s="99"/>
      <c r="H505" s="99"/>
      <c r="I505" s="99"/>
      <c r="J505" s="99"/>
      <c r="K505" s="99"/>
      <c r="L505" s="99"/>
      <c r="M505" s="239"/>
      <c r="N505" s="239"/>
      <c r="O505" s="239"/>
      <c r="P505" s="239"/>
      <c r="Q505" s="99"/>
      <c r="R505" s="99"/>
      <c r="S505" s="97"/>
      <c r="T505" s="97"/>
      <c r="U505" s="97"/>
      <c r="V505" s="97"/>
      <c r="W505" s="97"/>
      <c r="X505" s="97"/>
      <c r="Y505" s="97"/>
      <c r="Z505" s="99"/>
    </row>
    <row r="506" spans="1:26" ht="12" customHeight="1">
      <c r="A506" s="99"/>
      <c r="B506" s="99"/>
      <c r="C506" s="99"/>
      <c r="D506" s="99"/>
      <c r="E506" s="99"/>
      <c r="F506" s="99"/>
      <c r="G506" s="99"/>
      <c r="H506" s="99"/>
      <c r="I506" s="99"/>
      <c r="J506" s="99"/>
      <c r="K506" s="99"/>
      <c r="L506" s="99"/>
      <c r="M506" s="239"/>
      <c r="N506" s="239"/>
      <c r="O506" s="239"/>
      <c r="P506" s="239"/>
      <c r="Q506" s="99"/>
      <c r="R506" s="99"/>
      <c r="S506" s="97"/>
      <c r="T506" s="97"/>
      <c r="U506" s="97"/>
      <c r="V506" s="97"/>
      <c r="W506" s="97"/>
      <c r="X506" s="97"/>
      <c r="Y506" s="97"/>
      <c r="Z506" s="99"/>
    </row>
    <row r="507" spans="1:26" ht="12" customHeight="1">
      <c r="A507" s="99"/>
      <c r="B507" s="99"/>
      <c r="C507" s="99"/>
      <c r="D507" s="99"/>
      <c r="E507" s="99"/>
      <c r="F507" s="99"/>
      <c r="G507" s="99"/>
      <c r="H507" s="99"/>
      <c r="I507" s="99"/>
      <c r="J507" s="99"/>
      <c r="K507" s="99"/>
      <c r="L507" s="99"/>
      <c r="M507" s="239"/>
      <c r="N507" s="239"/>
      <c r="O507" s="239"/>
      <c r="P507" s="239"/>
      <c r="Q507" s="99"/>
      <c r="R507" s="99"/>
      <c r="S507" s="97"/>
      <c r="T507" s="97"/>
      <c r="U507" s="97"/>
      <c r="V507" s="97"/>
      <c r="W507" s="97"/>
      <c r="X507" s="97"/>
      <c r="Y507" s="97"/>
      <c r="Z507" s="99"/>
    </row>
    <row r="508" spans="1:26" ht="12" customHeight="1">
      <c r="A508" s="99"/>
      <c r="B508" s="99"/>
      <c r="C508" s="99"/>
      <c r="D508" s="99"/>
      <c r="E508" s="99"/>
      <c r="F508" s="99"/>
      <c r="G508" s="99"/>
      <c r="H508" s="99"/>
      <c r="I508" s="99"/>
      <c r="J508" s="99"/>
      <c r="K508" s="99"/>
      <c r="L508" s="99"/>
      <c r="M508" s="239"/>
      <c r="N508" s="239"/>
      <c r="O508" s="239"/>
      <c r="P508" s="239"/>
      <c r="Q508" s="99"/>
      <c r="R508" s="99"/>
      <c r="S508" s="97"/>
      <c r="T508" s="97"/>
      <c r="U508" s="97"/>
      <c r="V508" s="97"/>
      <c r="W508" s="97"/>
      <c r="X508" s="97"/>
      <c r="Y508" s="97"/>
      <c r="Z508" s="99"/>
    </row>
    <row r="509" spans="1:26" ht="12" customHeight="1">
      <c r="A509" s="99"/>
      <c r="B509" s="99"/>
      <c r="C509" s="99"/>
      <c r="D509" s="99"/>
      <c r="E509" s="99"/>
      <c r="F509" s="99"/>
      <c r="G509" s="99"/>
      <c r="H509" s="99"/>
      <c r="I509" s="99"/>
      <c r="J509" s="99"/>
      <c r="K509" s="99"/>
      <c r="L509" s="99"/>
      <c r="M509" s="239"/>
      <c r="N509" s="239"/>
      <c r="O509" s="239"/>
      <c r="P509" s="239"/>
      <c r="Q509" s="99"/>
      <c r="R509" s="99"/>
      <c r="S509" s="97"/>
      <c r="T509" s="97"/>
      <c r="U509" s="97"/>
      <c r="V509" s="97"/>
      <c r="W509" s="97"/>
      <c r="X509" s="97"/>
      <c r="Y509" s="97"/>
      <c r="Z509" s="99"/>
    </row>
    <row r="510" spans="1:26" ht="12" customHeight="1">
      <c r="A510" s="99"/>
      <c r="B510" s="99"/>
      <c r="C510" s="99"/>
      <c r="D510" s="99"/>
      <c r="E510" s="99"/>
      <c r="F510" s="99"/>
      <c r="G510" s="99"/>
      <c r="H510" s="99"/>
      <c r="I510" s="99"/>
      <c r="J510" s="99"/>
      <c r="K510" s="99"/>
      <c r="L510" s="99"/>
      <c r="M510" s="239"/>
      <c r="N510" s="239"/>
      <c r="O510" s="239"/>
      <c r="P510" s="239"/>
      <c r="Q510" s="99"/>
      <c r="R510" s="99"/>
      <c r="S510" s="97"/>
      <c r="T510" s="97"/>
      <c r="U510" s="97"/>
      <c r="V510" s="97"/>
      <c r="W510" s="97"/>
      <c r="X510" s="97"/>
      <c r="Y510" s="97"/>
      <c r="Z510" s="99"/>
    </row>
    <row r="511" spans="1:26" ht="12" customHeight="1">
      <c r="A511" s="99"/>
      <c r="B511" s="99"/>
      <c r="C511" s="99"/>
      <c r="D511" s="99"/>
      <c r="E511" s="99"/>
      <c r="F511" s="99"/>
      <c r="G511" s="99"/>
      <c r="H511" s="99"/>
      <c r="I511" s="99"/>
      <c r="J511" s="99"/>
      <c r="K511" s="99"/>
      <c r="L511" s="99"/>
      <c r="M511" s="239"/>
      <c r="N511" s="239"/>
      <c r="O511" s="239"/>
      <c r="P511" s="239"/>
      <c r="Q511" s="99"/>
      <c r="R511" s="99"/>
      <c r="S511" s="97"/>
      <c r="T511" s="97"/>
      <c r="U511" s="97"/>
      <c r="V511" s="97"/>
      <c r="W511" s="97"/>
      <c r="X511" s="97"/>
      <c r="Y511" s="97"/>
      <c r="Z511" s="99"/>
    </row>
    <row r="512" spans="1:26" ht="12" customHeight="1">
      <c r="A512" s="99"/>
      <c r="B512" s="99"/>
      <c r="C512" s="99"/>
      <c r="D512" s="99"/>
      <c r="E512" s="99"/>
      <c r="F512" s="99"/>
      <c r="G512" s="99"/>
      <c r="H512" s="99"/>
      <c r="I512" s="99"/>
      <c r="J512" s="99"/>
      <c r="K512" s="99"/>
      <c r="L512" s="99"/>
      <c r="M512" s="239"/>
      <c r="N512" s="239"/>
      <c r="O512" s="239"/>
      <c r="P512" s="239"/>
      <c r="Q512" s="99"/>
      <c r="R512" s="99"/>
      <c r="S512" s="97"/>
      <c r="T512" s="97"/>
      <c r="U512" s="97"/>
      <c r="V512" s="97"/>
      <c r="W512" s="97"/>
      <c r="X512" s="97"/>
      <c r="Y512" s="97"/>
      <c r="Z512" s="99"/>
    </row>
    <row r="513" spans="1:26" ht="12" customHeight="1">
      <c r="A513" s="99"/>
      <c r="B513" s="99"/>
      <c r="C513" s="99"/>
      <c r="D513" s="99"/>
      <c r="E513" s="99"/>
      <c r="F513" s="99"/>
      <c r="G513" s="99"/>
      <c r="H513" s="99"/>
      <c r="I513" s="99"/>
      <c r="J513" s="99"/>
      <c r="K513" s="99"/>
      <c r="L513" s="99"/>
      <c r="M513" s="239"/>
      <c r="N513" s="239"/>
      <c r="O513" s="239"/>
      <c r="P513" s="239"/>
      <c r="Q513" s="99"/>
      <c r="R513" s="99"/>
      <c r="S513" s="97"/>
      <c r="T513" s="97"/>
      <c r="U513" s="97"/>
      <c r="V513" s="97"/>
      <c r="W513" s="97"/>
      <c r="X513" s="97"/>
      <c r="Y513" s="97"/>
      <c r="Z513" s="99"/>
    </row>
    <row r="514" spans="1:26" ht="12" customHeight="1">
      <c r="A514" s="99"/>
      <c r="B514" s="99"/>
      <c r="C514" s="99"/>
      <c r="D514" s="99"/>
      <c r="E514" s="99"/>
      <c r="F514" s="99"/>
      <c r="G514" s="99"/>
      <c r="H514" s="99"/>
      <c r="I514" s="99"/>
      <c r="J514" s="99"/>
      <c r="K514" s="99"/>
      <c r="L514" s="99"/>
      <c r="M514" s="239"/>
      <c r="N514" s="239"/>
      <c r="O514" s="239"/>
      <c r="P514" s="239"/>
      <c r="Q514" s="99"/>
      <c r="R514" s="99"/>
      <c r="S514" s="97"/>
      <c r="T514" s="97"/>
      <c r="U514" s="97"/>
      <c r="V514" s="97"/>
      <c r="W514" s="97"/>
      <c r="X514" s="97"/>
      <c r="Y514" s="97"/>
      <c r="Z514" s="99"/>
    </row>
    <row r="515" spans="1:26" ht="12" customHeight="1">
      <c r="A515" s="99"/>
      <c r="B515" s="99"/>
      <c r="C515" s="99"/>
      <c r="D515" s="99"/>
      <c r="E515" s="99"/>
      <c r="F515" s="99"/>
      <c r="G515" s="99"/>
      <c r="H515" s="99"/>
      <c r="I515" s="99"/>
      <c r="J515" s="99"/>
      <c r="K515" s="99"/>
      <c r="L515" s="99"/>
      <c r="M515" s="239"/>
      <c r="N515" s="239"/>
      <c r="O515" s="239"/>
      <c r="P515" s="239"/>
      <c r="Q515" s="99"/>
      <c r="R515" s="99"/>
      <c r="S515" s="97"/>
      <c r="T515" s="97"/>
      <c r="U515" s="97"/>
      <c r="V515" s="97"/>
      <c r="W515" s="97"/>
      <c r="X515" s="97"/>
      <c r="Y515" s="97"/>
      <c r="Z515" s="99"/>
    </row>
    <row r="516" spans="1:26" ht="12" customHeight="1">
      <c r="A516" s="99"/>
      <c r="B516" s="99"/>
      <c r="C516" s="99"/>
      <c r="D516" s="99"/>
      <c r="E516" s="99"/>
      <c r="F516" s="99"/>
      <c r="G516" s="99"/>
      <c r="H516" s="99"/>
      <c r="I516" s="99"/>
      <c r="J516" s="99"/>
      <c r="K516" s="99"/>
      <c r="L516" s="99"/>
      <c r="M516" s="239"/>
      <c r="N516" s="239"/>
      <c r="O516" s="239"/>
      <c r="P516" s="239"/>
      <c r="Q516" s="99"/>
      <c r="R516" s="99"/>
      <c r="S516" s="97"/>
      <c r="T516" s="97"/>
      <c r="U516" s="97"/>
      <c r="V516" s="97"/>
      <c r="W516" s="97"/>
      <c r="X516" s="97"/>
      <c r="Y516" s="97"/>
      <c r="Z516" s="99"/>
    </row>
    <row r="517" spans="1:26" ht="12" customHeight="1">
      <c r="A517" s="99"/>
      <c r="B517" s="99"/>
      <c r="C517" s="99"/>
      <c r="D517" s="99"/>
      <c r="E517" s="99"/>
      <c r="F517" s="99"/>
      <c r="G517" s="99"/>
      <c r="H517" s="99"/>
      <c r="I517" s="99"/>
      <c r="J517" s="99"/>
      <c r="K517" s="99"/>
      <c r="L517" s="99"/>
      <c r="M517" s="239"/>
      <c r="N517" s="239"/>
      <c r="O517" s="239"/>
      <c r="P517" s="239"/>
      <c r="Q517" s="99"/>
      <c r="R517" s="99"/>
      <c r="S517" s="97"/>
      <c r="T517" s="97"/>
      <c r="U517" s="97"/>
      <c r="V517" s="97"/>
      <c r="W517" s="97"/>
      <c r="X517" s="97"/>
      <c r="Y517" s="97"/>
      <c r="Z517" s="99"/>
    </row>
    <row r="518" spans="1:26" ht="12" customHeight="1">
      <c r="A518" s="99"/>
      <c r="B518" s="99"/>
      <c r="C518" s="99"/>
      <c r="D518" s="99"/>
      <c r="E518" s="99"/>
      <c r="F518" s="99"/>
      <c r="G518" s="99"/>
      <c r="H518" s="99"/>
      <c r="I518" s="99"/>
      <c r="J518" s="99"/>
      <c r="K518" s="99"/>
      <c r="L518" s="99"/>
      <c r="M518" s="239"/>
      <c r="N518" s="239"/>
      <c r="O518" s="239"/>
      <c r="P518" s="239"/>
      <c r="Q518" s="99"/>
      <c r="R518" s="99"/>
      <c r="S518" s="97"/>
      <c r="T518" s="97"/>
      <c r="U518" s="97"/>
      <c r="V518" s="97"/>
      <c r="W518" s="97"/>
      <c r="X518" s="97"/>
      <c r="Y518" s="97"/>
      <c r="Z518" s="99"/>
    </row>
    <row r="519" spans="1:26" ht="12" customHeight="1">
      <c r="A519" s="99"/>
      <c r="B519" s="99"/>
      <c r="C519" s="99"/>
      <c r="D519" s="99"/>
      <c r="E519" s="99"/>
      <c r="F519" s="99"/>
      <c r="G519" s="99"/>
      <c r="H519" s="99"/>
      <c r="I519" s="99"/>
      <c r="J519" s="99"/>
      <c r="K519" s="99"/>
      <c r="L519" s="99"/>
      <c r="M519" s="239"/>
      <c r="N519" s="239"/>
      <c r="O519" s="239"/>
      <c r="P519" s="239"/>
      <c r="Q519" s="99"/>
      <c r="R519" s="99"/>
      <c r="S519" s="97"/>
      <c r="T519" s="97"/>
      <c r="U519" s="97"/>
      <c r="V519" s="97"/>
      <c r="W519" s="97"/>
      <c r="X519" s="97"/>
      <c r="Y519" s="97"/>
      <c r="Z519" s="99"/>
    </row>
    <row r="520" spans="1:26" ht="12" customHeight="1">
      <c r="A520" s="99"/>
      <c r="B520" s="99"/>
      <c r="C520" s="99"/>
      <c r="D520" s="99"/>
      <c r="E520" s="99"/>
      <c r="F520" s="99"/>
      <c r="G520" s="99"/>
      <c r="H520" s="99"/>
      <c r="I520" s="99"/>
      <c r="J520" s="99"/>
      <c r="K520" s="99"/>
      <c r="L520" s="99"/>
      <c r="M520" s="239"/>
      <c r="N520" s="239"/>
      <c r="O520" s="239"/>
      <c r="P520" s="239"/>
      <c r="Q520" s="99"/>
      <c r="R520" s="99"/>
      <c r="S520" s="97"/>
      <c r="T520" s="97"/>
      <c r="U520" s="97"/>
      <c r="V520" s="97"/>
      <c r="W520" s="97"/>
      <c r="X520" s="97"/>
      <c r="Y520" s="97"/>
      <c r="Z520" s="99"/>
    </row>
    <row r="521" spans="1:26" ht="12" customHeight="1">
      <c r="A521" s="99"/>
      <c r="B521" s="99"/>
      <c r="C521" s="99"/>
      <c r="D521" s="99"/>
      <c r="E521" s="99"/>
      <c r="F521" s="99"/>
      <c r="G521" s="99"/>
      <c r="H521" s="99"/>
      <c r="I521" s="99"/>
      <c r="J521" s="99"/>
      <c r="K521" s="99"/>
      <c r="L521" s="99"/>
      <c r="M521" s="239"/>
      <c r="N521" s="239"/>
      <c r="O521" s="239"/>
      <c r="P521" s="239"/>
      <c r="Q521" s="99"/>
      <c r="R521" s="99"/>
      <c r="S521" s="97"/>
      <c r="T521" s="97"/>
      <c r="U521" s="97"/>
      <c r="V521" s="97"/>
      <c r="W521" s="97"/>
      <c r="X521" s="97"/>
      <c r="Y521" s="97"/>
      <c r="Z521" s="99"/>
    </row>
    <row r="522" spans="1:26" ht="12" customHeight="1">
      <c r="A522" s="99"/>
      <c r="B522" s="99"/>
      <c r="C522" s="99"/>
      <c r="D522" s="99"/>
      <c r="E522" s="99"/>
      <c r="F522" s="99"/>
      <c r="G522" s="99"/>
      <c r="H522" s="99"/>
      <c r="I522" s="99"/>
      <c r="J522" s="99"/>
      <c r="K522" s="99"/>
      <c r="L522" s="99"/>
      <c r="M522" s="239"/>
      <c r="N522" s="239"/>
      <c r="O522" s="239"/>
      <c r="P522" s="239"/>
      <c r="Q522" s="99"/>
      <c r="R522" s="99"/>
      <c r="S522" s="97"/>
      <c r="T522" s="97"/>
      <c r="U522" s="97"/>
      <c r="V522" s="97"/>
      <c r="W522" s="97"/>
      <c r="X522" s="97"/>
      <c r="Y522" s="97"/>
      <c r="Z522" s="99"/>
    </row>
    <row r="523" spans="1:26" ht="12" customHeight="1">
      <c r="A523" s="99"/>
      <c r="B523" s="99"/>
      <c r="C523" s="99"/>
      <c r="D523" s="99"/>
      <c r="E523" s="99"/>
      <c r="F523" s="99"/>
      <c r="G523" s="99"/>
      <c r="H523" s="99"/>
      <c r="I523" s="99"/>
      <c r="J523" s="99"/>
      <c r="K523" s="99"/>
      <c r="L523" s="99"/>
      <c r="M523" s="239"/>
      <c r="N523" s="239"/>
      <c r="O523" s="239"/>
      <c r="P523" s="239"/>
      <c r="Q523" s="99"/>
      <c r="R523" s="99"/>
      <c r="S523" s="97"/>
      <c r="T523" s="97"/>
      <c r="U523" s="97"/>
      <c r="V523" s="97"/>
      <c r="W523" s="97"/>
      <c r="X523" s="97"/>
      <c r="Y523" s="97"/>
      <c r="Z523" s="99"/>
    </row>
    <row r="524" spans="1:26" ht="12" customHeight="1">
      <c r="A524" s="99"/>
      <c r="B524" s="99"/>
      <c r="C524" s="99"/>
      <c r="D524" s="99"/>
      <c r="E524" s="99"/>
      <c r="F524" s="99"/>
      <c r="G524" s="99"/>
      <c r="H524" s="99"/>
      <c r="I524" s="99"/>
      <c r="J524" s="99"/>
      <c r="K524" s="99"/>
      <c r="L524" s="99"/>
      <c r="M524" s="239"/>
      <c r="N524" s="239"/>
      <c r="O524" s="239"/>
      <c r="P524" s="239"/>
      <c r="Q524" s="99"/>
      <c r="R524" s="99"/>
      <c r="S524" s="97"/>
      <c r="T524" s="97"/>
      <c r="U524" s="97"/>
      <c r="V524" s="97"/>
      <c r="W524" s="97"/>
      <c r="X524" s="97"/>
      <c r="Y524" s="97"/>
      <c r="Z524" s="99"/>
    </row>
    <row r="525" spans="1:26" ht="12" customHeight="1">
      <c r="A525" s="99"/>
      <c r="B525" s="99"/>
      <c r="C525" s="99"/>
      <c r="D525" s="99"/>
      <c r="E525" s="99"/>
      <c r="F525" s="99"/>
      <c r="G525" s="99"/>
      <c r="H525" s="99"/>
      <c r="I525" s="99"/>
      <c r="J525" s="99"/>
      <c r="K525" s="99"/>
      <c r="L525" s="99"/>
      <c r="M525" s="239"/>
      <c r="N525" s="239"/>
      <c r="O525" s="239"/>
      <c r="P525" s="239"/>
      <c r="Q525" s="99"/>
      <c r="R525" s="99"/>
      <c r="S525" s="97"/>
      <c r="T525" s="97"/>
      <c r="U525" s="97"/>
      <c r="V525" s="97"/>
      <c r="W525" s="97"/>
      <c r="X525" s="97"/>
      <c r="Y525" s="97"/>
      <c r="Z525" s="99"/>
    </row>
    <row r="526" spans="1:26" ht="12" customHeight="1">
      <c r="A526" s="99"/>
      <c r="B526" s="99"/>
      <c r="C526" s="99"/>
      <c r="D526" s="99"/>
      <c r="E526" s="99"/>
      <c r="F526" s="99"/>
      <c r="G526" s="99"/>
      <c r="H526" s="99"/>
      <c r="I526" s="99"/>
      <c r="J526" s="99"/>
      <c r="K526" s="99"/>
      <c r="L526" s="99"/>
      <c r="M526" s="239"/>
      <c r="N526" s="239"/>
      <c r="O526" s="239"/>
      <c r="P526" s="239"/>
      <c r="Q526" s="99"/>
      <c r="R526" s="99"/>
      <c r="S526" s="97"/>
      <c r="T526" s="97"/>
      <c r="U526" s="97"/>
      <c r="V526" s="97"/>
      <c r="W526" s="97"/>
      <c r="X526" s="97"/>
      <c r="Y526" s="97"/>
      <c r="Z526" s="99"/>
    </row>
    <row r="527" spans="1:26" ht="12" customHeight="1">
      <c r="A527" s="99"/>
      <c r="B527" s="99"/>
      <c r="C527" s="99"/>
      <c r="D527" s="99"/>
      <c r="E527" s="99"/>
      <c r="F527" s="99"/>
      <c r="G527" s="99"/>
      <c r="H527" s="99"/>
      <c r="I527" s="99"/>
      <c r="J527" s="99"/>
      <c r="K527" s="99"/>
      <c r="L527" s="99"/>
      <c r="M527" s="239"/>
      <c r="N527" s="239"/>
      <c r="O527" s="239"/>
      <c r="P527" s="239"/>
      <c r="Q527" s="99"/>
      <c r="R527" s="99"/>
      <c r="S527" s="97"/>
      <c r="T527" s="97"/>
      <c r="U527" s="97"/>
      <c r="V527" s="97"/>
      <c r="W527" s="97"/>
      <c r="X527" s="97"/>
      <c r="Y527" s="97"/>
      <c r="Z527" s="99"/>
    </row>
    <row r="528" spans="1:26" ht="12" customHeight="1">
      <c r="A528" s="99"/>
      <c r="B528" s="99"/>
      <c r="C528" s="99"/>
      <c r="D528" s="99"/>
      <c r="E528" s="99"/>
      <c r="F528" s="99"/>
      <c r="G528" s="99"/>
      <c r="H528" s="99"/>
      <c r="I528" s="99"/>
      <c r="J528" s="99"/>
      <c r="K528" s="99"/>
      <c r="L528" s="99"/>
      <c r="M528" s="239"/>
      <c r="N528" s="239"/>
      <c r="O528" s="239"/>
      <c r="P528" s="239"/>
      <c r="Q528" s="99"/>
      <c r="R528" s="99"/>
      <c r="S528" s="97"/>
      <c r="T528" s="97"/>
      <c r="U528" s="97"/>
      <c r="V528" s="97"/>
      <c r="W528" s="97"/>
      <c r="X528" s="97"/>
      <c r="Y528" s="97"/>
      <c r="Z528" s="99"/>
    </row>
    <row r="529" spans="1:26" ht="12" customHeight="1">
      <c r="A529" s="99"/>
      <c r="B529" s="99"/>
      <c r="C529" s="99"/>
      <c r="D529" s="99"/>
      <c r="E529" s="99"/>
      <c r="F529" s="99"/>
      <c r="G529" s="99"/>
      <c r="H529" s="99"/>
      <c r="I529" s="99"/>
      <c r="J529" s="99"/>
      <c r="K529" s="99"/>
      <c r="L529" s="99"/>
      <c r="M529" s="239"/>
      <c r="N529" s="239"/>
      <c r="O529" s="239"/>
      <c r="P529" s="239"/>
      <c r="Q529" s="99"/>
      <c r="R529" s="99"/>
      <c r="S529" s="97"/>
      <c r="T529" s="97"/>
      <c r="U529" s="97"/>
      <c r="V529" s="97"/>
      <c r="W529" s="97"/>
      <c r="X529" s="97"/>
      <c r="Y529" s="97"/>
      <c r="Z529" s="99"/>
    </row>
    <row r="530" spans="1:26" ht="12" customHeight="1">
      <c r="A530" s="99"/>
      <c r="B530" s="99"/>
      <c r="C530" s="99"/>
      <c r="D530" s="99"/>
      <c r="E530" s="99"/>
      <c r="F530" s="99"/>
      <c r="G530" s="99"/>
      <c r="H530" s="99"/>
      <c r="I530" s="99"/>
      <c r="J530" s="99"/>
      <c r="K530" s="99"/>
      <c r="L530" s="99"/>
      <c r="M530" s="239"/>
      <c r="N530" s="239"/>
      <c r="O530" s="239"/>
      <c r="P530" s="239"/>
      <c r="Q530" s="99"/>
      <c r="R530" s="99"/>
      <c r="S530" s="97"/>
      <c r="T530" s="97"/>
      <c r="U530" s="97"/>
      <c r="V530" s="97"/>
      <c r="W530" s="97"/>
      <c r="X530" s="97"/>
      <c r="Y530" s="97"/>
      <c r="Z530" s="99"/>
    </row>
    <row r="531" spans="1:26" ht="12" customHeight="1">
      <c r="A531" s="99"/>
      <c r="B531" s="99"/>
      <c r="C531" s="99"/>
      <c r="D531" s="99"/>
      <c r="E531" s="99"/>
      <c r="F531" s="99"/>
      <c r="G531" s="99"/>
      <c r="H531" s="99"/>
      <c r="I531" s="99"/>
      <c r="J531" s="99"/>
      <c r="K531" s="99"/>
      <c r="L531" s="99"/>
      <c r="M531" s="239"/>
      <c r="N531" s="239"/>
      <c r="O531" s="239"/>
      <c r="P531" s="239"/>
      <c r="Q531" s="99"/>
      <c r="R531" s="99"/>
      <c r="S531" s="97"/>
      <c r="T531" s="97"/>
      <c r="U531" s="97"/>
      <c r="V531" s="97"/>
      <c r="W531" s="97"/>
      <c r="X531" s="97"/>
      <c r="Y531" s="97"/>
      <c r="Z531" s="99"/>
    </row>
    <row r="532" spans="1:26" ht="12" customHeight="1">
      <c r="A532" s="99"/>
      <c r="B532" s="99"/>
      <c r="C532" s="99"/>
      <c r="D532" s="99"/>
      <c r="E532" s="99"/>
      <c r="F532" s="99"/>
      <c r="G532" s="99"/>
      <c r="H532" s="99"/>
      <c r="I532" s="99"/>
      <c r="J532" s="99"/>
      <c r="K532" s="99"/>
      <c r="L532" s="99"/>
      <c r="M532" s="239"/>
      <c r="N532" s="239"/>
      <c r="O532" s="239"/>
      <c r="P532" s="239"/>
      <c r="Q532" s="99"/>
      <c r="R532" s="99"/>
      <c r="S532" s="97"/>
      <c r="T532" s="97"/>
      <c r="U532" s="97"/>
      <c r="V532" s="97"/>
      <c r="W532" s="97"/>
      <c r="X532" s="97"/>
      <c r="Y532" s="97"/>
      <c r="Z532" s="99"/>
    </row>
    <row r="533" spans="1:26" ht="12" customHeight="1">
      <c r="A533" s="99"/>
      <c r="B533" s="99"/>
      <c r="C533" s="99"/>
      <c r="D533" s="99"/>
      <c r="E533" s="99"/>
      <c r="F533" s="99"/>
      <c r="G533" s="99"/>
      <c r="H533" s="99"/>
      <c r="I533" s="99"/>
      <c r="J533" s="99"/>
      <c r="K533" s="99"/>
      <c r="L533" s="99"/>
      <c r="M533" s="239"/>
      <c r="N533" s="239"/>
      <c r="O533" s="239"/>
      <c r="P533" s="239"/>
      <c r="Q533" s="99"/>
      <c r="R533" s="99"/>
      <c r="S533" s="97"/>
      <c r="T533" s="97"/>
      <c r="U533" s="97"/>
      <c r="V533" s="97"/>
      <c r="W533" s="97"/>
      <c r="X533" s="97"/>
      <c r="Y533" s="97"/>
      <c r="Z533" s="99"/>
    </row>
    <row r="534" spans="1:26" ht="12" customHeight="1">
      <c r="A534" s="99"/>
      <c r="B534" s="99"/>
      <c r="C534" s="99"/>
      <c r="D534" s="99"/>
      <c r="E534" s="99"/>
      <c r="F534" s="99"/>
      <c r="G534" s="99"/>
      <c r="H534" s="99"/>
      <c r="I534" s="99"/>
      <c r="J534" s="99"/>
      <c r="K534" s="99"/>
      <c r="L534" s="99"/>
      <c r="M534" s="239"/>
      <c r="N534" s="239"/>
      <c r="O534" s="239"/>
      <c r="P534" s="239"/>
      <c r="Q534" s="99"/>
      <c r="R534" s="99"/>
      <c r="S534" s="97"/>
      <c r="T534" s="97"/>
      <c r="U534" s="97"/>
      <c r="V534" s="97"/>
      <c r="W534" s="97"/>
      <c r="X534" s="97"/>
      <c r="Y534" s="97"/>
      <c r="Z534" s="99"/>
    </row>
    <row r="535" spans="1:26" ht="12" customHeight="1">
      <c r="A535" s="99"/>
      <c r="B535" s="99"/>
      <c r="C535" s="99"/>
      <c r="D535" s="99"/>
      <c r="E535" s="99"/>
      <c r="F535" s="99"/>
      <c r="G535" s="99"/>
      <c r="H535" s="99"/>
      <c r="I535" s="99"/>
      <c r="J535" s="99"/>
      <c r="K535" s="99"/>
      <c r="L535" s="99"/>
      <c r="M535" s="239"/>
      <c r="N535" s="239"/>
      <c r="O535" s="239"/>
      <c r="P535" s="239"/>
      <c r="Q535" s="99"/>
      <c r="R535" s="99"/>
      <c r="S535" s="97"/>
      <c r="T535" s="97"/>
      <c r="U535" s="97"/>
      <c r="V535" s="97"/>
      <c r="W535" s="97"/>
      <c r="X535" s="97"/>
      <c r="Y535" s="97"/>
      <c r="Z535" s="99"/>
    </row>
    <row r="536" spans="1:26" ht="12" customHeight="1">
      <c r="A536" s="99"/>
      <c r="B536" s="99"/>
      <c r="C536" s="99"/>
      <c r="D536" s="99"/>
      <c r="E536" s="99"/>
      <c r="F536" s="99"/>
      <c r="G536" s="99"/>
      <c r="H536" s="99"/>
      <c r="I536" s="99"/>
      <c r="J536" s="99"/>
      <c r="K536" s="99"/>
      <c r="L536" s="99"/>
      <c r="M536" s="239"/>
      <c r="N536" s="239"/>
      <c r="O536" s="239"/>
      <c r="P536" s="239"/>
      <c r="Q536" s="99"/>
      <c r="R536" s="99"/>
      <c r="S536" s="97"/>
      <c r="T536" s="97"/>
      <c r="U536" s="97"/>
      <c r="V536" s="97"/>
      <c r="W536" s="97"/>
      <c r="X536" s="97"/>
      <c r="Y536" s="97"/>
      <c r="Z536" s="99"/>
    </row>
    <row r="537" spans="1:26" ht="12" customHeight="1">
      <c r="A537" s="99"/>
      <c r="B537" s="99"/>
      <c r="C537" s="99"/>
      <c r="D537" s="99"/>
      <c r="E537" s="99"/>
      <c r="F537" s="99"/>
      <c r="G537" s="99"/>
      <c r="H537" s="99"/>
      <c r="I537" s="99"/>
      <c r="J537" s="99"/>
      <c r="K537" s="99"/>
      <c r="L537" s="99"/>
      <c r="M537" s="239"/>
      <c r="N537" s="239"/>
      <c r="O537" s="239"/>
      <c r="P537" s="239"/>
      <c r="Q537" s="99"/>
      <c r="R537" s="99"/>
      <c r="S537" s="97"/>
      <c r="T537" s="97"/>
      <c r="U537" s="97"/>
      <c r="V537" s="97"/>
      <c r="W537" s="97"/>
      <c r="X537" s="97"/>
      <c r="Y537" s="97"/>
      <c r="Z537" s="99"/>
    </row>
    <row r="538" spans="1:26" ht="12" customHeight="1">
      <c r="A538" s="99"/>
      <c r="B538" s="99"/>
      <c r="C538" s="99"/>
      <c r="D538" s="99"/>
      <c r="E538" s="99"/>
      <c r="F538" s="99"/>
      <c r="G538" s="99"/>
      <c r="H538" s="99"/>
      <c r="I538" s="99"/>
      <c r="J538" s="99"/>
      <c r="K538" s="99"/>
      <c r="L538" s="99"/>
      <c r="M538" s="239"/>
      <c r="N538" s="239"/>
      <c r="O538" s="239"/>
      <c r="P538" s="239"/>
      <c r="Q538" s="99"/>
      <c r="R538" s="99"/>
      <c r="S538" s="97"/>
      <c r="T538" s="97"/>
      <c r="U538" s="97"/>
      <c r="V538" s="97"/>
      <c r="W538" s="97"/>
      <c r="X538" s="97"/>
      <c r="Y538" s="97"/>
      <c r="Z538" s="99"/>
    </row>
    <row r="539" spans="1:26" ht="12" customHeight="1">
      <c r="A539" s="99"/>
      <c r="B539" s="99"/>
      <c r="C539" s="99"/>
      <c r="D539" s="99"/>
      <c r="E539" s="99"/>
      <c r="F539" s="99"/>
      <c r="G539" s="99"/>
      <c r="H539" s="99"/>
      <c r="I539" s="99"/>
      <c r="J539" s="99"/>
      <c r="K539" s="99"/>
      <c r="L539" s="99"/>
      <c r="M539" s="239"/>
      <c r="N539" s="239"/>
      <c r="O539" s="239"/>
      <c r="P539" s="239"/>
      <c r="Q539" s="99"/>
      <c r="R539" s="99"/>
      <c r="S539" s="97"/>
      <c r="T539" s="97"/>
      <c r="U539" s="97"/>
      <c r="V539" s="97"/>
      <c r="W539" s="97"/>
      <c r="X539" s="97"/>
      <c r="Y539" s="97"/>
      <c r="Z539" s="99"/>
    </row>
    <row r="540" spans="1:26" ht="12" customHeight="1">
      <c r="A540" s="99"/>
      <c r="B540" s="99"/>
      <c r="C540" s="99"/>
      <c r="D540" s="99"/>
      <c r="E540" s="99"/>
      <c r="F540" s="99"/>
      <c r="G540" s="99"/>
      <c r="H540" s="99"/>
      <c r="I540" s="99"/>
      <c r="J540" s="99"/>
      <c r="K540" s="99"/>
      <c r="L540" s="99"/>
      <c r="M540" s="239"/>
      <c r="N540" s="239"/>
      <c r="O540" s="239"/>
      <c r="P540" s="239"/>
      <c r="Q540" s="99"/>
      <c r="R540" s="99"/>
      <c r="S540" s="97"/>
      <c r="T540" s="97"/>
      <c r="U540" s="97"/>
      <c r="V540" s="97"/>
      <c r="W540" s="97"/>
      <c r="X540" s="97"/>
      <c r="Y540" s="97"/>
      <c r="Z540" s="99"/>
    </row>
    <row r="541" spans="1:26" ht="12" customHeight="1">
      <c r="A541" s="99"/>
      <c r="B541" s="99"/>
      <c r="C541" s="99"/>
      <c r="D541" s="99"/>
      <c r="E541" s="99"/>
      <c r="F541" s="99"/>
      <c r="G541" s="99"/>
      <c r="H541" s="99"/>
      <c r="I541" s="99"/>
      <c r="J541" s="99"/>
      <c r="K541" s="99"/>
      <c r="L541" s="99"/>
      <c r="M541" s="239"/>
      <c r="N541" s="239"/>
      <c r="O541" s="239"/>
      <c r="P541" s="239"/>
      <c r="Q541" s="99"/>
      <c r="R541" s="99"/>
      <c r="S541" s="97"/>
      <c r="T541" s="97"/>
      <c r="U541" s="97"/>
      <c r="V541" s="97"/>
      <c r="W541" s="97"/>
      <c r="X541" s="97"/>
      <c r="Y541" s="97"/>
      <c r="Z541" s="99"/>
    </row>
    <row r="542" spans="1:26" ht="12" customHeight="1">
      <c r="A542" s="99"/>
      <c r="B542" s="99"/>
      <c r="C542" s="99"/>
      <c r="D542" s="99"/>
      <c r="E542" s="99"/>
      <c r="F542" s="99"/>
      <c r="G542" s="99"/>
      <c r="H542" s="99"/>
      <c r="I542" s="99"/>
      <c r="J542" s="99"/>
      <c r="K542" s="99"/>
      <c r="L542" s="99"/>
      <c r="M542" s="239"/>
      <c r="N542" s="239"/>
      <c r="O542" s="239"/>
      <c r="P542" s="239"/>
      <c r="Q542" s="99"/>
      <c r="R542" s="99"/>
      <c r="S542" s="97"/>
      <c r="T542" s="97"/>
      <c r="U542" s="97"/>
      <c r="V542" s="97"/>
      <c r="W542" s="97"/>
      <c r="X542" s="97"/>
      <c r="Y542" s="97"/>
      <c r="Z542" s="99"/>
    </row>
    <row r="543" spans="1:26" ht="12" customHeight="1">
      <c r="A543" s="99"/>
      <c r="B543" s="99"/>
      <c r="C543" s="99"/>
      <c r="D543" s="99"/>
      <c r="E543" s="99"/>
      <c r="F543" s="99"/>
      <c r="G543" s="99"/>
      <c r="H543" s="99"/>
      <c r="I543" s="99"/>
      <c r="J543" s="99"/>
      <c r="K543" s="99"/>
      <c r="L543" s="99"/>
      <c r="M543" s="239"/>
      <c r="N543" s="239"/>
      <c r="O543" s="239"/>
      <c r="P543" s="239"/>
      <c r="Q543" s="99"/>
      <c r="R543" s="99"/>
      <c r="S543" s="97"/>
      <c r="T543" s="97"/>
      <c r="U543" s="97"/>
      <c r="V543" s="97"/>
      <c r="W543" s="97"/>
      <c r="X543" s="97"/>
      <c r="Y543" s="97"/>
      <c r="Z543" s="99"/>
    </row>
    <row r="544" spans="1:26" ht="12" customHeight="1">
      <c r="A544" s="99"/>
      <c r="B544" s="99"/>
      <c r="C544" s="99"/>
      <c r="D544" s="99"/>
      <c r="E544" s="99"/>
      <c r="F544" s="99"/>
      <c r="G544" s="99"/>
      <c r="H544" s="99"/>
      <c r="I544" s="99"/>
      <c r="J544" s="99"/>
      <c r="K544" s="99"/>
      <c r="L544" s="99"/>
      <c r="M544" s="239"/>
      <c r="N544" s="239"/>
      <c r="O544" s="239"/>
      <c r="P544" s="239"/>
      <c r="Q544" s="99"/>
      <c r="R544" s="99"/>
      <c r="S544" s="97"/>
      <c r="T544" s="97"/>
      <c r="U544" s="97"/>
      <c r="V544" s="97"/>
      <c r="W544" s="97"/>
      <c r="X544" s="97"/>
      <c r="Y544" s="97"/>
      <c r="Z544" s="99"/>
    </row>
    <row r="545" spans="1:26" ht="12" customHeight="1">
      <c r="A545" s="99"/>
      <c r="B545" s="99"/>
      <c r="C545" s="99"/>
      <c r="D545" s="99"/>
      <c r="E545" s="99"/>
      <c r="F545" s="99"/>
      <c r="G545" s="99"/>
      <c r="H545" s="99"/>
      <c r="I545" s="99"/>
      <c r="J545" s="99"/>
      <c r="K545" s="99"/>
      <c r="L545" s="99"/>
      <c r="M545" s="239"/>
      <c r="N545" s="239"/>
      <c r="O545" s="239"/>
      <c r="P545" s="239"/>
      <c r="Q545" s="99"/>
      <c r="R545" s="99"/>
      <c r="S545" s="97"/>
      <c r="T545" s="97"/>
      <c r="U545" s="97"/>
      <c r="V545" s="97"/>
      <c r="W545" s="97"/>
      <c r="X545" s="97"/>
      <c r="Y545" s="97"/>
      <c r="Z545" s="99"/>
    </row>
    <row r="546" spans="1:26" ht="12" customHeight="1">
      <c r="A546" s="99"/>
      <c r="B546" s="99"/>
      <c r="C546" s="99"/>
      <c r="D546" s="99"/>
      <c r="E546" s="99"/>
      <c r="F546" s="99"/>
      <c r="G546" s="99"/>
      <c r="H546" s="99"/>
      <c r="I546" s="99"/>
      <c r="J546" s="99"/>
      <c r="K546" s="99"/>
      <c r="L546" s="99"/>
      <c r="M546" s="239"/>
      <c r="N546" s="239"/>
      <c r="O546" s="239"/>
      <c r="P546" s="239"/>
      <c r="Q546" s="99"/>
      <c r="R546" s="99"/>
      <c r="S546" s="97"/>
      <c r="T546" s="97"/>
      <c r="U546" s="97"/>
      <c r="V546" s="97"/>
      <c r="W546" s="97"/>
      <c r="X546" s="97"/>
      <c r="Y546" s="97"/>
      <c r="Z546" s="99"/>
    </row>
    <row r="547" spans="1:26" ht="12" customHeight="1">
      <c r="A547" s="99"/>
      <c r="B547" s="99"/>
      <c r="C547" s="99"/>
      <c r="D547" s="99"/>
      <c r="E547" s="99"/>
      <c r="F547" s="99"/>
      <c r="G547" s="99"/>
      <c r="H547" s="99"/>
      <c r="I547" s="99"/>
      <c r="J547" s="99"/>
      <c r="K547" s="99"/>
      <c r="L547" s="99"/>
      <c r="M547" s="239"/>
      <c r="N547" s="239"/>
      <c r="O547" s="239"/>
      <c r="P547" s="239"/>
      <c r="Q547" s="99"/>
      <c r="R547" s="99"/>
      <c r="S547" s="97"/>
      <c r="T547" s="97"/>
      <c r="U547" s="97"/>
      <c r="V547" s="97"/>
      <c r="W547" s="97"/>
      <c r="X547" s="97"/>
      <c r="Y547" s="97"/>
      <c r="Z547" s="99"/>
    </row>
    <row r="548" spans="1:26" ht="12" customHeight="1">
      <c r="A548" s="99"/>
      <c r="B548" s="99"/>
      <c r="C548" s="99"/>
      <c r="D548" s="99"/>
      <c r="E548" s="99"/>
      <c r="F548" s="99"/>
      <c r="G548" s="99"/>
      <c r="H548" s="99"/>
      <c r="I548" s="99"/>
      <c r="J548" s="99"/>
      <c r="K548" s="99"/>
      <c r="L548" s="99"/>
      <c r="M548" s="239"/>
      <c r="N548" s="239"/>
      <c r="O548" s="239"/>
      <c r="P548" s="239"/>
      <c r="Q548" s="99"/>
      <c r="R548" s="99"/>
      <c r="S548" s="97"/>
      <c r="T548" s="97"/>
      <c r="U548" s="97"/>
      <c r="V548" s="97"/>
      <c r="W548" s="97"/>
      <c r="X548" s="97"/>
      <c r="Y548" s="97"/>
      <c r="Z548" s="99"/>
    </row>
    <row r="549" spans="1:26" ht="12" customHeight="1">
      <c r="A549" s="99"/>
      <c r="B549" s="99"/>
      <c r="C549" s="99"/>
      <c r="D549" s="99"/>
      <c r="E549" s="99"/>
      <c r="F549" s="99"/>
      <c r="G549" s="99"/>
      <c r="H549" s="99"/>
      <c r="I549" s="99"/>
      <c r="J549" s="99"/>
      <c r="K549" s="99"/>
      <c r="L549" s="99"/>
      <c r="M549" s="239"/>
      <c r="N549" s="239"/>
      <c r="O549" s="239"/>
      <c r="P549" s="239"/>
      <c r="Q549" s="99"/>
      <c r="R549" s="99"/>
      <c r="S549" s="97"/>
      <c r="T549" s="97"/>
      <c r="U549" s="97"/>
      <c r="V549" s="97"/>
      <c r="W549" s="97"/>
      <c r="X549" s="97"/>
      <c r="Y549" s="97"/>
      <c r="Z549" s="99"/>
    </row>
    <row r="550" spans="1:26" ht="12" customHeight="1">
      <c r="A550" s="99"/>
      <c r="B550" s="99"/>
      <c r="C550" s="99"/>
      <c r="D550" s="99"/>
      <c r="E550" s="99"/>
      <c r="F550" s="99"/>
      <c r="G550" s="99"/>
      <c r="H550" s="99"/>
      <c r="I550" s="99"/>
      <c r="J550" s="99"/>
      <c r="K550" s="99"/>
      <c r="L550" s="99"/>
      <c r="M550" s="239"/>
      <c r="N550" s="239"/>
      <c r="O550" s="239"/>
      <c r="P550" s="239"/>
      <c r="Q550" s="99"/>
      <c r="R550" s="99"/>
      <c r="S550" s="97"/>
      <c r="T550" s="97"/>
      <c r="U550" s="97"/>
      <c r="V550" s="97"/>
      <c r="W550" s="97"/>
      <c r="X550" s="97"/>
      <c r="Y550" s="97"/>
      <c r="Z550" s="99"/>
    </row>
    <row r="551" spans="1:26" ht="12" customHeight="1">
      <c r="A551" s="99"/>
      <c r="B551" s="99"/>
      <c r="C551" s="99"/>
      <c r="D551" s="99"/>
      <c r="E551" s="99"/>
      <c r="F551" s="99"/>
      <c r="G551" s="99"/>
      <c r="H551" s="99"/>
      <c r="I551" s="99"/>
      <c r="J551" s="99"/>
      <c r="K551" s="99"/>
      <c r="L551" s="99"/>
      <c r="M551" s="239"/>
      <c r="N551" s="239"/>
      <c r="O551" s="239"/>
      <c r="P551" s="239"/>
      <c r="Q551" s="99"/>
      <c r="R551" s="99"/>
      <c r="S551" s="97"/>
      <c r="T551" s="97"/>
      <c r="U551" s="97"/>
      <c r="V551" s="97"/>
      <c r="W551" s="97"/>
      <c r="X551" s="97"/>
      <c r="Y551" s="97"/>
      <c r="Z551" s="99"/>
    </row>
    <row r="552" spans="1:26" ht="12" customHeight="1">
      <c r="A552" s="99"/>
      <c r="B552" s="99"/>
      <c r="C552" s="99"/>
      <c r="D552" s="99"/>
      <c r="E552" s="99"/>
      <c r="F552" s="99"/>
      <c r="G552" s="99"/>
      <c r="H552" s="99"/>
      <c r="I552" s="99"/>
      <c r="J552" s="99"/>
      <c r="K552" s="99"/>
      <c r="L552" s="99"/>
      <c r="M552" s="239"/>
      <c r="N552" s="239"/>
      <c r="O552" s="239"/>
      <c r="P552" s="239"/>
      <c r="Q552" s="99"/>
      <c r="R552" s="99"/>
      <c r="S552" s="97"/>
      <c r="T552" s="97"/>
      <c r="U552" s="97"/>
      <c r="V552" s="97"/>
      <c r="W552" s="97"/>
      <c r="X552" s="97"/>
      <c r="Y552" s="97"/>
      <c r="Z552" s="99"/>
    </row>
    <row r="553" spans="1:26" ht="12" customHeight="1">
      <c r="A553" s="99"/>
      <c r="B553" s="99"/>
      <c r="C553" s="99"/>
      <c r="D553" s="99"/>
      <c r="E553" s="99"/>
      <c r="F553" s="99"/>
      <c r="G553" s="99"/>
      <c r="H553" s="99"/>
      <c r="I553" s="99"/>
      <c r="J553" s="99"/>
      <c r="K553" s="99"/>
      <c r="L553" s="99"/>
      <c r="M553" s="239"/>
      <c r="N553" s="239"/>
      <c r="O553" s="239"/>
      <c r="P553" s="239"/>
      <c r="Q553" s="99"/>
      <c r="R553" s="99"/>
      <c r="S553" s="97"/>
      <c r="T553" s="97"/>
      <c r="U553" s="97"/>
      <c r="V553" s="97"/>
      <c r="W553" s="97"/>
      <c r="X553" s="97"/>
      <c r="Y553" s="97"/>
      <c r="Z553" s="99"/>
    </row>
    <row r="554" spans="1:26" ht="12" customHeight="1">
      <c r="A554" s="99"/>
      <c r="B554" s="99"/>
      <c r="C554" s="99"/>
      <c r="D554" s="99"/>
      <c r="E554" s="99"/>
      <c r="F554" s="99"/>
      <c r="G554" s="99"/>
      <c r="H554" s="99"/>
      <c r="I554" s="99"/>
      <c r="J554" s="99"/>
      <c r="K554" s="99"/>
      <c r="L554" s="99"/>
      <c r="M554" s="239"/>
      <c r="N554" s="239"/>
      <c r="O554" s="239"/>
      <c r="P554" s="239"/>
      <c r="Q554" s="99"/>
      <c r="R554" s="99"/>
      <c r="S554" s="97"/>
      <c r="T554" s="97"/>
      <c r="U554" s="97"/>
      <c r="V554" s="97"/>
      <c r="W554" s="97"/>
      <c r="X554" s="97"/>
      <c r="Y554" s="97"/>
      <c r="Z554" s="99"/>
    </row>
    <row r="555" spans="1:26" ht="12" customHeight="1">
      <c r="A555" s="99"/>
      <c r="B555" s="99"/>
      <c r="C555" s="99"/>
      <c r="D555" s="99"/>
      <c r="E555" s="99"/>
      <c r="F555" s="99"/>
      <c r="G555" s="99"/>
      <c r="H555" s="99"/>
      <c r="I555" s="99"/>
      <c r="J555" s="99"/>
      <c r="K555" s="99"/>
      <c r="L555" s="99"/>
      <c r="M555" s="239"/>
      <c r="N555" s="239"/>
      <c r="O555" s="239"/>
      <c r="P555" s="239"/>
      <c r="Q555" s="99"/>
      <c r="R555" s="99"/>
      <c r="S555" s="97"/>
      <c r="T555" s="97"/>
      <c r="U555" s="97"/>
      <c r="V555" s="97"/>
      <c r="W555" s="97"/>
      <c r="X555" s="97"/>
      <c r="Y555" s="97"/>
      <c r="Z555" s="99"/>
    </row>
    <row r="556" spans="1:26" ht="12" customHeight="1">
      <c r="A556" s="99"/>
      <c r="B556" s="99"/>
      <c r="C556" s="99"/>
      <c r="D556" s="99"/>
      <c r="E556" s="99"/>
      <c r="F556" s="99"/>
      <c r="G556" s="99"/>
      <c r="H556" s="99"/>
      <c r="I556" s="99"/>
      <c r="J556" s="99"/>
      <c r="K556" s="99"/>
      <c r="L556" s="99"/>
      <c r="M556" s="239"/>
      <c r="N556" s="239"/>
      <c r="O556" s="239"/>
      <c r="P556" s="239"/>
      <c r="Q556" s="99"/>
      <c r="R556" s="99"/>
      <c r="S556" s="97"/>
      <c r="T556" s="97"/>
      <c r="U556" s="97"/>
      <c r="V556" s="97"/>
      <c r="W556" s="97"/>
      <c r="X556" s="97"/>
      <c r="Y556" s="97"/>
      <c r="Z556" s="99"/>
    </row>
    <row r="557" spans="1:26" ht="12" customHeight="1">
      <c r="A557" s="99"/>
      <c r="B557" s="99"/>
      <c r="C557" s="99"/>
      <c r="D557" s="99"/>
      <c r="E557" s="99"/>
      <c r="F557" s="99"/>
      <c r="G557" s="99"/>
      <c r="H557" s="99"/>
      <c r="I557" s="99"/>
      <c r="J557" s="99"/>
      <c r="K557" s="99"/>
      <c r="L557" s="99"/>
      <c r="M557" s="239"/>
      <c r="N557" s="239"/>
      <c r="O557" s="239"/>
      <c r="P557" s="239"/>
      <c r="Q557" s="99"/>
      <c r="R557" s="99"/>
      <c r="S557" s="97"/>
      <c r="T557" s="97"/>
      <c r="U557" s="97"/>
      <c r="V557" s="97"/>
      <c r="W557" s="97"/>
      <c r="X557" s="97"/>
      <c r="Y557" s="97"/>
      <c r="Z557" s="99"/>
    </row>
    <row r="558" spans="1:26" ht="12" customHeight="1">
      <c r="A558" s="99"/>
      <c r="B558" s="99"/>
      <c r="C558" s="99"/>
      <c r="D558" s="99"/>
      <c r="E558" s="99"/>
      <c r="F558" s="99"/>
      <c r="G558" s="99"/>
      <c r="H558" s="99"/>
      <c r="I558" s="99"/>
      <c r="J558" s="99"/>
      <c r="K558" s="99"/>
      <c r="L558" s="99"/>
      <c r="M558" s="239"/>
      <c r="N558" s="239"/>
      <c r="O558" s="239"/>
      <c r="P558" s="239"/>
      <c r="Q558" s="99"/>
      <c r="R558" s="99"/>
      <c r="S558" s="97"/>
      <c r="T558" s="97"/>
      <c r="U558" s="97"/>
      <c r="V558" s="97"/>
      <c r="W558" s="97"/>
      <c r="X558" s="97"/>
      <c r="Y558" s="97"/>
      <c r="Z558" s="99"/>
    </row>
    <row r="559" spans="1:26" ht="12" customHeight="1">
      <c r="A559" s="99"/>
      <c r="B559" s="99"/>
      <c r="C559" s="99"/>
      <c r="D559" s="99"/>
      <c r="E559" s="99"/>
      <c r="F559" s="99"/>
      <c r="G559" s="99"/>
      <c r="H559" s="99"/>
      <c r="I559" s="99"/>
      <c r="J559" s="99"/>
      <c r="K559" s="99"/>
      <c r="L559" s="99"/>
      <c r="M559" s="239"/>
      <c r="N559" s="239"/>
      <c r="O559" s="239"/>
      <c r="P559" s="239"/>
      <c r="Q559" s="99"/>
      <c r="R559" s="99"/>
      <c r="S559" s="97"/>
      <c r="T559" s="97"/>
      <c r="U559" s="97"/>
      <c r="V559" s="97"/>
      <c r="W559" s="97"/>
      <c r="X559" s="97"/>
      <c r="Y559" s="97"/>
      <c r="Z559" s="99"/>
    </row>
    <row r="560" spans="1:26" ht="12" customHeight="1">
      <c r="A560" s="99"/>
      <c r="B560" s="99"/>
      <c r="C560" s="99"/>
      <c r="D560" s="99"/>
      <c r="E560" s="99"/>
      <c r="F560" s="99"/>
      <c r="G560" s="99"/>
      <c r="H560" s="99"/>
      <c r="I560" s="99"/>
      <c r="J560" s="99"/>
      <c r="K560" s="99"/>
      <c r="L560" s="99"/>
      <c r="M560" s="239"/>
      <c r="N560" s="239"/>
      <c r="O560" s="239"/>
      <c r="P560" s="239"/>
      <c r="Q560" s="99"/>
      <c r="R560" s="99"/>
      <c r="S560" s="97"/>
      <c r="T560" s="97"/>
      <c r="U560" s="97"/>
      <c r="V560" s="97"/>
      <c r="W560" s="97"/>
      <c r="X560" s="97"/>
      <c r="Y560" s="97"/>
      <c r="Z560" s="99"/>
    </row>
    <row r="561" spans="1:26" ht="12" customHeight="1">
      <c r="A561" s="99"/>
      <c r="B561" s="99"/>
      <c r="C561" s="99"/>
      <c r="D561" s="99"/>
      <c r="E561" s="99"/>
      <c r="F561" s="99"/>
      <c r="G561" s="99"/>
      <c r="H561" s="99"/>
      <c r="I561" s="99"/>
      <c r="J561" s="99"/>
      <c r="K561" s="99"/>
      <c r="L561" s="99"/>
      <c r="M561" s="239"/>
      <c r="N561" s="239"/>
      <c r="O561" s="239"/>
      <c r="P561" s="239"/>
      <c r="Q561" s="99"/>
      <c r="R561" s="99"/>
      <c r="S561" s="97"/>
      <c r="T561" s="97"/>
      <c r="U561" s="97"/>
      <c r="V561" s="97"/>
      <c r="W561" s="97"/>
      <c r="X561" s="97"/>
      <c r="Y561" s="97"/>
      <c r="Z561" s="99"/>
    </row>
    <row r="562" spans="1:26" ht="12" customHeight="1">
      <c r="A562" s="99"/>
      <c r="B562" s="99"/>
      <c r="C562" s="99"/>
      <c r="D562" s="99"/>
      <c r="E562" s="99"/>
      <c r="F562" s="99"/>
      <c r="G562" s="99"/>
      <c r="H562" s="99"/>
      <c r="I562" s="99"/>
      <c r="J562" s="99"/>
      <c r="K562" s="99"/>
      <c r="L562" s="99"/>
      <c r="M562" s="239"/>
      <c r="N562" s="239"/>
      <c r="O562" s="239"/>
      <c r="P562" s="239"/>
      <c r="Q562" s="99"/>
      <c r="R562" s="99"/>
      <c r="S562" s="97"/>
      <c r="T562" s="97"/>
      <c r="U562" s="97"/>
      <c r="V562" s="97"/>
      <c r="W562" s="97"/>
      <c r="X562" s="97"/>
      <c r="Y562" s="97"/>
      <c r="Z562" s="99"/>
    </row>
    <row r="563" spans="1:26" ht="12" customHeight="1">
      <c r="A563" s="99"/>
      <c r="B563" s="99"/>
      <c r="C563" s="99"/>
      <c r="D563" s="99"/>
      <c r="E563" s="99"/>
      <c r="F563" s="99"/>
      <c r="G563" s="99"/>
      <c r="H563" s="99"/>
      <c r="I563" s="99"/>
      <c r="J563" s="99"/>
      <c r="K563" s="99"/>
      <c r="L563" s="99"/>
      <c r="M563" s="239"/>
      <c r="N563" s="239"/>
      <c r="O563" s="239"/>
      <c r="P563" s="239"/>
      <c r="Q563" s="99"/>
      <c r="R563" s="99"/>
      <c r="S563" s="97"/>
      <c r="T563" s="97"/>
      <c r="U563" s="97"/>
      <c r="V563" s="97"/>
      <c r="W563" s="97"/>
      <c r="X563" s="97"/>
      <c r="Y563" s="97"/>
      <c r="Z563" s="99"/>
    </row>
    <row r="564" spans="1:26" ht="12" customHeight="1">
      <c r="A564" s="99"/>
      <c r="B564" s="99"/>
      <c r="C564" s="99"/>
      <c r="D564" s="99"/>
      <c r="E564" s="99"/>
      <c r="F564" s="99"/>
      <c r="G564" s="99"/>
      <c r="H564" s="99"/>
      <c r="I564" s="99"/>
      <c r="J564" s="99"/>
      <c r="K564" s="99"/>
      <c r="L564" s="99"/>
      <c r="M564" s="239"/>
      <c r="N564" s="239"/>
      <c r="O564" s="239"/>
      <c r="P564" s="239"/>
      <c r="Q564" s="99"/>
      <c r="R564" s="99"/>
      <c r="S564" s="97"/>
      <c r="T564" s="97"/>
      <c r="U564" s="97"/>
      <c r="V564" s="97"/>
      <c r="W564" s="97"/>
      <c r="X564" s="97"/>
      <c r="Y564" s="97"/>
      <c r="Z564" s="99"/>
    </row>
    <row r="565" spans="1:26" ht="12" customHeight="1">
      <c r="A565" s="99"/>
      <c r="B565" s="99"/>
      <c r="C565" s="99"/>
      <c r="D565" s="99"/>
      <c r="E565" s="99"/>
      <c r="F565" s="99"/>
      <c r="G565" s="99"/>
      <c r="H565" s="99"/>
      <c r="I565" s="99"/>
      <c r="J565" s="99"/>
      <c r="K565" s="99"/>
      <c r="L565" s="99"/>
      <c r="M565" s="239"/>
      <c r="N565" s="239"/>
      <c r="O565" s="239"/>
      <c r="P565" s="239"/>
      <c r="Q565" s="99"/>
      <c r="R565" s="99"/>
      <c r="S565" s="97"/>
      <c r="T565" s="97"/>
      <c r="U565" s="97"/>
      <c r="V565" s="97"/>
      <c r="W565" s="97"/>
      <c r="X565" s="97"/>
      <c r="Y565" s="97"/>
      <c r="Z565" s="99"/>
    </row>
    <row r="566" spans="1:26" ht="12" customHeight="1">
      <c r="A566" s="99"/>
      <c r="B566" s="99"/>
      <c r="C566" s="99"/>
      <c r="D566" s="99"/>
      <c r="E566" s="99"/>
      <c r="F566" s="99"/>
      <c r="G566" s="99"/>
      <c r="H566" s="99"/>
      <c r="I566" s="99"/>
      <c r="J566" s="99"/>
      <c r="K566" s="99"/>
      <c r="L566" s="99"/>
      <c r="M566" s="239"/>
      <c r="N566" s="239"/>
      <c r="O566" s="239"/>
      <c r="P566" s="239"/>
      <c r="Q566" s="99"/>
      <c r="R566" s="99"/>
      <c r="S566" s="97"/>
      <c r="T566" s="97"/>
      <c r="U566" s="97"/>
      <c r="V566" s="97"/>
      <c r="W566" s="97"/>
      <c r="X566" s="97"/>
      <c r="Y566" s="97"/>
      <c r="Z566" s="99"/>
    </row>
    <row r="567" spans="1:26" ht="12" customHeight="1">
      <c r="A567" s="99"/>
      <c r="B567" s="99"/>
      <c r="C567" s="99"/>
      <c r="D567" s="99"/>
      <c r="E567" s="99"/>
      <c r="F567" s="99"/>
      <c r="G567" s="99"/>
      <c r="H567" s="99"/>
      <c r="I567" s="99"/>
      <c r="J567" s="99"/>
      <c r="K567" s="99"/>
      <c r="L567" s="99"/>
      <c r="M567" s="239"/>
      <c r="N567" s="239"/>
      <c r="O567" s="239"/>
      <c r="P567" s="239"/>
      <c r="Q567" s="99"/>
      <c r="R567" s="99"/>
      <c r="S567" s="97"/>
      <c r="T567" s="97"/>
      <c r="U567" s="97"/>
      <c r="V567" s="97"/>
      <c r="W567" s="97"/>
      <c r="X567" s="97"/>
      <c r="Y567" s="97"/>
      <c r="Z567" s="99"/>
    </row>
    <row r="568" spans="1:26" ht="12" customHeight="1">
      <c r="A568" s="99"/>
      <c r="B568" s="99"/>
      <c r="C568" s="99"/>
      <c r="D568" s="99"/>
      <c r="E568" s="99"/>
      <c r="F568" s="99"/>
      <c r="G568" s="99"/>
      <c r="H568" s="99"/>
      <c r="I568" s="99"/>
      <c r="J568" s="99"/>
      <c r="K568" s="99"/>
      <c r="L568" s="99"/>
      <c r="M568" s="239"/>
      <c r="N568" s="239"/>
      <c r="O568" s="239"/>
      <c r="P568" s="239"/>
      <c r="Q568" s="99"/>
      <c r="R568" s="99"/>
      <c r="S568" s="97"/>
      <c r="T568" s="97"/>
      <c r="U568" s="97"/>
      <c r="V568" s="97"/>
      <c r="W568" s="97"/>
      <c r="X568" s="97"/>
      <c r="Y568" s="97"/>
      <c r="Z568" s="99"/>
    </row>
    <row r="569" spans="1:26" ht="12" customHeight="1">
      <c r="A569" s="99"/>
      <c r="B569" s="99"/>
      <c r="C569" s="99"/>
      <c r="D569" s="99"/>
      <c r="E569" s="99"/>
      <c r="F569" s="99"/>
      <c r="G569" s="99"/>
      <c r="H569" s="99"/>
      <c r="I569" s="99"/>
      <c r="J569" s="99"/>
      <c r="K569" s="99"/>
      <c r="L569" s="99"/>
      <c r="M569" s="239"/>
      <c r="N569" s="239"/>
      <c r="O569" s="239"/>
      <c r="P569" s="239"/>
      <c r="Q569" s="99"/>
      <c r="R569" s="99"/>
      <c r="S569" s="97"/>
      <c r="T569" s="97"/>
      <c r="U569" s="97"/>
      <c r="V569" s="97"/>
      <c r="W569" s="97"/>
      <c r="X569" s="97"/>
      <c r="Y569" s="97"/>
      <c r="Z569" s="99"/>
    </row>
    <row r="570" spans="1:26" ht="12" customHeight="1">
      <c r="A570" s="99"/>
      <c r="B570" s="99"/>
      <c r="C570" s="99"/>
      <c r="D570" s="99"/>
      <c r="E570" s="99"/>
      <c r="F570" s="99"/>
      <c r="G570" s="99"/>
      <c r="H570" s="99"/>
      <c r="I570" s="99"/>
      <c r="J570" s="99"/>
      <c r="K570" s="99"/>
      <c r="L570" s="99"/>
      <c r="M570" s="239"/>
      <c r="N570" s="239"/>
      <c r="O570" s="239"/>
      <c r="P570" s="239"/>
      <c r="Q570" s="99"/>
      <c r="R570" s="99"/>
      <c r="S570" s="97"/>
      <c r="T570" s="97"/>
      <c r="U570" s="97"/>
      <c r="V570" s="97"/>
      <c r="W570" s="97"/>
      <c r="X570" s="97"/>
      <c r="Y570" s="97"/>
      <c r="Z570" s="99"/>
    </row>
    <row r="571" spans="1:26" ht="12" customHeight="1">
      <c r="A571" s="99"/>
      <c r="B571" s="99"/>
      <c r="C571" s="99"/>
      <c r="D571" s="99"/>
      <c r="E571" s="99"/>
      <c r="F571" s="99"/>
      <c r="G571" s="99"/>
      <c r="H571" s="99"/>
      <c r="I571" s="99"/>
      <c r="J571" s="99"/>
      <c r="K571" s="99"/>
      <c r="L571" s="99"/>
      <c r="M571" s="239"/>
      <c r="N571" s="239"/>
      <c r="O571" s="239"/>
      <c r="P571" s="239"/>
      <c r="Q571" s="99"/>
      <c r="R571" s="99"/>
      <c r="S571" s="97"/>
      <c r="T571" s="97"/>
      <c r="U571" s="97"/>
      <c r="V571" s="97"/>
      <c r="W571" s="97"/>
      <c r="X571" s="97"/>
      <c r="Y571" s="97"/>
      <c r="Z571" s="99"/>
    </row>
    <row r="572" spans="1:26" ht="12" customHeight="1">
      <c r="A572" s="99"/>
      <c r="B572" s="99"/>
      <c r="C572" s="99"/>
      <c r="D572" s="99"/>
      <c r="E572" s="99"/>
      <c r="F572" s="99"/>
      <c r="G572" s="99"/>
      <c r="H572" s="99"/>
      <c r="I572" s="99"/>
      <c r="J572" s="99"/>
      <c r="K572" s="99"/>
      <c r="L572" s="99"/>
      <c r="M572" s="239"/>
      <c r="N572" s="239"/>
      <c r="O572" s="239"/>
      <c r="P572" s="239"/>
      <c r="Q572" s="99"/>
      <c r="R572" s="99"/>
      <c r="S572" s="97"/>
      <c r="T572" s="97"/>
      <c r="U572" s="97"/>
      <c r="V572" s="97"/>
      <c r="W572" s="97"/>
      <c r="X572" s="97"/>
      <c r="Y572" s="97"/>
      <c r="Z572" s="99"/>
    </row>
    <row r="573" spans="1:26" ht="12" customHeight="1">
      <c r="A573" s="99"/>
      <c r="B573" s="99"/>
      <c r="C573" s="99"/>
      <c r="D573" s="99"/>
      <c r="E573" s="99"/>
      <c r="F573" s="99"/>
      <c r="G573" s="99"/>
      <c r="H573" s="99"/>
      <c r="I573" s="99"/>
      <c r="J573" s="99"/>
      <c r="K573" s="99"/>
      <c r="L573" s="99"/>
      <c r="M573" s="239"/>
      <c r="N573" s="239"/>
      <c r="O573" s="239"/>
      <c r="P573" s="239"/>
      <c r="Q573" s="99"/>
      <c r="R573" s="99"/>
      <c r="S573" s="97"/>
      <c r="T573" s="97"/>
      <c r="U573" s="97"/>
      <c r="V573" s="97"/>
      <c r="W573" s="97"/>
      <c r="X573" s="97"/>
      <c r="Y573" s="97"/>
      <c r="Z573" s="99"/>
    </row>
    <row r="574" spans="1:26" ht="12" customHeight="1">
      <c r="A574" s="99"/>
      <c r="B574" s="99"/>
      <c r="C574" s="99"/>
      <c r="D574" s="99"/>
      <c r="E574" s="99"/>
      <c r="F574" s="99"/>
      <c r="G574" s="99"/>
      <c r="H574" s="99"/>
      <c r="I574" s="99"/>
      <c r="J574" s="99"/>
      <c r="K574" s="99"/>
      <c r="L574" s="99"/>
      <c r="M574" s="239"/>
      <c r="N574" s="239"/>
      <c r="O574" s="239"/>
      <c r="P574" s="239"/>
      <c r="Q574" s="99"/>
      <c r="R574" s="99"/>
      <c r="S574" s="97"/>
      <c r="T574" s="97"/>
      <c r="U574" s="97"/>
      <c r="V574" s="97"/>
      <c r="W574" s="97"/>
      <c r="X574" s="97"/>
      <c r="Y574" s="97"/>
      <c r="Z574" s="99"/>
    </row>
    <row r="575" spans="1:26" ht="12" customHeight="1">
      <c r="A575" s="99"/>
      <c r="B575" s="99"/>
      <c r="C575" s="99"/>
      <c r="D575" s="99"/>
      <c r="E575" s="99"/>
      <c r="F575" s="99"/>
      <c r="G575" s="99"/>
      <c r="H575" s="99"/>
      <c r="I575" s="99"/>
      <c r="J575" s="99"/>
      <c r="K575" s="99"/>
      <c r="L575" s="99"/>
      <c r="M575" s="239"/>
      <c r="N575" s="239"/>
      <c r="O575" s="239"/>
      <c r="P575" s="239"/>
      <c r="Q575" s="99"/>
      <c r="R575" s="99"/>
      <c r="S575" s="97"/>
      <c r="T575" s="97"/>
      <c r="U575" s="97"/>
      <c r="V575" s="97"/>
      <c r="W575" s="97"/>
      <c r="X575" s="97"/>
      <c r="Y575" s="97"/>
      <c r="Z575" s="99"/>
    </row>
    <row r="576" spans="1:26" ht="12" customHeight="1">
      <c r="A576" s="99"/>
      <c r="B576" s="99"/>
      <c r="C576" s="99"/>
      <c r="D576" s="99"/>
      <c r="E576" s="99"/>
      <c r="F576" s="99"/>
      <c r="G576" s="99"/>
      <c r="H576" s="99"/>
      <c r="I576" s="99"/>
      <c r="J576" s="99"/>
      <c r="K576" s="99"/>
      <c r="L576" s="99"/>
      <c r="M576" s="239"/>
      <c r="N576" s="239"/>
      <c r="O576" s="239"/>
      <c r="P576" s="239"/>
      <c r="Q576" s="99"/>
      <c r="R576" s="99"/>
      <c r="S576" s="97"/>
      <c r="T576" s="97"/>
      <c r="U576" s="97"/>
      <c r="V576" s="97"/>
      <c r="W576" s="97"/>
      <c r="X576" s="97"/>
      <c r="Y576" s="97"/>
      <c r="Z576" s="99"/>
    </row>
    <row r="577" spans="1:26" ht="12" customHeight="1">
      <c r="A577" s="99"/>
      <c r="B577" s="99"/>
      <c r="C577" s="99"/>
      <c r="D577" s="99"/>
      <c r="E577" s="99"/>
      <c r="F577" s="99"/>
      <c r="G577" s="99"/>
      <c r="H577" s="99"/>
      <c r="I577" s="99"/>
      <c r="J577" s="99"/>
      <c r="K577" s="99"/>
      <c r="L577" s="99"/>
      <c r="M577" s="239"/>
      <c r="N577" s="239"/>
      <c r="O577" s="239"/>
      <c r="P577" s="239"/>
      <c r="Q577" s="99"/>
      <c r="R577" s="99"/>
      <c r="S577" s="97"/>
      <c r="T577" s="97"/>
      <c r="U577" s="97"/>
      <c r="V577" s="97"/>
      <c r="W577" s="97"/>
      <c r="X577" s="97"/>
      <c r="Y577" s="97"/>
      <c r="Z577" s="99"/>
    </row>
    <row r="578" spans="1:26" ht="12" customHeight="1">
      <c r="A578" s="99"/>
      <c r="B578" s="99"/>
      <c r="C578" s="99"/>
      <c r="D578" s="99"/>
      <c r="E578" s="99"/>
      <c r="F578" s="99"/>
      <c r="G578" s="99"/>
      <c r="H578" s="99"/>
      <c r="I578" s="99"/>
      <c r="J578" s="99"/>
      <c r="K578" s="99"/>
      <c r="L578" s="99"/>
      <c r="M578" s="239"/>
      <c r="N578" s="239"/>
      <c r="O578" s="239"/>
      <c r="P578" s="239"/>
      <c r="Q578" s="99"/>
      <c r="R578" s="99"/>
      <c r="S578" s="97"/>
      <c r="T578" s="97"/>
      <c r="U578" s="97"/>
      <c r="V578" s="97"/>
      <c r="W578" s="97"/>
      <c r="X578" s="97"/>
      <c r="Y578" s="97"/>
      <c r="Z578" s="99"/>
    </row>
    <row r="579" spans="1:26" ht="12" customHeight="1">
      <c r="A579" s="99"/>
      <c r="B579" s="99"/>
      <c r="C579" s="99"/>
      <c r="D579" s="99"/>
      <c r="E579" s="99"/>
      <c r="F579" s="99"/>
      <c r="G579" s="99"/>
      <c r="H579" s="99"/>
      <c r="I579" s="99"/>
      <c r="J579" s="99"/>
      <c r="K579" s="99"/>
      <c r="L579" s="99"/>
      <c r="M579" s="239"/>
      <c r="N579" s="239"/>
      <c r="O579" s="239"/>
      <c r="P579" s="239"/>
      <c r="Q579" s="99"/>
      <c r="R579" s="99"/>
      <c r="S579" s="97"/>
      <c r="T579" s="97"/>
      <c r="U579" s="97"/>
      <c r="V579" s="97"/>
      <c r="W579" s="97"/>
      <c r="X579" s="97"/>
      <c r="Y579" s="97"/>
      <c r="Z579" s="99"/>
    </row>
    <row r="580" spans="1:26" ht="12" customHeight="1">
      <c r="A580" s="99"/>
      <c r="B580" s="99"/>
      <c r="C580" s="99"/>
      <c r="D580" s="99"/>
      <c r="E580" s="99"/>
      <c r="F580" s="99"/>
      <c r="G580" s="99"/>
      <c r="H580" s="99"/>
      <c r="I580" s="99"/>
      <c r="J580" s="99"/>
      <c r="K580" s="99"/>
      <c r="L580" s="99"/>
      <c r="M580" s="239"/>
      <c r="N580" s="239"/>
      <c r="O580" s="239"/>
      <c r="P580" s="239"/>
      <c r="Q580" s="99"/>
      <c r="R580" s="99"/>
      <c r="S580" s="97"/>
      <c r="T580" s="97"/>
      <c r="U580" s="97"/>
      <c r="V580" s="97"/>
      <c r="W580" s="97"/>
      <c r="X580" s="97"/>
      <c r="Y580" s="97"/>
      <c r="Z580" s="99"/>
    </row>
    <row r="581" spans="1:26" ht="12" customHeight="1">
      <c r="A581" s="99"/>
      <c r="B581" s="99"/>
      <c r="C581" s="99"/>
      <c r="D581" s="99"/>
      <c r="E581" s="99"/>
      <c r="F581" s="99"/>
      <c r="G581" s="99"/>
      <c r="H581" s="99"/>
      <c r="I581" s="99"/>
      <c r="J581" s="99"/>
      <c r="K581" s="99"/>
      <c r="L581" s="99"/>
      <c r="M581" s="239"/>
      <c r="N581" s="239"/>
      <c r="O581" s="239"/>
      <c r="P581" s="239"/>
      <c r="Q581" s="99"/>
      <c r="R581" s="99"/>
      <c r="S581" s="97"/>
      <c r="T581" s="97"/>
      <c r="U581" s="97"/>
      <c r="V581" s="97"/>
      <c r="W581" s="97"/>
      <c r="X581" s="97"/>
      <c r="Y581" s="97"/>
      <c r="Z581" s="99"/>
    </row>
    <row r="582" spans="1:26" ht="12" customHeight="1">
      <c r="A582" s="99"/>
      <c r="B582" s="99"/>
      <c r="C582" s="99"/>
      <c r="D582" s="99"/>
      <c r="E582" s="99"/>
      <c r="F582" s="99"/>
      <c r="G582" s="99"/>
      <c r="H582" s="99"/>
      <c r="I582" s="99"/>
      <c r="J582" s="99"/>
      <c r="K582" s="99"/>
      <c r="L582" s="99"/>
      <c r="M582" s="239"/>
      <c r="N582" s="239"/>
      <c r="O582" s="239"/>
      <c r="P582" s="239"/>
      <c r="Q582" s="99"/>
      <c r="R582" s="99"/>
      <c r="S582" s="97"/>
      <c r="T582" s="97"/>
      <c r="U582" s="97"/>
      <c r="V582" s="97"/>
      <c r="W582" s="97"/>
      <c r="X582" s="97"/>
      <c r="Y582" s="97"/>
      <c r="Z582" s="99"/>
    </row>
    <row r="583" spans="1:26" ht="12" customHeight="1">
      <c r="A583" s="99"/>
      <c r="B583" s="99"/>
      <c r="C583" s="99"/>
      <c r="D583" s="99"/>
      <c r="E583" s="99"/>
      <c r="F583" s="99"/>
      <c r="G583" s="99"/>
      <c r="H583" s="99"/>
      <c r="I583" s="99"/>
      <c r="J583" s="99"/>
      <c r="K583" s="99"/>
      <c r="L583" s="99"/>
      <c r="M583" s="239"/>
      <c r="N583" s="239"/>
      <c r="O583" s="239"/>
      <c r="P583" s="239"/>
      <c r="Q583" s="99"/>
      <c r="R583" s="99"/>
      <c r="S583" s="97"/>
      <c r="T583" s="97"/>
      <c r="U583" s="97"/>
      <c r="V583" s="97"/>
      <c r="W583" s="97"/>
      <c r="X583" s="97"/>
      <c r="Y583" s="97"/>
      <c r="Z583" s="99"/>
    </row>
    <row r="584" spans="1:26" ht="12" customHeight="1">
      <c r="A584" s="99"/>
      <c r="B584" s="99"/>
      <c r="C584" s="99"/>
      <c r="D584" s="99"/>
      <c r="E584" s="99"/>
      <c r="F584" s="99"/>
      <c r="G584" s="99"/>
      <c r="H584" s="99"/>
      <c r="I584" s="99"/>
      <c r="J584" s="99"/>
      <c r="K584" s="99"/>
      <c r="L584" s="99"/>
      <c r="M584" s="239"/>
      <c r="N584" s="239"/>
      <c r="O584" s="239"/>
      <c r="P584" s="239"/>
      <c r="Q584" s="99"/>
      <c r="R584" s="99"/>
      <c r="S584" s="97"/>
      <c r="T584" s="97"/>
      <c r="U584" s="97"/>
      <c r="V584" s="97"/>
      <c r="W584" s="97"/>
      <c r="X584" s="97"/>
      <c r="Y584" s="97"/>
      <c r="Z584" s="99"/>
    </row>
    <row r="585" spans="1:26" ht="12" customHeight="1">
      <c r="A585" s="99"/>
      <c r="B585" s="99"/>
      <c r="C585" s="99"/>
      <c r="D585" s="99"/>
      <c r="E585" s="99"/>
      <c r="F585" s="99"/>
      <c r="G585" s="99"/>
      <c r="H585" s="99"/>
      <c r="I585" s="99"/>
      <c r="J585" s="99"/>
      <c r="K585" s="99"/>
      <c r="L585" s="99"/>
      <c r="M585" s="239"/>
      <c r="N585" s="239"/>
      <c r="O585" s="239"/>
      <c r="P585" s="239"/>
      <c r="Q585" s="99"/>
      <c r="R585" s="99"/>
      <c r="S585" s="97"/>
      <c r="T585" s="97"/>
      <c r="U585" s="97"/>
      <c r="V585" s="97"/>
      <c r="W585" s="97"/>
      <c r="X585" s="97"/>
      <c r="Y585" s="97"/>
      <c r="Z585" s="99"/>
    </row>
    <row r="586" spans="1:26" ht="12" customHeight="1">
      <c r="A586" s="99"/>
      <c r="B586" s="99"/>
      <c r="C586" s="99"/>
      <c r="D586" s="99"/>
      <c r="E586" s="99"/>
      <c r="F586" s="99"/>
      <c r="G586" s="99"/>
      <c r="H586" s="99"/>
      <c r="I586" s="99"/>
      <c r="J586" s="99"/>
      <c r="K586" s="99"/>
      <c r="L586" s="99"/>
      <c r="M586" s="239"/>
      <c r="N586" s="239"/>
      <c r="O586" s="239"/>
      <c r="P586" s="239"/>
      <c r="Q586" s="99"/>
      <c r="R586" s="99"/>
      <c r="S586" s="97"/>
      <c r="T586" s="97"/>
      <c r="U586" s="97"/>
      <c r="V586" s="97"/>
      <c r="W586" s="97"/>
      <c r="X586" s="97"/>
      <c r="Y586" s="97"/>
      <c r="Z586" s="99"/>
    </row>
    <row r="587" spans="1:26" ht="12" customHeight="1">
      <c r="A587" s="99"/>
      <c r="B587" s="99"/>
      <c r="C587" s="99"/>
      <c r="D587" s="99"/>
      <c r="E587" s="99"/>
      <c r="F587" s="99"/>
      <c r="G587" s="99"/>
      <c r="H587" s="99"/>
      <c r="I587" s="99"/>
      <c r="J587" s="99"/>
      <c r="K587" s="99"/>
      <c r="L587" s="99"/>
      <c r="M587" s="239"/>
      <c r="N587" s="239"/>
      <c r="O587" s="239"/>
      <c r="P587" s="239"/>
      <c r="Q587" s="99"/>
      <c r="R587" s="99"/>
      <c r="S587" s="97"/>
      <c r="T587" s="97"/>
      <c r="U587" s="97"/>
      <c r="V587" s="97"/>
      <c r="W587" s="97"/>
      <c r="X587" s="97"/>
      <c r="Y587" s="97"/>
      <c r="Z587" s="99"/>
    </row>
    <row r="588" spans="1:26" ht="12" customHeight="1">
      <c r="A588" s="99"/>
      <c r="B588" s="99"/>
      <c r="C588" s="99"/>
      <c r="D588" s="99"/>
      <c r="E588" s="99"/>
      <c r="F588" s="99"/>
      <c r="G588" s="99"/>
      <c r="H588" s="99"/>
      <c r="I588" s="99"/>
      <c r="J588" s="99"/>
      <c r="K588" s="99"/>
      <c r="L588" s="99"/>
      <c r="M588" s="239"/>
      <c r="N588" s="239"/>
      <c r="O588" s="239"/>
      <c r="P588" s="239"/>
      <c r="Q588" s="99"/>
      <c r="R588" s="99"/>
      <c r="S588" s="97"/>
      <c r="T588" s="97"/>
      <c r="U588" s="97"/>
      <c r="V588" s="97"/>
      <c r="W588" s="97"/>
      <c r="X588" s="97"/>
      <c r="Y588" s="97"/>
      <c r="Z588" s="99"/>
    </row>
    <row r="589" spans="1:26" ht="12" customHeight="1">
      <c r="A589" s="99"/>
      <c r="B589" s="99"/>
      <c r="C589" s="99"/>
      <c r="D589" s="99"/>
      <c r="E589" s="99"/>
      <c r="F589" s="99"/>
      <c r="G589" s="99"/>
      <c r="H589" s="99"/>
      <c r="I589" s="99"/>
      <c r="J589" s="99"/>
      <c r="K589" s="99"/>
      <c r="L589" s="99"/>
      <c r="M589" s="239"/>
      <c r="N589" s="239"/>
      <c r="O589" s="239"/>
      <c r="P589" s="239"/>
      <c r="Q589" s="99"/>
      <c r="R589" s="99"/>
      <c r="S589" s="97"/>
      <c r="T589" s="97"/>
      <c r="U589" s="97"/>
      <c r="V589" s="97"/>
      <c r="W589" s="97"/>
      <c r="X589" s="97"/>
      <c r="Y589" s="97"/>
      <c r="Z589" s="99"/>
    </row>
    <row r="590" spans="1:26" ht="12" customHeight="1">
      <c r="A590" s="99"/>
      <c r="B590" s="99"/>
      <c r="C590" s="99"/>
      <c r="D590" s="99"/>
      <c r="E590" s="99"/>
      <c r="F590" s="99"/>
      <c r="G590" s="99"/>
      <c r="H590" s="99"/>
      <c r="I590" s="99"/>
      <c r="J590" s="99"/>
      <c r="K590" s="99"/>
      <c r="L590" s="99"/>
      <c r="M590" s="239"/>
      <c r="N590" s="239"/>
      <c r="O590" s="239"/>
      <c r="P590" s="239"/>
      <c r="Q590" s="99"/>
      <c r="R590" s="99"/>
      <c r="S590" s="97"/>
      <c r="T590" s="97"/>
      <c r="U590" s="97"/>
      <c r="V590" s="97"/>
      <c r="W590" s="97"/>
      <c r="X590" s="97"/>
      <c r="Y590" s="97"/>
      <c r="Z590" s="99"/>
    </row>
    <row r="591" spans="1:26" ht="12" customHeight="1">
      <c r="A591" s="99"/>
      <c r="B591" s="99"/>
      <c r="C591" s="99"/>
      <c r="D591" s="99"/>
      <c r="E591" s="99"/>
      <c r="F591" s="99"/>
      <c r="G591" s="99"/>
      <c r="H591" s="99"/>
      <c r="I591" s="99"/>
      <c r="J591" s="99"/>
      <c r="K591" s="99"/>
      <c r="L591" s="99"/>
      <c r="M591" s="239"/>
      <c r="N591" s="239"/>
      <c r="O591" s="239"/>
      <c r="P591" s="239"/>
      <c r="Q591" s="99"/>
      <c r="R591" s="99"/>
      <c r="S591" s="97"/>
      <c r="T591" s="97"/>
      <c r="U591" s="97"/>
      <c r="V591" s="97"/>
      <c r="W591" s="97"/>
      <c r="X591" s="97"/>
      <c r="Y591" s="97"/>
      <c r="Z591" s="99"/>
    </row>
    <row r="592" spans="1:26" ht="12" customHeight="1">
      <c r="A592" s="99"/>
      <c r="B592" s="99"/>
      <c r="C592" s="99"/>
      <c r="D592" s="99"/>
      <c r="E592" s="99"/>
      <c r="F592" s="99"/>
      <c r="G592" s="99"/>
      <c r="H592" s="99"/>
      <c r="I592" s="99"/>
      <c r="J592" s="99"/>
      <c r="K592" s="99"/>
      <c r="L592" s="99"/>
      <c r="M592" s="239"/>
      <c r="N592" s="239"/>
      <c r="O592" s="239"/>
      <c r="P592" s="239"/>
      <c r="Q592" s="99"/>
      <c r="R592" s="99"/>
      <c r="S592" s="97"/>
      <c r="T592" s="97"/>
      <c r="U592" s="97"/>
      <c r="V592" s="97"/>
      <c r="W592" s="97"/>
      <c r="X592" s="97"/>
      <c r="Y592" s="97"/>
      <c r="Z592" s="99"/>
    </row>
    <row r="593" spans="1:26" ht="12" customHeight="1">
      <c r="A593" s="99"/>
      <c r="B593" s="99"/>
      <c r="C593" s="99"/>
      <c r="D593" s="99"/>
      <c r="E593" s="99"/>
      <c r="F593" s="99"/>
      <c r="G593" s="99"/>
      <c r="H593" s="99"/>
      <c r="I593" s="99"/>
      <c r="J593" s="99"/>
      <c r="K593" s="99"/>
      <c r="L593" s="99"/>
      <c r="M593" s="239"/>
      <c r="N593" s="239"/>
      <c r="O593" s="239"/>
      <c r="P593" s="239"/>
      <c r="Q593" s="99"/>
      <c r="R593" s="99"/>
      <c r="S593" s="97"/>
      <c r="T593" s="97"/>
      <c r="U593" s="97"/>
      <c r="V593" s="97"/>
      <c r="W593" s="97"/>
      <c r="X593" s="97"/>
      <c r="Y593" s="97"/>
      <c r="Z593" s="99"/>
    </row>
    <row r="594" spans="1:26" ht="12" customHeight="1">
      <c r="A594" s="99"/>
      <c r="B594" s="99"/>
      <c r="C594" s="99"/>
      <c r="D594" s="99"/>
      <c r="E594" s="99"/>
      <c r="F594" s="99"/>
      <c r="G594" s="99"/>
      <c r="H594" s="99"/>
      <c r="I594" s="99"/>
      <c r="J594" s="99"/>
      <c r="K594" s="99"/>
      <c r="L594" s="99"/>
      <c r="M594" s="239"/>
      <c r="N594" s="239"/>
      <c r="O594" s="239"/>
      <c r="P594" s="239"/>
      <c r="Q594" s="99"/>
      <c r="R594" s="99"/>
      <c r="S594" s="97"/>
      <c r="T594" s="97"/>
      <c r="U594" s="97"/>
      <c r="V594" s="97"/>
      <c r="W594" s="97"/>
      <c r="X594" s="97"/>
      <c r="Y594" s="97"/>
      <c r="Z594" s="99"/>
    </row>
    <row r="595" spans="1:26" ht="12" customHeight="1">
      <c r="A595" s="99"/>
      <c r="B595" s="99"/>
      <c r="C595" s="99"/>
      <c r="D595" s="99"/>
      <c r="E595" s="99"/>
      <c r="F595" s="99"/>
      <c r="G595" s="99"/>
      <c r="H595" s="99"/>
      <c r="I595" s="99"/>
      <c r="J595" s="99"/>
      <c r="K595" s="99"/>
      <c r="L595" s="99"/>
      <c r="M595" s="239"/>
      <c r="N595" s="239"/>
      <c r="O595" s="239"/>
      <c r="P595" s="239"/>
      <c r="Q595" s="99"/>
      <c r="R595" s="99"/>
      <c r="S595" s="97"/>
      <c r="T595" s="97"/>
      <c r="U595" s="97"/>
      <c r="V595" s="97"/>
      <c r="W595" s="97"/>
      <c r="X595" s="97"/>
      <c r="Y595" s="97"/>
      <c r="Z595" s="99"/>
    </row>
    <row r="596" spans="1:26" ht="12" customHeight="1">
      <c r="A596" s="99"/>
      <c r="B596" s="99"/>
      <c r="C596" s="99"/>
      <c r="D596" s="99"/>
      <c r="E596" s="99"/>
      <c r="F596" s="99"/>
      <c r="G596" s="99"/>
      <c r="H596" s="99"/>
      <c r="I596" s="99"/>
      <c r="J596" s="99"/>
      <c r="K596" s="99"/>
      <c r="L596" s="99"/>
      <c r="M596" s="239"/>
      <c r="N596" s="239"/>
      <c r="O596" s="239"/>
      <c r="P596" s="239"/>
      <c r="Q596" s="99"/>
      <c r="R596" s="99"/>
      <c r="S596" s="97"/>
      <c r="T596" s="97"/>
      <c r="U596" s="97"/>
      <c r="V596" s="97"/>
      <c r="W596" s="97"/>
      <c r="X596" s="97"/>
      <c r="Y596" s="97"/>
      <c r="Z596" s="99"/>
    </row>
    <row r="597" spans="1:26" ht="12" customHeight="1">
      <c r="A597" s="99"/>
      <c r="B597" s="99"/>
      <c r="C597" s="99"/>
      <c r="D597" s="99"/>
      <c r="E597" s="99"/>
      <c r="F597" s="99"/>
      <c r="G597" s="99"/>
      <c r="H597" s="99"/>
      <c r="I597" s="99"/>
      <c r="J597" s="99"/>
      <c r="K597" s="99"/>
      <c r="L597" s="99"/>
      <c r="M597" s="239"/>
      <c r="N597" s="239"/>
      <c r="O597" s="239"/>
      <c r="P597" s="239"/>
      <c r="Q597" s="99"/>
      <c r="R597" s="99"/>
      <c r="S597" s="97"/>
      <c r="T597" s="97"/>
      <c r="U597" s="97"/>
      <c r="V597" s="97"/>
      <c r="W597" s="97"/>
      <c r="X597" s="97"/>
      <c r="Y597" s="97"/>
      <c r="Z597" s="99"/>
    </row>
    <row r="598" spans="1:26" ht="12" customHeight="1">
      <c r="A598" s="99"/>
      <c r="B598" s="99"/>
      <c r="C598" s="99"/>
      <c r="D598" s="99"/>
      <c r="E598" s="99"/>
      <c r="F598" s="99"/>
      <c r="G598" s="99"/>
      <c r="H598" s="99"/>
      <c r="I598" s="99"/>
      <c r="J598" s="99"/>
      <c r="K598" s="99"/>
      <c r="L598" s="99"/>
      <c r="M598" s="239"/>
      <c r="N598" s="239"/>
      <c r="O598" s="239"/>
      <c r="P598" s="239"/>
      <c r="Q598" s="99"/>
      <c r="R598" s="99"/>
      <c r="S598" s="97"/>
      <c r="T598" s="97"/>
      <c r="U598" s="97"/>
      <c r="V598" s="97"/>
      <c r="W598" s="97"/>
      <c r="X598" s="97"/>
      <c r="Y598" s="97"/>
      <c r="Z598" s="99"/>
    </row>
    <row r="599" spans="1:26" ht="12" customHeight="1">
      <c r="A599" s="99"/>
      <c r="B599" s="99"/>
      <c r="C599" s="99"/>
      <c r="D599" s="99"/>
      <c r="E599" s="99"/>
      <c r="F599" s="99"/>
      <c r="G599" s="99"/>
      <c r="H599" s="99"/>
      <c r="I599" s="99"/>
      <c r="J599" s="99"/>
      <c r="K599" s="99"/>
      <c r="L599" s="99"/>
      <c r="M599" s="239"/>
      <c r="N599" s="239"/>
      <c r="O599" s="239"/>
      <c r="P599" s="239"/>
      <c r="Q599" s="99"/>
      <c r="R599" s="99"/>
      <c r="S599" s="97"/>
      <c r="T599" s="97"/>
      <c r="U599" s="97"/>
      <c r="V599" s="97"/>
      <c r="W599" s="97"/>
      <c r="X599" s="97"/>
      <c r="Y599" s="97"/>
      <c r="Z599" s="99"/>
    </row>
    <row r="600" spans="1:26" ht="12" customHeight="1">
      <c r="A600" s="99"/>
      <c r="B600" s="99"/>
      <c r="C600" s="99"/>
      <c r="D600" s="99"/>
      <c r="E600" s="99"/>
      <c r="F600" s="99"/>
      <c r="G600" s="99"/>
      <c r="H600" s="99"/>
      <c r="I600" s="99"/>
      <c r="J600" s="99"/>
      <c r="K600" s="99"/>
      <c r="L600" s="99"/>
      <c r="M600" s="239"/>
      <c r="N600" s="239"/>
      <c r="O600" s="239"/>
      <c r="P600" s="239"/>
      <c r="Q600" s="99"/>
      <c r="R600" s="99"/>
      <c r="S600" s="97"/>
      <c r="T600" s="97"/>
      <c r="U600" s="97"/>
      <c r="V600" s="97"/>
      <c r="W600" s="97"/>
      <c r="X600" s="97"/>
      <c r="Y600" s="97"/>
      <c r="Z600" s="99"/>
    </row>
    <row r="601" spans="1:26" ht="12" customHeight="1">
      <c r="A601" s="99"/>
      <c r="B601" s="99"/>
      <c r="C601" s="99"/>
      <c r="D601" s="99"/>
      <c r="E601" s="99"/>
      <c r="F601" s="99"/>
      <c r="G601" s="99"/>
      <c r="H601" s="99"/>
      <c r="I601" s="99"/>
      <c r="J601" s="99"/>
      <c r="K601" s="99"/>
      <c r="L601" s="99"/>
      <c r="M601" s="239"/>
      <c r="N601" s="239"/>
      <c r="O601" s="239"/>
      <c r="P601" s="239"/>
      <c r="Q601" s="99"/>
      <c r="R601" s="99"/>
      <c r="S601" s="97"/>
      <c r="T601" s="97"/>
      <c r="U601" s="97"/>
      <c r="V601" s="97"/>
      <c r="W601" s="97"/>
      <c r="X601" s="97"/>
      <c r="Y601" s="97"/>
      <c r="Z601" s="99"/>
    </row>
    <row r="602" spans="1:26" ht="12" customHeight="1">
      <c r="A602" s="99"/>
      <c r="B602" s="99"/>
      <c r="C602" s="99"/>
      <c r="D602" s="99"/>
      <c r="E602" s="99"/>
      <c r="F602" s="99"/>
      <c r="G602" s="99"/>
      <c r="H602" s="99"/>
      <c r="I602" s="99"/>
      <c r="J602" s="99"/>
      <c r="K602" s="99"/>
      <c r="L602" s="99"/>
      <c r="M602" s="239"/>
      <c r="N602" s="239"/>
      <c r="O602" s="239"/>
      <c r="P602" s="239"/>
      <c r="Q602" s="99"/>
      <c r="R602" s="99"/>
      <c r="S602" s="97"/>
      <c r="T602" s="97"/>
      <c r="U602" s="97"/>
      <c r="V602" s="97"/>
      <c r="W602" s="97"/>
      <c r="X602" s="97"/>
      <c r="Y602" s="97"/>
      <c r="Z602" s="99"/>
    </row>
    <row r="603" spans="1:26" ht="12" customHeight="1">
      <c r="A603" s="99"/>
      <c r="B603" s="99"/>
      <c r="C603" s="99"/>
      <c r="D603" s="99"/>
      <c r="E603" s="99"/>
      <c r="F603" s="99"/>
      <c r="G603" s="99"/>
      <c r="H603" s="99"/>
      <c r="I603" s="99"/>
      <c r="J603" s="99"/>
      <c r="K603" s="99"/>
      <c r="L603" s="99"/>
      <c r="M603" s="239"/>
      <c r="N603" s="239"/>
      <c r="O603" s="239"/>
      <c r="P603" s="239"/>
      <c r="Q603" s="99"/>
      <c r="R603" s="99"/>
      <c r="S603" s="97"/>
      <c r="T603" s="97"/>
      <c r="U603" s="97"/>
      <c r="V603" s="97"/>
      <c r="W603" s="97"/>
      <c r="X603" s="97"/>
      <c r="Y603" s="97"/>
      <c r="Z603" s="99"/>
    </row>
    <row r="604" spans="1:26" ht="12" customHeight="1">
      <c r="A604" s="99"/>
      <c r="B604" s="99"/>
      <c r="C604" s="99"/>
      <c r="D604" s="99"/>
      <c r="E604" s="99"/>
      <c r="F604" s="99"/>
      <c r="G604" s="99"/>
      <c r="H604" s="99"/>
      <c r="I604" s="99"/>
      <c r="J604" s="99"/>
      <c r="K604" s="99"/>
      <c r="L604" s="99"/>
      <c r="M604" s="239"/>
      <c r="N604" s="239"/>
      <c r="O604" s="239"/>
      <c r="P604" s="239"/>
      <c r="Q604" s="99"/>
      <c r="R604" s="99"/>
      <c r="S604" s="97"/>
      <c r="T604" s="97"/>
      <c r="U604" s="97"/>
      <c r="V604" s="97"/>
      <c r="W604" s="97"/>
      <c r="X604" s="97"/>
      <c r="Y604" s="97"/>
      <c r="Z604" s="99"/>
    </row>
    <row r="605" spans="1:26" ht="12" customHeight="1">
      <c r="A605" s="99"/>
      <c r="B605" s="99"/>
      <c r="C605" s="99"/>
      <c r="D605" s="99"/>
      <c r="E605" s="99"/>
      <c r="F605" s="99"/>
      <c r="G605" s="99"/>
      <c r="H605" s="99"/>
      <c r="I605" s="99"/>
      <c r="J605" s="99"/>
      <c r="K605" s="99"/>
      <c r="L605" s="99"/>
      <c r="M605" s="239"/>
      <c r="N605" s="239"/>
      <c r="O605" s="239"/>
      <c r="P605" s="239"/>
      <c r="Q605" s="99"/>
      <c r="R605" s="99"/>
      <c r="S605" s="97"/>
      <c r="T605" s="97"/>
      <c r="U605" s="97"/>
      <c r="V605" s="97"/>
      <c r="W605" s="97"/>
      <c r="X605" s="97"/>
      <c r="Y605" s="97"/>
      <c r="Z605" s="99"/>
    </row>
    <row r="606" spans="1:26" ht="12" customHeight="1">
      <c r="A606" s="99"/>
      <c r="B606" s="99"/>
      <c r="C606" s="99"/>
      <c r="D606" s="99"/>
      <c r="E606" s="99"/>
      <c r="F606" s="99"/>
      <c r="G606" s="99"/>
      <c r="H606" s="99"/>
      <c r="I606" s="99"/>
      <c r="J606" s="99"/>
      <c r="K606" s="99"/>
      <c r="L606" s="99"/>
      <c r="M606" s="239"/>
      <c r="N606" s="239"/>
      <c r="O606" s="239"/>
      <c r="P606" s="239"/>
      <c r="Q606" s="99"/>
      <c r="R606" s="99"/>
      <c r="S606" s="97"/>
      <c r="T606" s="97"/>
      <c r="U606" s="97"/>
      <c r="V606" s="97"/>
      <c r="W606" s="97"/>
      <c r="X606" s="97"/>
      <c r="Y606" s="97"/>
      <c r="Z606" s="99"/>
    </row>
    <row r="607" spans="1:26" ht="12" customHeight="1">
      <c r="A607" s="99"/>
      <c r="B607" s="99"/>
      <c r="C607" s="99"/>
      <c r="D607" s="99"/>
      <c r="E607" s="99"/>
      <c r="F607" s="99"/>
      <c r="G607" s="99"/>
      <c r="H607" s="99"/>
      <c r="I607" s="99"/>
      <c r="J607" s="99"/>
      <c r="K607" s="99"/>
      <c r="L607" s="99"/>
      <c r="M607" s="239"/>
      <c r="N607" s="239"/>
      <c r="O607" s="239"/>
      <c r="P607" s="239"/>
      <c r="Q607" s="99"/>
      <c r="R607" s="99"/>
      <c r="S607" s="97"/>
      <c r="T607" s="97"/>
      <c r="U607" s="97"/>
      <c r="V607" s="97"/>
      <c r="W607" s="97"/>
      <c r="X607" s="97"/>
      <c r="Y607" s="97"/>
      <c r="Z607" s="99"/>
    </row>
    <row r="608" spans="1:26" ht="12" customHeight="1">
      <c r="A608" s="99"/>
      <c r="B608" s="99"/>
      <c r="C608" s="99"/>
      <c r="D608" s="99"/>
      <c r="E608" s="99"/>
      <c r="F608" s="99"/>
      <c r="G608" s="99"/>
      <c r="H608" s="99"/>
      <c r="I608" s="99"/>
      <c r="J608" s="99"/>
      <c r="K608" s="99"/>
      <c r="L608" s="99"/>
      <c r="M608" s="239"/>
      <c r="N608" s="239"/>
      <c r="O608" s="239"/>
      <c r="P608" s="239"/>
      <c r="Q608" s="99"/>
      <c r="R608" s="99"/>
      <c r="S608" s="97"/>
      <c r="T608" s="97"/>
      <c r="U608" s="97"/>
      <c r="V608" s="97"/>
      <c r="W608" s="97"/>
      <c r="X608" s="97"/>
      <c r="Y608" s="97"/>
      <c r="Z608" s="99"/>
    </row>
    <row r="609" spans="1:26" ht="12" customHeight="1">
      <c r="A609" s="99"/>
      <c r="B609" s="99"/>
      <c r="C609" s="99"/>
      <c r="D609" s="99"/>
      <c r="E609" s="99"/>
      <c r="F609" s="99"/>
      <c r="G609" s="99"/>
      <c r="H609" s="99"/>
      <c r="I609" s="99"/>
      <c r="J609" s="99"/>
      <c r="K609" s="99"/>
      <c r="L609" s="99"/>
      <c r="M609" s="239"/>
      <c r="N609" s="239"/>
      <c r="O609" s="239"/>
      <c r="P609" s="239"/>
      <c r="Q609" s="99"/>
      <c r="R609" s="99"/>
      <c r="S609" s="97"/>
      <c r="T609" s="97"/>
      <c r="U609" s="97"/>
      <c r="V609" s="97"/>
      <c r="W609" s="97"/>
      <c r="X609" s="97"/>
      <c r="Y609" s="97"/>
      <c r="Z609" s="99"/>
    </row>
    <row r="610" spans="1:26" ht="12" customHeight="1">
      <c r="A610" s="99"/>
      <c r="B610" s="99"/>
      <c r="C610" s="99"/>
      <c r="D610" s="99"/>
      <c r="E610" s="99"/>
      <c r="F610" s="99"/>
      <c r="G610" s="99"/>
      <c r="H610" s="99"/>
      <c r="I610" s="99"/>
      <c r="J610" s="99"/>
      <c r="K610" s="99"/>
      <c r="L610" s="99"/>
      <c r="M610" s="239"/>
      <c r="N610" s="239"/>
      <c r="O610" s="239"/>
      <c r="P610" s="239"/>
      <c r="Q610" s="99"/>
      <c r="R610" s="99"/>
      <c r="S610" s="97"/>
      <c r="T610" s="97"/>
      <c r="U610" s="97"/>
      <c r="V610" s="97"/>
      <c r="W610" s="97"/>
      <c r="X610" s="97"/>
      <c r="Y610" s="97"/>
      <c r="Z610" s="99"/>
    </row>
    <row r="611" spans="1:26" ht="12" customHeight="1">
      <c r="A611" s="99"/>
      <c r="B611" s="99"/>
      <c r="C611" s="99"/>
      <c r="D611" s="99"/>
      <c r="E611" s="99"/>
      <c r="F611" s="99"/>
      <c r="G611" s="99"/>
      <c r="H611" s="99"/>
      <c r="I611" s="99"/>
      <c r="J611" s="99"/>
      <c r="K611" s="99"/>
      <c r="L611" s="99"/>
      <c r="M611" s="239"/>
      <c r="N611" s="239"/>
      <c r="O611" s="239"/>
      <c r="P611" s="239"/>
      <c r="Q611" s="99"/>
      <c r="R611" s="99"/>
      <c r="S611" s="97"/>
      <c r="T611" s="97"/>
      <c r="U611" s="97"/>
      <c r="V611" s="97"/>
      <c r="W611" s="97"/>
      <c r="X611" s="97"/>
      <c r="Y611" s="97"/>
      <c r="Z611" s="99"/>
    </row>
    <row r="612" spans="1:26" ht="12" customHeight="1">
      <c r="A612" s="99"/>
      <c r="B612" s="99"/>
      <c r="C612" s="99"/>
      <c r="D612" s="99"/>
      <c r="E612" s="99"/>
      <c r="F612" s="99"/>
      <c r="G612" s="99"/>
      <c r="H612" s="99"/>
      <c r="I612" s="99"/>
      <c r="J612" s="99"/>
      <c r="K612" s="99"/>
      <c r="L612" s="99"/>
      <c r="M612" s="239"/>
      <c r="N612" s="239"/>
      <c r="O612" s="239"/>
      <c r="P612" s="239"/>
      <c r="Q612" s="99"/>
      <c r="R612" s="99"/>
      <c r="S612" s="97"/>
      <c r="T612" s="97"/>
      <c r="U612" s="97"/>
      <c r="V612" s="97"/>
      <c r="W612" s="97"/>
      <c r="X612" s="97"/>
      <c r="Y612" s="97"/>
      <c r="Z612" s="99"/>
    </row>
    <row r="613" spans="1:26" ht="12" customHeight="1">
      <c r="A613" s="99"/>
      <c r="B613" s="99"/>
      <c r="C613" s="99"/>
      <c r="D613" s="99"/>
      <c r="E613" s="99"/>
      <c r="F613" s="99"/>
      <c r="G613" s="99"/>
      <c r="H613" s="99"/>
      <c r="I613" s="99"/>
      <c r="J613" s="99"/>
      <c r="K613" s="99"/>
      <c r="L613" s="99"/>
      <c r="M613" s="239"/>
      <c r="N613" s="239"/>
      <c r="O613" s="239"/>
      <c r="P613" s="239"/>
      <c r="Q613" s="99"/>
      <c r="R613" s="99"/>
      <c r="S613" s="97"/>
      <c r="T613" s="97"/>
      <c r="U613" s="97"/>
      <c r="V613" s="97"/>
      <c r="W613" s="97"/>
      <c r="X613" s="97"/>
      <c r="Y613" s="97"/>
      <c r="Z613" s="99"/>
    </row>
    <row r="614" spans="1:26" ht="12" customHeight="1">
      <c r="A614" s="99"/>
      <c r="B614" s="99"/>
      <c r="C614" s="99"/>
      <c r="D614" s="99"/>
      <c r="E614" s="99"/>
      <c r="F614" s="99"/>
      <c r="G614" s="99"/>
      <c r="H614" s="99"/>
      <c r="I614" s="99"/>
      <c r="J614" s="99"/>
      <c r="K614" s="99"/>
      <c r="L614" s="99"/>
      <c r="M614" s="239"/>
      <c r="N614" s="239"/>
      <c r="O614" s="239"/>
      <c r="P614" s="239"/>
      <c r="Q614" s="99"/>
      <c r="R614" s="99"/>
      <c r="S614" s="97"/>
      <c r="T614" s="97"/>
      <c r="U614" s="97"/>
      <c r="V614" s="97"/>
      <c r="W614" s="97"/>
      <c r="X614" s="97"/>
      <c r="Y614" s="97"/>
      <c r="Z614" s="99"/>
    </row>
    <row r="615" spans="1:26" ht="12" customHeight="1">
      <c r="A615" s="99"/>
      <c r="B615" s="99"/>
      <c r="C615" s="99"/>
      <c r="D615" s="99"/>
      <c r="E615" s="99"/>
      <c r="F615" s="99"/>
      <c r="G615" s="99"/>
      <c r="H615" s="99"/>
      <c r="I615" s="99"/>
      <c r="J615" s="99"/>
      <c r="K615" s="99"/>
      <c r="L615" s="99"/>
      <c r="M615" s="239"/>
      <c r="N615" s="239"/>
      <c r="O615" s="239"/>
      <c r="P615" s="239"/>
      <c r="Q615" s="99"/>
      <c r="R615" s="99"/>
      <c r="S615" s="97"/>
      <c r="T615" s="97"/>
      <c r="U615" s="97"/>
      <c r="V615" s="97"/>
      <c r="W615" s="97"/>
      <c r="X615" s="97"/>
      <c r="Y615" s="97"/>
      <c r="Z615" s="99"/>
    </row>
    <row r="616" spans="1:26" ht="12" customHeight="1">
      <c r="A616" s="99"/>
      <c r="B616" s="99"/>
      <c r="C616" s="99"/>
      <c r="D616" s="99"/>
      <c r="E616" s="99"/>
      <c r="F616" s="99"/>
      <c r="G616" s="99"/>
      <c r="H616" s="99"/>
      <c r="I616" s="99"/>
      <c r="J616" s="99"/>
      <c r="K616" s="99"/>
      <c r="L616" s="99"/>
      <c r="M616" s="239"/>
      <c r="N616" s="239"/>
      <c r="O616" s="239"/>
      <c r="P616" s="239"/>
      <c r="Q616" s="99"/>
      <c r="R616" s="99"/>
      <c r="S616" s="97"/>
      <c r="T616" s="97"/>
      <c r="U616" s="97"/>
      <c r="V616" s="97"/>
      <c r="W616" s="97"/>
      <c r="X616" s="97"/>
      <c r="Y616" s="97"/>
      <c r="Z616" s="99"/>
    </row>
    <row r="617" spans="1:26" ht="12" customHeight="1">
      <c r="A617" s="99"/>
      <c r="B617" s="99"/>
      <c r="C617" s="99"/>
      <c r="D617" s="99"/>
      <c r="E617" s="99"/>
      <c r="F617" s="99"/>
      <c r="G617" s="99"/>
      <c r="H617" s="99"/>
      <c r="I617" s="99"/>
      <c r="J617" s="99"/>
      <c r="K617" s="99"/>
      <c r="L617" s="99"/>
      <c r="M617" s="239"/>
      <c r="N617" s="239"/>
      <c r="O617" s="239"/>
      <c r="P617" s="239"/>
      <c r="Q617" s="99"/>
      <c r="R617" s="99"/>
      <c r="S617" s="97"/>
      <c r="T617" s="97"/>
      <c r="U617" s="97"/>
      <c r="V617" s="97"/>
      <c r="W617" s="97"/>
      <c r="X617" s="97"/>
      <c r="Y617" s="97"/>
      <c r="Z617" s="99"/>
    </row>
    <row r="618" spans="1:26" ht="12" customHeight="1">
      <c r="A618" s="99"/>
      <c r="B618" s="99"/>
      <c r="C618" s="99"/>
      <c r="D618" s="99"/>
      <c r="E618" s="99"/>
      <c r="F618" s="99"/>
      <c r="G618" s="99"/>
      <c r="H618" s="99"/>
      <c r="I618" s="99"/>
      <c r="J618" s="99"/>
      <c r="K618" s="99"/>
      <c r="L618" s="99"/>
      <c r="M618" s="239"/>
      <c r="N618" s="239"/>
      <c r="O618" s="239"/>
      <c r="P618" s="239"/>
      <c r="Q618" s="99"/>
      <c r="R618" s="99"/>
      <c r="S618" s="97"/>
      <c r="T618" s="97"/>
      <c r="U618" s="97"/>
      <c r="V618" s="97"/>
      <c r="W618" s="97"/>
      <c r="X618" s="97"/>
      <c r="Y618" s="97"/>
      <c r="Z618" s="99"/>
    </row>
    <row r="619" spans="1:26" ht="12" customHeight="1">
      <c r="A619" s="99"/>
      <c r="B619" s="99"/>
      <c r="C619" s="99"/>
      <c r="D619" s="99"/>
      <c r="E619" s="99"/>
      <c r="F619" s="99"/>
      <c r="G619" s="99"/>
      <c r="H619" s="99"/>
      <c r="I619" s="99"/>
      <c r="J619" s="99"/>
      <c r="K619" s="99"/>
      <c r="L619" s="99"/>
      <c r="M619" s="239"/>
      <c r="N619" s="239"/>
      <c r="O619" s="239"/>
      <c r="P619" s="239"/>
      <c r="Q619" s="99"/>
      <c r="R619" s="99"/>
      <c r="S619" s="97"/>
      <c r="T619" s="97"/>
      <c r="U619" s="97"/>
      <c r="V619" s="97"/>
      <c r="W619" s="97"/>
      <c r="X619" s="97"/>
      <c r="Y619" s="97"/>
      <c r="Z619" s="99"/>
    </row>
    <row r="620" spans="1:26" ht="12" customHeight="1">
      <c r="A620" s="99"/>
      <c r="B620" s="99"/>
      <c r="C620" s="99"/>
      <c r="D620" s="99"/>
      <c r="E620" s="99"/>
      <c r="F620" s="99"/>
      <c r="G620" s="99"/>
      <c r="H620" s="99"/>
      <c r="I620" s="99"/>
      <c r="J620" s="99"/>
      <c r="K620" s="99"/>
      <c r="L620" s="99"/>
      <c r="M620" s="239"/>
      <c r="N620" s="239"/>
      <c r="O620" s="239"/>
      <c r="P620" s="239"/>
      <c r="Q620" s="99"/>
      <c r="R620" s="99"/>
      <c r="S620" s="97"/>
      <c r="T620" s="97"/>
      <c r="U620" s="97"/>
      <c r="V620" s="97"/>
      <c r="W620" s="97"/>
      <c r="X620" s="97"/>
      <c r="Y620" s="97"/>
      <c r="Z620" s="99"/>
    </row>
    <row r="621" spans="1:26" ht="12" customHeight="1">
      <c r="A621" s="99"/>
      <c r="B621" s="99"/>
      <c r="C621" s="99"/>
      <c r="D621" s="99"/>
      <c r="E621" s="99"/>
      <c r="F621" s="99"/>
      <c r="G621" s="99"/>
      <c r="H621" s="99"/>
      <c r="I621" s="99"/>
      <c r="J621" s="99"/>
      <c r="K621" s="99"/>
      <c r="L621" s="99"/>
      <c r="M621" s="239"/>
      <c r="N621" s="239"/>
      <c r="O621" s="239"/>
      <c r="P621" s="239"/>
      <c r="Q621" s="99"/>
      <c r="R621" s="99"/>
      <c r="S621" s="97"/>
      <c r="T621" s="97"/>
      <c r="U621" s="97"/>
      <c r="V621" s="97"/>
      <c r="W621" s="97"/>
      <c r="X621" s="97"/>
      <c r="Y621" s="97"/>
      <c r="Z621" s="99"/>
    </row>
    <row r="622" spans="1:26" ht="12" customHeight="1">
      <c r="A622" s="99"/>
      <c r="B622" s="99"/>
      <c r="C622" s="99"/>
      <c r="D622" s="99"/>
      <c r="E622" s="99"/>
      <c r="F622" s="99"/>
      <c r="G622" s="99"/>
      <c r="H622" s="99"/>
      <c r="I622" s="99"/>
      <c r="J622" s="99"/>
      <c r="K622" s="99"/>
      <c r="L622" s="99"/>
      <c r="M622" s="239"/>
      <c r="N622" s="239"/>
      <c r="O622" s="239"/>
      <c r="P622" s="239"/>
      <c r="Q622" s="99"/>
      <c r="R622" s="99"/>
      <c r="S622" s="97"/>
      <c r="T622" s="97"/>
      <c r="U622" s="97"/>
      <c r="V622" s="97"/>
      <c r="W622" s="97"/>
      <c r="X622" s="97"/>
      <c r="Y622" s="97"/>
      <c r="Z622" s="99"/>
    </row>
    <row r="623" spans="1:26" ht="12" customHeight="1">
      <c r="A623" s="99"/>
      <c r="B623" s="99"/>
      <c r="C623" s="99"/>
      <c r="D623" s="99"/>
      <c r="E623" s="99"/>
      <c r="F623" s="99"/>
      <c r="G623" s="99"/>
      <c r="H623" s="99"/>
      <c r="I623" s="99"/>
      <c r="J623" s="99"/>
      <c r="K623" s="99"/>
      <c r="L623" s="99"/>
      <c r="M623" s="239"/>
      <c r="N623" s="239"/>
      <c r="O623" s="239"/>
      <c r="P623" s="239"/>
      <c r="Q623" s="99"/>
      <c r="R623" s="99"/>
      <c r="S623" s="97"/>
      <c r="T623" s="97"/>
      <c r="U623" s="97"/>
      <c r="V623" s="97"/>
      <c r="W623" s="97"/>
      <c r="X623" s="97"/>
      <c r="Y623" s="97"/>
      <c r="Z623" s="99"/>
    </row>
    <row r="624" spans="1:26" ht="12" customHeight="1">
      <c r="A624" s="99"/>
      <c r="B624" s="99"/>
      <c r="C624" s="99"/>
      <c r="D624" s="99"/>
      <c r="E624" s="99"/>
      <c r="F624" s="99"/>
      <c r="G624" s="99"/>
      <c r="H624" s="99"/>
      <c r="I624" s="99"/>
      <c r="J624" s="99"/>
      <c r="K624" s="99"/>
      <c r="L624" s="99"/>
      <c r="M624" s="239"/>
      <c r="N624" s="239"/>
      <c r="O624" s="239"/>
      <c r="P624" s="239"/>
      <c r="Q624" s="99"/>
      <c r="R624" s="99"/>
      <c r="S624" s="97"/>
      <c r="T624" s="97"/>
      <c r="U624" s="97"/>
      <c r="V624" s="97"/>
      <c r="W624" s="97"/>
      <c r="X624" s="97"/>
      <c r="Y624" s="97"/>
      <c r="Z624" s="99"/>
    </row>
    <row r="625" spans="1:26" ht="12" customHeight="1">
      <c r="A625" s="99"/>
      <c r="B625" s="99"/>
      <c r="C625" s="99"/>
      <c r="D625" s="99"/>
      <c r="E625" s="99"/>
      <c r="F625" s="99"/>
      <c r="G625" s="99"/>
      <c r="H625" s="99"/>
      <c r="I625" s="99"/>
      <c r="J625" s="99"/>
      <c r="K625" s="99"/>
      <c r="L625" s="99"/>
      <c r="M625" s="239"/>
      <c r="N625" s="239"/>
      <c r="O625" s="239"/>
      <c r="P625" s="239"/>
      <c r="Q625" s="99"/>
      <c r="R625" s="99"/>
      <c r="S625" s="97"/>
      <c r="T625" s="97"/>
      <c r="U625" s="97"/>
      <c r="V625" s="97"/>
      <c r="W625" s="97"/>
      <c r="X625" s="97"/>
      <c r="Y625" s="97"/>
      <c r="Z625" s="99"/>
    </row>
    <row r="626" spans="1:26" ht="12" customHeight="1">
      <c r="A626" s="99"/>
      <c r="B626" s="99"/>
      <c r="C626" s="99"/>
      <c r="D626" s="99"/>
      <c r="E626" s="99"/>
      <c r="F626" s="99"/>
      <c r="G626" s="99"/>
      <c r="H626" s="99"/>
      <c r="I626" s="99"/>
      <c r="J626" s="99"/>
      <c r="K626" s="99"/>
      <c r="L626" s="99"/>
      <c r="M626" s="239"/>
      <c r="N626" s="239"/>
      <c r="O626" s="239"/>
      <c r="P626" s="239"/>
      <c r="Q626" s="99"/>
      <c r="R626" s="99"/>
      <c r="S626" s="97"/>
      <c r="T626" s="97"/>
      <c r="U626" s="97"/>
      <c r="V626" s="97"/>
      <c r="W626" s="97"/>
      <c r="X626" s="97"/>
      <c r="Y626" s="97"/>
      <c r="Z626" s="99"/>
    </row>
    <row r="627" spans="1:26" ht="12" customHeight="1">
      <c r="A627" s="99"/>
      <c r="B627" s="99"/>
      <c r="C627" s="99"/>
      <c r="D627" s="99"/>
      <c r="E627" s="99"/>
      <c r="F627" s="99"/>
      <c r="G627" s="99"/>
      <c r="H627" s="99"/>
      <c r="I627" s="99"/>
      <c r="J627" s="99"/>
      <c r="K627" s="99"/>
      <c r="L627" s="99"/>
      <c r="M627" s="239"/>
      <c r="N627" s="239"/>
      <c r="O627" s="239"/>
      <c r="P627" s="239"/>
      <c r="Q627" s="99"/>
      <c r="R627" s="99"/>
      <c r="S627" s="97"/>
      <c r="T627" s="97"/>
      <c r="U627" s="97"/>
      <c r="V627" s="97"/>
      <c r="W627" s="97"/>
      <c r="X627" s="97"/>
      <c r="Y627" s="97"/>
      <c r="Z627" s="99"/>
    </row>
    <row r="628" spans="1:26" ht="12" customHeight="1">
      <c r="A628" s="99"/>
      <c r="B628" s="99"/>
      <c r="C628" s="99"/>
      <c r="D628" s="99"/>
      <c r="E628" s="99"/>
      <c r="F628" s="99"/>
      <c r="G628" s="99"/>
      <c r="H628" s="99"/>
      <c r="I628" s="99"/>
      <c r="J628" s="99"/>
      <c r="K628" s="99"/>
      <c r="L628" s="99"/>
      <c r="M628" s="239"/>
      <c r="N628" s="239"/>
      <c r="O628" s="239"/>
      <c r="P628" s="239"/>
      <c r="Q628" s="99"/>
      <c r="R628" s="99"/>
      <c r="S628" s="97"/>
      <c r="T628" s="97"/>
      <c r="U628" s="97"/>
      <c r="V628" s="97"/>
      <c r="W628" s="97"/>
      <c r="X628" s="97"/>
      <c r="Y628" s="97"/>
      <c r="Z628" s="99"/>
    </row>
    <row r="629" spans="1:26" ht="12" customHeight="1">
      <c r="A629" s="99"/>
      <c r="B629" s="99"/>
      <c r="C629" s="99"/>
      <c r="D629" s="99"/>
      <c r="E629" s="99"/>
      <c r="F629" s="99"/>
      <c r="G629" s="99"/>
      <c r="H629" s="99"/>
      <c r="I629" s="99"/>
      <c r="J629" s="99"/>
      <c r="K629" s="99"/>
      <c r="L629" s="99"/>
      <c r="M629" s="239"/>
      <c r="N629" s="239"/>
      <c r="O629" s="239"/>
      <c r="P629" s="239"/>
      <c r="Q629" s="99"/>
      <c r="R629" s="99"/>
      <c r="S629" s="97"/>
      <c r="T629" s="97"/>
      <c r="U629" s="97"/>
      <c r="V629" s="97"/>
      <c r="W629" s="97"/>
      <c r="X629" s="97"/>
      <c r="Y629" s="97"/>
      <c r="Z629" s="99"/>
    </row>
    <row r="630" spans="1:26" ht="12" customHeight="1">
      <c r="A630" s="99"/>
      <c r="B630" s="99"/>
      <c r="C630" s="99"/>
      <c r="D630" s="99"/>
      <c r="E630" s="99"/>
      <c r="F630" s="99"/>
      <c r="G630" s="99"/>
      <c r="H630" s="99"/>
      <c r="I630" s="99"/>
      <c r="J630" s="99"/>
      <c r="K630" s="99"/>
      <c r="L630" s="99"/>
      <c r="M630" s="239"/>
      <c r="N630" s="239"/>
      <c r="O630" s="239"/>
      <c r="P630" s="239"/>
      <c r="Q630" s="99"/>
      <c r="R630" s="99"/>
      <c r="S630" s="97"/>
      <c r="T630" s="97"/>
      <c r="U630" s="97"/>
      <c r="V630" s="97"/>
      <c r="W630" s="97"/>
      <c r="X630" s="97"/>
      <c r="Y630" s="97"/>
      <c r="Z630" s="99"/>
    </row>
    <row r="631" spans="1:26" ht="12" customHeight="1">
      <c r="A631" s="99"/>
      <c r="B631" s="99"/>
      <c r="C631" s="99"/>
      <c r="D631" s="99"/>
      <c r="E631" s="99"/>
      <c r="F631" s="99"/>
      <c r="G631" s="99"/>
      <c r="H631" s="99"/>
      <c r="I631" s="99"/>
      <c r="J631" s="99"/>
      <c r="K631" s="99"/>
      <c r="L631" s="99"/>
      <c r="M631" s="239"/>
      <c r="N631" s="239"/>
      <c r="O631" s="239"/>
      <c r="P631" s="239"/>
      <c r="Q631" s="99"/>
      <c r="R631" s="99"/>
      <c r="S631" s="97"/>
      <c r="T631" s="97"/>
      <c r="U631" s="97"/>
      <c r="V631" s="97"/>
      <c r="W631" s="97"/>
      <c r="X631" s="97"/>
      <c r="Y631" s="97"/>
      <c r="Z631" s="99"/>
    </row>
    <row r="632" spans="1:26" ht="12" customHeight="1">
      <c r="A632" s="99"/>
      <c r="B632" s="99"/>
      <c r="C632" s="99"/>
      <c r="D632" s="99"/>
      <c r="E632" s="99"/>
      <c r="F632" s="99"/>
      <c r="G632" s="99"/>
      <c r="H632" s="99"/>
      <c r="I632" s="99"/>
      <c r="J632" s="99"/>
      <c r="K632" s="99"/>
      <c r="L632" s="99"/>
      <c r="M632" s="239"/>
      <c r="N632" s="239"/>
      <c r="O632" s="239"/>
      <c r="P632" s="239"/>
      <c r="Q632" s="99"/>
      <c r="R632" s="99"/>
      <c r="S632" s="97"/>
      <c r="T632" s="97"/>
      <c r="U632" s="97"/>
      <c r="V632" s="97"/>
      <c r="W632" s="97"/>
      <c r="X632" s="97"/>
      <c r="Y632" s="97"/>
      <c r="Z632" s="99"/>
    </row>
    <row r="633" spans="1:26" ht="12" customHeight="1">
      <c r="A633" s="99"/>
      <c r="B633" s="99"/>
      <c r="C633" s="99"/>
      <c r="D633" s="99"/>
      <c r="E633" s="99"/>
      <c r="F633" s="99"/>
      <c r="G633" s="99"/>
      <c r="H633" s="99"/>
      <c r="I633" s="99"/>
      <c r="J633" s="99"/>
      <c r="K633" s="99"/>
      <c r="L633" s="99"/>
      <c r="M633" s="239"/>
      <c r="N633" s="239"/>
      <c r="O633" s="239"/>
      <c r="P633" s="239"/>
      <c r="Q633" s="99"/>
      <c r="R633" s="99"/>
      <c r="S633" s="97"/>
      <c r="T633" s="97"/>
      <c r="U633" s="97"/>
      <c r="V633" s="97"/>
      <c r="W633" s="97"/>
      <c r="X633" s="97"/>
      <c r="Y633" s="97"/>
      <c r="Z633" s="99"/>
    </row>
    <row r="634" spans="1:26" ht="12" customHeight="1">
      <c r="A634" s="99"/>
      <c r="B634" s="99"/>
      <c r="C634" s="99"/>
      <c r="D634" s="99"/>
      <c r="E634" s="99"/>
      <c r="F634" s="99"/>
      <c r="G634" s="99"/>
      <c r="H634" s="99"/>
      <c r="I634" s="99"/>
      <c r="J634" s="99"/>
      <c r="K634" s="99"/>
      <c r="L634" s="99"/>
      <c r="M634" s="239"/>
      <c r="N634" s="239"/>
      <c r="O634" s="239"/>
      <c r="P634" s="239"/>
      <c r="Q634" s="99"/>
      <c r="R634" s="99"/>
      <c r="S634" s="97"/>
      <c r="T634" s="97"/>
      <c r="U634" s="97"/>
      <c r="V634" s="97"/>
      <c r="W634" s="97"/>
      <c r="X634" s="97"/>
      <c r="Y634" s="97"/>
      <c r="Z634" s="99"/>
    </row>
    <row r="635" spans="1:26" ht="12" customHeight="1">
      <c r="A635" s="99"/>
      <c r="B635" s="99"/>
      <c r="C635" s="99"/>
      <c r="D635" s="99"/>
      <c r="E635" s="99"/>
      <c r="F635" s="99"/>
      <c r="G635" s="99"/>
      <c r="H635" s="99"/>
      <c r="I635" s="99"/>
      <c r="J635" s="99"/>
      <c r="K635" s="99"/>
      <c r="L635" s="99"/>
      <c r="M635" s="239"/>
      <c r="N635" s="239"/>
      <c r="O635" s="239"/>
      <c r="P635" s="239"/>
      <c r="Q635" s="99"/>
      <c r="R635" s="99"/>
      <c r="S635" s="97"/>
      <c r="T635" s="97"/>
      <c r="U635" s="97"/>
      <c r="V635" s="97"/>
      <c r="W635" s="97"/>
      <c r="X635" s="97"/>
      <c r="Y635" s="97"/>
      <c r="Z635" s="99"/>
    </row>
    <row r="636" spans="1:26" ht="12" customHeight="1">
      <c r="A636" s="99"/>
      <c r="B636" s="99"/>
      <c r="C636" s="99"/>
      <c r="D636" s="99"/>
      <c r="E636" s="99"/>
      <c r="F636" s="99"/>
      <c r="G636" s="99"/>
      <c r="H636" s="99"/>
      <c r="I636" s="99"/>
      <c r="J636" s="99"/>
      <c r="K636" s="99"/>
      <c r="L636" s="99"/>
      <c r="M636" s="239"/>
      <c r="N636" s="239"/>
      <c r="O636" s="239"/>
      <c r="P636" s="239"/>
      <c r="Q636" s="99"/>
      <c r="R636" s="99"/>
      <c r="S636" s="97"/>
      <c r="T636" s="97"/>
      <c r="U636" s="97"/>
      <c r="V636" s="97"/>
      <c r="W636" s="97"/>
      <c r="X636" s="97"/>
      <c r="Y636" s="97"/>
      <c r="Z636" s="99"/>
    </row>
    <row r="637" spans="1:26" ht="12" customHeight="1">
      <c r="A637" s="99"/>
      <c r="B637" s="99"/>
      <c r="C637" s="99"/>
      <c r="D637" s="99"/>
      <c r="E637" s="99"/>
      <c r="F637" s="99"/>
      <c r="G637" s="99"/>
      <c r="H637" s="99"/>
      <c r="I637" s="99"/>
      <c r="J637" s="99"/>
      <c r="K637" s="99"/>
      <c r="L637" s="99"/>
      <c r="M637" s="239"/>
      <c r="N637" s="239"/>
      <c r="O637" s="239"/>
      <c r="P637" s="239"/>
      <c r="Q637" s="99"/>
      <c r="R637" s="99"/>
      <c r="S637" s="97"/>
      <c r="T637" s="97"/>
      <c r="U637" s="97"/>
      <c r="V637" s="97"/>
      <c r="W637" s="97"/>
      <c r="X637" s="97"/>
      <c r="Y637" s="97"/>
      <c r="Z637" s="99"/>
    </row>
    <row r="638" spans="1:26" ht="12" customHeight="1">
      <c r="A638" s="99"/>
      <c r="B638" s="99"/>
      <c r="C638" s="99"/>
      <c r="D638" s="99"/>
      <c r="E638" s="99"/>
      <c r="F638" s="99"/>
      <c r="G638" s="99"/>
      <c r="H638" s="99"/>
      <c r="I638" s="99"/>
      <c r="J638" s="99"/>
      <c r="K638" s="99"/>
      <c r="L638" s="99"/>
      <c r="M638" s="239"/>
      <c r="N638" s="239"/>
      <c r="O638" s="239"/>
      <c r="P638" s="239"/>
      <c r="Q638" s="99"/>
      <c r="R638" s="99"/>
      <c r="S638" s="97"/>
      <c r="T638" s="97"/>
      <c r="U638" s="97"/>
      <c r="V638" s="97"/>
      <c r="W638" s="97"/>
      <c r="X638" s="97"/>
      <c r="Y638" s="97"/>
      <c r="Z638" s="99"/>
    </row>
    <row r="639" spans="1:26" ht="12" customHeight="1">
      <c r="A639" s="99"/>
      <c r="B639" s="99"/>
      <c r="C639" s="99"/>
      <c r="D639" s="99"/>
      <c r="E639" s="99"/>
      <c r="F639" s="99"/>
      <c r="G639" s="99"/>
      <c r="H639" s="99"/>
      <c r="I639" s="99"/>
      <c r="J639" s="99"/>
      <c r="K639" s="99"/>
      <c r="L639" s="99"/>
      <c r="M639" s="239"/>
      <c r="N639" s="239"/>
      <c r="O639" s="239"/>
      <c r="P639" s="239"/>
      <c r="Q639" s="99"/>
      <c r="R639" s="99"/>
      <c r="S639" s="97"/>
      <c r="T639" s="97"/>
      <c r="U639" s="97"/>
      <c r="V639" s="97"/>
      <c r="W639" s="97"/>
      <c r="X639" s="97"/>
      <c r="Y639" s="97"/>
      <c r="Z639" s="99"/>
    </row>
    <row r="640" spans="1:26" ht="12" customHeight="1">
      <c r="A640" s="99"/>
      <c r="B640" s="99"/>
      <c r="C640" s="99"/>
      <c r="D640" s="99"/>
      <c r="E640" s="99"/>
      <c r="F640" s="99"/>
      <c r="G640" s="99"/>
      <c r="H640" s="99"/>
      <c r="I640" s="99"/>
      <c r="J640" s="99"/>
      <c r="K640" s="99"/>
      <c r="L640" s="99"/>
      <c r="M640" s="239"/>
      <c r="N640" s="239"/>
      <c r="O640" s="239"/>
      <c r="P640" s="239"/>
      <c r="Q640" s="99"/>
      <c r="R640" s="99"/>
      <c r="S640" s="97"/>
      <c r="T640" s="97"/>
      <c r="U640" s="97"/>
      <c r="V640" s="97"/>
      <c r="W640" s="97"/>
      <c r="X640" s="97"/>
      <c r="Y640" s="97"/>
      <c r="Z640" s="99"/>
    </row>
    <row r="641" spans="1:26" ht="12" customHeight="1">
      <c r="A641" s="99"/>
      <c r="B641" s="99"/>
      <c r="C641" s="99"/>
      <c r="D641" s="99"/>
      <c r="E641" s="99"/>
      <c r="F641" s="99"/>
      <c r="G641" s="99"/>
      <c r="H641" s="99"/>
      <c r="I641" s="99"/>
      <c r="J641" s="99"/>
      <c r="K641" s="99"/>
      <c r="L641" s="99"/>
      <c r="M641" s="239"/>
      <c r="N641" s="239"/>
      <c r="O641" s="239"/>
      <c r="P641" s="239"/>
      <c r="Q641" s="99"/>
      <c r="R641" s="99"/>
      <c r="S641" s="97"/>
      <c r="T641" s="97"/>
      <c r="U641" s="97"/>
      <c r="V641" s="97"/>
      <c r="W641" s="97"/>
      <c r="X641" s="97"/>
      <c r="Y641" s="97"/>
      <c r="Z641" s="99"/>
    </row>
    <row r="642" spans="1:26" ht="12" customHeight="1">
      <c r="A642" s="99"/>
      <c r="B642" s="99"/>
      <c r="C642" s="99"/>
      <c r="D642" s="99"/>
      <c r="E642" s="99"/>
      <c r="F642" s="99"/>
      <c r="G642" s="99"/>
      <c r="H642" s="99"/>
      <c r="I642" s="99"/>
      <c r="J642" s="99"/>
      <c r="K642" s="99"/>
      <c r="L642" s="99"/>
      <c r="M642" s="239"/>
      <c r="N642" s="239"/>
      <c r="O642" s="239"/>
      <c r="P642" s="239"/>
      <c r="Q642" s="99"/>
      <c r="R642" s="99"/>
      <c r="S642" s="97"/>
      <c r="T642" s="97"/>
      <c r="U642" s="97"/>
      <c r="V642" s="97"/>
      <c r="W642" s="97"/>
      <c r="X642" s="97"/>
      <c r="Y642" s="97"/>
      <c r="Z642" s="99"/>
    </row>
    <row r="643" spans="1:26" ht="12" customHeight="1">
      <c r="A643" s="99"/>
      <c r="B643" s="99"/>
      <c r="C643" s="99"/>
      <c r="D643" s="99"/>
      <c r="E643" s="99"/>
      <c r="F643" s="99"/>
      <c r="G643" s="99"/>
      <c r="H643" s="99"/>
      <c r="I643" s="99"/>
      <c r="J643" s="99"/>
      <c r="K643" s="99"/>
      <c r="L643" s="99"/>
      <c r="M643" s="239"/>
      <c r="N643" s="239"/>
      <c r="O643" s="239"/>
      <c r="P643" s="239"/>
      <c r="Q643" s="99"/>
      <c r="R643" s="99"/>
      <c r="S643" s="97"/>
      <c r="T643" s="97"/>
      <c r="U643" s="97"/>
      <c r="V643" s="97"/>
      <c r="W643" s="97"/>
      <c r="X643" s="97"/>
      <c r="Y643" s="97"/>
      <c r="Z643" s="99"/>
    </row>
    <row r="644" spans="1:26" ht="12" customHeight="1">
      <c r="A644" s="99"/>
      <c r="B644" s="99"/>
      <c r="C644" s="99"/>
      <c r="D644" s="99"/>
      <c r="E644" s="99"/>
      <c r="F644" s="99"/>
      <c r="G644" s="99"/>
      <c r="H644" s="99"/>
      <c r="I644" s="99"/>
      <c r="J644" s="99"/>
      <c r="K644" s="99"/>
      <c r="L644" s="99"/>
      <c r="M644" s="239"/>
      <c r="N644" s="239"/>
      <c r="O644" s="239"/>
      <c r="P644" s="239"/>
      <c r="Q644" s="99"/>
      <c r="R644" s="99"/>
      <c r="S644" s="97"/>
      <c r="T644" s="97"/>
      <c r="U644" s="97"/>
      <c r="V644" s="97"/>
      <c r="W644" s="97"/>
      <c r="X644" s="97"/>
      <c r="Y644" s="97"/>
      <c r="Z644" s="99"/>
    </row>
    <row r="645" spans="1:26" ht="12" customHeight="1">
      <c r="A645" s="99"/>
      <c r="B645" s="99"/>
      <c r="C645" s="99"/>
      <c r="D645" s="99"/>
      <c r="E645" s="99"/>
      <c r="F645" s="99"/>
      <c r="G645" s="99"/>
      <c r="H645" s="99"/>
      <c r="I645" s="99"/>
      <c r="J645" s="99"/>
      <c r="K645" s="99"/>
      <c r="L645" s="99"/>
      <c r="M645" s="239"/>
      <c r="N645" s="239"/>
      <c r="O645" s="239"/>
      <c r="P645" s="239"/>
      <c r="Q645" s="99"/>
      <c r="R645" s="99"/>
      <c r="S645" s="97"/>
      <c r="T645" s="97"/>
      <c r="U645" s="97"/>
      <c r="V645" s="97"/>
      <c r="W645" s="97"/>
      <c r="X645" s="97"/>
      <c r="Y645" s="97"/>
      <c r="Z645" s="99"/>
    </row>
    <row r="646" spans="1:26" ht="12" customHeight="1">
      <c r="A646" s="99"/>
      <c r="B646" s="99"/>
      <c r="C646" s="99"/>
      <c r="D646" s="99"/>
      <c r="E646" s="99"/>
      <c r="F646" s="99"/>
      <c r="G646" s="99"/>
      <c r="H646" s="99"/>
      <c r="I646" s="99"/>
      <c r="J646" s="99"/>
      <c r="K646" s="99"/>
      <c r="L646" s="99"/>
      <c r="M646" s="239"/>
      <c r="N646" s="239"/>
      <c r="O646" s="239"/>
      <c r="P646" s="239"/>
      <c r="Q646" s="99"/>
      <c r="R646" s="99"/>
      <c r="S646" s="97"/>
      <c r="T646" s="97"/>
      <c r="U646" s="97"/>
      <c r="V646" s="97"/>
      <c r="W646" s="97"/>
      <c r="X646" s="97"/>
      <c r="Y646" s="97"/>
      <c r="Z646" s="99"/>
    </row>
    <row r="647" spans="1:26" ht="12" customHeight="1">
      <c r="A647" s="99"/>
      <c r="B647" s="99"/>
      <c r="C647" s="99"/>
      <c r="D647" s="99"/>
      <c r="E647" s="99"/>
      <c r="F647" s="99"/>
      <c r="G647" s="99"/>
      <c r="H647" s="99"/>
      <c r="I647" s="99"/>
      <c r="J647" s="99"/>
      <c r="K647" s="99"/>
      <c r="L647" s="99"/>
      <c r="M647" s="239"/>
      <c r="N647" s="239"/>
      <c r="O647" s="239"/>
      <c r="P647" s="239"/>
      <c r="Q647" s="99"/>
      <c r="R647" s="99"/>
      <c r="S647" s="97"/>
      <c r="T647" s="97"/>
      <c r="U647" s="97"/>
      <c r="V647" s="97"/>
      <c r="W647" s="97"/>
      <c r="X647" s="97"/>
      <c r="Y647" s="97"/>
      <c r="Z647" s="99"/>
    </row>
    <row r="648" spans="1:26" ht="12" customHeight="1">
      <c r="A648" s="99"/>
      <c r="B648" s="99"/>
      <c r="C648" s="99"/>
      <c r="D648" s="99"/>
      <c r="E648" s="99"/>
      <c r="F648" s="99"/>
      <c r="G648" s="99"/>
      <c r="H648" s="99"/>
      <c r="I648" s="99"/>
      <c r="J648" s="99"/>
      <c r="K648" s="99"/>
      <c r="L648" s="99"/>
      <c r="M648" s="239"/>
      <c r="N648" s="239"/>
      <c r="O648" s="239"/>
      <c r="P648" s="239"/>
      <c r="Q648" s="99"/>
      <c r="R648" s="99"/>
      <c r="S648" s="97"/>
      <c r="T648" s="97"/>
      <c r="U648" s="97"/>
      <c r="V648" s="97"/>
      <c r="W648" s="97"/>
      <c r="X648" s="97"/>
      <c r="Y648" s="97"/>
      <c r="Z648" s="99"/>
    </row>
    <row r="649" spans="1:26" ht="12" customHeight="1">
      <c r="A649" s="99"/>
      <c r="B649" s="99"/>
      <c r="C649" s="99"/>
      <c r="D649" s="99"/>
      <c r="E649" s="99"/>
      <c r="F649" s="99"/>
      <c r="G649" s="99"/>
      <c r="H649" s="99"/>
      <c r="I649" s="99"/>
      <c r="J649" s="99"/>
      <c r="K649" s="99"/>
      <c r="L649" s="99"/>
      <c r="M649" s="239"/>
      <c r="N649" s="239"/>
      <c r="O649" s="239"/>
      <c r="P649" s="239"/>
      <c r="Q649" s="99"/>
      <c r="R649" s="99"/>
      <c r="S649" s="97"/>
      <c r="T649" s="97"/>
      <c r="U649" s="97"/>
      <c r="V649" s="97"/>
      <c r="W649" s="97"/>
      <c r="X649" s="97"/>
      <c r="Y649" s="97"/>
      <c r="Z649" s="99"/>
    </row>
    <row r="650" spans="1:26" ht="12" customHeight="1">
      <c r="A650" s="99"/>
      <c r="B650" s="99"/>
      <c r="C650" s="99"/>
      <c r="D650" s="99"/>
      <c r="E650" s="99"/>
      <c r="F650" s="99"/>
      <c r="G650" s="99"/>
      <c r="H650" s="99"/>
      <c r="I650" s="99"/>
      <c r="J650" s="99"/>
      <c r="K650" s="99"/>
      <c r="L650" s="99"/>
      <c r="M650" s="239"/>
      <c r="N650" s="239"/>
      <c r="O650" s="239"/>
      <c r="P650" s="239"/>
      <c r="Q650" s="99"/>
      <c r="R650" s="99"/>
      <c r="S650" s="97"/>
      <c r="T650" s="97"/>
      <c r="U650" s="97"/>
      <c r="V650" s="97"/>
      <c r="W650" s="97"/>
      <c r="X650" s="97"/>
      <c r="Y650" s="97"/>
      <c r="Z650" s="99"/>
    </row>
    <row r="651" spans="1:26" ht="12" customHeight="1">
      <c r="A651" s="99"/>
      <c r="B651" s="99"/>
      <c r="C651" s="99"/>
      <c r="D651" s="99"/>
      <c r="E651" s="99"/>
      <c r="F651" s="99"/>
      <c r="G651" s="99"/>
      <c r="H651" s="99"/>
      <c r="I651" s="99"/>
      <c r="J651" s="99"/>
      <c r="K651" s="99"/>
      <c r="L651" s="99"/>
      <c r="M651" s="239"/>
      <c r="N651" s="239"/>
      <c r="O651" s="239"/>
      <c r="P651" s="239"/>
      <c r="Q651" s="99"/>
      <c r="R651" s="99"/>
      <c r="S651" s="97"/>
      <c r="T651" s="97"/>
      <c r="U651" s="97"/>
      <c r="V651" s="97"/>
      <c r="W651" s="97"/>
      <c r="X651" s="97"/>
      <c r="Y651" s="97"/>
      <c r="Z651" s="99"/>
    </row>
    <row r="652" spans="1:26" ht="12" customHeight="1">
      <c r="A652" s="99"/>
      <c r="B652" s="99"/>
      <c r="C652" s="99"/>
      <c r="D652" s="99"/>
      <c r="E652" s="99"/>
      <c r="F652" s="99"/>
      <c r="G652" s="99"/>
      <c r="H652" s="99"/>
      <c r="I652" s="99"/>
      <c r="J652" s="99"/>
      <c r="K652" s="99"/>
      <c r="L652" s="99"/>
      <c r="M652" s="239"/>
      <c r="N652" s="239"/>
      <c r="O652" s="239"/>
      <c r="P652" s="239"/>
      <c r="Q652" s="99"/>
      <c r="R652" s="99"/>
      <c r="S652" s="97"/>
      <c r="T652" s="97"/>
      <c r="U652" s="97"/>
      <c r="V652" s="97"/>
      <c r="W652" s="97"/>
      <c r="X652" s="97"/>
      <c r="Y652" s="97"/>
      <c r="Z652" s="99"/>
    </row>
    <row r="653" spans="1:26" ht="12" customHeight="1">
      <c r="A653" s="99"/>
      <c r="B653" s="99"/>
      <c r="C653" s="99"/>
      <c r="D653" s="99"/>
      <c r="E653" s="99"/>
      <c r="F653" s="99"/>
      <c r="G653" s="99"/>
      <c r="H653" s="99"/>
      <c r="I653" s="99"/>
      <c r="J653" s="99"/>
      <c r="K653" s="99"/>
      <c r="L653" s="99"/>
      <c r="M653" s="239"/>
      <c r="N653" s="239"/>
      <c r="O653" s="239"/>
      <c r="P653" s="239"/>
      <c r="Q653" s="99"/>
      <c r="R653" s="99"/>
      <c r="S653" s="97"/>
      <c r="T653" s="97"/>
      <c r="U653" s="97"/>
      <c r="V653" s="97"/>
      <c r="W653" s="97"/>
      <c r="X653" s="97"/>
      <c r="Y653" s="97"/>
      <c r="Z653" s="99"/>
    </row>
    <row r="654" spans="1:26" ht="12" customHeight="1">
      <c r="A654" s="99"/>
      <c r="B654" s="99"/>
      <c r="C654" s="99"/>
      <c r="D654" s="99"/>
      <c r="E654" s="99"/>
      <c r="F654" s="99"/>
      <c r="G654" s="99"/>
      <c r="H654" s="99"/>
      <c r="I654" s="99"/>
      <c r="J654" s="99"/>
      <c r="K654" s="99"/>
      <c r="L654" s="99"/>
      <c r="M654" s="239"/>
      <c r="N654" s="239"/>
      <c r="O654" s="239"/>
      <c r="P654" s="239"/>
      <c r="Q654" s="99"/>
      <c r="R654" s="99"/>
      <c r="S654" s="97"/>
      <c r="T654" s="97"/>
      <c r="U654" s="97"/>
      <c r="V654" s="97"/>
      <c r="W654" s="97"/>
      <c r="X654" s="97"/>
      <c r="Y654" s="97"/>
      <c r="Z654" s="99"/>
    </row>
    <row r="655" spans="1:26" ht="12" customHeight="1">
      <c r="A655" s="99"/>
      <c r="B655" s="99"/>
      <c r="C655" s="99"/>
      <c r="D655" s="99"/>
      <c r="E655" s="99"/>
      <c r="F655" s="99"/>
      <c r="G655" s="99"/>
      <c r="H655" s="99"/>
      <c r="I655" s="99"/>
      <c r="J655" s="99"/>
      <c r="K655" s="99"/>
      <c r="L655" s="99"/>
      <c r="M655" s="239"/>
      <c r="N655" s="239"/>
      <c r="O655" s="239"/>
      <c r="P655" s="239"/>
      <c r="Q655" s="99"/>
      <c r="R655" s="99"/>
      <c r="S655" s="97"/>
      <c r="T655" s="97"/>
      <c r="U655" s="97"/>
      <c r="V655" s="97"/>
      <c r="W655" s="97"/>
      <c r="X655" s="97"/>
      <c r="Y655" s="97"/>
      <c r="Z655" s="99"/>
    </row>
    <row r="656" spans="1:26" ht="12" customHeight="1">
      <c r="A656" s="99"/>
      <c r="B656" s="99"/>
      <c r="C656" s="99"/>
      <c r="D656" s="99"/>
      <c r="E656" s="99"/>
      <c r="F656" s="99"/>
      <c r="G656" s="99"/>
      <c r="H656" s="99"/>
      <c r="I656" s="99"/>
      <c r="J656" s="99"/>
      <c r="K656" s="99"/>
      <c r="L656" s="99"/>
      <c r="M656" s="239"/>
      <c r="N656" s="239"/>
      <c r="O656" s="239"/>
      <c r="P656" s="239"/>
      <c r="Q656" s="99"/>
      <c r="R656" s="99"/>
      <c r="S656" s="97"/>
      <c r="T656" s="97"/>
      <c r="U656" s="97"/>
      <c r="V656" s="97"/>
      <c r="W656" s="97"/>
      <c r="X656" s="97"/>
      <c r="Y656" s="97"/>
      <c r="Z656" s="99"/>
    </row>
    <row r="657" spans="1:26" ht="12" customHeight="1">
      <c r="A657" s="99"/>
      <c r="B657" s="99"/>
      <c r="C657" s="99"/>
      <c r="D657" s="99"/>
      <c r="E657" s="99"/>
      <c r="F657" s="99"/>
      <c r="G657" s="99"/>
      <c r="H657" s="99"/>
      <c r="I657" s="99"/>
      <c r="J657" s="99"/>
      <c r="K657" s="99"/>
      <c r="L657" s="99"/>
      <c r="M657" s="239"/>
      <c r="N657" s="239"/>
      <c r="O657" s="239"/>
      <c r="P657" s="239"/>
      <c r="Q657" s="99"/>
      <c r="R657" s="99"/>
      <c r="S657" s="97"/>
      <c r="T657" s="97"/>
      <c r="U657" s="97"/>
      <c r="V657" s="97"/>
      <c r="W657" s="97"/>
      <c r="X657" s="97"/>
      <c r="Y657" s="97"/>
      <c r="Z657" s="99"/>
    </row>
    <row r="658" spans="1:26" ht="12" customHeight="1">
      <c r="A658" s="99"/>
      <c r="B658" s="99"/>
      <c r="C658" s="99"/>
      <c r="D658" s="99"/>
      <c r="E658" s="99"/>
      <c r="F658" s="99"/>
      <c r="G658" s="99"/>
      <c r="H658" s="99"/>
      <c r="I658" s="99"/>
      <c r="J658" s="99"/>
      <c r="K658" s="99"/>
      <c r="L658" s="99"/>
      <c r="M658" s="239"/>
      <c r="N658" s="239"/>
      <c r="O658" s="239"/>
      <c r="P658" s="239"/>
      <c r="Q658" s="99"/>
      <c r="R658" s="99"/>
      <c r="S658" s="97"/>
      <c r="T658" s="97"/>
      <c r="U658" s="97"/>
      <c r="V658" s="97"/>
      <c r="W658" s="97"/>
      <c r="X658" s="97"/>
      <c r="Y658" s="97"/>
      <c r="Z658" s="99"/>
    </row>
    <row r="659" spans="1:26" ht="12" customHeight="1">
      <c r="A659" s="99"/>
      <c r="B659" s="99"/>
      <c r="C659" s="99"/>
      <c r="D659" s="99"/>
      <c r="E659" s="99"/>
      <c r="F659" s="99"/>
      <c r="G659" s="99"/>
      <c r="H659" s="99"/>
      <c r="I659" s="99"/>
      <c r="J659" s="99"/>
      <c r="K659" s="99"/>
      <c r="L659" s="99"/>
      <c r="M659" s="239"/>
      <c r="N659" s="239"/>
      <c r="O659" s="239"/>
      <c r="P659" s="239"/>
      <c r="Q659" s="99"/>
      <c r="R659" s="99"/>
      <c r="S659" s="97"/>
      <c r="T659" s="97"/>
      <c r="U659" s="97"/>
      <c r="V659" s="97"/>
      <c r="W659" s="97"/>
      <c r="X659" s="97"/>
      <c r="Y659" s="97"/>
      <c r="Z659" s="99"/>
    </row>
    <row r="660" spans="1:26" ht="12" customHeight="1">
      <c r="A660" s="99"/>
      <c r="B660" s="99"/>
      <c r="C660" s="99"/>
      <c r="D660" s="99"/>
      <c r="E660" s="99"/>
      <c r="F660" s="99"/>
      <c r="G660" s="99"/>
      <c r="H660" s="99"/>
      <c r="I660" s="99"/>
      <c r="J660" s="99"/>
      <c r="K660" s="99"/>
      <c r="L660" s="99"/>
      <c r="M660" s="239"/>
      <c r="N660" s="239"/>
      <c r="O660" s="239"/>
      <c r="P660" s="239"/>
      <c r="Q660" s="99"/>
      <c r="R660" s="99"/>
      <c r="S660" s="97"/>
      <c r="T660" s="97"/>
      <c r="U660" s="97"/>
      <c r="V660" s="97"/>
      <c r="W660" s="97"/>
      <c r="X660" s="97"/>
      <c r="Y660" s="97"/>
      <c r="Z660" s="99"/>
    </row>
    <row r="661" spans="1:26" ht="12" customHeight="1">
      <c r="A661" s="99"/>
      <c r="B661" s="99"/>
      <c r="C661" s="99"/>
      <c r="D661" s="99"/>
      <c r="E661" s="99"/>
      <c r="F661" s="99"/>
      <c r="G661" s="99"/>
      <c r="H661" s="99"/>
      <c r="I661" s="99"/>
      <c r="J661" s="99"/>
      <c r="K661" s="99"/>
      <c r="L661" s="99"/>
      <c r="M661" s="239"/>
      <c r="N661" s="239"/>
      <c r="O661" s="239"/>
      <c r="P661" s="239"/>
      <c r="Q661" s="99"/>
      <c r="R661" s="99"/>
      <c r="S661" s="97"/>
      <c r="T661" s="97"/>
      <c r="U661" s="97"/>
      <c r="V661" s="97"/>
      <c r="W661" s="97"/>
      <c r="X661" s="97"/>
      <c r="Y661" s="97"/>
      <c r="Z661" s="99"/>
    </row>
    <row r="662" spans="1:26" ht="12" customHeight="1">
      <c r="A662" s="99"/>
      <c r="B662" s="99"/>
      <c r="C662" s="99"/>
      <c r="D662" s="99"/>
      <c r="E662" s="99"/>
      <c r="F662" s="99"/>
      <c r="G662" s="99"/>
      <c r="H662" s="99"/>
      <c r="I662" s="99"/>
      <c r="J662" s="99"/>
      <c r="K662" s="99"/>
      <c r="L662" s="99"/>
      <c r="M662" s="239"/>
      <c r="N662" s="239"/>
      <c r="O662" s="239"/>
      <c r="P662" s="239"/>
      <c r="Q662" s="99"/>
      <c r="R662" s="99"/>
      <c r="S662" s="97"/>
      <c r="T662" s="97"/>
      <c r="U662" s="97"/>
      <c r="V662" s="97"/>
      <c r="W662" s="97"/>
      <c r="X662" s="97"/>
      <c r="Y662" s="97"/>
      <c r="Z662" s="99"/>
    </row>
    <row r="663" spans="1:26" ht="12" customHeight="1">
      <c r="A663" s="99"/>
      <c r="B663" s="99"/>
      <c r="C663" s="99"/>
      <c r="D663" s="99"/>
      <c r="E663" s="99"/>
      <c r="F663" s="99"/>
      <c r="G663" s="99"/>
      <c r="H663" s="99"/>
      <c r="I663" s="99"/>
      <c r="J663" s="99"/>
      <c r="K663" s="99"/>
      <c r="L663" s="99"/>
      <c r="M663" s="239"/>
      <c r="N663" s="239"/>
      <c r="O663" s="239"/>
      <c r="P663" s="239"/>
      <c r="Q663" s="99"/>
      <c r="R663" s="99"/>
      <c r="S663" s="97"/>
      <c r="T663" s="97"/>
      <c r="U663" s="97"/>
      <c r="V663" s="97"/>
      <c r="W663" s="97"/>
      <c r="X663" s="97"/>
      <c r="Y663" s="97"/>
      <c r="Z663" s="99"/>
    </row>
    <row r="664" spans="1:26" ht="12" customHeight="1">
      <c r="A664" s="99"/>
      <c r="B664" s="99"/>
      <c r="C664" s="99"/>
      <c r="D664" s="99"/>
      <c r="E664" s="99"/>
      <c r="F664" s="99"/>
      <c r="G664" s="99"/>
      <c r="H664" s="99"/>
      <c r="I664" s="99"/>
      <c r="J664" s="99"/>
      <c r="K664" s="99"/>
      <c r="L664" s="99"/>
      <c r="M664" s="239"/>
      <c r="N664" s="239"/>
      <c r="O664" s="239"/>
      <c r="P664" s="239"/>
      <c r="Q664" s="99"/>
      <c r="R664" s="99"/>
      <c r="S664" s="97"/>
      <c r="T664" s="97"/>
      <c r="U664" s="97"/>
      <c r="V664" s="97"/>
      <c r="W664" s="97"/>
      <c r="X664" s="97"/>
      <c r="Y664" s="97"/>
      <c r="Z664" s="99"/>
    </row>
    <row r="665" spans="1:26" ht="12" customHeight="1">
      <c r="A665" s="99"/>
      <c r="B665" s="99"/>
      <c r="C665" s="99"/>
      <c r="D665" s="99"/>
      <c r="E665" s="99"/>
      <c r="F665" s="99"/>
      <c r="G665" s="99"/>
      <c r="H665" s="99"/>
      <c r="I665" s="99"/>
      <c r="J665" s="99"/>
      <c r="K665" s="99"/>
      <c r="L665" s="99"/>
      <c r="M665" s="239"/>
      <c r="N665" s="239"/>
      <c r="O665" s="239"/>
      <c r="P665" s="239"/>
      <c r="Q665" s="99"/>
      <c r="R665" s="99"/>
      <c r="S665" s="97"/>
      <c r="T665" s="97"/>
      <c r="U665" s="97"/>
      <c r="V665" s="97"/>
      <c r="W665" s="97"/>
      <c r="X665" s="97"/>
      <c r="Y665" s="97"/>
      <c r="Z665" s="99"/>
    </row>
    <row r="666" spans="1:26" ht="12" customHeight="1">
      <c r="A666" s="99"/>
      <c r="B666" s="99"/>
      <c r="C666" s="99"/>
      <c r="D666" s="99"/>
      <c r="E666" s="99"/>
      <c r="F666" s="99"/>
      <c r="G666" s="99"/>
      <c r="H666" s="99"/>
      <c r="I666" s="99"/>
      <c r="J666" s="99"/>
      <c r="K666" s="99"/>
      <c r="L666" s="99"/>
      <c r="M666" s="239"/>
      <c r="N666" s="239"/>
      <c r="O666" s="239"/>
      <c r="P666" s="239"/>
      <c r="Q666" s="99"/>
      <c r="R666" s="99"/>
      <c r="S666" s="97"/>
      <c r="T666" s="97"/>
      <c r="U666" s="97"/>
      <c r="V666" s="97"/>
      <c r="W666" s="97"/>
      <c r="X666" s="97"/>
      <c r="Y666" s="97"/>
      <c r="Z666" s="99"/>
    </row>
    <row r="667" spans="1:26" ht="12" customHeight="1">
      <c r="A667" s="99"/>
      <c r="B667" s="99"/>
      <c r="C667" s="99"/>
      <c r="D667" s="99"/>
      <c r="E667" s="99"/>
      <c r="F667" s="99"/>
      <c r="G667" s="99"/>
      <c r="H667" s="99"/>
      <c r="I667" s="99"/>
      <c r="J667" s="99"/>
      <c r="K667" s="99"/>
      <c r="L667" s="99"/>
      <c r="M667" s="239"/>
      <c r="N667" s="239"/>
      <c r="O667" s="239"/>
      <c r="P667" s="239"/>
      <c r="Q667" s="99"/>
      <c r="R667" s="99"/>
      <c r="S667" s="97"/>
      <c r="T667" s="97"/>
      <c r="U667" s="97"/>
      <c r="V667" s="97"/>
      <c r="W667" s="97"/>
      <c r="X667" s="97"/>
      <c r="Y667" s="97"/>
      <c r="Z667" s="99"/>
    </row>
    <row r="668" spans="1:26" ht="12" customHeight="1">
      <c r="A668" s="99"/>
      <c r="B668" s="99"/>
      <c r="C668" s="99"/>
      <c r="D668" s="99"/>
      <c r="E668" s="99"/>
      <c r="F668" s="99"/>
      <c r="G668" s="99"/>
      <c r="H668" s="99"/>
      <c r="I668" s="99"/>
      <c r="J668" s="99"/>
      <c r="K668" s="99"/>
      <c r="L668" s="99"/>
      <c r="M668" s="239"/>
      <c r="N668" s="239"/>
      <c r="O668" s="239"/>
      <c r="P668" s="239"/>
      <c r="Q668" s="99"/>
      <c r="R668" s="99"/>
      <c r="S668" s="97"/>
      <c r="T668" s="97"/>
      <c r="U668" s="97"/>
      <c r="V668" s="97"/>
      <c r="W668" s="97"/>
      <c r="X668" s="97"/>
      <c r="Y668" s="97"/>
      <c r="Z668" s="99"/>
    </row>
    <row r="669" spans="1:26" ht="12" customHeight="1">
      <c r="A669" s="99"/>
      <c r="B669" s="99"/>
      <c r="C669" s="99"/>
      <c r="D669" s="99"/>
      <c r="E669" s="99"/>
      <c r="F669" s="99"/>
      <c r="G669" s="99"/>
      <c r="H669" s="99"/>
      <c r="I669" s="99"/>
      <c r="J669" s="99"/>
      <c r="K669" s="99"/>
      <c r="L669" s="99"/>
      <c r="M669" s="239"/>
      <c r="N669" s="239"/>
      <c r="O669" s="239"/>
      <c r="P669" s="239"/>
      <c r="Q669" s="99"/>
      <c r="R669" s="99"/>
      <c r="S669" s="97"/>
      <c r="T669" s="97"/>
      <c r="U669" s="97"/>
      <c r="V669" s="97"/>
      <c r="W669" s="97"/>
      <c r="X669" s="97"/>
      <c r="Y669" s="97"/>
      <c r="Z669" s="99"/>
    </row>
    <row r="670" spans="1:26" ht="12" customHeight="1">
      <c r="A670" s="99"/>
      <c r="B670" s="99"/>
      <c r="C670" s="99"/>
      <c r="D670" s="99"/>
      <c r="E670" s="99"/>
      <c r="F670" s="99"/>
      <c r="G670" s="99"/>
      <c r="H670" s="99"/>
      <c r="I670" s="99"/>
      <c r="J670" s="99"/>
      <c r="K670" s="99"/>
      <c r="L670" s="99"/>
      <c r="M670" s="239"/>
      <c r="N670" s="239"/>
      <c r="O670" s="239"/>
      <c r="P670" s="239"/>
      <c r="Q670" s="99"/>
      <c r="R670" s="99"/>
      <c r="S670" s="97"/>
      <c r="T670" s="97"/>
      <c r="U670" s="97"/>
      <c r="V670" s="97"/>
      <c r="W670" s="97"/>
      <c r="X670" s="97"/>
      <c r="Y670" s="97"/>
      <c r="Z670" s="99"/>
    </row>
    <row r="671" spans="1:26" ht="12" customHeight="1">
      <c r="A671" s="99"/>
      <c r="B671" s="99"/>
      <c r="C671" s="99"/>
      <c r="D671" s="99"/>
      <c r="E671" s="99"/>
      <c r="F671" s="99"/>
      <c r="G671" s="99"/>
      <c r="H671" s="99"/>
      <c r="I671" s="99"/>
      <c r="J671" s="99"/>
      <c r="K671" s="99"/>
      <c r="L671" s="99"/>
      <c r="M671" s="239"/>
      <c r="N671" s="239"/>
      <c r="O671" s="239"/>
      <c r="P671" s="239"/>
      <c r="Q671" s="99"/>
      <c r="R671" s="99"/>
      <c r="S671" s="97"/>
      <c r="T671" s="97"/>
      <c r="U671" s="97"/>
      <c r="V671" s="97"/>
      <c r="W671" s="97"/>
      <c r="X671" s="97"/>
      <c r="Y671" s="97"/>
      <c r="Z671" s="99"/>
    </row>
    <row r="672" spans="1:26" ht="12" customHeight="1">
      <c r="A672" s="99"/>
      <c r="B672" s="99"/>
      <c r="C672" s="99"/>
      <c r="D672" s="99"/>
      <c r="E672" s="99"/>
      <c r="F672" s="99"/>
      <c r="G672" s="99"/>
      <c r="H672" s="99"/>
      <c r="I672" s="99"/>
      <c r="J672" s="99"/>
      <c r="K672" s="99"/>
      <c r="L672" s="99"/>
      <c r="M672" s="239"/>
      <c r="N672" s="239"/>
      <c r="O672" s="239"/>
      <c r="P672" s="239"/>
      <c r="Q672" s="99"/>
      <c r="R672" s="99"/>
      <c r="S672" s="97"/>
      <c r="T672" s="97"/>
      <c r="U672" s="97"/>
      <c r="V672" s="97"/>
      <c r="W672" s="97"/>
      <c r="X672" s="97"/>
      <c r="Y672" s="97"/>
      <c r="Z672" s="99"/>
    </row>
    <row r="673" spans="1:26" ht="12" customHeight="1">
      <c r="A673" s="99"/>
      <c r="B673" s="99"/>
      <c r="C673" s="99"/>
      <c r="D673" s="99"/>
      <c r="E673" s="99"/>
      <c r="F673" s="99"/>
      <c r="G673" s="99"/>
      <c r="H673" s="99"/>
      <c r="I673" s="99"/>
      <c r="J673" s="99"/>
      <c r="K673" s="99"/>
      <c r="L673" s="99"/>
      <c r="M673" s="239"/>
      <c r="N673" s="239"/>
      <c r="O673" s="239"/>
      <c r="P673" s="239"/>
      <c r="Q673" s="99"/>
      <c r="R673" s="99"/>
      <c r="S673" s="97"/>
      <c r="T673" s="97"/>
      <c r="U673" s="97"/>
      <c r="V673" s="97"/>
      <c r="W673" s="97"/>
      <c r="X673" s="97"/>
      <c r="Y673" s="97"/>
      <c r="Z673" s="99"/>
    </row>
    <row r="674" spans="1:26" ht="12" customHeight="1">
      <c r="A674" s="99"/>
      <c r="B674" s="99"/>
      <c r="C674" s="99"/>
      <c r="D674" s="99"/>
      <c r="E674" s="99"/>
      <c r="F674" s="99"/>
      <c r="G674" s="99"/>
      <c r="H674" s="99"/>
      <c r="I674" s="99"/>
      <c r="J674" s="99"/>
      <c r="K674" s="99"/>
      <c r="L674" s="99"/>
      <c r="M674" s="239"/>
      <c r="N674" s="239"/>
      <c r="O674" s="239"/>
      <c r="P674" s="239"/>
      <c r="Q674" s="99"/>
      <c r="R674" s="99"/>
      <c r="S674" s="97"/>
      <c r="T674" s="97"/>
      <c r="U674" s="97"/>
      <c r="V674" s="97"/>
      <c r="W674" s="97"/>
      <c r="X674" s="97"/>
      <c r="Y674" s="97"/>
      <c r="Z674" s="99"/>
    </row>
    <row r="675" spans="1:26" ht="12" customHeight="1">
      <c r="A675" s="99"/>
      <c r="B675" s="99"/>
      <c r="C675" s="99"/>
      <c r="D675" s="99"/>
      <c r="E675" s="99"/>
      <c r="F675" s="99"/>
      <c r="G675" s="99"/>
      <c r="H675" s="99"/>
      <c r="I675" s="99"/>
      <c r="J675" s="99"/>
      <c r="K675" s="99"/>
      <c r="L675" s="99"/>
      <c r="M675" s="239"/>
      <c r="N675" s="239"/>
      <c r="O675" s="239"/>
      <c r="P675" s="239"/>
      <c r="Q675" s="99"/>
      <c r="R675" s="99"/>
      <c r="S675" s="97"/>
      <c r="T675" s="97"/>
      <c r="U675" s="97"/>
      <c r="V675" s="97"/>
      <c r="W675" s="97"/>
      <c r="X675" s="97"/>
      <c r="Y675" s="97"/>
      <c r="Z675" s="99"/>
    </row>
    <row r="676" spans="1:26" ht="12" customHeight="1">
      <c r="A676" s="99"/>
      <c r="B676" s="99"/>
      <c r="C676" s="99"/>
      <c r="D676" s="99"/>
      <c r="E676" s="99"/>
      <c r="F676" s="99"/>
      <c r="G676" s="99"/>
      <c r="H676" s="99"/>
      <c r="I676" s="99"/>
      <c r="J676" s="99"/>
      <c r="K676" s="99"/>
      <c r="L676" s="99"/>
      <c r="M676" s="239"/>
      <c r="N676" s="239"/>
      <c r="O676" s="239"/>
      <c r="P676" s="239"/>
      <c r="Q676" s="99"/>
      <c r="R676" s="99"/>
      <c r="S676" s="97"/>
      <c r="T676" s="97"/>
      <c r="U676" s="97"/>
      <c r="V676" s="97"/>
      <c r="W676" s="97"/>
      <c r="X676" s="97"/>
      <c r="Y676" s="97"/>
      <c r="Z676" s="99"/>
    </row>
    <row r="677" spans="1:26" ht="12" customHeight="1">
      <c r="A677" s="99"/>
      <c r="B677" s="99"/>
      <c r="C677" s="99"/>
      <c r="D677" s="99"/>
      <c r="E677" s="99"/>
      <c r="F677" s="99"/>
      <c r="G677" s="99"/>
      <c r="H677" s="99"/>
      <c r="I677" s="99"/>
      <c r="J677" s="99"/>
      <c r="K677" s="99"/>
      <c r="L677" s="99"/>
      <c r="M677" s="239"/>
      <c r="N677" s="239"/>
      <c r="O677" s="239"/>
      <c r="P677" s="239"/>
      <c r="Q677" s="99"/>
      <c r="R677" s="99"/>
      <c r="S677" s="97"/>
      <c r="T677" s="97"/>
      <c r="U677" s="97"/>
      <c r="V677" s="97"/>
      <c r="W677" s="97"/>
      <c r="X677" s="97"/>
      <c r="Y677" s="97"/>
      <c r="Z677" s="99"/>
    </row>
    <row r="678" spans="1:26" ht="12" customHeight="1">
      <c r="A678" s="99"/>
      <c r="B678" s="99"/>
      <c r="C678" s="99"/>
      <c r="D678" s="99"/>
      <c r="E678" s="99"/>
      <c r="F678" s="99"/>
      <c r="G678" s="99"/>
      <c r="H678" s="99"/>
      <c r="I678" s="99"/>
      <c r="J678" s="99"/>
      <c r="K678" s="99"/>
      <c r="L678" s="99"/>
      <c r="M678" s="239"/>
      <c r="N678" s="239"/>
      <c r="O678" s="239"/>
      <c r="P678" s="239"/>
      <c r="Q678" s="99"/>
      <c r="R678" s="99"/>
      <c r="S678" s="97"/>
      <c r="T678" s="97"/>
      <c r="U678" s="97"/>
      <c r="V678" s="97"/>
      <c r="W678" s="97"/>
      <c r="X678" s="97"/>
      <c r="Y678" s="97"/>
      <c r="Z678" s="99"/>
    </row>
    <row r="679" spans="1:26" ht="12" customHeight="1">
      <c r="A679" s="99"/>
      <c r="B679" s="99"/>
      <c r="C679" s="99"/>
      <c r="D679" s="99"/>
      <c r="E679" s="99"/>
      <c r="F679" s="99"/>
      <c r="G679" s="99"/>
      <c r="H679" s="99"/>
      <c r="I679" s="99"/>
      <c r="J679" s="99"/>
      <c r="K679" s="99"/>
      <c r="L679" s="99"/>
      <c r="M679" s="239"/>
      <c r="N679" s="239"/>
      <c r="O679" s="239"/>
      <c r="P679" s="239"/>
      <c r="Q679" s="99"/>
      <c r="R679" s="99"/>
      <c r="S679" s="97"/>
      <c r="T679" s="97"/>
      <c r="U679" s="97"/>
      <c r="V679" s="97"/>
      <c r="W679" s="97"/>
      <c r="X679" s="97"/>
      <c r="Y679" s="97"/>
      <c r="Z679" s="99"/>
    </row>
    <row r="680" spans="1:26" ht="12" customHeight="1">
      <c r="A680" s="99"/>
      <c r="B680" s="99"/>
      <c r="C680" s="99"/>
      <c r="D680" s="99"/>
      <c r="E680" s="99"/>
      <c r="F680" s="99"/>
      <c r="G680" s="99"/>
      <c r="H680" s="99"/>
      <c r="I680" s="99"/>
      <c r="J680" s="99"/>
      <c r="K680" s="99"/>
      <c r="L680" s="99"/>
      <c r="M680" s="239"/>
      <c r="N680" s="239"/>
      <c r="O680" s="239"/>
      <c r="P680" s="239"/>
      <c r="Q680" s="99"/>
      <c r="R680" s="99"/>
      <c r="S680" s="97"/>
      <c r="T680" s="97"/>
      <c r="U680" s="97"/>
      <c r="V680" s="97"/>
      <c r="W680" s="97"/>
      <c r="X680" s="97"/>
      <c r="Y680" s="97"/>
      <c r="Z680" s="99"/>
    </row>
    <row r="681" spans="1:26" ht="12" customHeight="1">
      <c r="A681" s="99"/>
      <c r="B681" s="99"/>
      <c r="C681" s="99"/>
      <c r="D681" s="99"/>
      <c r="E681" s="99"/>
      <c r="F681" s="99"/>
      <c r="G681" s="99"/>
      <c r="H681" s="99"/>
      <c r="I681" s="99"/>
      <c r="J681" s="99"/>
      <c r="K681" s="99"/>
      <c r="L681" s="99"/>
      <c r="M681" s="239"/>
      <c r="N681" s="239"/>
      <c r="O681" s="239"/>
      <c r="P681" s="239"/>
      <c r="Q681" s="99"/>
      <c r="R681" s="99"/>
      <c r="S681" s="97"/>
      <c r="T681" s="97"/>
      <c r="U681" s="97"/>
      <c r="V681" s="97"/>
      <c r="W681" s="97"/>
      <c r="X681" s="97"/>
      <c r="Y681" s="97"/>
      <c r="Z681" s="99"/>
    </row>
    <row r="682" spans="1:26" ht="12" customHeight="1">
      <c r="A682" s="99"/>
      <c r="B682" s="99"/>
      <c r="C682" s="99"/>
      <c r="D682" s="99"/>
      <c r="E682" s="99"/>
      <c r="F682" s="99"/>
      <c r="G682" s="99"/>
      <c r="H682" s="99"/>
      <c r="I682" s="99"/>
      <c r="J682" s="99"/>
      <c r="K682" s="99"/>
      <c r="L682" s="99"/>
      <c r="M682" s="239"/>
      <c r="N682" s="239"/>
      <c r="O682" s="239"/>
      <c r="P682" s="239"/>
      <c r="Q682" s="99"/>
      <c r="R682" s="99"/>
      <c r="S682" s="97"/>
      <c r="T682" s="97"/>
      <c r="U682" s="97"/>
      <c r="V682" s="97"/>
      <c r="W682" s="97"/>
      <c r="X682" s="97"/>
      <c r="Y682" s="97"/>
      <c r="Z682" s="99"/>
    </row>
    <row r="683" spans="1:26" ht="12" customHeight="1">
      <c r="A683" s="99"/>
      <c r="B683" s="99"/>
      <c r="C683" s="99"/>
      <c r="D683" s="99"/>
      <c r="E683" s="99"/>
      <c r="F683" s="99"/>
      <c r="G683" s="99"/>
      <c r="H683" s="99"/>
      <c r="I683" s="99"/>
      <c r="J683" s="99"/>
      <c r="K683" s="99"/>
      <c r="L683" s="99"/>
      <c r="M683" s="239"/>
      <c r="N683" s="239"/>
      <c r="O683" s="239"/>
      <c r="P683" s="239"/>
      <c r="Q683" s="99"/>
      <c r="R683" s="99"/>
      <c r="S683" s="97"/>
      <c r="T683" s="97"/>
      <c r="U683" s="97"/>
      <c r="V683" s="97"/>
      <c r="W683" s="97"/>
      <c r="X683" s="97"/>
      <c r="Y683" s="97"/>
      <c r="Z683" s="99"/>
    </row>
    <row r="684" spans="1:26" ht="12" customHeight="1">
      <c r="A684" s="99"/>
      <c r="B684" s="99"/>
      <c r="C684" s="99"/>
      <c r="D684" s="99"/>
      <c r="E684" s="99"/>
      <c r="F684" s="99"/>
      <c r="G684" s="99"/>
      <c r="H684" s="99"/>
      <c r="I684" s="99"/>
      <c r="J684" s="99"/>
      <c r="K684" s="99"/>
      <c r="L684" s="99"/>
      <c r="M684" s="239"/>
      <c r="N684" s="239"/>
      <c r="O684" s="239"/>
      <c r="P684" s="239"/>
      <c r="Q684" s="99"/>
      <c r="R684" s="99"/>
      <c r="S684" s="97"/>
      <c r="T684" s="97"/>
      <c r="U684" s="97"/>
      <c r="V684" s="97"/>
      <c r="W684" s="97"/>
      <c r="X684" s="97"/>
      <c r="Y684" s="97"/>
      <c r="Z684" s="99"/>
    </row>
    <row r="685" spans="1:26" ht="12" customHeight="1">
      <c r="A685" s="99"/>
      <c r="B685" s="99"/>
      <c r="C685" s="99"/>
      <c r="D685" s="99"/>
      <c r="E685" s="99"/>
      <c r="F685" s="99"/>
      <c r="G685" s="99"/>
      <c r="H685" s="99"/>
      <c r="I685" s="99"/>
      <c r="J685" s="99"/>
      <c r="K685" s="99"/>
      <c r="L685" s="99"/>
      <c r="M685" s="239"/>
      <c r="N685" s="239"/>
      <c r="O685" s="239"/>
      <c r="P685" s="239"/>
      <c r="Q685" s="99"/>
      <c r="R685" s="99"/>
      <c r="S685" s="97"/>
      <c r="T685" s="97"/>
      <c r="U685" s="97"/>
      <c r="V685" s="97"/>
      <c r="W685" s="97"/>
      <c r="X685" s="97"/>
      <c r="Y685" s="97"/>
      <c r="Z685" s="99"/>
    </row>
    <row r="686" spans="1:26" ht="12" customHeight="1">
      <c r="A686" s="99"/>
      <c r="B686" s="99"/>
      <c r="C686" s="99"/>
      <c r="D686" s="99"/>
      <c r="E686" s="99"/>
      <c r="F686" s="99"/>
      <c r="G686" s="99"/>
      <c r="H686" s="99"/>
      <c r="I686" s="99"/>
      <c r="J686" s="99"/>
      <c r="K686" s="99"/>
      <c r="L686" s="99"/>
      <c r="M686" s="239"/>
      <c r="N686" s="239"/>
      <c r="O686" s="239"/>
      <c r="P686" s="239"/>
      <c r="Q686" s="99"/>
      <c r="R686" s="99"/>
      <c r="S686" s="97"/>
      <c r="T686" s="97"/>
      <c r="U686" s="97"/>
      <c r="V686" s="97"/>
      <c r="W686" s="97"/>
      <c r="X686" s="97"/>
      <c r="Y686" s="97"/>
      <c r="Z686" s="99"/>
    </row>
    <row r="687" spans="1:26" ht="12" customHeight="1">
      <c r="A687" s="99"/>
      <c r="B687" s="99"/>
      <c r="C687" s="99"/>
      <c r="D687" s="99"/>
      <c r="E687" s="99"/>
      <c r="F687" s="99"/>
      <c r="G687" s="99"/>
      <c r="H687" s="99"/>
      <c r="I687" s="99"/>
      <c r="J687" s="99"/>
      <c r="K687" s="99"/>
      <c r="L687" s="99"/>
      <c r="M687" s="239"/>
      <c r="N687" s="239"/>
      <c r="O687" s="239"/>
      <c r="P687" s="239"/>
      <c r="Q687" s="99"/>
      <c r="R687" s="99"/>
      <c r="S687" s="97"/>
      <c r="T687" s="97"/>
      <c r="U687" s="97"/>
      <c r="V687" s="97"/>
      <c r="W687" s="97"/>
      <c r="X687" s="97"/>
      <c r="Y687" s="97"/>
      <c r="Z687" s="99"/>
    </row>
    <row r="688" spans="1:26" ht="12" customHeight="1">
      <c r="A688" s="99"/>
      <c r="B688" s="99"/>
      <c r="C688" s="99"/>
      <c r="D688" s="99"/>
      <c r="E688" s="99"/>
      <c r="F688" s="99"/>
      <c r="G688" s="99"/>
      <c r="H688" s="99"/>
      <c r="I688" s="99"/>
      <c r="J688" s="99"/>
      <c r="K688" s="99"/>
      <c r="L688" s="99"/>
      <c r="M688" s="239"/>
      <c r="N688" s="239"/>
      <c r="O688" s="239"/>
      <c r="P688" s="239"/>
      <c r="Q688" s="99"/>
      <c r="R688" s="99"/>
      <c r="S688" s="97"/>
      <c r="T688" s="97"/>
      <c r="U688" s="97"/>
      <c r="V688" s="97"/>
      <c r="W688" s="97"/>
      <c r="X688" s="97"/>
      <c r="Y688" s="97"/>
      <c r="Z688" s="99"/>
    </row>
    <row r="689" spans="1:26" ht="12" customHeight="1">
      <c r="A689" s="99"/>
      <c r="B689" s="99"/>
      <c r="C689" s="99"/>
      <c r="D689" s="99"/>
      <c r="E689" s="99"/>
      <c r="F689" s="99"/>
      <c r="G689" s="99"/>
      <c r="H689" s="99"/>
      <c r="I689" s="99"/>
      <c r="J689" s="99"/>
      <c r="K689" s="99"/>
      <c r="L689" s="99"/>
      <c r="M689" s="239"/>
      <c r="N689" s="239"/>
      <c r="O689" s="239"/>
      <c r="P689" s="239"/>
      <c r="Q689" s="99"/>
      <c r="R689" s="99"/>
      <c r="S689" s="97"/>
      <c r="T689" s="97"/>
      <c r="U689" s="97"/>
      <c r="V689" s="97"/>
      <c r="W689" s="97"/>
      <c r="X689" s="97"/>
      <c r="Y689" s="97"/>
      <c r="Z689" s="99"/>
    </row>
    <row r="690" spans="1:26" ht="12" customHeight="1">
      <c r="A690" s="99"/>
      <c r="B690" s="99"/>
      <c r="C690" s="99"/>
      <c r="D690" s="99"/>
      <c r="E690" s="99"/>
      <c r="F690" s="99"/>
      <c r="G690" s="99"/>
      <c r="H690" s="99"/>
      <c r="I690" s="99"/>
      <c r="J690" s="99"/>
      <c r="K690" s="99"/>
      <c r="L690" s="99"/>
      <c r="M690" s="239"/>
      <c r="N690" s="239"/>
      <c r="O690" s="239"/>
      <c r="P690" s="239"/>
      <c r="Q690" s="99"/>
      <c r="R690" s="99"/>
      <c r="S690" s="97"/>
      <c r="T690" s="97"/>
      <c r="U690" s="97"/>
      <c r="V690" s="97"/>
      <c r="W690" s="97"/>
      <c r="X690" s="97"/>
      <c r="Y690" s="97"/>
      <c r="Z690" s="99"/>
    </row>
    <row r="691" spans="1:26" ht="12" customHeight="1">
      <c r="A691" s="99"/>
      <c r="B691" s="99"/>
      <c r="C691" s="99"/>
      <c r="D691" s="99"/>
      <c r="E691" s="99"/>
      <c r="F691" s="99"/>
      <c r="G691" s="99"/>
      <c r="H691" s="99"/>
      <c r="I691" s="99"/>
      <c r="J691" s="99"/>
      <c r="K691" s="99"/>
      <c r="L691" s="99"/>
      <c r="M691" s="239"/>
      <c r="N691" s="239"/>
      <c r="O691" s="239"/>
      <c r="P691" s="239"/>
      <c r="Q691" s="99"/>
      <c r="R691" s="99"/>
      <c r="S691" s="97"/>
      <c r="T691" s="97"/>
      <c r="U691" s="97"/>
      <c r="V691" s="97"/>
      <c r="W691" s="97"/>
      <c r="X691" s="97"/>
      <c r="Y691" s="97"/>
      <c r="Z691" s="99"/>
    </row>
    <row r="692" spans="1:26" ht="12" customHeight="1">
      <c r="A692" s="99"/>
      <c r="B692" s="99"/>
      <c r="C692" s="99"/>
      <c r="D692" s="99"/>
      <c r="E692" s="99"/>
      <c r="F692" s="99"/>
      <c r="G692" s="99"/>
      <c r="H692" s="99"/>
      <c r="I692" s="99"/>
      <c r="J692" s="99"/>
      <c r="K692" s="99"/>
      <c r="L692" s="99"/>
      <c r="M692" s="239"/>
      <c r="N692" s="239"/>
      <c r="O692" s="239"/>
      <c r="P692" s="239"/>
      <c r="Q692" s="99"/>
      <c r="R692" s="99"/>
      <c r="S692" s="97"/>
      <c r="T692" s="97"/>
      <c r="U692" s="97"/>
      <c r="V692" s="97"/>
      <c r="W692" s="97"/>
      <c r="X692" s="97"/>
      <c r="Y692" s="97"/>
      <c r="Z692" s="99"/>
    </row>
    <row r="693" spans="1:26" ht="12" customHeight="1">
      <c r="A693" s="99"/>
      <c r="B693" s="99"/>
      <c r="C693" s="99"/>
      <c r="D693" s="99"/>
      <c r="E693" s="99"/>
      <c r="F693" s="99"/>
      <c r="G693" s="99"/>
      <c r="H693" s="99"/>
      <c r="I693" s="99"/>
      <c r="J693" s="99"/>
      <c r="K693" s="99"/>
      <c r="L693" s="99"/>
      <c r="M693" s="239"/>
      <c r="N693" s="239"/>
      <c r="O693" s="239"/>
      <c r="P693" s="239"/>
      <c r="Q693" s="99"/>
      <c r="R693" s="99"/>
      <c r="S693" s="97"/>
      <c r="T693" s="97"/>
      <c r="U693" s="97"/>
      <c r="V693" s="97"/>
      <c r="W693" s="97"/>
      <c r="X693" s="97"/>
      <c r="Y693" s="97"/>
      <c r="Z693" s="99"/>
    </row>
    <row r="694" spans="1:26" ht="12" customHeight="1">
      <c r="A694" s="99"/>
      <c r="B694" s="99"/>
      <c r="C694" s="99"/>
      <c r="D694" s="99"/>
      <c r="E694" s="99"/>
      <c r="F694" s="99"/>
      <c r="G694" s="99"/>
      <c r="H694" s="99"/>
      <c r="I694" s="99"/>
      <c r="J694" s="99"/>
      <c r="K694" s="99"/>
      <c r="L694" s="99"/>
      <c r="M694" s="239"/>
      <c r="N694" s="239"/>
      <c r="O694" s="239"/>
      <c r="P694" s="239"/>
      <c r="Q694" s="99"/>
      <c r="R694" s="99"/>
      <c r="S694" s="97"/>
      <c r="T694" s="97"/>
      <c r="U694" s="97"/>
      <c r="V694" s="97"/>
      <c r="W694" s="97"/>
      <c r="X694" s="97"/>
      <c r="Y694" s="97"/>
      <c r="Z694" s="99"/>
    </row>
    <row r="695" spans="1:26" ht="12" customHeight="1">
      <c r="A695" s="99"/>
      <c r="B695" s="99"/>
      <c r="C695" s="99"/>
      <c r="D695" s="99"/>
      <c r="E695" s="99"/>
      <c r="F695" s="99"/>
      <c r="G695" s="99"/>
      <c r="H695" s="99"/>
      <c r="I695" s="99"/>
      <c r="J695" s="99"/>
      <c r="K695" s="99"/>
      <c r="L695" s="99"/>
      <c r="M695" s="239"/>
      <c r="N695" s="239"/>
      <c r="O695" s="239"/>
      <c r="P695" s="239"/>
      <c r="Q695" s="99"/>
      <c r="R695" s="99"/>
      <c r="S695" s="97"/>
      <c r="T695" s="97"/>
      <c r="U695" s="97"/>
      <c r="V695" s="97"/>
      <c r="W695" s="97"/>
      <c r="X695" s="97"/>
      <c r="Y695" s="97"/>
      <c r="Z695" s="99"/>
    </row>
    <row r="696" spans="1:26" ht="12" customHeight="1">
      <c r="A696" s="99"/>
      <c r="B696" s="99"/>
      <c r="C696" s="99"/>
      <c r="D696" s="99"/>
      <c r="E696" s="99"/>
      <c r="F696" s="99"/>
      <c r="G696" s="99"/>
      <c r="H696" s="99"/>
      <c r="I696" s="99"/>
      <c r="J696" s="99"/>
      <c r="K696" s="99"/>
      <c r="L696" s="99"/>
      <c r="M696" s="239"/>
      <c r="N696" s="239"/>
      <c r="O696" s="239"/>
      <c r="P696" s="239"/>
      <c r="Q696" s="99"/>
      <c r="R696" s="99"/>
      <c r="S696" s="97"/>
      <c r="T696" s="97"/>
      <c r="U696" s="97"/>
      <c r="V696" s="97"/>
      <c r="W696" s="97"/>
      <c r="X696" s="97"/>
      <c r="Y696" s="97"/>
      <c r="Z696" s="99"/>
    </row>
    <row r="697" spans="1:26" ht="12" customHeight="1">
      <c r="A697" s="99"/>
      <c r="B697" s="99"/>
      <c r="C697" s="99"/>
      <c r="D697" s="99"/>
      <c r="E697" s="99"/>
      <c r="F697" s="99"/>
      <c r="G697" s="99"/>
      <c r="H697" s="99"/>
      <c r="I697" s="99"/>
      <c r="J697" s="99"/>
      <c r="K697" s="99"/>
      <c r="L697" s="99"/>
      <c r="M697" s="239"/>
      <c r="N697" s="239"/>
      <c r="O697" s="239"/>
      <c r="P697" s="239"/>
      <c r="Q697" s="99"/>
      <c r="R697" s="99"/>
      <c r="S697" s="97"/>
      <c r="T697" s="97"/>
      <c r="U697" s="97"/>
      <c r="V697" s="97"/>
      <c r="W697" s="97"/>
      <c r="X697" s="97"/>
      <c r="Y697" s="97"/>
      <c r="Z697" s="99"/>
    </row>
    <row r="698" spans="1:26" ht="12" customHeight="1">
      <c r="A698" s="99"/>
      <c r="B698" s="99"/>
      <c r="C698" s="99"/>
      <c r="D698" s="99"/>
      <c r="E698" s="99"/>
      <c r="F698" s="99"/>
      <c r="G698" s="99"/>
      <c r="H698" s="99"/>
      <c r="I698" s="99"/>
      <c r="J698" s="99"/>
      <c r="K698" s="99"/>
      <c r="L698" s="99"/>
      <c r="M698" s="239"/>
      <c r="N698" s="239"/>
      <c r="O698" s="239"/>
      <c r="P698" s="239"/>
      <c r="Q698" s="99"/>
      <c r="R698" s="99"/>
      <c r="S698" s="97"/>
      <c r="T698" s="97"/>
      <c r="U698" s="97"/>
      <c r="V698" s="97"/>
      <c r="W698" s="97"/>
      <c r="X698" s="97"/>
      <c r="Y698" s="97"/>
      <c r="Z698" s="99"/>
    </row>
    <row r="699" spans="1:26" ht="12" customHeight="1">
      <c r="A699" s="99"/>
      <c r="B699" s="99"/>
      <c r="C699" s="99"/>
      <c r="D699" s="99"/>
      <c r="E699" s="99"/>
      <c r="F699" s="99"/>
      <c r="G699" s="99"/>
      <c r="H699" s="99"/>
      <c r="I699" s="99"/>
      <c r="J699" s="99"/>
      <c r="K699" s="99"/>
      <c r="L699" s="99"/>
      <c r="M699" s="239"/>
      <c r="N699" s="239"/>
      <c r="O699" s="239"/>
      <c r="P699" s="239"/>
      <c r="Q699" s="99"/>
      <c r="R699" s="99"/>
      <c r="S699" s="97"/>
      <c r="T699" s="97"/>
      <c r="U699" s="97"/>
      <c r="V699" s="97"/>
      <c r="W699" s="97"/>
      <c r="X699" s="97"/>
      <c r="Y699" s="97"/>
      <c r="Z699" s="99"/>
    </row>
    <row r="700" spans="1:26" ht="12" customHeight="1">
      <c r="A700" s="99"/>
      <c r="B700" s="99"/>
      <c r="C700" s="99"/>
      <c r="D700" s="99"/>
      <c r="E700" s="99"/>
      <c r="F700" s="99"/>
      <c r="G700" s="99"/>
      <c r="H700" s="99"/>
      <c r="I700" s="99"/>
      <c r="J700" s="99"/>
      <c r="K700" s="99"/>
      <c r="L700" s="99"/>
      <c r="M700" s="239"/>
      <c r="N700" s="239"/>
      <c r="O700" s="239"/>
      <c r="P700" s="239"/>
      <c r="Q700" s="99"/>
      <c r="R700" s="99"/>
      <c r="S700" s="97"/>
      <c r="T700" s="97"/>
      <c r="U700" s="97"/>
      <c r="V700" s="97"/>
      <c r="W700" s="97"/>
      <c r="X700" s="97"/>
      <c r="Y700" s="97"/>
      <c r="Z700" s="99"/>
    </row>
    <row r="701" spans="1:26" ht="12" customHeight="1">
      <c r="A701" s="99"/>
      <c r="B701" s="99"/>
      <c r="C701" s="99"/>
      <c r="D701" s="99"/>
      <c r="E701" s="99"/>
      <c r="F701" s="99"/>
      <c r="G701" s="99"/>
      <c r="H701" s="99"/>
      <c r="I701" s="99"/>
      <c r="J701" s="99"/>
      <c r="K701" s="99"/>
      <c r="L701" s="99"/>
      <c r="M701" s="239"/>
      <c r="N701" s="239"/>
      <c r="O701" s="239"/>
      <c r="P701" s="239"/>
      <c r="Q701" s="99"/>
      <c r="R701" s="99"/>
      <c r="S701" s="97"/>
      <c r="T701" s="97"/>
      <c r="U701" s="97"/>
      <c r="V701" s="97"/>
      <c r="W701" s="97"/>
      <c r="X701" s="97"/>
      <c r="Y701" s="97"/>
      <c r="Z701" s="99"/>
    </row>
    <row r="702" spans="1:26" ht="12" customHeight="1">
      <c r="A702" s="99"/>
      <c r="B702" s="99"/>
      <c r="C702" s="99"/>
      <c r="D702" s="99"/>
      <c r="E702" s="99"/>
      <c r="F702" s="99"/>
      <c r="G702" s="99"/>
      <c r="H702" s="99"/>
      <c r="I702" s="99"/>
      <c r="J702" s="99"/>
      <c r="K702" s="99"/>
      <c r="L702" s="99"/>
      <c r="M702" s="239"/>
      <c r="N702" s="239"/>
      <c r="O702" s="239"/>
      <c r="P702" s="239"/>
      <c r="Q702" s="99"/>
      <c r="R702" s="99"/>
      <c r="S702" s="97"/>
      <c r="T702" s="97"/>
      <c r="U702" s="97"/>
      <c r="V702" s="97"/>
      <c r="W702" s="97"/>
      <c r="X702" s="97"/>
      <c r="Y702" s="97"/>
      <c r="Z702" s="99"/>
    </row>
    <row r="703" spans="1:26" ht="12" customHeight="1">
      <c r="A703" s="99"/>
      <c r="B703" s="99"/>
      <c r="C703" s="99"/>
      <c r="D703" s="99"/>
      <c r="E703" s="99"/>
      <c r="F703" s="99"/>
      <c r="G703" s="99"/>
      <c r="H703" s="99"/>
      <c r="I703" s="99"/>
      <c r="J703" s="99"/>
      <c r="K703" s="99"/>
      <c r="L703" s="99"/>
      <c r="M703" s="239"/>
      <c r="N703" s="239"/>
      <c r="O703" s="239"/>
      <c r="P703" s="239"/>
      <c r="Q703" s="99"/>
      <c r="R703" s="99"/>
      <c r="S703" s="97"/>
      <c r="T703" s="97"/>
      <c r="U703" s="97"/>
      <c r="V703" s="97"/>
      <c r="W703" s="97"/>
      <c r="X703" s="97"/>
      <c r="Y703" s="97"/>
      <c r="Z703" s="99"/>
    </row>
    <row r="704" spans="1:26" ht="12" customHeight="1">
      <c r="A704" s="99"/>
      <c r="B704" s="99"/>
      <c r="C704" s="99"/>
      <c r="D704" s="99"/>
      <c r="E704" s="99"/>
      <c r="F704" s="99"/>
      <c r="G704" s="99"/>
      <c r="H704" s="99"/>
      <c r="I704" s="99"/>
      <c r="J704" s="99"/>
      <c r="K704" s="99"/>
      <c r="L704" s="99"/>
      <c r="M704" s="239"/>
      <c r="N704" s="239"/>
      <c r="O704" s="239"/>
      <c r="P704" s="239"/>
      <c r="Q704" s="99"/>
      <c r="R704" s="99"/>
      <c r="S704" s="97"/>
      <c r="T704" s="97"/>
      <c r="U704" s="97"/>
      <c r="V704" s="97"/>
      <c r="W704" s="97"/>
      <c r="X704" s="97"/>
      <c r="Y704" s="97"/>
      <c r="Z704" s="99"/>
    </row>
    <row r="705" spans="1:26" ht="12" customHeight="1">
      <c r="A705" s="99"/>
      <c r="B705" s="99"/>
      <c r="C705" s="99"/>
      <c r="D705" s="99"/>
      <c r="E705" s="99"/>
      <c r="F705" s="99"/>
      <c r="G705" s="99"/>
      <c r="H705" s="99"/>
      <c r="I705" s="99"/>
      <c r="J705" s="99"/>
      <c r="K705" s="99"/>
      <c r="L705" s="99"/>
      <c r="M705" s="239"/>
      <c r="N705" s="239"/>
      <c r="O705" s="239"/>
      <c r="P705" s="239"/>
      <c r="Q705" s="99"/>
      <c r="R705" s="99"/>
      <c r="S705" s="97"/>
      <c r="T705" s="97"/>
      <c r="U705" s="97"/>
      <c r="V705" s="97"/>
      <c r="W705" s="97"/>
      <c r="X705" s="97"/>
      <c r="Y705" s="97"/>
      <c r="Z705" s="99"/>
    </row>
    <row r="706" spans="1:26" ht="12" customHeight="1">
      <c r="A706" s="99"/>
      <c r="B706" s="99"/>
      <c r="C706" s="99"/>
      <c r="D706" s="99"/>
      <c r="E706" s="99"/>
      <c r="F706" s="99"/>
      <c r="G706" s="99"/>
      <c r="H706" s="99"/>
      <c r="I706" s="99"/>
      <c r="J706" s="99"/>
      <c r="K706" s="99"/>
      <c r="L706" s="99"/>
      <c r="M706" s="239"/>
      <c r="N706" s="239"/>
      <c r="O706" s="239"/>
      <c r="P706" s="239"/>
      <c r="Q706" s="99"/>
      <c r="R706" s="99"/>
      <c r="S706" s="97"/>
      <c r="T706" s="97"/>
      <c r="U706" s="97"/>
      <c r="V706" s="97"/>
      <c r="W706" s="97"/>
      <c r="X706" s="97"/>
      <c r="Y706" s="97"/>
      <c r="Z706" s="99"/>
    </row>
    <row r="707" spans="1:26" ht="12" customHeight="1">
      <c r="A707" s="99"/>
      <c r="B707" s="99"/>
      <c r="C707" s="99"/>
      <c r="D707" s="99"/>
      <c r="E707" s="99"/>
      <c r="F707" s="99"/>
      <c r="G707" s="99"/>
      <c r="H707" s="99"/>
      <c r="I707" s="99"/>
      <c r="J707" s="99"/>
      <c r="K707" s="99"/>
      <c r="L707" s="99"/>
      <c r="M707" s="239"/>
      <c r="N707" s="239"/>
      <c r="O707" s="239"/>
      <c r="P707" s="239"/>
      <c r="Q707" s="99"/>
      <c r="R707" s="99"/>
      <c r="S707" s="97"/>
      <c r="T707" s="97"/>
      <c r="U707" s="97"/>
      <c r="V707" s="97"/>
      <c r="W707" s="97"/>
      <c r="X707" s="97"/>
      <c r="Y707" s="97"/>
      <c r="Z707" s="99"/>
    </row>
    <row r="708" spans="1:26" ht="12" customHeight="1">
      <c r="A708" s="99"/>
      <c r="B708" s="99"/>
      <c r="C708" s="99"/>
      <c r="D708" s="99"/>
      <c r="E708" s="99"/>
      <c r="F708" s="99"/>
      <c r="G708" s="99"/>
      <c r="H708" s="99"/>
      <c r="I708" s="99"/>
      <c r="J708" s="99"/>
      <c r="K708" s="99"/>
      <c r="L708" s="99"/>
      <c r="M708" s="239"/>
      <c r="N708" s="239"/>
      <c r="O708" s="239"/>
      <c r="P708" s="239"/>
      <c r="Q708" s="99"/>
      <c r="R708" s="99"/>
      <c r="S708" s="97"/>
      <c r="T708" s="97"/>
      <c r="U708" s="97"/>
      <c r="V708" s="97"/>
      <c r="W708" s="97"/>
      <c r="X708" s="97"/>
      <c r="Y708" s="97"/>
      <c r="Z708" s="99"/>
    </row>
    <row r="709" spans="1:26" ht="12" customHeight="1">
      <c r="A709" s="99"/>
      <c r="B709" s="99"/>
      <c r="C709" s="99"/>
      <c r="D709" s="99"/>
      <c r="E709" s="99"/>
      <c r="F709" s="99"/>
      <c r="G709" s="99"/>
      <c r="H709" s="99"/>
      <c r="I709" s="99"/>
      <c r="J709" s="99"/>
      <c r="K709" s="99"/>
      <c r="L709" s="99"/>
      <c r="M709" s="239"/>
      <c r="N709" s="239"/>
      <c r="O709" s="239"/>
      <c r="P709" s="239"/>
      <c r="Q709" s="99"/>
      <c r="R709" s="99"/>
      <c r="S709" s="97"/>
      <c r="T709" s="97"/>
      <c r="U709" s="97"/>
      <c r="V709" s="97"/>
      <c r="W709" s="97"/>
      <c r="X709" s="97"/>
      <c r="Y709" s="97"/>
      <c r="Z709" s="99"/>
    </row>
    <row r="710" spans="1:26" ht="12" customHeight="1">
      <c r="A710" s="99"/>
      <c r="B710" s="99"/>
      <c r="C710" s="99"/>
      <c r="D710" s="99"/>
      <c r="E710" s="99"/>
      <c r="F710" s="99"/>
      <c r="G710" s="99"/>
      <c r="H710" s="99"/>
      <c r="I710" s="99"/>
      <c r="J710" s="99"/>
      <c r="K710" s="99"/>
      <c r="L710" s="99"/>
      <c r="M710" s="239"/>
      <c r="N710" s="239"/>
      <c r="O710" s="239"/>
      <c r="P710" s="239"/>
      <c r="Q710" s="99"/>
      <c r="R710" s="99"/>
      <c r="S710" s="97"/>
      <c r="T710" s="97"/>
      <c r="U710" s="97"/>
      <c r="V710" s="97"/>
      <c r="W710" s="97"/>
      <c r="X710" s="97"/>
      <c r="Y710" s="97"/>
      <c r="Z710" s="99"/>
    </row>
    <row r="711" spans="1:26" ht="12" customHeight="1">
      <c r="A711" s="99"/>
      <c r="B711" s="99"/>
      <c r="C711" s="99"/>
      <c r="D711" s="99"/>
      <c r="E711" s="99"/>
      <c r="F711" s="99"/>
      <c r="G711" s="99"/>
      <c r="H711" s="99"/>
      <c r="I711" s="99"/>
      <c r="J711" s="99"/>
      <c r="K711" s="99"/>
      <c r="L711" s="99"/>
      <c r="M711" s="239"/>
      <c r="N711" s="239"/>
      <c r="O711" s="239"/>
      <c r="P711" s="239"/>
      <c r="Q711" s="99"/>
      <c r="R711" s="99"/>
      <c r="S711" s="97"/>
      <c r="T711" s="97"/>
      <c r="U711" s="97"/>
      <c r="V711" s="97"/>
      <c r="W711" s="97"/>
      <c r="X711" s="97"/>
      <c r="Y711" s="97"/>
      <c r="Z711" s="99"/>
    </row>
    <row r="712" spans="1:26" ht="12" customHeight="1">
      <c r="A712" s="99"/>
      <c r="B712" s="99"/>
      <c r="C712" s="99"/>
      <c r="D712" s="99"/>
      <c r="E712" s="99"/>
      <c r="F712" s="99"/>
      <c r="G712" s="99"/>
      <c r="H712" s="99"/>
      <c r="I712" s="99"/>
      <c r="J712" s="99"/>
      <c r="K712" s="99"/>
      <c r="L712" s="99"/>
      <c r="M712" s="239"/>
      <c r="N712" s="239"/>
      <c r="O712" s="239"/>
      <c r="P712" s="239"/>
      <c r="Q712" s="99"/>
      <c r="R712" s="99"/>
      <c r="S712" s="97"/>
      <c r="T712" s="97"/>
      <c r="U712" s="97"/>
      <c r="V712" s="97"/>
      <c r="W712" s="97"/>
      <c r="X712" s="97"/>
      <c r="Y712" s="97"/>
      <c r="Z712" s="99"/>
    </row>
    <row r="713" spans="1:26" ht="12" customHeight="1">
      <c r="A713" s="99"/>
      <c r="B713" s="99"/>
      <c r="C713" s="99"/>
      <c r="D713" s="99"/>
      <c r="E713" s="99"/>
      <c r="F713" s="99"/>
      <c r="G713" s="99"/>
      <c r="H713" s="99"/>
      <c r="I713" s="99"/>
      <c r="J713" s="99"/>
      <c r="K713" s="99"/>
      <c r="L713" s="99"/>
      <c r="M713" s="239"/>
      <c r="N713" s="239"/>
      <c r="O713" s="239"/>
      <c r="P713" s="239"/>
      <c r="Q713" s="99"/>
      <c r="R713" s="99"/>
      <c r="S713" s="97"/>
      <c r="T713" s="97"/>
      <c r="U713" s="97"/>
      <c r="V713" s="97"/>
      <c r="W713" s="97"/>
      <c r="X713" s="97"/>
      <c r="Y713" s="97"/>
      <c r="Z713" s="99"/>
    </row>
    <row r="714" spans="1:26" ht="12" customHeight="1">
      <c r="A714" s="99"/>
      <c r="B714" s="99"/>
      <c r="C714" s="99"/>
      <c r="D714" s="99"/>
      <c r="E714" s="99"/>
      <c r="F714" s="99"/>
      <c r="G714" s="99"/>
      <c r="H714" s="99"/>
      <c r="I714" s="99"/>
      <c r="J714" s="99"/>
      <c r="K714" s="99"/>
      <c r="L714" s="99"/>
      <c r="M714" s="239"/>
      <c r="N714" s="239"/>
      <c r="O714" s="239"/>
      <c r="P714" s="239"/>
      <c r="Q714" s="99"/>
      <c r="R714" s="99"/>
      <c r="S714" s="97"/>
      <c r="T714" s="97"/>
      <c r="U714" s="97"/>
      <c r="V714" s="97"/>
      <c r="W714" s="97"/>
      <c r="X714" s="97"/>
      <c r="Y714" s="97"/>
      <c r="Z714" s="99"/>
    </row>
    <row r="715" spans="1:26" ht="12" customHeight="1">
      <c r="A715" s="99"/>
      <c r="B715" s="99"/>
      <c r="C715" s="99"/>
      <c r="D715" s="99"/>
      <c r="E715" s="99"/>
      <c r="F715" s="99"/>
      <c r="G715" s="99"/>
      <c r="H715" s="99"/>
      <c r="I715" s="99"/>
      <c r="J715" s="99"/>
      <c r="K715" s="99"/>
      <c r="L715" s="99"/>
      <c r="M715" s="239"/>
      <c r="N715" s="239"/>
      <c r="O715" s="239"/>
      <c r="P715" s="239"/>
      <c r="Q715" s="99"/>
      <c r="R715" s="99"/>
      <c r="S715" s="97"/>
      <c r="T715" s="97"/>
      <c r="U715" s="97"/>
      <c r="V715" s="97"/>
      <c r="W715" s="97"/>
      <c r="X715" s="97"/>
      <c r="Y715" s="97"/>
      <c r="Z715" s="99"/>
    </row>
    <row r="716" spans="1:26" ht="12" customHeight="1">
      <c r="A716" s="99"/>
      <c r="B716" s="99"/>
      <c r="C716" s="99"/>
      <c r="D716" s="99"/>
      <c r="E716" s="99"/>
      <c r="F716" s="99"/>
      <c r="G716" s="99"/>
      <c r="H716" s="99"/>
      <c r="I716" s="99"/>
      <c r="J716" s="99"/>
      <c r="K716" s="99"/>
      <c r="L716" s="99"/>
      <c r="M716" s="239"/>
      <c r="N716" s="239"/>
      <c r="O716" s="239"/>
      <c r="P716" s="239"/>
      <c r="Q716" s="99"/>
      <c r="R716" s="99"/>
      <c r="S716" s="97"/>
      <c r="T716" s="97"/>
      <c r="U716" s="97"/>
      <c r="V716" s="97"/>
      <c r="W716" s="97"/>
      <c r="X716" s="97"/>
      <c r="Y716" s="97"/>
      <c r="Z716" s="99"/>
    </row>
    <row r="717" spans="1:26" ht="12" customHeight="1">
      <c r="A717" s="99"/>
      <c r="B717" s="99"/>
      <c r="C717" s="99"/>
      <c r="D717" s="99"/>
      <c r="E717" s="99"/>
      <c r="F717" s="99"/>
      <c r="G717" s="99"/>
      <c r="H717" s="99"/>
      <c r="I717" s="99"/>
      <c r="J717" s="99"/>
      <c r="K717" s="99"/>
      <c r="L717" s="99"/>
      <c r="M717" s="239"/>
      <c r="N717" s="239"/>
      <c r="O717" s="239"/>
      <c r="P717" s="239"/>
      <c r="Q717" s="99"/>
      <c r="R717" s="99"/>
      <c r="S717" s="97"/>
      <c r="T717" s="97"/>
      <c r="U717" s="97"/>
      <c r="V717" s="97"/>
      <c r="W717" s="97"/>
      <c r="X717" s="97"/>
      <c r="Y717" s="97"/>
      <c r="Z717" s="99"/>
    </row>
    <row r="718" spans="1:26" ht="12" customHeight="1">
      <c r="A718" s="99"/>
      <c r="B718" s="99"/>
      <c r="C718" s="99"/>
      <c r="D718" s="99"/>
      <c r="E718" s="99"/>
      <c r="F718" s="99"/>
      <c r="G718" s="99"/>
      <c r="H718" s="99"/>
      <c r="I718" s="99"/>
      <c r="J718" s="99"/>
      <c r="K718" s="99"/>
      <c r="L718" s="99"/>
      <c r="M718" s="239"/>
      <c r="N718" s="239"/>
      <c r="O718" s="239"/>
      <c r="P718" s="239"/>
      <c r="Q718" s="99"/>
      <c r="R718" s="99"/>
      <c r="S718" s="97"/>
      <c r="T718" s="97"/>
      <c r="U718" s="97"/>
      <c r="V718" s="97"/>
      <c r="W718" s="97"/>
      <c r="X718" s="97"/>
      <c r="Y718" s="97"/>
      <c r="Z718" s="99"/>
    </row>
    <row r="719" spans="1:26" ht="12" customHeight="1">
      <c r="A719" s="99"/>
      <c r="B719" s="99"/>
      <c r="C719" s="99"/>
      <c r="D719" s="99"/>
      <c r="E719" s="99"/>
      <c r="F719" s="99"/>
      <c r="G719" s="99"/>
      <c r="H719" s="99"/>
      <c r="I719" s="99"/>
      <c r="J719" s="99"/>
      <c r="K719" s="99"/>
      <c r="L719" s="99"/>
      <c r="M719" s="239"/>
      <c r="N719" s="239"/>
      <c r="O719" s="239"/>
      <c r="P719" s="239"/>
      <c r="Q719" s="99"/>
      <c r="R719" s="99"/>
      <c r="S719" s="97"/>
      <c r="T719" s="97"/>
      <c r="U719" s="97"/>
      <c r="V719" s="97"/>
      <c r="W719" s="97"/>
      <c r="X719" s="97"/>
      <c r="Y719" s="97"/>
      <c r="Z719" s="99"/>
    </row>
    <row r="720" spans="1:26" ht="12" customHeight="1">
      <c r="A720" s="99"/>
      <c r="B720" s="99"/>
      <c r="C720" s="99"/>
      <c r="D720" s="99"/>
      <c r="E720" s="99"/>
      <c r="F720" s="99"/>
      <c r="G720" s="99"/>
      <c r="H720" s="99"/>
      <c r="I720" s="99"/>
      <c r="J720" s="99"/>
      <c r="K720" s="99"/>
      <c r="L720" s="99"/>
      <c r="M720" s="239"/>
      <c r="N720" s="239"/>
      <c r="O720" s="239"/>
      <c r="P720" s="239"/>
      <c r="Q720" s="99"/>
      <c r="R720" s="99"/>
      <c r="S720" s="97"/>
      <c r="T720" s="97"/>
      <c r="U720" s="97"/>
      <c r="V720" s="97"/>
      <c r="W720" s="97"/>
      <c r="X720" s="97"/>
      <c r="Y720" s="97"/>
      <c r="Z720" s="99"/>
    </row>
    <row r="721" spans="1:26" ht="12" customHeight="1">
      <c r="A721" s="99"/>
      <c r="B721" s="99"/>
      <c r="C721" s="99"/>
      <c r="D721" s="99"/>
      <c r="E721" s="99"/>
      <c r="F721" s="99"/>
      <c r="G721" s="99"/>
      <c r="H721" s="99"/>
      <c r="I721" s="99"/>
      <c r="J721" s="99"/>
      <c r="K721" s="99"/>
      <c r="L721" s="99"/>
      <c r="M721" s="239"/>
      <c r="N721" s="239"/>
      <c r="O721" s="239"/>
      <c r="P721" s="239"/>
      <c r="Q721" s="99"/>
      <c r="R721" s="99"/>
      <c r="S721" s="97"/>
      <c r="T721" s="97"/>
      <c r="U721" s="97"/>
      <c r="V721" s="97"/>
      <c r="W721" s="97"/>
      <c r="X721" s="97"/>
      <c r="Y721" s="97"/>
      <c r="Z721" s="99"/>
    </row>
    <row r="722" spans="1:26" ht="12" customHeight="1">
      <c r="A722" s="99"/>
      <c r="B722" s="99"/>
      <c r="C722" s="99"/>
      <c r="D722" s="99"/>
      <c r="E722" s="99"/>
      <c r="F722" s="99"/>
      <c r="G722" s="99"/>
      <c r="H722" s="99"/>
      <c r="I722" s="99"/>
      <c r="J722" s="99"/>
      <c r="K722" s="99"/>
      <c r="L722" s="99"/>
      <c r="M722" s="239"/>
      <c r="N722" s="239"/>
      <c r="O722" s="239"/>
      <c r="P722" s="239"/>
      <c r="Q722" s="99"/>
      <c r="R722" s="99"/>
      <c r="S722" s="97"/>
      <c r="T722" s="97"/>
      <c r="U722" s="97"/>
      <c r="V722" s="97"/>
      <c r="W722" s="97"/>
      <c r="X722" s="97"/>
      <c r="Y722" s="97"/>
      <c r="Z722" s="99"/>
    </row>
    <row r="723" spans="1:26" ht="12" customHeight="1">
      <c r="A723" s="99"/>
      <c r="B723" s="99"/>
      <c r="C723" s="99"/>
      <c r="D723" s="99"/>
      <c r="E723" s="99"/>
      <c r="F723" s="99"/>
      <c r="G723" s="99"/>
      <c r="H723" s="99"/>
      <c r="I723" s="99"/>
      <c r="J723" s="99"/>
      <c r="K723" s="99"/>
      <c r="L723" s="99"/>
      <c r="M723" s="239"/>
      <c r="N723" s="239"/>
      <c r="O723" s="239"/>
      <c r="P723" s="239"/>
      <c r="Q723" s="99"/>
      <c r="R723" s="99"/>
      <c r="S723" s="97"/>
      <c r="T723" s="97"/>
      <c r="U723" s="97"/>
      <c r="V723" s="97"/>
      <c r="W723" s="97"/>
      <c r="X723" s="97"/>
      <c r="Y723" s="97"/>
      <c r="Z723" s="99"/>
    </row>
    <row r="724" spans="1:26" ht="12" customHeight="1">
      <c r="A724" s="99"/>
      <c r="B724" s="99"/>
      <c r="C724" s="99"/>
      <c r="D724" s="99"/>
      <c r="E724" s="99"/>
      <c r="F724" s="99"/>
      <c r="G724" s="99"/>
      <c r="H724" s="99"/>
      <c r="I724" s="99"/>
      <c r="J724" s="99"/>
      <c r="K724" s="99"/>
      <c r="L724" s="99"/>
      <c r="M724" s="239"/>
      <c r="N724" s="239"/>
      <c r="O724" s="239"/>
      <c r="P724" s="239"/>
      <c r="Q724" s="99"/>
      <c r="R724" s="99"/>
      <c r="S724" s="97"/>
      <c r="T724" s="97"/>
      <c r="U724" s="97"/>
      <c r="V724" s="97"/>
      <c r="W724" s="97"/>
      <c r="X724" s="97"/>
      <c r="Y724" s="97"/>
      <c r="Z724" s="99"/>
    </row>
    <row r="725" spans="1:26" ht="12" customHeight="1">
      <c r="A725" s="99"/>
      <c r="B725" s="99"/>
      <c r="C725" s="99"/>
      <c r="D725" s="99"/>
      <c r="E725" s="99"/>
      <c r="F725" s="99"/>
      <c r="G725" s="99"/>
      <c r="H725" s="99"/>
      <c r="I725" s="99"/>
      <c r="J725" s="99"/>
      <c r="K725" s="99"/>
      <c r="L725" s="99"/>
      <c r="M725" s="239"/>
      <c r="N725" s="239"/>
      <c r="O725" s="239"/>
      <c r="P725" s="239"/>
      <c r="Q725" s="99"/>
      <c r="R725" s="99"/>
      <c r="S725" s="97"/>
      <c r="T725" s="97"/>
      <c r="U725" s="97"/>
      <c r="V725" s="97"/>
      <c r="W725" s="97"/>
      <c r="X725" s="97"/>
      <c r="Y725" s="97"/>
      <c r="Z725" s="99"/>
    </row>
    <row r="726" spans="1:26" ht="12" customHeight="1">
      <c r="A726" s="99"/>
      <c r="B726" s="99"/>
      <c r="C726" s="99"/>
      <c r="D726" s="99"/>
      <c r="E726" s="99"/>
      <c r="F726" s="99"/>
      <c r="G726" s="99"/>
      <c r="H726" s="99"/>
      <c r="I726" s="99"/>
      <c r="J726" s="99"/>
      <c r="K726" s="99"/>
      <c r="L726" s="99"/>
      <c r="M726" s="239"/>
      <c r="N726" s="239"/>
      <c r="O726" s="239"/>
      <c r="P726" s="239"/>
      <c r="Q726" s="99"/>
      <c r="R726" s="99"/>
      <c r="S726" s="97"/>
      <c r="T726" s="97"/>
      <c r="U726" s="97"/>
      <c r="V726" s="97"/>
      <c r="W726" s="97"/>
      <c r="X726" s="97"/>
      <c r="Y726" s="97"/>
      <c r="Z726" s="99"/>
    </row>
    <row r="727" spans="1:26" ht="12" customHeight="1">
      <c r="A727" s="99"/>
      <c r="B727" s="99"/>
      <c r="C727" s="99"/>
      <c r="D727" s="99"/>
      <c r="E727" s="99"/>
      <c r="F727" s="99"/>
      <c r="G727" s="99"/>
      <c r="H727" s="99"/>
      <c r="I727" s="99"/>
      <c r="J727" s="99"/>
      <c r="K727" s="99"/>
      <c r="L727" s="99"/>
      <c r="M727" s="239"/>
      <c r="N727" s="239"/>
      <c r="O727" s="239"/>
      <c r="P727" s="239"/>
      <c r="Q727" s="99"/>
      <c r="R727" s="99"/>
      <c r="S727" s="97"/>
      <c r="T727" s="97"/>
      <c r="U727" s="97"/>
      <c r="V727" s="97"/>
      <c r="W727" s="97"/>
      <c r="X727" s="97"/>
      <c r="Y727" s="97"/>
      <c r="Z727" s="99"/>
    </row>
    <row r="728" spans="1:26" ht="12" customHeight="1">
      <c r="A728" s="99"/>
      <c r="B728" s="99"/>
      <c r="C728" s="99"/>
      <c r="D728" s="99"/>
      <c r="E728" s="99"/>
      <c r="F728" s="99"/>
      <c r="G728" s="99"/>
      <c r="H728" s="99"/>
      <c r="I728" s="99"/>
      <c r="J728" s="99"/>
      <c r="K728" s="99"/>
      <c r="L728" s="99"/>
      <c r="M728" s="239"/>
      <c r="N728" s="239"/>
      <c r="O728" s="239"/>
      <c r="P728" s="239"/>
      <c r="Q728" s="99"/>
      <c r="R728" s="99"/>
      <c r="S728" s="97"/>
      <c r="T728" s="97"/>
      <c r="U728" s="97"/>
      <c r="V728" s="97"/>
      <c r="W728" s="97"/>
      <c r="X728" s="97"/>
      <c r="Y728" s="97"/>
      <c r="Z728" s="99"/>
    </row>
    <row r="729" spans="1:26" ht="12" customHeight="1">
      <c r="A729" s="99"/>
      <c r="B729" s="99"/>
      <c r="C729" s="99"/>
      <c r="D729" s="99"/>
      <c r="E729" s="99"/>
      <c r="F729" s="99"/>
      <c r="G729" s="99"/>
      <c r="H729" s="99"/>
      <c r="I729" s="99"/>
      <c r="J729" s="99"/>
      <c r="K729" s="99"/>
      <c r="L729" s="99"/>
      <c r="M729" s="239"/>
      <c r="N729" s="239"/>
      <c r="O729" s="239"/>
      <c r="P729" s="239"/>
      <c r="Q729" s="99"/>
      <c r="R729" s="99"/>
      <c r="S729" s="97"/>
      <c r="T729" s="97"/>
      <c r="U729" s="97"/>
      <c r="V729" s="97"/>
      <c r="W729" s="97"/>
      <c r="X729" s="97"/>
      <c r="Y729" s="97"/>
      <c r="Z729" s="99"/>
    </row>
    <row r="730" spans="1:26" ht="12" customHeight="1">
      <c r="A730" s="99"/>
      <c r="B730" s="99"/>
      <c r="C730" s="99"/>
      <c r="D730" s="99"/>
      <c r="E730" s="99"/>
      <c r="F730" s="99"/>
      <c r="G730" s="99"/>
      <c r="H730" s="99"/>
      <c r="I730" s="99"/>
      <c r="J730" s="99"/>
      <c r="K730" s="99"/>
      <c r="L730" s="99"/>
      <c r="M730" s="239"/>
      <c r="N730" s="239"/>
      <c r="O730" s="239"/>
      <c r="P730" s="239"/>
      <c r="Q730" s="99"/>
      <c r="R730" s="99"/>
      <c r="S730" s="97"/>
      <c r="T730" s="97"/>
      <c r="U730" s="97"/>
      <c r="V730" s="97"/>
      <c r="W730" s="97"/>
      <c r="X730" s="97"/>
      <c r="Y730" s="97"/>
      <c r="Z730" s="99"/>
    </row>
    <row r="731" spans="1:26" ht="12" customHeight="1">
      <c r="A731" s="99"/>
      <c r="B731" s="99"/>
      <c r="C731" s="99"/>
      <c r="D731" s="99"/>
      <c r="E731" s="99"/>
      <c r="F731" s="99"/>
      <c r="G731" s="99"/>
      <c r="H731" s="99"/>
      <c r="I731" s="99"/>
      <c r="J731" s="99"/>
      <c r="K731" s="99"/>
      <c r="L731" s="99"/>
      <c r="M731" s="239"/>
      <c r="N731" s="239"/>
      <c r="O731" s="239"/>
      <c r="P731" s="239"/>
      <c r="Q731" s="99"/>
      <c r="R731" s="99"/>
      <c r="S731" s="97"/>
      <c r="T731" s="97"/>
      <c r="U731" s="97"/>
      <c r="V731" s="97"/>
      <c r="W731" s="97"/>
      <c r="X731" s="97"/>
      <c r="Y731" s="97"/>
      <c r="Z731" s="99"/>
    </row>
    <row r="732" spans="1:26" ht="12" customHeight="1">
      <c r="A732" s="99"/>
      <c r="B732" s="99"/>
      <c r="C732" s="99"/>
      <c r="D732" s="99"/>
      <c r="E732" s="99"/>
      <c r="F732" s="99"/>
      <c r="G732" s="99"/>
      <c r="H732" s="99"/>
      <c r="I732" s="99"/>
      <c r="J732" s="99"/>
      <c r="K732" s="99"/>
      <c r="L732" s="99"/>
      <c r="M732" s="239"/>
      <c r="N732" s="239"/>
      <c r="O732" s="239"/>
      <c r="P732" s="239"/>
      <c r="Q732" s="99"/>
      <c r="R732" s="99"/>
      <c r="S732" s="97"/>
      <c r="T732" s="97"/>
      <c r="U732" s="97"/>
      <c r="V732" s="97"/>
      <c r="W732" s="97"/>
      <c r="X732" s="97"/>
      <c r="Y732" s="97"/>
      <c r="Z732" s="99"/>
    </row>
    <row r="733" spans="1:26" ht="12" customHeight="1">
      <c r="A733" s="99"/>
      <c r="B733" s="99"/>
      <c r="C733" s="99"/>
      <c r="D733" s="99"/>
      <c r="E733" s="99"/>
      <c r="F733" s="99"/>
      <c r="G733" s="99"/>
      <c r="H733" s="99"/>
      <c r="I733" s="99"/>
      <c r="J733" s="99"/>
      <c r="K733" s="99"/>
      <c r="L733" s="99"/>
      <c r="M733" s="239"/>
      <c r="N733" s="239"/>
      <c r="O733" s="239"/>
      <c r="P733" s="239"/>
      <c r="Q733" s="99"/>
      <c r="R733" s="99"/>
      <c r="S733" s="97"/>
      <c r="T733" s="97"/>
      <c r="U733" s="97"/>
      <c r="V733" s="97"/>
      <c r="W733" s="97"/>
      <c r="X733" s="97"/>
      <c r="Y733" s="97"/>
      <c r="Z733" s="99"/>
    </row>
    <row r="734" spans="1:26" ht="12" customHeight="1">
      <c r="A734" s="99"/>
      <c r="B734" s="99"/>
      <c r="C734" s="99"/>
      <c r="D734" s="99"/>
      <c r="E734" s="99"/>
      <c r="F734" s="99"/>
      <c r="G734" s="99"/>
      <c r="H734" s="99"/>
      <c r="I734" s="99"/>
      <c r="J734" s="99"/>
      <c r="K734" s="99"/>
      <c r="L734" s="99"/>
      <c r="M734" s="239"/>
      <c r="N734" s="239"/>
      <c r="O734" s="239"/>
      <c r="P734" s="239"/>
      <c r="Q734" s="99"/>
      <c r="R734" s="99"/>
      <c r="S734" s="97"/>
      <c r="T734" s="97"/>
      <c r="U734" s="97"/>
      <c r="V734" s="97"/>
      <c r="W734" s="97"/>
      <c r="X734" s="97"/>
      <c r="Y734" s="97"/>
      <c r="Z734" s="99"/>
    </row>
    <row r="735" spans="1:26" ht="12" customHeight="1">
      <c r="A735" s="99"/>
      <c r="B735" s="99"/>
      <c r="C735" s="99"/>
      <c r="D735" s="99"/>
      <c r="E735" s="99"/>
      <c r="F735" s="99"/>
      <c r="G735" s="99"/>
      <c r="H735" s="99"/>
      <c r="I735" s="99"/>
      <c r="J735" s="99"/>
      <c r="K735" s="99"/>
      <c r="L735" s="99"/>
      <c r="M735" s="239"/>
      <c r="N735" s="239"/>
      <c r="O735" s="239"/>
      <c r="P735" s="239"/>
      <c r="Q735" s="99"/>
      <c r="R735" s="99"/>
      <c r="S735" s="97"/>
      <c r="T735" s="97"/>
      <c r="U735" s="97"/>
      <c r="V735" s="97"/>
      <c r="W735" s="97"/>
      <c r="X735" s="97"/>
      <c r="Y735" s="97"/>
      <c r="Z735" s="99"/>
    </row>
    <row r="736" spans="1:26" ht="12" customHeight="1">
      <c r="A736" s="99"/>
      <c r="B736" s="99"/>
      <c r="C736" s="99"/>
      <c r="D736" s="99"/>
      <c r="E736" s="99"/>
      <c r="F736" s="99"/>
      <c r="G736" s="99"/>
      <c r="H736" s="99"/>
      <c r="I736" s="99"/>
      <c r="J736" s="99"/>
      <c r="K736" s="99"/>
      <c r="L736" s="99"/>
      <c r="M736" s="239"/>
      <c r="N736" s="239"/>
      <c r="O736" s="239"/>
      <c r="P736" s="239"/>
      <c r="Q736" s="99"/>
      <c r="R736" s="99"/>
      <c r="S736" s="97"/>
      <c r="T736" s="97"/>
      <c r="U736" s="97"/>
      <c r="V736" s="97"/>
      <c r="W736" s="97"/>
      <c r="X736" s="97"/>
      <c r="Y736" s="97"/>
      <c r="Z736" s="99"/>
    </row>
    <row r="737" spans="1:26" ht="12" customHeight="1">
      <c r="A737" s="99"/>
      <c r="B737" s="99"/>
      <c r="C737" s="99"/>
      <c r="D737" s="99"/>
      <c r="E737" s="99"/>
      <c r="F737" s="99"/>
      <c r="G737" s="99"/>
      <c r="H737" s="99"/>
      <c r="I737" s="99"/>
      <c r="J737" s="99"/>
      <c r="K737" s="99"/>
      <c r="L737" s="99"/>
      <c r="M737" s="239"/>
      <c r="N737" s="239"/>
      <c r="O737" s="239"/>
      <c r="P737" s="239"/>
      <c r="Q737" s="99"/>
      <c r="R737" s="99"/>
      <c r="S737" s="97"/>
      <c r="T737" s="97"/>
      <c r="U737" s="97"/>
      <c r="V737" s="97"/>
      <c r="W737" s="97"/>
      <c r="X737" s="97"/>
      <c r="Y737" s="97"/>
      <c r="Z737" s="99"/>
    </row>
    <row r="738" spans="1:26" ht="12" customHeight="1">
      <c r="A738" s="99"/>
      <c r="B738" s="99"/>
      <c r="C738" s="99"/>
      <c r="D738" s="99"/>
      <c r="E738" s="99"/>
      <c r="F738" s="99"/>
      <c r="G738" s="99"/>
      <c r="H738" s="99"/>
      <c r="I738" s="99"/>
      <c r="J738" s="99"/>
      <c r="K738" s="99"/>
      <c r="L738" s="99"/>
      <c r="M738" s="239"/>
      <c r="N738" s="239"/>
      <c r="O738" s="239"/>
      <c r="P738" s="239"/>
      <c r="Q738" s="99"/>
      <c r="R738" s="99"/>
      <c r="S738" s="97"/>
      <c r="T738" s="97"/>
      <c r="U738" s="97"/>
      <c r="V738" s="97"/>
      <c r="W738" s="97"/>
      <c r="X738" s="97"/>
      <c r="Y738" s="97"/>
      <c r="Z738" s="99"/>
    </row>
    <row r="739" spans="1:26" ht="12" customHeight="1">
      <c r="A739" s="99"/>
      <c r="B739" s="99"/>
      <c r="C739" s="99"/>
      <c r="D739" s="99"/>
      <c r="E739" s="99"/>
      <c r="F739" s="99"/>
      <c r="G739" s="99"/>
      <c r="H739" s="99"/>
      <c r="I739" s="99"/>
      <c r="J739" s="99"/>
      <c r="K739" s="99"/>
      <c r="L739" s="99"/>
      <c r="M739" s="239"/>
      <c r="N739" s="239"/>
      <c r="O739" s="239"/>
      <c r="P739" s="239"/>
      <c r="Q739" s="99"/>
      <c r="R739" s="99"/>
      <c r="S739" s="97"/>
      <c r="T739" s="97"/>
      <c r="U739" s="97"/>
      <c r="V739" s="97"/>
      <c r="W739" s="97"/>
      <c r="X739" s="97"/>
      <c r="Y739" s="97"/>
      <c r="Z739" s="99"/>
    </row>
    <row r="740" spans="1:26" ht="12" customHeight="1">
      <c r="A740" s="99"/>
      <c r="B740" s="99"/>
      <c r="C740" s="99"/>
      <c r="D740" s="99"/>
      <c r="E740" s="99"/>
      <c r="F740" s="99"/>
      <c r="G740" s="99"/>
      <c r="H740" s="99"/>
      <c r="I740" s="99"/>
      <c r="J740" s="99"/>
      <c r="K740" s="99"/>
      <c r="L740" s="99"/>
      <c r="M740" s="239"/>
      <c r="N740" s="239"/>
      <c r="O740" s="239"/>
      <c r="P740" s="239"/>
      <c r="Q740" s="99"/>
      <c r="R740" s="99"/>
      <c r="S740" s="97"/>
      <c r="T740" s="97"/>
      <c r="U740" s="97"/>
      <c r="V740" s="97"/>
      <c r="W740" s="97"/>
      <c r="X740" s="97"/>
      <c r="Y740" s="97"/>
      <c r="Z740" s="99"/>
    </row>
    <row r="741" spans="1:26" ht="12" customHeight="1">
      <c r="A741" s="99"/>
      <c r="B741" s="99"/>
      <c r="C741" s="99"/>
      <c r="D741" s="99"/>
      <c r="E741" s="99"/>
      <c r="F741" s="99"/>
      <c r="G741" s="99"/>
      <c r="H741" s="99"/>
      <c r="I741" s="99"/>
      <c r="J741" s="99"/>
      <c r="K741" s="99"/>
      <c r="L741" s="99"/>
      <c r="M741" s="239"/>
      <c r="N741" s="239"/>
      <c r="O741" s="239"/>
      <c r="P741" s="239"/>
      <c r="Q741" s="99"/>
      <c r="R741" s="99"/>
      <c r="S741" s="97"/>
      <c r="T741" s="97"/>
      <c r="U741" s="97"/>
      <c r="V741" s="97"/>
      <c r="W741" s="97"/>
      <c r="X741" s="97"/>
      <c r="Y741" s="97"/>
      <c r="Z741" s="99"/>
    </row>
    <row r="742" spans="1:26" ht="12" customHeight="1">
      <c r="A742" s="99"/>
      <c r="B742" s="99"/>
      <c r="C742" s="99"/>
      <c r="D742" s="99"/>
      <c r="E742" s="99"/>
      <c r="F742" s="99"/>
      <c r="G742" s="99"/>
      <c r="H742" s="99"/>
      <c r="I742" s="99"/>
      <c r="J742" s="99"/>
      <c r="K742" s="99"/>
      <c r="L742" s="99"/>
      <c r="M742" s="239"/>
      <c r="N742" s="239"/>
      <c r="O742" s="239"/>
      <c r="P742" s="239"/>
      <c r="Q742" s="99"/>
      <c r="R742" s="99"/>
      <c r="S742" s="97"/>
      <c r="T742" s="97"/>
      <c r="U742" s="97"/>
      <c r="V742" s="97"/>
      <c r="W742" s="97"/>
      <c r="X742" s="97"/>
      <c r="Y742" s="97"/>
      <c r="Z742" s="99"/>
    </row>
    <row r="743" spans="1:26" ht="12" customHeight="1">
      <c r="A743" s="99"/>
      <c r="B743" s="99"/>
      <c r="C743" s="99"/>
      <c r="D743" s="99"/>
      <c r="E743" s="99"/>
      <c r="F743" s="99"/>
      <c r="G743" s="99"/>
      <c r="H743" s="99"/>
      <c r="I743" s="99"/>
      <c r="J743" s="99"/>
      <c r="K743" s="99"/>
      <c r="L743" s="99"/>
      <c r="M743" s="239"/>
      <c r="N743" s="239"/>
      <c r="O743" s="239"/>
      <c r="P743" s="239"/>
      <c r="Q743" s="99"/>
      <c r="R743" s="99"/>
      <c r="S743" s="97"/>
      <c r="T743" s="97"/>
      <c r="U743" s="97"/>
      <c r="V743" s="97"/>
      <c r="W743" s="97"/>
      <c r="X743" s="97"/>
      <c r="Y743" s="97"/>
      <c r="Z743" s="99"/>
    </row>
    <row r="744" spans="1:26" ht="12" customHeight="1">
      <c r="A744" s="99"/>
      <c r="B744" s="99"/>
      <c r="C744" s="99"/>
      <c r="D744" s="99"/>
      <c r="E744" s="99"/>
      <c r="F744" s="99"/>
      <c r="G744" s="99"/>
      <c r="H744" s="99"/>
      <c r="I744" s="99"/>
      <c r="J744" s="99"/>
      <c r="K744" s="99"/>
      <c r="L744" s="99"/>
      <c r="M744" s="239"/>
      <c r="N744" s="239"/>
      <c r="O744" s="239"/>
      <c r="P744" s="239"/>
      <c r="Q744" s="99"/>
      <c r="R744" s="99"/>
      <c r="S744" s="97"/>
      <c r="T744" s="97"/>
      <c r="U744" s="97"/>
      <c r="V744" s="97"/>
      <c r="W744" s="97"/>
      <c r="X744" s="97"/>
      <c r="Y744" s="97"/>
      <c r="Z744" s="99"/>
    </row>
    <row r="745" spans="1:26" ht="12" customHeight="1">
      <c r="A745" s="99"/>
      <c r="B745" s="99"/>
      <c r="C745" s="99"/>
      <c r="D745" s="99"/>
      <c r="E745" s="99"/>
      <c r="F745" s="99"/>
      <c r="G745" s="99"/>
      <c r="H745" s="99"/>
      <c r="I745" s="99"/>
      <c r="J745" s="99"/>
      <c r="K745" s="99"/>
      <c r="L745" s="99"/>
      <c r="M745" s="239"/>
      <c r="N745" s="239"/>
      <c r="O745" s="239"/>
      <c r="P745" s="239"/>
      <c r="Q745" s="99"/>
      <c r="R745" s="99"/>
      <c r="S745" s="97"/>
      <c r="T745" s="97"/>
      <c r="U745" s="97"/>
      <c r="V745" s="97"/>
      <c r="W745" s="97"/>
      <c r="X745" s="97"/>
      <c r="Y745" s="97"/>
      <c r="Z745" s="99"/>
    </row>
    <row r="746" spans="1:26" ht="12" customHeight="1">
      <c r="A746" s="99"/>
      <c r="B746" s="99"/>
      <c r="C746" s="99"/>
      <c r="D746" s="99"/>
      <c r="E746" s="99"/>
      <c r="F746" s="99"/>
      <c r="G746" s="99"/>
      <c r="H746" s="99"/>
      <c r="I746" s="99"/>
      <c r="J746" s="99"/>
      <c r="K746" s="99"/>
      <c r="L746" s="99"/>
      <c r="M746" s="239"/>
      <c r="N746" s="239"/>
      <c r="O746" s="239"/>
      <c r="P746" s="239"/>
      <c r="Q746" s="99"/>
      <c r="R746" s="99"/>
      <c r="S746" s="97"/>
      <c r="T746" s="97"/>
      <c r="U746" s="97"/>
      <c r="V746" s="97"/>
      <c r="W746" s="97"/>
      <c r="X746" s="97"/>
      <c r="Y746" s="97"/>
      <c r="Z746" s="99"/>
    </row>
    <row r="747" spans="1:26" ht="12" customHeight="1">
      <c r="A747" s="99"/>
      <c r="B747" s="99"/>
      <c r="C747" s="99"/>
      <c r="D747" s="99"/>
      <c r="E747" s="99"/>
      <c r="F747" s="99"/>
      <c r="G747" s="99"/>
      <c r="H747" s="99"/>
      <c r="I747" s="99"/>
      <c r="J747" s="99"/>
      <c r="K747" s="99"/>
      <c r="L747" s="99"/>
      <c r="M747" s="239"/>
      <c r="N747" s="239"/>
      <c r="O747" s="239"/>
      <c r="P747" s="239"/>
      <c r="Q747" s="99"/>
      <c r="R747" s="99"/>
      <c r="S747" s="97"/>
      <c r="T747" s="97"/>
      <c r="U747" s="97"/>
      <c r="V747" s="97"/>
      <c r="W747" s="97"/>
      <c r="X747" s="97"/>
      <c r="Y747" s="97"/>
      <c r="Z747" s="99"/>
    </row>
    <row r="748" spans="1:26" ht="12" customHeight="1">
      <c r="A748" s="99"/>
      <c r="B748" s="99"/>
      <c r="C748" s="99"/>
      <c r="D748" s="99"/>
      <c r="E748" s="99"/>
      <c r="F748" s="99"/>
      <c r="G748" s="99"/>
      <c r="H748" s="99"/>
      <c r="I748" s="99"/>
      <c r="J748" s="99"/>
      <c r="K748" s="99"/>
      <c r="L748" s="99"/>
      <c r="M748" s="239"/>
      <c r="N748" s="239"/>
      <c r="O748" s="239"/>
      <c r="P748" s="239"/>
      <c r="Q748" s="99"/>
      <c r="R748" s="99"/>
      <c r="S748" s="97"/>
      <c r="T748" s="97"/>
      <c r="U748" s="97"/>
      <c r="V748" s="97"/>
      <c r="W748" s="97"/>
      <c r="X748" s="97"/>
      <c r="Y748" s="97"/>
      <c r="Z748" s="99"/>
    </row>
    <row r="749" spans="1:26" ht="12" customHeight="1">
      <c r="A749" s="99"/>
      <c r="B749" s="99"/>
      <c r="C749" s="99"/>
      <c r="D749" s="99"/>
      <c r="E749" s="99"/>
      <c r="F749" s="99"/>
      <c r="G749" s="99"/>
      <c r="H749" s="99"/>
      <c r="I749" s="99"/>
      <c r="J749" s="99"/>
      <c r="K749" s="99"/>
      <c r="L749" s="99"/>
      <c r="M749" s="239"/>
      <c r="N749" s="239"/>
      <c r="O749" s="239"/>
      <c r="P749" s="239"/>
      <c r="Q749" s="99"/>
      <c r="R749" s="99"/>
      <c r="S749" s="97"/>
      <c r="T749" s="97"/>
      <c r="U749" s="97"/>
      <c r="V749" s="97"/>
      <c r="W749" s="97"/>
      <c r="X749" s="97"/>
      <c r="Y749" s="97"/>
      <c r="Z749" s="99"/>
    </row>
    <row r="750" spans="1:26" ht="12" customHeight="1">
      <c r="A750" s="99"/>
      <c r="B750" s="99"/>
      <c r="C750" s="99"/>
      <c r="D750" s="99"/>
      <c r="E750" s="99"/>
      <c r="F750" s="99"/>
      <c r="G750" s="99"/>
      <c r="H750" s="99"/>
      <c r="I750" s="99"/>
      <c r="J750" s="99"/>
      <c r="K750" s="99"/>
      <c r="L750" s="99"/>
      <c r="M750" s="239"/>
      <c r="N750" s="239"/>
      <c r="O750" s="239"/>
      <c r="P750" s="239"/>
      <c r="Q750" s="99"/>
      <c r="R750" s="99"/>
      <c r="S750" s="97"/>
      <c r="T750" s="97"/>
      <c r="U750" s="97"/>
      <c r="V750" s="97"/>
      <c r="W750" s="97"/>
      <c r="X750" s="97"/>
      <c r="Y750" s="97"/>
      <c r="Z750" s="99"/>
    </row>
    <row r="751" spans="1:26" ht="12" customHeight="1">
      <c r="A751" s="99"/>
      <c r="B751" s="99"/>
      <c r="C751" s="99"/>
      <c r="D751" s="99"/>
      <c r="E751" s="99"/>
      <c r="F751" s="99"/>
      <c r="G751" s="99"/>
      <c r="H751" s="99"/>
      <c r="I751" s="99"/>
      <c r="J751" s="99"/>
      <c r="K751" s="99"/>
      <c r="L751" s="99"/>
      <c r="M751" s="239"/>
      <c r="N751" s="239"/>
      <c r="O751" s="239"/>
      <c r="P751" s="239"/>
      <c r="Q751" s="99"/>
      <c r="R751" s="99"/>
      <c r="S751" s="97"/>
      <c r="T751" s="97"/>
      <c r="U751" s="97"/>
      <c r="V751" s="97"/>
      <c r="W751" s="97"/>
      <c r="X751" s="97"/>
      <c r="Y751" s="97"/>
      <c r="Z751" s="99"/>
    </row>
    <row r="752" spans="1:26" ht="12" customHeight="1">
      <c r="A752" s="99"/>
      <c r="B752" s="99"/>
      <c r="C752" s="99"/>
      <c r="D752" s="99"/>
      <c r="E752" s="99"/>
      <c r="F752" s="99"/>
      <c r="G752" s="99"/>
      <c r="H752" s="99"/>
      <c r="I752" s="99"/>
      <c r="J752" s="99"/>
      <c r="K752" s="99"/>
      <c r="L752" s="99"/>
      <c r="M752" s="239"/>
      <c r="N752" s="239"/>
      <c r="O752" s="239"/>
      <c r="P752" s="239"/>
      <c r="Q752" s="99"/>
      <c r="R752" s="99"/>
      <c r="S752" s="97"/>
      <c r="T752" s="97"/>
      <c r="U752" s="97"/>
      <c r="V752" s="97"/>
      <c r="W752" s="97"/>
      <c r="X752" s="97"/>
      <c r="Y752" s="97"/>
      <c r="Z752" s="99"/>
    </row>
    <row r="753" spans="1:26" ht="12" customHeight="1">
      <c r="A753" s="99"/>
      <c r="B753" s="99"/>
      <c r="C753" s="99"/>
      <c r="D753" s="99"/>
      <c r="E753" s="99"/>
      <c r="F753" s="99"/>
      <c r="G753" s="99"/>
      <c r="H753" s="99"/>
      <c r="I753" s="99"/>
      <c r="J753" s="99"/>
      <c r="K753" s="99"/>
      <c r="L753" s="99"/>
      <c r="M753" s="239"/>
      <c r="N753" s="239"/>
      <c r="O753" s="239"/>
      <c r="P753" s="239"/>
      <c r="Q753" s="99"/>
      <c r="R753" s="99"/>
      <c r="S753" s="97"/>
      <c r="T753" s="97"/>
      <c r="U753" s="97"/>
      <c r="V753" s="97"/>
      <c r="W753" s="97"/>
      <c r="X753" s="97"/>
      <c r="Y753" s="97"/>
      <c r="Z753" s="99"/>
    </row>
    <row r="754" spans="1:26" ht="12" customHeight="1">
      <c r="A754" s="99"/>
      <c r="B754" s="99"/>
      <c r="C754" s="99"/>
      <c r="D754" s="99"/>
      <c r="E754" s="99"/>
      <c r="F754" s="99"/>
      <c r="G754" s="99"/>
      <c r="H754" s="99"/>
      <c r="I754" s="99"/>
      <c r="J754" s="99"/>
      <c r="K754" s="99"/>
      <c r="L754" s="99"/>
      <c r="M754" s="239"/>
      <c r="N754" s="239"/>
      <c r="O754" s="239"/>
      <c r="P754" s="239"/>
      <c r="Q754" s="99"/>
      <c r="R754" s="99"/>
      <c r="S754" s="97"/>
      <c r="T754" s="97"/>
      <c r="U754" s="97"/>
      <c r="V754" s="97"/>
      <c r="W754" s="97"/>
      <c r="X754" s="97"/>
      <c r="Y754" s="97"/>
      <c r="Z754" s="99"/>
    </row>
    <row r="755" spans="1:26" ht="12" customHeight="1">
      <c r="A755" s="99"/>
      <c r="B755" s="99"/>
      <c r="C755" s="99"/>
      <c r="D755" s="99"/>
      <c r="E755" s="99"/>
      <c r="F755" s="99"/>
      <c r="G755" s="99"/>
      <c r="H755" s="99"/>
      <c r="I755" s="99"/>
      <c r="J755" s="99"/>
      <c r="K755" s="99"/>
      <c r="L755" s="99"/>
      <c r="M755" s="239"/>
      <c r="N755" s="239"/>
      <c r="O755" s="239"/>
      <c r="P755" s="239"/>
      <c r="Q755" s="99"/>
      <c r="R755" s="99"/>
      <c r="S755" s="97"/>
      <c r="T755" s="97"/>
      <c r="U755" s="97"/>
      <c r="V755" s="97"/>
      <c r="W755" s="97"/>
      <c r="X755" s="97"/>
      <c r="Y755" s="97"/>
      <c r="Z755" s="99"/>
    </row>
    <row r="756" spans="1:26" ht="12" customHeight="1">
      <c r="A756" s="99"/>
      <c r="B756" s="99"/>
      <c r="C756" s="99"/>
      <c r="D756" s="99"/>
      <c r="E756" s="99"/>
      <c r="F756" s="99"/>
      <c r="G756" s="99"/>
      <c r="H756" s="99"/>
      <c r="I756" s="99"/>
      <c r="J756" s="99"/>
      <c r="K756" s="99"/>
      <c r="L756" s="99"/>
      <c r="M756" s="239"/>
      <c r="N756" s="239"/>
      <c r="O756" s="239"/>
      <c r="P756" s="239"/>
      <c r="Q756" s="99"/>
      <c r="R756" s="99"/>
      <c r="S756" s="97"/>
      <c r="T756" s="97"/>
      <c r="U756" s="97"/>
      <c r="V756" s="97"/>
      <c r="W756" s="97"/>
      <c r="X756" s="97"/>
      <c r="Y756" s="97"/>
      <c r="Z756" s="99"/>
    </row>
    <row r="757" spans="1:26" ht="12" customHeight="1">
      <c r="A757" s="99"/>
      <c r="B757" s="99"/>
      <c r="C757" s="99"/>
      <c r="D757" s="99"/>
      <c r="E757" s="99"/>
      <c r="F757" s="99"/>
      <c r="G757" s="99"/>
      <c r="H757" s="99"/>
      <c r="I757" s="99"/>
      <c r="J757" s="99"/>
      <c r="K757" s="99"/>
      <c r="L757" s="99"/>
      <c r="M757" s="239"/>
      <c r="N757" s="239"/>
      <c r="O757" s="239"/>
      <c r="P757" s="239"/>
      <c r="Q757" s="99"/>
      <c r="R757" s="99"/>
      <c r="S757" s="97"/>
      <c r="T757" s="97"/>
      <c r="U757" s="97"/>
      <c r="V757" s="97"/>
      <c r="W757" s="97"/>
      <c r="X757" s="97"/>
      <c r="Y757" s="97"/>
      <c r="Z757" s="99"/>
    </row>
    <row r="758" spans="1:26" ht="12" customHeight="1">
      <c r="A758" s="99"/>
      <c r="B758" s="99"/>
      <c r="C758" s="99"/>
      <c r="D758" s="99"/>
      <c r="E758" s="99"/>
      <c r="F758" s="99"/>
      <c r="G758" s="99"/>
      <c r="H758" s="99"/>
      <c r="I758" s="99"/>
      <c r="J758" s="99"/>
      <c r="K758" s="99"/>
      <c r="L758" s="99"/>
      <c r="M758" s="239"/>
      <c r="N758" s="239"/>
      <c r="O758" s="239"/>
      <c r="P758" s="239"/>
      <c r="Q758" s="99"/>
      <c r="R758" s="99"/>
      <c r="S758" s="97"/>
      <c r="T758" s="97"/>
      <c r="U758" s="97"/>
      <c r="V758" s="97"/>
      <c r="W758" s="97"/>
      <c r="X758" s="97"/>
      <c r="Y758" s="97"/>
      <c r="Z758" s="99"/>
    </row>
    <row r="759" spans="1:26" ht="12" customHeight="1">
      <c r="A759" s="99"/>
      <c r="B759" s="99"/>
      <c r="C759" s="99"/>
      <c r="D759" s="99"/>
      <c r="E759" s="99"/>
      <c r="F759" s="99"/>
      <c r="G759" s="99"/>
      <c r="H759" s="99"/>
      <c r="I759" s="99"/>
      <c r="J759" s="99"/>
      <c r="K759" s="99"/>
      <c r="L759" s="99"/>
      <c r="M759" s="239"/>
      <c r="N759" s="239"/>
      <c r="O759" s="239"/>
      <c r="P759" s="239"/>
      <c r="Q759" s="99"/>
      <c r="R759" s="99"/>
      <c r="S759" s="97"/>
      <c r="T759" s="97"/>
      <c r="U759" s="97"/>
      <c r="V759" s="97"/>
      <c r="W759" s="97"/>
      <c r="X759" s="97"/>
      <c r="Y759" s="97"/>
      <c r="Z759" s="99"/>
    </row>
    <row r="760" spans="1:26" ht="12" customHeight="1">
      <c r="A760" s="99"/>
      <c r="B760" s="99"/>
      <c r="C760" s="99"/>
      <c r="D760" s="99"/>
      <c r="E760" s="99"/>
      <c r="F760" s="99"/>
      <c r="G760" s="99"/>
      <c r="H760" s="99"/>
      <c r="I760" s="99"/>
      <c r="J760" s="99"/>
      <c r="K760" s="99"/>
      <c r="L760" s="99"/>
      <c r="M760" s="239"/>
      <c r="N760" s="239"/>
      <c r="O760" s="239"/>
      <c r="P760" s="239"/>
      <c r="Q760" s="99"/>
      <c r="R760" s="99"/>
      <c r="S760" s="97"/>
      <c r="T760" s="97"/>
      <c r="U760" s="97"/>
      <c r="V760" s="97"/>
      <c r="W760" s="97"/>
      <c r="X760" s="97"/>
      <c r="Y760" s="97"/>
      <c r="Z760" s="99"/>
    </row>
    <row r="761" spans="1:26" ht="12" customHeight="1">
      <c r="A761" s="99"/>
      <c r="B761" s="99"/>
      <c r="C761" s="99"/>
      <c r="D761" s="99"/>
      <c r="E761" s="99"/>
      <c r="F761" s="99"/>
      <c r="G761" s="99"/>
      <c r="H761" s="99"/>
      <c r="I761" s="99"/>
      <c r="J761" s="99"/>
      <c r="K761" s="99"/>
      <c r="L761" s="99"/>
      <c r="M761" s="239"/>
      <c r="N761" s="239"/>
      <c r="O761" s="239"/>
      <c r="P761" s="239"/>
      <c r="Q761" s="99"/>
      <c r="R761" s="99"/>
      <c r="S761" s="97"/>
      <c r="T761" s="97"/>
      <c r="U761" s="97"/>
      <c r="V761" s="97"/>
      <c r="W761" s="97"/>
      <c r="X761" s="97"/>
      <c r="Y761" s="97"/>
      <c r="Z761" s="99"/>
    </row>
    <row r="762" spans="1:26" ht="12" customHeight="1">
      <c r="A762" s="99"/>
      <c r="B762" s="99"/>
      <c r="C762" s="99"/>
      <c r="D762" s="99"/>
      <c r="E762" s="99"/>
      <c r="F762" s="99"/>
      <c r="G762" s="99"/>
      <c r="H762" s="99"/>
      <c r="I762" s="99"/>
      <c r="J762" s="99"/>
      <c r="K762" s="99"/>
      <c r="L762" s="99"/>
      <c r="M762" s="239"/>
      <c r="N762" s="239"/>
      <c r="O762" s="239"/>
      <c r="P762" s="239"/>
      <c r="Q762" s="99"/>
      <c r="R762" s="99"/>
      <c r="S762" s="97"/>
      <c r="T762" s="97"/>
      <c r="U762" s="97"/>
      <c r="V762" s="97"/>
      <c r="W762" s="97"/>
      <c r="X762" s="97"/>
      <c r="Y762" s="97"/>
      <c r="Z762" s="99"/>
    </row>
    <row r="763" spans="1:26" ht="12" customHeight="1">
      <c r="A763" s="99"/>
      <c r="B763" s="99"/>
      <c r="C763" s="99"/>
      <c r="D763" s="99"/>
      <c r="E763" s="99"/>
      <c r="F763" s="99"/>
      <c r="G763" s="99"/>
      <c r="H763" s="99"/>
      <c r="I763" s="99"/>
      <c r="J763" s="99"/>
      <c r="K763" s="99"/>
      <c r="L763" s="99"/>
      <c r="M763" s="239"/>
      <c r="N763" s="239"/>
      <c r="O763" s="239"/>
      <c r="P763" s="239"/>
      <c r="Q763" s="99"/>
      <c r="R763" s="99"/>
      <c r="S763" s="97"/>
      <c r="T763" s="97"/>
      <c r="U763" s="97"/>
      <c r="V763" s="97"/>
      <c r="W763" s="97"/>
      <c r="X763" s="97"/>
      <c r="Y763" s="97"/>
      <c r="Z763" s="99"/>
    </row>
    <row r="764" spans="1:26" ht="12" customHeight="1">
      <c r="A764" s="99"/>
      <c r="B764" s="99"/>
      <c r="C764" s="99"/>
      <c r="D764" s="99"/>
      <c r="E764" s="99"/>
      <c r="F764" s="99"/>
      <c r="G764" s="99"/>
      <c r="H764" s="99"/>
      <c r="I764" s="99"/>
      <c r="J764" s="99"/>
      <c r="K764" s="99"/>
      <c r="L764" s="99"/>
      <c r="M764" s="239"/>
      <c r="N764" s="239"/>
      <c r="O764" s="239"/>
      <c r="P764" s="239"/>
      <c r="Q764" s="99"/>
      <c r="R764" s="99"/>
      <c r="S764" s="97"/>
      <c r="T764" s="97"/>
      <c r="U764" s="97"/>
      <c r="V764" s="97"/>
      <c r="W764" s="97"/>
      <c r="X764" s="97"/>
      <c r="Y764" s="97"/>
      <c r="Z764" s="99"/>
    </row>
    <row r="765" spans="1:26" ht="12" customHeight="1">
      <c r="A765" s="99"/>
      <c r="B765" s="99"/>
      <c r="C765" s="99"/>
      <c r="D765" s="99"/>
      <c r="E765" s="99"/>
      <c r="F765" s="99"/>
      <c r="G765" s="99"/>
      <c r="H765" s="99"/>
      <c r="I765" s="99"/>
      <c r="J765" s="99"/>
      <c r="K765" s="99"/>
      <c r="L765" s="99"/>
      <c r="M765" s="239"/>
      <c r="N765" s="239"/>
      <c r="O765" s="239"/>
      <c r="P765" s="239"/>
      <c r="Q765" s="99"/>
      <c r="R765" s="99"/>
      <c r="S765" s="97"/>
      <c r="T765" s="97"/>
      <c r="U765" s="97"/>
      <c r="V765" s="97"/>
      <c r="W765" s="97"/>
      <c r="X765" s="97"/>
      <c r="Y765" s="97"/>
      <c r="Z765" s="99"/>
    </row>
    <row r="766" spans="1:26" ht="12" customHeight="1">
      <c r="A766" s="99"/>
      <c r="B766" s="99"/>
      <c r="C766" s="99"/>
      <c r="D766" s="99"/>
      <c r="E766" s="99"/>
      <c r="F766" s="99"/>
      <c r="G766" s="99"/>
      <c r="H766" s="99"/>
      <c r="I766" s="99"/>
      <c r="J766" s="99"/>
      <c r="K766" s="99"/>
      <c r="L766" s="99"/>
      <c r="M766" s="239"/>
      <c r="N766" s="239"/>
      <c r="O766" s="239"/>
      <c r="P766" s="239"/>
      <c r="Q766" s="99"/>
      <c r="R766" s="99"/>
      <c r="S766" s="97"/>
      <c r="T766" s="97"/>
      <c r="U766" s="97"/>
      <c r="V766" s="97"/>
      <c r="W766" s="97"/>
      <c r="X766" s="97"/>
      <c r="Y766" s="97"/>
      <c r="Z766" s="99"/>
    </row>
    <row r="767" spans="1:26" ht="12" customHeight="1">
      <c r="A767" s="99"/>
      <c r="B767" s="99"/>
      <c r="C767" s="99"/>
      <c r="D767" s="99"/>
      <c r="E767" s="99"/>
      <c r="F767" s="99"/>
      <c r="G767" s="99"/>
      <c r="H767" s="99"/>
      <c r="I767" s="99"/>
      <c r="J767" s="99"/>
      <c r="K767" s="99"/>
      <c r="L767" s="99"/>
      <c r="M767" s="239"/>
      <c r="N767" s="239"/>
      <c r="O767" s="239"/>
      <c r="P767" s="239"/>
      <c r="Q767" s="99"/>
      <c r="R767" s="99"/>
      <c r="S767" s="97"/>
      <c r="T767" s="97"/>
      <c r="U767" s="97"/>
      <c r="V767" s="97"/>
      <c r="W767" s="97"/>
      <c r="X767" s="97"/>
      <c r="Y767" s="97"/>
      <c r="Z767" s="99"/>
    </row>
    <row r="768" spans="1:26" ht="12" customHeight="1">
      <c r="A768" s="99"/>
      <c r="B768" s="99"/>
      <c r="C768" s="99"/>
      <c r="D768" s="99"/>
      <c r="E768" s="99"/>
      <c r="F768" s="99"/>
      <c r="G768" s="99"/>
      <c r="H768" s="99"/>
      <c r="I768" s="99"/>
      <c r="J768" s="99"/>
      <c r="K768" s="99"/>
      <c r="L768" s="99"/>
      <c r="M768" s="239"/>
      <c r="N768" s="239"/>
      <c r="O768" s="239"/>
      <c r="P768" s="239"/>
      <c r="Q768" s="99"/>
      <c r="R768" s="99"/>
      <c r="S768" s="97"/>
      <c r="T768" s="97"/>
      <c r="U768" s="97"/>
      <c r="V768" s="97"/>
      <c r="W768" s="97"/>
      <c r="X768" s="97"/>
      <c r="Y768" s="97"/>
      <c r="Z768" s="99"/>
    </row>
    <row r="769" spans="1:26" ht="12" customHeight="1">
      <c r="A769" s="99"/>
      <c r="B769" s="99"/>
      <c r="C769" s="99"/>
      <c r="D769" s="99"/>
      <c r="E769" s="99"/>
      <c r="F769" s="99"/>
      <c r="G769" s="99"/>
      <c r="H769" s="99"/>
      <c r="I769" s="99"/>
      <c r="J769" s="99"/>
      <c r="K769" s="99"/>
      <c r="L769" s="99"/>
      <c r="M769" s="239"/>
      <c r="N769" s="239"/>
      <c r="O769" s="239"/>
      <c r="P769" s="239"/>
      <c r="Q769" s="99"/>
      <c r="R769" s="99"/>
      <c r="S769" s="97"/>
      <c r="T769" s="97"/>
      <c r="U769" s="97"/>
      <c r="V769" s="97"/>
      <c r="W769" s="97"/>
      <c r="X769" s="97"/>
      <c r="Y769" s="97"/>
      <c r="Z769" s="99"/>
    </row>
    <row r="770" spans="1:26" ht="12" customHeight="1">
      <c r="A770" s="99"/>
      <c r="B770" s="99"/>
      <c r="C770" s="99"/>
      <c r="D770" s="99"/>
      <c r="E770" s="99"/>
      <c r="F770" s="99"/>
      <c r="G770" s="99"/>
      <c r="H770" s="99"/>
      <c r="I770" s="99"/>
      <c r="J770" s="99"/>
      <c r="K770" s="99"/>
      <c r="L770" s="99"/>
      <c r="M770" s="239"/>
      <c r="N770" s="239"/>
      <c r="O770" s="239"/>
      <c r="P770" s="239"/>
      <c r="Q770" s="99"/>
      <c r="R770" s="99"/>
      <c r="S770" s="97"/>
      <c r="T770" s="97"/>
      <c r="U770" s="97"/>
      <c r="V770" s="97"/>
      <c r="W770" s="97"/>
      <c r="X770" s="97"/>
      <c r="Y770" s="97"/>
      <c r="Z770" s="99"/>
    </row>
    <row r="771" spans="1:26" ht="12" customHeight="1">
      <c r="A771" s="99"/>
      <c r="B771" s="99"/>
      <c r="C771" s="99"/>
      <c r="D771" s="99"/>
      <c r="E771" s="99"/>
      <c r="F771" s="99"/>
      <c r="G771" s="99"/>
      <c r="H771" s="99"/>
      <c r="I771" s="99"/>
      <c r="J771" s="99"/>
      <c r="K771" s="99"/>
      <c r="L771" s="99"/>
      <c r="M771" s="239"/>
      <c r="N771" s="239"/>
      <c r="O771" s="239"/>
      <c r="P771" s="239"/>
      <c r="Q771" s="99"/>
      <c r="R771" s="99"/>
      <c r="S771" s="97"/>
      <c r="T771" s="97"/>
      <c r="U771" s="97"/>
      <c r="V771" s="97"/>
      <c r="W771" s="97"/>
      <c r="X771" s="97"/>
      <c r="Y771" s="97"/>
      <c r="Z771" s="99"/>
    </row>
    <row r="772" spans="1:26" ht="12" customHeight="1">
      <c r="A772" s="99"/>
      <c r="B772" s="99"/>
      <c r="C772" s="99"/>
      <c r="D772" s="99"/>
      <c r="E772" s="99"/>
      <c r="F772" s="99"/>
      <c r="G772" s="99"/>
      <c r="H772" s="99"/>
      <c r="I772" s="99"/>
      <c r="J772" s="99"/>
      <c r="K772" s="99"/>
      <c r="L772" s="99"/>
      <c r="M772" s="239"/>
      <c r="N772" s="239"/>
      <c r="O772" s="239"/>
      <c r="P772" s="239"/>
      <c r="Q772" s="99"/>
      <c r="R772" s="99"/>
      <c r="S772" s="97"/>
      <c r="T772" s="97"/>
      <c r="U772" s="97"/>
      <c r="V772" s="97"/>
      <c r="W772" s="97"/>
      <c r="X772" s="97"/>
      <c r="Y772" s="97"/>
      <c r="Z772" s="99"/>
    </row>
    <row r="773" spans="1:26" ht="12" customHeight="1">
      <c r="A773" s="99"/>
      <c r="B773" s="99"/>
      <c r="C773" s="99"/>
      <c r="D773" s="99"/>
      <c r="E773" s="99"/>
      <c r="F773" s="99"/>
      <c r="G773" s="99"/>
      <c r="H773" s="99"/>
      <c r="I773" s="99"/>
      <c r="J773" s="99"/>
      <c r="K773" s="99"/>
      <c r="L773" s="99"/>
      <c r="M773" s="239"/>
      <c r="N773" s="239"/>
      <c r="O773" s="239"/>
      <c r="P773" s="239"/>
      <c r="Q773" s="99"/>
      <c r="R773" s="99"/>
      <c r="S773" s="97"/>
      <c r="T773" s="97"/>
      <c r="U773" s="97"/>
      <c r="V773" s="97"/>
      <c r="W773" s="97"/>
      <c r="X773" s="97"/>
      <c r="Y773" s="97"/>
      <c r="Z773" s="99"/>
    </row>
    <row r="774" spans="1:26" ht="12" customHeight="1">
      <c r="A774" s="99"/>
      <c r="B774" s="99"/>
      <c r="C774" s="99"/>
      <c r="D774" s="99"/>
      <c r="E774" s="99"/>
      <c r="F774" s="99"/>
      <c r="G774" s="99"/>
      <c r="H774" s="99"/>
      <c r="I774" s="99"/>
      <c r="J774" s="99"/>
      <c r="K774" s="99"/>
      <c r="L774" s="99"/>
      <c r="M774" s="239"/>
      <c r="N774" s="239"/>
      <c r="O774" s="239"/>
      <c r="P774" s="239"/>
      <c r="Q774" s="99"/>
      <c r="R774" s="99"/>
      <c r="S774" s="97"/>
      <c r="T774" s="97"/>
      <c r="U774" s="97"/>
      <c r="V774" s="97"/>
      <c r="W774" s="97"/>
      <c r="X774" s="97"/>
      <c r="Y774" s="97"/>
      <c r="Z774" s="99"/>
    </row>
    <row r="775" spans="1:26" ht="12" customHeight="1">
      <c r="A775" s="99"/>
      <c r="B775" s="99"/>
      <c r="C775" s="99"/>
      <c r="D775" s="99"/>
      <c r="E775" s="99"/>
      <c r="F775" s="99"/>
      <c r="G775" s="99"/>
      <c r="H775" s="99"/>
      <c r="I775" s="99"/>
      <c r="J775" s="99"/>
      <c r="K775" s="99"/>
      <c r="L775" s="99"/>
      <c r="M775" s="239"/>
      <c r="N775" s="239"/>
      <c r="O775" s="239"/>
      <c r="P775" s="239"/>
      <c r="Q775" s="99"/>
      <c r="R775" s="99"/>
      <c r="S775" s="97"/>
      <c r="T775" s="97"/>
      <c r="U775" s="97"/>
      <c r="V775" s="97"/>
      <c r="W775" s="97"/>
      <c r="X775" s="97"/>
      <c r="Y775" s="97"/>
      <c r="Z775" s="99"/>
    </row>
    <row r="776" spans="1:26" ht="12" customHeight="1">
      <c r="A776" s="99"/>
      <c r="B776" s="99"/>
      <c r="C776" s="99"/>
      <c r="D776" s="99"/>
      <c r="E776" s="99"/>
      <c r="F776" s="99"/>
      <c r="G776" s="99"/>
      <c r="H776" s="99"/>
      <c r="I776" s="99"/>
      <c r="J776" s="99"/>
      <c r="K776" s="99"/>
      <c r="L776" s="99"/>
      <c r="M776" s="239"/>
      <c r="N776" s="239"/>
      <c r="O776" s="239"/>
      <c r="P776" s="239"/>
      <c r="Q776" s="99"/>
      <c r="R776" s="99"/>
      <c r="S776" s="97"/>
      <c r="T776" s="97"/>
      <c r="U776" s="97"/>
      <c r="V776" s="97"/>
      <c r="W776" s="97"/>
      <c r="X776" s="97"/>
      <c r="Y776" s="97"/>
      <c r="Z776" s="99"/>
    </row>
    <row r="777" spans="1:26" ht="12" customHeight="1">
      <c r="A777" s="99"/>
      <c r="B777" s="99"/>
      <c r="C777" s="99"/>
      <c r="D777" s="99"/>
      <c r="E777" s="99"/>
      <c r="F777" s="99"/>
      <c r="G777" s="99"/>
      <c r="H777" s="99"/>
      <c r="I777" s="99"/>
      <c r="J777" s="99"/>
      <c r="K777" s="99"/>
      <c r="L777" s="99"/>
      <c r="M777" s="239"/>
      <c r="N777" s="239"/>
      <c r="O777" s="239"/>
      <c r="P777" s="239"/>
      <c r="Q777" s="99"/>
      <c r="R777" s="99"/>
      <c r="S777" s="97"/>
      <c r="T777" s="97"/>
      <c r="U777" s="97"/>
      <c r="V777" s="97"/>
      <c r="W777" s="97"/>
      <c r="X777" s="97"/>
      <c r="Y777" s="97"/>
      <c r="Z777" s="99"/>
    </row>
    <row r="778" spans="1:26" ht="12" customHeight="1">
      <c r="A778" s="99"/>
      <c r="B778" s="99"/>
      <c r="C778" s="99"/>
      <c r="D778" s="99"/>
      <c r="E778" s="99"/>
      <c r="F778" s="99"/>
      <c r="G778" s="99"/>
      <c r="H778" s="99"/>
      <c r="I778" s="99"/>
      <c r="J778" s="99"/>
      <c r="K778" s="99"/>
      <c r="L778" s="99"/>
      <c r="M778" s="239"/>
      <c r="N778" s="239"/>
      <c r="O778" s="239"/>
      <c r="P778" s="239"/>
      <c r="Q778" s="99"/>
      <c r="R778" s="99"/>
      <c r="S778" s="97"/>
      <c r="T778" s="97"/>
      <c r="U778" s="97"/>
      <c r="V778" s="97"/>
      <c r="W778" s="97"/>
      <c r="X778" s="97"/>
      <c r="Y778" s="97"/>
      <c r="Z778" s="99"/>
    </row>
    <row r="779" spans="1:26" ht="12" customHeight="1">
      <c r="A779" s="99"/>
      <c r="B779" s="99"/>
      <c r="C779" s="99"/>
      <c r="D779" s="99"/>
      <c r="E779" s="99"/>
      <c r="F779" s="99"/>
      <c r="G779" s="99"/>
      <c r="H779" s="99"/>
      <c r="I779" s="99"/>
      <c r="J779" s="99"/>
      <c r="K779" s="99"/>
      <c r="L779" s="99"/>
      <c r="M779" s="239"/>
      <c r="N779" s="239"/>
      <c r="O779" s="239"/>
      <c r="P779" s="239"/>
      <c r="Q779" s="99"/>
      <c r="R779" s="99"/>
      <c r="S779" s="97"/>
      <c r="T779" s="97"/>
      <c r="U779" s="97"/>
      <c r="V779" s="97"/>
      <c r="W779" s="97"/>
      <c r="X779" s="97"/>
      <c r="Y779" s="97"/>
      <c r="Z779" s="99"/>
    </row>
    <row r="780" spans="1:26" ht="12" customHeight="1">
      <c r="A780" s="99"/>
      <c r="B780" s="99"/>
      <c r="C780" s="99"/>
      <c r="D780" s="99"/>
      <c r="E780" s="99"/>
      <c r="F780" s="99"/>
      <c r="G780" s="99"/>
      <c r="H780" s="99"/>
      <c r="I780" s="99"/>
      <c r="J780" s="99"/>
      <c r="K780" s="99"/>
      <c r="L780" s="99"/>
      <c r="M780" s="239"/>
      <c r="N780" s="239"/>
      <c r="O780" s="239"/>
      <c r="P780" s="239"/>
      <c r="Q780" s="99"/>
      <c r="R780" s="99"/>
      <c r="S780" s="97"/>
      <c r="T780" s="97"/>
      <c r="U780" s="97"/>
      <c r="V780" s="97"/>
      <c r="W780" s="97"/>
      <c r="X780" s="97"/>
      <c r="Y780" s="97"/>
      <c r="Z780" s="99"/>
    </row>
    <row r="781" spans="1:26" ht="12" customHeight="1">
      <c r="A781" s="99"/>
      <c r="B781" s="99"/>
      <c r="C781" s="99"/>
      <c r="D781" s="99"/>
      <c r="E781" s="99"/>
      <c r="F781" s="99"/>
      <c r="G781" s="99"/>
      <c r="H781" s="99"/>
      <c r="I781" s="99"/>
      <c r="J781" s="99"/>
      <c r="K781" s="99"/>
      <c r="L781" s="99"/>
      <c r="M781" s="239"/>
      <c r="N781" s="239"/>
      <c r="O781" s="239"/>
      <c r="P781" s="239"/>
      <c r="Q781" s="99"/>
      <c r="R781" s="99"/>
      <c r="S781" s="97"/>
      <c r="T781" s="97"/>
      <c r="U781" s="97"/>
      <c r="V781" s="97"/>
      <c r="W781" s="97"/>
      <c r="X781" s="97"/>
      <c r="Y781" s="97"/>
      <c r="Z781" s="99"/>
    </row>
    <row r="782" spans="1:26" ht="12" customHeight="1">
      <c r="A782" s="99"/>
      <c r="B782" s="99"/>
      <c r="C782" s="99"/>
      <c r="D782" s="99"/>
      <c r="E782" s="99"/>
      <c r="F782" s="99"/>
      <c r="G782" s="99"/>
      <c r="H782" s="99"/>
      <c r="I782" s="99"/>
      <c r="J782" s="99"/>
      <c r="K782" s="99"/>
      <c r="L782" s="99"/>
      <c r="M782" s="239"/>
      <c r="N782" s="239"/>
      <c r="O782" s="239"/>
      <c r="P782" s="239"/>
      <c r="Q782" s="99"/>
      <c r="R782" s="99"/>
      <c r="S782" s="97"/>
      <c r="T782" s="97"/>
      <c r="U782" s="97"/>
      <c r="V782" s="97"/>
      <c r="W782" s="97"/>
      <c r="X782" s="97"/>
      <c r="Y782" s="97"/>
      <c r="Z782" s="99"/>
    </row>
    <row r="783" spans="1:26" ht="12" customHeight="1">
      <c r="A783" s="99"/>
      <c r="B783" s="99"/>
      <c r="C783" s="99"/>
      <c r="D783" s="99"/>
      <c r="E783" s="99"/>
      <c r="F783" s="99"/>
      <c r="G783" s="99"/>
      <c r="H783" s="99"/>
      <c r="I783" s="99"/>
      <c r="J783" s="99"/>
      <c r="K783" s="99"/>
      <c r="L783" s="99"/>
      <c r="M783" s="239"/>
      <c r="N783" s="239"/>
      <c r="O783" s="239"/>
      <c r="P783" s="239"/>
      <c r="Q783" s="99"/>
      <c r="R783" s="99"/>
      <c r="S783" s="97"/>
      <c r="T783" s="97"/>
      <c r="U783" s="97"/>
      <c r="V783" s="97"/>
      <c r="W783" s="97"/>
      <c r="X783" s="97"/>
      <c r="Y783" s="97"/>
      <c r="Z783" s="99"/>
    </row>
    <row r="784" spans="1:26" ht="12" customHeight="1">
      <c r="A784" s="99"/>
      <c r="B784" s="99"/>
      <c r="C784" s="99"/>
      <c r="D784" s="99"/>
      <c r="E784" s="99"/>
      <c r="F784" s="99"/>
      <c r="G784" s="99"/>
      <c r="H784" s="99"/>
      <c r="I784" s="99"/>
      <c r="J784" s="99"/>
      <c r="K784" s="99"/>
      <c r="L784" s="99"/>
      <c r="M784" s="239"/>
      <c r="N784" s="239"/>
      <c r="O784" s="239"/>
      <c r="P784" s="239"/>
      <c r="Q784" s="99"/>
      <c r="R784" s="99"/>
      <c r="S784" s="97"/>
      <c r="T784" s="97"/>
      <c r="U784" s="97"/>
      <c r="V784" s="97"/>
      <c r="W784" s="97"/>
      <c r="X784" s="97"/>
      <c r="Y784" s="97"/>
      <c r="Z784" s="99"/>
    </row>
    <row r="785" spans="1:26" ht="12" customHeight="1">
      <c r="A785" s="99"/>
      <c r="B785" s="99"/>
      <c r="C785" s="99"/>
      <c r="D785" s="99"/>
      <c r="E785" s="99"/>
      <c r="F785" s="99"/>
      <c r="G785" s="99"/>
      <c r="H785" s="99"/>
      <c r="I785" s="99"/>
      <c r="J785" s="99"/>
      <c r="K785" s="99"/>
      <c r="L785" s="99"/>
      <c r="M785" s="239"/>
      <c r="N785" s="239"/>
      <c r="O785" s="239"/>
      <c r="P785" s="239"/>
      <c r="Q785" s="99"/>
      <c r="R785" s="99"/>
      <c r="S785" s="97"/>
      <c r="T785" s="97"/>
      <c r="U785" s="97"/>
      <c r="V785" s="97"/>
      <c r="W785" s="97"/>
      <c r="X785" s="97"/>
      <c r="Y785" s="97"/>
      <c r="Z785" s="99"/>
    </row>
    <row r="786" spans="1:26" ht="12" customHeight="1">
      <c r="A786" s="99"/>
      <c r="B786" s="99"/>
      <c r="C786" s="99"/>
      <c r="D786" s="99"/>
      <c r="E786" s="99"/>
      <c r="F786" s="99"/>
      <c r="G786" s="99"/>
      <c r="H786" s="99"/>
      <c r="I786" s="99"/>
      <c r="J786" s="99"/>
      <c r="K786" s="99"/>
      <c r="L786" s="99"/>
      <c r="M786" s="239"/>
      <c r="N786" s="239"/>
      <c r="O786" s="239"/>
      <c r="P786" s="239"/>
      <c r="Q786" s="99"/>
      <c r="R786" s="99"/>
      <c r="S786" s="97"/>
      <c r="T786" s="97"/>
      <c r="U786" s="97"/>
      <c r="V786" s="97"/>
      <c r="W786" s="97"/>
      <c r="X786" s="97"/>
      <c r="Y786" s="97"/>
      <c r="Z786" s="99"/>
    </row>
    <row r="787" spans="1:26" ht="12" customHeight="1">
      <c r="A787" s="99"/>
      <c r="B787" s="99"/>
      <c r="C787" s="99"/>
      <c r="D787" s="99"/>
      <c r="E787" s="99"/>
      <c r="F787" s="99"/>
      <c r="G787" s="99"/>
      <c r="H787" s="99"/>
      <c r="I787" s="99"/>
      <c r="J787" s="99"/>
      <c r="K787" s="99"/>
      <c r="L787" s="99"/>
      <c r="M787" s="239"/>
      <c r="N787" s="239"/>
      <c r="O787" s="239"/>
      <c r="P787" s="239"/>
      <c r="Q787" s="99"/>
      <c r="R787" s="99"/>
      <c r="S787" s="97"/>
      <c r="T787" s="97"/>
      <c r="U787" s="97"/>
      <c r="V787" s="97"/>
      <c r="W787" s="97"/>
      <c r="X787" s="97"/>
      <c r="Y787" s="97"/>
      <c r="Z787" s="99"/>
    </row>
    <row r="788" spans="1:26" ht="12" customHeight="1">
      <c r="A788" s="99"/>
      <c r="B788" s="99"/>
      <c r="C788" s="99"/>
      <c r="D788" s="99"/>
      <c r="E788" s="99"/>
      <c r="F788" s="99"/>
      <c r="G788" s="99"/>
      <c r="H788" s="99"/>
      <c r="I788" s="99"/>
      <c r="J788" s="99"/>
      <c r="K788" s="99"/>
      <c r="L788" s="99"/>
      <c r="M788" s="239"/>
      <c r="N788" s="239"/>
      <c r="O788" s="239"/>
      <c r="P788" s="239"/>
      <c r="Q788" s="99"/>
      <c r="R788" s="99"/>
      <c r="S788" s="97"/>
      <c r="T788" s="97"/>
      <c r="U788" s="97"/>
      <c r="V788" s="97"/>
      <c r="W788" s="97"/>
      <c r="X788" s="97"/>
      <c r="Y788" s="97"/>
      <c r="Z788" s="99"/>
    </row>
    <row r="789" spans="1:26" ht="12" customHeight="1">
      <c r="A789" s="99"/>
      <c r="B789" s="99"/>
      <c r="C789" s="99"/>
      <c r="D789" s="99"/>
      <c r="E789" s="99"/>
      <c r="F789" s="99"/>
      <c r="G789" s="99"/>
      <c r="H789" s="99"/>
      <c r="I789" s="99"/>
      <c r="J789" s="99"/>
      <c r="K789" s="99"/>
      <c r="L789" s="99"/>
      <c r="M789" s="239"/>
      <c r="N789" s="239"/>
      <c r="O789" s="239"/>
      <c r="P789" s="239"/>
      <c r="Q789" s="99"/>
      <c r="R789" s="99"/>
      <c r="S789" s="97"/>
      <c r="T789" s="97"/>
      <c r="U789" s="97"/>
      <c r="V789" s="97"/>
      <c r="W789" s="97"/>
      <c r="X789" s="97"/>
      <c r="Y789" s="97"/>
      <c r="Z789" s="99"/>
    </row>
    <row r="790" spans="1:26" ht="12" customHeight="1">
      <c r="A790" s="99"/>
      <c r="B790" s="99"/>
      <c r="C790" s="99"/>
      <c r="D790" s="99"/>
      <c r="E790" s="99"/>
      <c r="F790" s="99"/>
      <c r="G790" s="99"/>
      <c r="H790" s="99"/>
      <c r="I790" s="99"/>
      <c r="J790" s="99"/>
      <c r="K790" s="99"/>
      <c r="L790" s="99"/>
      <c r="M790" s="239"/>
      <c r="N790" s="239"/>
      <c r="O790" s="239"/>
      <c r="P790" s="239"/>
      <c r="Q790" s="99"/>
      <c r="R790" s="99"/>
      <c r="S790" s="97"/>
      <c r="T790" s="97"/>
      <c r="U790" s="97"/>
      <c r="V790" s="97"/>
      <c r="W790" s="97"/>
      <c r="X790" s="97"/>
      <c r="Y790" s="97"/>
      <c r="Z790" s="99"/>
    </row>
    <row r="791" spans="1:26" ht="12" customHeight="1">
      <c r="A791" s="99"/>
      <c r="B791" s="99"/>
      <c r="C791" s="99"/>
      <c r="D791" s="99"/>
      <c r="E791" s="99"/>
      <c r="F791" s="99"/>
      <c r="G791" s="99"/>
      <c r="H791" s="99"/>
      <c r="I791" s="99"/>
      <c r="J791" s="99"/>
      <c r="K791" s="99"/>
      <c r="L791" s="99"/>
      <c r="M791" s="239"/>
      <c r="N791" s="239"/>
      <c r="O791" s="239"/>
      <c r="P791" s="239"/>
      <c r="Q791" s="99"/>
      <c r="R791" s="99"/>
      <c r="S791" s="97"/>
      <c r="T791" s="97"/>
      <c r="U791" s="97"/>
      <c r="V791" s="97"/>
      <c r="W791" s="97"/>
      <c r="X791" s="97"/>
      <c r="Y791" s="97"/>
      <c r="Z791" s="99"/>
    </row>
    <row r="792" spans="1:26" ht="12" customHeight="1">
      <c r="A792" s="99"/>
      <c r="B792" s="99"/>
      <c r="C792" s="99"/>
      <c r="D792" s="99"/>
      <c r="E792" s="99"/>
      <c r="F792" s="99"/>
      <c r="G792" s="99"/>
      <c r="H792" s="99"/>
      <c r="I792" s="99"/>
      <c r="J792" s="99"/>
      <c r="K792" s="99"/>
      <c r="L792" s="99"/>
      <c r="M792" s="239"/>
      <c r="N792" s="239"/>
      <c r="O792" s="239"/>
      <c r="P792" s="239"/>
      <c r="Q792" s="99"/>
      <c r="R792" s="99"/>
      <c r="S792" s="97"/>
      <c r="T792" s="97"/>
      <c r="U792" s="97"/>
      <c r="V792" s="97"/>
      <c r="W792" s="97"/>
      <c r="X792" s="97"/>
      <c r="Y792" s="97"/>
      <c r="Z792" s="99"/>
    </row>
    <row r="793" spans="1:26" ht="12" customHeight="1">
      <c r="A793" s="99"/>
      <c r="B793" s="99"/>
      <c r="C793" s="99"/>
      <c r="D793" s="99"/>
      <c r="E793" s="99"/>
      <c r="F793" s="99"/>
      <c r="G793" s="99"/>
      <c r="H793" s="99"/>
      <c r="I793" s="99"/>
      <c r="J793" s="99"/>
      <c r="K793" s="99"/>
      <c r="L793" s="99"/>
      <c r="M793" s="239"/>
      <c r="N793" s="239"/>
      <c r="O793" s="239"/>
      <c r="P793" s="239"/>
      <c r="Q793" s="99"/>
      <c r="R793" s="99"/>
      <c r="S793" s="97"/>
      <c r="T793" s="97"/>
      <c r="U793" s="97"/>
      <c r="V793" s="97"/>
      <c r="W793" s="97"/>
      <c r="X793" s="97"/>
      <c r="Y793" s="97"/>
      <c r="Z793" s="99"/>
    </row>
    <row r="794" spans="1:26" ht="12" customHeight="1">
      <c r="A794" s="99"/>
      <c r="B794" s="99"/>
      <c r="C794" s="99"/>
      <c r="D794" s="99"/>
      <c r="E794" s="99"/>
      <c r="F794" s="99"/>
      <c r="G794" s="99"/>
      <c r="H794" s="99"/>
      <c r="I794" s="99"/>
      <c r="J794" s="99"/>
      <c r="K794" s="99"/>
      <c r="L794" s="99"/>
      <c r="M794" s="239"/>
      <c r="N794" s="239"/>
      <c r="O794" s="239"/>
      <c r="P794" s="239"/>
      <c r="Q794" s="99"/>
      <c r="R794" s="99"/>
      <c r="S794" s="97"/>
      <c r="T794" s="97"/>
      <c r="U794" s="97"/>
      <c r="V794" s="97"/>
      <c r="W794" s="97"/>
      <c r="X794" s="97"/>
      <c r="Y794" s="97"/>
      <c r="Z794" s="99"/>
    </row>
    <row r="795" spans="1:26" ht="12" customHeight="1">
      <c r="A795" s="99"/>
      <c r="B795" s="99"/>
      <c r="C795" s="99"/>
      <c r="D795" s="99"/>
      <c r="E795" s="99"/>
      <c r="F795" s="99"/>
      <c r="G795" s="99"/>
      <c r="H795" s="99"/>
      <c r="I795" s="99"/>
      <c r="J795" s="99"/>
      <c r="K795" s="99"/>
      <c r="L795" s="99"/>
      <c r="M795" s="239"/>
      <c r="N795" s="239"/>
      <c r="O795" s="239"/>
      <c r="P795" s="239"/>
      <c r="Q795" s="99"/>
      <c r="R795" s="99"/>
      <c r="S795" s="97"/>
      <c r="T795" s="97"/>
      <c r="U795" s="97"/>
      <c r="V795" s="97"/>
      <c r="W795" s="97"/>
      <c r="X795" s="97"/>
      <c r="Y795" s="97"/>
      <c r="Z795" s="99"/>
    </row>
    <row r="796" spans="1:26" ht="12" customHeight="1">
      <c r="A796" s="99"/>
      <c r="B796" s="99"/>
      <c r="C796" s="99"/>
      <c r="D796" s="99"/>
      <c r="E796" s="99"/>
      <c r="F796" s="99"/>
      <c r="G796" s="99"/>
      <c r="H796" s="99"/>
      <c r="I796" s="99"/>
      <c r="J796" s="99"/>
      <c r="K796" s="99"/>
      <c r="L796" s="99"/>
      <c r="M796" s="239"/>
      <c r="N796" s="239"/>
      <c r="O796" s="239"/>
      <c r="P796" s="239"/>
      <c r="Q796" s="99"/>
      <c r="R796" s="99"/>
      <c r="S796" s="97"/>
      <c r="T796" s="97"/>
      <c r="U796" s="97"/>
      <c r="V796" s="97"/>
      <c r="W796" s="97"/>
      <c r="X796" s="97"/>
      <c r="Y796" s="97"/>
      <c r="Z796" s="99"/>
    </row>
    <row r="797" spans="1:26" ht="12" customHeight="1">
      <c r="A797" s="99"/>
      <c r="B797" s="99"/>
      <c r="C797" s="99"/>
      <c r="D797" s="99"/>
      <c r="E797" s="99"/>
      <c r="F797" s="99"/>
      <c r="G797" s="99"/>
      <c r="H797" s="99"/>
      <c r="I797" s="99"/>
      <c r="J797" s="99"/>
      <c r="K797" s="99"/>
      <c r="L797" s="99"/>
      <c r="M797" s="239"/>
      <c r="N797" s="239"/>
      <c r="O797" s="239"/>
      <c r="P797" s="239"/>
      <c r="Q797" s="99"/>
      <c r="R797" s="99"/>
      <c r="S797" s="97"/>
      <c r="T797" s="97"/>
      <c r="U797" s="97"/>
      <c r="V797" s="97"/>
      <c r="W797" s="97"/>
      <c r="X797" s="97"/>
      <c r="Y797" s="97"/>
      <c r="Z797" s="99"/>
    </row>
    <row r="798" spans="1:26" ht="12" customHeight="1">
      <c r="A798" s="99"/>
      <c r="B798" s="99"/>
      <c r="C798" s="99"/>
      <c r="D798" s="99"/>
      <c r="E798" s="99"/>
      <c r="F798" s="99"/>
      <c r="G798" s="99"/>
      <c r="H798" s="99"/>
      <c r="I798" s="99"/>
      <c r="J798" s="99"/>
      <c r="K798" s="99"/>
      <c r="L798" s="99"/>
      <c r="M798" s="239"/>
      <c r="N798" s="239"/>
      <c r="O798" s="239"/>
      <c r="P798" s="239"/>
      <c r="Q798" s="99"/>
      <c r="R798" s="99"/>
      <c r="S798" s="97"/>
      <c r="T798" s="97"/>
      <c r="U798" s="97"/>
      <c r="V798" s="97"/>
      <c r="W798" s="97"/>
      <c r="X798" s="97"/>
      <c r="Y798" s="97"/>
      <c r="Z798" s="99"/>
    </row>
    <row r="799" spans="1:26" ht="12" customHeight="1">
      <c r="A799" s="99"/>
      <c r="B799" s="99"/>
      <c r="C799" s="99"/>
      <c r="D799" s="99"/>
      <c r="E799" s="99"/>
      <c r="F799" s="99"/>
      <c r="G799" s="99"/>
      <c r="H799" s="99"/>
      <c r="I799" s="99"/>
      <c r="J799" s="99"/>
      <c r="K799" s="99"/>
      <c r="L799" s="99"/>
      <c r="M799" s="239"/>
      <c r="N799" s="239"/>
      <c r="O799" s="239"/>
      <c r="P799" s="239"/>
      <c r="Q799" s="99"/>
      <c r="R799" s="99"/>
      <c r="S799" s="97"/>
      <c r="T799" s="97"/>
      <c r="U799" s="97"/>
      <c r="V799" s="97"/>
      <c r="W799" s="97"/>
      <c r="X799" s="97"/>
      <c r="Y799" s="97"/>
      <c r="Z799" s="99"/>
    </row>
    <row r="800" spans="1:26" ht="12" customHeight="1">
      <c r="A800" s="99"/>
      <c r="B800" s="99"/>
      <c r="C800" s="99"/>
      <c r="D800" s="99"/>
      <c r="E800" s="99"/>
      <c r="F800" s="99"/>
      <c r="G800" s="99"/>
      <c r="H800" s="99"/>
      <c r="I800" s="99"/>
      <c r="J800" s="99"/>
      <c r="K800" s="99"/>
      <c r="L800" s="99"/>
      <c r="M800" s="239"/>
      <c r="N800" s="239"/>
      <c r="O800" s="239"/>
      <c r="P800" s="239"/>
      <c r="Q800" s="99"/>
      <c r="R800" s="99"/>
      <c r="S800" s="97"/>
      <c r="T800" s="97"/>
      <c r="U800" s="97"/>
      <c r="V800" s="97"/>
      <c r="W800" s="97"/>
      <c r="X800" s="97"/>
      <c r="Y800" s="97"/>
      <c r="Z800" s="99"/>
    </row>
    <row r="801" spans="1:26" ht="12" customHeight="1">
      <c r="A801" s="99"/>
      <c r="B801" s="99"/>
      <c r="C801" s="99"/>
      <c r="D801" s="99"/>
      <c r="E801" s="99"/>
      <c r="F801" s="99"/>
      <c r="G801" s="99"/>
      <c r="H801" s="99"/>
      <c r="I801" s="99"/>
      <c r="J801" s="99"/>
      <c r="K801" s="99"/>
      <c r="L801" s="99"/>
      <c r="M801" s="239"/>
      <c r="N801" s="239"/>
      <c r="O801" s="239"/>
      <c r="P801" s="239"/>
      <c r="Q801" s="99"/>
      <c r="R801" s="99"/>
      <c r="S801" s="97"/>
      <c r="T801" s="97"/>
      <c r="U801" s="97"/>
      <c r="V801" s="97"/>
      <c r="W801" s="97"/>
      <c r="X801" s="97"/>
      <c r="Y801" s="97"/>
      <c r="Z801" s="99"/>
    </row>
    <row r="802" spans="1:26" ht="12" customHeight="1">
      <c r="A802" s="99"/>
      <c r="B802" s="99"/>
      <c r="C802" s="99"/>
      <c r="D802" s="99"/>
      <c r="E802" s="99"/>
      <c r="F802" s="99"/>
      <c r="G802" s="99"/>
      <c r="H802" s="99"/>
      <c r="I802" s="99"/>
      <c r="J802" s="99"/>
      <c r="K802" s="99"/>
      <c r="L802" s="99"/>
      <c r="M802" s="239"/>
      <c r="N802" s="239"/>
      <c r="O802" s="239"/>
      <c r="P802" s="239"/>
      <c r="Q802" s="99"/>
      <c r="R802" s="99"/>
      <c r="S802" s="97"/>
      <c r="T802" s="97"/>
      <c r="U802" s="97"/>
      <c r="V802" s="97"/>
      <c r="W802" s="97"/>
      <c r="X802" s="97"/>
      <c r="Y802" s="97"/>
      <c r="Z802" s="99"/>
    </row>
    <row r="803" spans="1:26" ht="12" customHeight="1">
      <c r="A803" s="99"/>
      <c r="B803" s="99"/>
      <c r="C803" s="99"/>
      <c r="D803" s="99"/>
      <c r="E803" s="99"/>
      <c r="F803" s="99"/>
      <c r="G803" s="99"/>
      <c r="H803" s="99"/>
      <c r="I803" s="99"/>
      <c r="J803" s="99"/>
      <c r="K803" s="99"/>
      <c r="L803" s="99"/>
      <c r="M803" s="239"/>
      <c r="N803" s="239"/>
      <c r="O803" s="239"/>
      <c r="P803" s="239"/>
      <c r="Q803" s="99"/>
      <c r="R803" s="99"/>
      <c r="S803" s="97"/>
      <c r="T803" s="97"/>
      <c r="U803" s="97"/>
      <c r="V803" s="97"/>
      <c r="W803" s="97"/>
      <c r="X803" s="97"/>
      <c r="Y803" s="97"/>
      <c r="Z803" s="99"/>
    </row>
    <row r="804" spans="1:26" ht="12" customHeight="1">
      <c r="A804" s="99"/>
      <c r="B804" s="99"/>
      <c r="C804" s="99"/>
      <c r="D804" s="99"/>
      <c r="E804" s="99"/>
      <c r="F804" s="99"/>
      <c r="G804" s="99"/>
      <c r="H804" s="99"/>
      <c r="I804" s="99"/>
      <c r="J804" s="99"/>
      <c r="K804" s="99"/>
      <c r="L804" s="99"/>
      <c r="M804" s="239"/>
      <c r="N804" s="239"/>
      <c r="O804" s="239"/>
      <c r="P804" s="239"/>
      <c r="Q804" s="99"/>
      <c r="R804" s="99"/>
      <c r="S804" s="97"/>
      <c r="T804" s="97"/>
      <c r="U804" s="97"/>
      <c r="V804" s="97"/>
      <c r="W804" s="97"/>
      <c r="X804" s="97"/>
      <c r="Y804" s="97"/>
      <c r="Z804" s="99"/>
    </row>
    <row r="805" spans="1:26" ht="12" customHeight="1">
      <c r="A805" s="99"/>
      <c r="B805" s="99"/>
      <c r="C805" s="99"/>
      <c r="D805" s="99"/>
      <c r="E805" s="99"/>
      <c r="F805" s="99"/>
      <c r="G805" s="99"/>
      <c r="H805" s="99"/>
      <c r="I805" s="99"/>
      <c r="J805" s="99"/>
      <c r="K805" s="99"/>
      <c r="L805" s="99"/>
      <c r="M805" s="239"/>
      <c r="N805" s="239"/>
      <c r="O805" s="239"/>
      <c r="P805" s="239"/>
      <c r="Q805" s="99"/>
      <c r="R805" s="99"/>
      <c r="S805" s="97"/>
      <c r="T805" s="97"/>
      <c r="U805" s="97"/>
      <c r="V805" s="97"/>
      <c r="W805" s="97"/>
      <c r="X805" s="97"/>
      <c r="Y805" s="97"/>
      <c r="Z805" s="99"/>
    </row>
    <row r="806" spans="1:26" ht="12" customHeight="1">
      <c r="A806" s="99"/>
      <c r="B806" s="99"/>
      <c r="C806" s="99"/>
      <c r="D806" s="99"/>
      <c r="E806" s="99"/>
      <c r="F806" s="99"/>
      <c r="G806" s="99"/>
      <c r="H806" s="99"/>
      <c r="I806" s="99"/>
      <c r="J806" s="99"/>
      <c r="K806" s="99"/>
      <c r="L806" s="99"/>
      <c r="M806" s="239"/>
      <c r="N806" s="239"/>
      <c r="O806" s="239"/>
      <c r="P806" s="239"/>
      <c r="Q806" s="99"/>
      <c r="R806" s="99"/>
      <c r="S806" s="97"/>
      <c r="T806" s="97"/>
      <c r="U806" s="97"/>
      <c r="V806" s="97"/>
      <c r="W806" s="97"/>
      <c r="X806" s="97"/>
      <c r="Y806" s="97"/>
      <c r="Z806" s="99"/>
    </row>
    <row r="807" spans="1:26" ht="12" customHeight="1">
      <c r="A807" s="99"/>
      <c r="B807" s="99"/>
      <c r="C807" s="99"/>
      <c r="D807" s="99"/>
      <c r="E807" s="99"/>
      <c r="F807" s="99"/>
      <c r="G807" s="99"/>
      <c r="H807" s="99"/>
      <c r="I807" s="99"/>
      <c r="J807" s="99"/>
      <c r="K807" s="99"/>
      <c r="L807" s="99"/>
      <c r="M807" s="239"/>
      <c r="N807" s="239"/>
      <c r="O807" s="239"/>
      <c r="P807" s="239"/>
      <c r="Q807" s="99"/>
      <c r="R807" s="99"/>
      <c r="S807" s="97"/>
      <c r="T807" s="97"/>
      <c r="U807" s="97"/>
      <c r="V807" s="97"/>
      <c r="W807" s="97"/>
      <c r="X807" s="97"/>
      <c r="Y807" s="97"/>
      <c r="Z807" s="99"/>
    </row>
    <row r="808" spans="1:26" ht="12" customHeight="1">
      <c r="A808" s="99"/>
      <c r="B808" s="99"/>
      <c r="C808" s="99"/>
      <c r="D808" s="99"/>
      <c r="E808" s="99"/>
      <c r="F808" s="99"/>
      <c r="G808" s="99"/>
      <c r="H808" s="99"/>
      <c r="I808" s="99"/>
      <c r="J808" s="99"/>
      <c r="K808" s="99"/>
      <c r="L808" s="99"/>
      <c r="M808" s="239"/>
      <c r="N808" s="239"/>
      <c r="O808" s="239"/>
      <c r="P808" s="239"/>
      <c r="Q808" s="99"/>
      <c r="R808" s="99"/>
      <c r="S808" s="97"/>
      <c r="T808" s="97"/>
      <c r="U808" s="97"/>
      <c r="V808" s="97"/>
      <c r="W808" s="97"/>
      <c r="X808" s="97"/>
      <c r="Y808" s="97"/>
      <c r="Z808" s="99"/>
    </row>
    <row r="809" spans="1:26" ht="12" customHeight="1">
      <c r="A809" s="99"/>
      <c r="B809" s="99"/>
      <c r="C809" s="99"/>
      <c r="D809" s="99"/>
      <c r="E809" s="99"/>
      <c r="F809" s="99"/>
      <c r="G809" s="99"/>
      <c r="H809" s="99"/>
      <c r="I809" s="99"/>
      <c r="J809" s="99"/>
      <c r="K809" s="99"/>
      <c r="L809" s="99"/>
      <c r="M809" s="239"/>
      <c r="N809" s="239"/>
      <c r="O809" s="239"/>
      <c r="P809" s="239"/>
      <c r="Q809" s="99"/>
      <c r="R809" s="99"/>
      <c r="S809" s="97"/>
      <c r="T809" s="97"/>
      <c r="U809" s="97"/>
      <c r="V809" s="97"/>
      <c r="W809" s="97"/>
      <c r="X809" s="97"/>
      <c r="Y809" s="97"/>
      <c r="Z809" s="99"/>
    </row>
    <row r="810" spans="1:26" ht="12" customHeight="1">
      <c r="A810" s="99"/>
      <c r="B810" s="99"/>
      <c r="C810" s="99"/>
      <c r="D810" s="99"/>
      <c r="E810" s="99"/>
      <c r="F810" s="99"/>
      <c r="G810" s="99"/>
      <c r="H810" s="99"/>
      <c r="I810" s="99"/>
      <c r="J810" s="99"/>
      <c r="K810" s="99"/>
      <c r="L810" s="99"/>
      <c r="M810" s="239"/>
      <c r="N810" s="239"/>
      <c r="O810" s="239"/>
      <c r="P810" s="239"/>
      <c r="Q810" s="99"/>
      <c r="R810" s="99"/>
      <c r="S810" s="97"/>
      <c r="T810" s="97"/>
      <c r="U810" s="97"/>
      <c r="V810" s="97"/>
      <c r="W810" s="97"/>
      <c r="X810" s="97"/>
      <c r="Y810" s="97"/>
      <c r="Z810" s="99"/>
    </row>
    <row r="811" spans="1:26" ht="12" customHeight="1">
      <c r="A811" s="99"/>
      <c r="B811" s="99"/>
      <c r="C811" s="99"/>
      <c r="D811" s="99"/>
      <c r="E811" s="99"/>
      <c r="F811" s="99"/>
      <c r="G811" s="99"/>
      <c r="H811" s="99"/>
      <c r="I811" s="99"/>
      <c r="J811" s="99"/>
      <c r="K811" s="99"/>
      <c r="L811" s="99"/>
      <c r="M811" s="239"/>
      <c r="N811" s="239"/>
      <c r="O811" s="239"/>
      <c r="P811" s="239"/>
      <c r="Q811" s="99"/>
      <c r="R811" s="99"/>
      <c r="S811" s="97"/>
      <c r="T811" s="97"/>
      <c r="U811" s="97"/>
      <c r="V811" s="97"/>
      <c r="W811" s="97"/>
      <c r="X811" s="97"/>
      <c r="Y811" s="97"/>
      <c r="Z811" s="99"/>
    </row>
    <row r="812" spans="1:26" ht="12" customHeight="1">
      <c r="A812" s="99"/>
      <c r="B812" s="99"/>
      <c r="C812" s="99"/>
      <c r="D812" s="99"/>
      <c r="E812" s="99"/>
      <c r="F812" s="99"/>
      <c r="G812" s="99"/>
      <c r="H812" s="99"/>
      <c r="I812" s="99"/>
      <c r="J812" s="99"/>
      <c r="K812" s="99"/>
      <c r="L812" s="99"/>
      <c r="M812" s="239"/>
      <c r="N812" s="239"/>
      <c r="O812" s="239"/>
      <c r="P812" s="239"/>
      <c r="Q812" s="99"/>
      <c r="R812" s="99"/>
      <c r="S812" s="97"/>
      <c r="T812" s="97"/>
      <c r="U812" s="97"/>
      <c r="V812" s="97"/>
      <c r="W812" s="97"/>
      <c r="X812" s="97"/>
      <c r="Y812" s="97"/>
      <c r="Z812" s="99"/>
    </row>
    <row r="813" spans="1:26" ht="12" customHeight="1">
      <c r="A813" s="99"/>
      <c r="B813" s="99"/>
      <c r="C813" s="99"/>
      <c r="D813" s="99"/>
      <c r="E813" s="99"/>
      <c r="F813" s="99"/>
      <c r="G813" s="99"/>
      <c r="H813" s="99"/>
      <c r="I813" s="99"/>
      <c r="J813" s="99"/>
      <c r="K813" s="99"/>
      <c r="L813" s="99"/>
      <c r="M813" s="239"/>
      <c r="N813" s="239"/>
      <c r="O813" s="239"/>
      <c r="P813" s="239"/>
      <c r="Q813" s="99"/>
      <c r="R813" s="99"/>
      <c r="S813" s="97"/>
      <c r="T813" s="97"/>
      <c r="U813" s="97"/>
      <c r="V813" s="97"/>
      <c r="W813" s="97"/>
      <c r="X813" s="97"/>
      <c r="Y813" s="97"/>
      <c r="Z813" s="99"/>
    </row>
    <row r="814" spans="1:26" ht="12" customHeight="1">
      <c r="A814" s="99"/>
      <c r="B814" s="99"/>
      <c r="C814" s="99"/>
      <c r="D814" s="99"/>
      <c r="E814" s="99"/>
      <c r="F814" s="99"/>
      <c r="G814" s="99"/>
      <c r="H814" s="99"/>
      <c r="I814" s="99"/>
      <c r="J814" s="99"/>
      <c r="K814" s="99"/>
      <c r="L814" s="99"/>
      <c r="M814" s="239"/>
      <c r="N814" s="239"/>
      <c r="O814" s="239"/>
      <c r="P814" s="239"/>
      <c r="Q814" s="99"/>
      <c r="R814" s="99"/>
      <c r="S814" s="97"/>
      <c r="T814" s="97"/>
      <c r="U814" s="97"/>
      <c r="V814" s="97"/>
      <c r="W814" s="97"/>
      <c r="X814" s="97"/>
      <c r="Y814" s="97"/>
      <c r="Z814" s="99"/>
    </row>
    <row r="815" spans="1:26" ht="12" customHeight="1">
      <c r="A815" s="99"/>
      <c r="B815" s="99"/>
      <c r="C815" s="99"/>
      <c r="D815" s="99"/>
      <c r="E815" s="99"/>
      <c r="F815" s="99"/>
      <c r="G815" s="99"/>
      <c r="H815" s="99"/>
      <c r="I815" s="99"/>
      <c r="J815" s="99"/>
      <c r="K815" s="99"/>
      <c r="L815" s="99"/>
      <c r="M815" s="239"/>
      <c r="N815" s="239"/>
      <c r="O815" s="239"/>
      <c r="P815" s="239"/>
      <c r="Q815" s="99"/>
      <c r="R815" s="99"/>
      <c r="S815" s="97"/>
      <c r="T815" s="97"/>
      <c r="U815" s="97"/>
      <c r="V815" s="97"/>
      <c r="W815" s="97"/>
      <c r="X815" s="97"/>
      <c r="Y815" s="97"/>
      <c r="Z815" s="99"/>
    </row>
    <row r="816" spans="1:26" ht="12" customHeight="1">
      <c r="A816" s="99"/>
      <c r="B816" s="99"/>
      <c r="C816" s="99"/>
      <c r="D816" s="99"/>
      <c r="E816" s="99"/>
      <c r="F816" s="99"/>
      <c r="G816" s="99"/>
      <c r="H816" s="99"/>
      <c r="I816" s="99"/>
      <c r="J816" s="99"/>
      <c r="K816" s="99"/>
      <c r="L816" s="99"/>
      <c r="M816" s="239"/>
      <c r="N816" s="239"/>
      <c r="O816" s="239"/>
      <c r="P816" s="239"/>
      <c r="Q816" s="99"/>
      <c r="R816" s="99"/>
      <c r="S816" s="97"/>
      <c r="T816" s="97"/>
      <c r="U816" s="97"/>
      <c r="V816" s="97"/>
      <c r="W816" s="97"/>
      <c r="X816" s="97"/>
      <c r="Y816" s="97"/>
      <c r="Z816" s="99"/>
    </row>
    <row r="817" spans="1:26" ht="12" customHeight="1">
      <c r="A817" s="99"/>
      <c r="B817" s="99"/>
      <c r="C817" s="99"/>
      <c r="D817" s="99"/>
      <c r="E817" s="99"/>
      <c r="F817" s="99"/>
      <c r="G817" s="99"/>
      <c r="H817" s="99"/>
      <c r="I817" s="99"/>
      <c r="J817" s="99"/>
      <c r="K817" s="99"/>
      <c r="L817" s="99"/>
      <c r="M817" s="239"/>
      <c r="N817" s="239"/>
      <c r="O817" s="239"/>
      <c r="P817" s="239"/>
      <c r="Q817" s="99"/>
      <c r="R817" s="99"/>
      <c r="S817" s="97"/>
      <c r="T817" s="97"/>
      <c r="U817" s="97"/>
      <c r="V817" s="97"/>
      <c r="W817" s="97"/>
      <c r="X817" s="97"/>
      <c r="Y817" s="97"/>
      <c r="Z817" s="99"/>
    </row>
    <row r="818" spans="1:26" ht="12" customHeight="1">
      <c r="A818" s="99"/>
      <c r="B818" s="99"/>
      <c r="C818" s="99"/>
      <c r="D818" s="99"/>
      <c r="E818" s="99"/>
      <c r="F818" s="99"/>
      <c r="G818" s="99"/>
      <c r="H818" s="99"/>
      <c r="I818" s="99"/>
      <c r="J818" s="99"/>
      <c r="K818" s="99"/>
      <c r="L818" s="99"/>
      <c r="M818" s="239"/>
      <c r="N818" s="239"/>
      <c r="O818" s="239"/>
      <c r="P818" s="239"/>
      <c r="Q818" s="99"/>
      <c r="R818" s="99"/>
      <c r="S818" s="97"/>
      <c r="T818" s="97"/>
      <c r="U818" s="97"/>
      <c r="V818" s="97"/>
      <c r="W818" s="97"/>
      <c r="X818" s="97"/>
      <c r="Y818" s="97"/>
      <c r="Z818" s="99"/>
    </row>
    <row r="819" spans="1:26" ht="12" customHeight="1">
      <c r="A819" s="99"/>
      <c r="B819" s="99"/>
      <c r="C819" s="99"/>
      <c r="D819" s="99"/>
      <c r="E819" s="99"/>
      <c r="F819" s="99"/>
      <c r="G819" s="99"/>
      <c r="H819" s="99"/>
      <c r="I819" s="99"/>
      <c r="J819" s="99"/>
      <c r="K819" s="99"/>
      <c r="L819" s="99"/>
      <c r="M819" s="239"/>
      <c r="N819" s="239"/>
      <c r="O819" s="239"/>
      <c r="P819" s="239"/>
      <c r="Q819" s="99"/>
      <c r="R819" s="99"/>
      <c r="S819" s="97"/>
      <c r="T819" s="97"/>
      <c r="U819" s="97"/>
      <c r="V819" s="97"/>
      <c r="W819" s="97"/>
      <c r="X819" s="97"/>
      <c r="Y819" s="97"/>
      <c r="Z819" s="99"/>
    </row>
    <row r="820" spans="1:26" ht="12" customHeight="1">
      <c r="A820" s="99"/>
      <c r="B820" s="99"/>
      <c r="C820" s="99"/>
      <c r="D820" s="99"/>
      <c r="E820" s="99"/>
      <c r="F820" s="99"/>
      <c r="G820" s="99"/>
      <c r="H820" s="99"/>
      <c r="I820" s="99"/>
      <c r="J820" s="99"/>
      <c r="K820" s="99"/>
      <c r="L820" s="99"/>
      <c r="M820" s="239"/>
      <c r="N820" s="239"/>
      <c r="O820" s="239"/>
      <c r="P820" s="239"/>
      <c r="Q820" s="99"/>
      <c r="R820" s="99"/>
      <c r="S820" s="97"/>
      <c r="T820" s="97"/>
      <c r="U820" s="97"/>
      <c r="V820" s="97"/>
      <c r="W820" s="97"/>
      <c r="X820" s="97"/>
      <c r="Y820" s="97"/>
      <c r="Z820" s="99"/>
    </row>
    <row r="821" spans="1:26" ht="12" customHeight="1">
      <c r="A821" s="99"/>
      <c r="B821" s="99"/>
      <c r="C821" s="99"/>
      <c r="D821" s="99"/>
      <c r="E821" s="99"/>
      <c r="F821" s="99"/>
      <c r="G821" s="99"/>
      <c r="H821" s="99"/>
      <c r="I821" s="99"/>
      <c r="J821" s="99"/>
      <c r="K821" s="99"/>
      <c r="L821" s="99"/>
      <c r="M821" s="239"/>
      <c r="N821" s="239"/>
      <c r="O821" s="239"/>
      <c r="P821" s="239"/>
      <c r="Q821" s="99"/>
      <c r="R821" s="99"/>
      <c r="S821" s="97"/>
      <c r="T821" s="97"/>
      <c r="U821" s="97"/>
      <c r="V821" s="97"/>
      <c r="W821" s="97"/>
      <c r="X821" s="97"/>
      <c r="Y821" s="97"/>
      <c r="Z821" s="99"/>
    </row>
    <row r="822" spans="1:26" ht="12" customHeight="1">
      <c r="A822" s="99"/>
      <c r="B822" s="99"/>
      <c r="C822" s="99"/>
      <c r="D822" s="99"/>
      <c r="E822" s="99"/>
      <c r="F822" s="99"/>
      <c r="G822" s="99"/>
      <c r="H822" s="99"/>
      <c r="I822" s="99"/>
      <c r="J822" s="99"/>
      <c r="K822" s="99"/>
      <c r="L822" s="99"/>
      <c r="M822" s="239"/>
      <c r="N822" s="239"/>
      <c r="O822" s="239"/>
      <c r="P822" s="239"/>
      <c r="Q822" s="99"/>
      <c r="R822" s="99"/>
      <c r="S822" s="97"/>
      <c r="T822" s="97"/>
      <c r="U822" s="97"/>
      <c r="V822" s="97"/>
      <c r="W822" s="97"/>
      <c r="X822" s="97"/>
      <c r="Y822" s="97"/>
      <c r="Z822" s="99"/>
    </row>
    <row r="823" spans="1:26" ht="12" customHeight="1">
      <c r="A823" s="99"/>
      <c r="B823" s="99"/>
      <c r="C823" s="99"/>
      <c r="D823" s="99"/>
      <c r="E823" s="99"/>
      <c r="F823" s="99"/>
      <c r="G823" s="99"/>
      <c r="H823" s="99"/>
      <c r="I823" s="99"/>
      <c r="J823" s="99"/>
      <c r="K823" s="99"/>
      <c r="L823" s="99"/>
      <c r="M823" s="239"/>
      <c r="N823" s="239"/>
      <c r="O823" s="239"/>
      <c r="P823" s="239"/>
      <c r="Q823" s="99"/>
      <c r="R823" s="99"/>
      <c r="S823" s="97"/>
      <c r="T823" s="97"/>
      <c r="U823" s="97"/>
      <c r="V823" s="97"/>
      <c r="W823" s="97"/>
      <c r="X823" s="97"/>
      <c r="Y823" s="97"/>
      <c r="Z823" s="99"/>
    </row>
    <row r="824" spans="1:26" ht="12" customHeight="1">
      <c r="A824" s="99"/>
      <c r="B824" s="99"/>
      <c r="C824" s="99"/>
      <c r="D824" s="99"/>
      <c r="E824" s="99"/>
      <c r="F824" s="99"/>
      <c r="G824" s="99"/>
      <c r="H824" s="99"/>
      <c r="I824" s="99"/>
      <c r="J824" s="99"/>
      <c r="K824" s="99"/>
      <c r="L824" s="99"/>
      <c r="M824" s="239"/>
      <c r="N824" s="239"/>
      <c r="O824" s="239"/>
      <c r="P824" s="239"/>
      <c r="Q824" s="99"/>
      <c r="R824" s="99"/>
      <c r="S824" s="97"/>
      <c r="T824" s="97"/>
      <c r="U824" s="97"/>
      <c r="V824" s="97"/>
      <c r="W824" s="97"/>
      <c r="X824" s="97"/>
      <c r="Y824" s="97"/>
      <c r="Z824" s="99"/>
    </row>
    <row r="825" spans="1:26" ht="12" customHeight="1">
      <c r="A825" s="99"/>
      <c r="B825" s="99"/>
      <c r="C825" s="99"/>
      <c r="D825" s="99"/>
      <c r="E825" s="99"/>
      <c r="F825" s="99"/>
      <c r="G825" s="99"/>
      <c r="H825" s="99"/>
      <c r="I825" s="99"/>
      <c r="J825" s="99"/>
      <c r="K825" s="99"/>
      <c r="L825" s="99"/>
      <c r="M825" s="239"/>
      <c r="N825" s="239"/>
      <c r="O825" s="239"/>
      <c r="P825" s="239"/>
      <c r="Q825" s="99"/>
      <c r="R825" s="99"/>
      <c r="S825" s="97"/>
      <c r="T825" s="97"/>
      <c r="U825" s="97"/>
      <c r="V825" s="97"/>
      <c r="W825" s="97"/>
      <c r="X825" s="97"/>
      <c r="Y825" s="97"/>
      <c r="Z825" s="99"/>
    </row>
    <row r="826" spans="1:26" ht="12" customHeight="1">
      <c r="A826" s="99"/>
      <c r="B826" s="99"/>
      <c r="C826" s="99"/>
      <c r="D826" s="99"/>
      <c r="E826" s="99"/>
      <c r="F826" s="99"/>
      <c r="G826" s="99"/>
      <c r="H826" s="99"/>
      <c r="I826" s="99"/>
      <c r="J826" s="99"/>
      <c r="K826" s="99"/>
      <c r="L826" s="99"/>
      <c r="M826" s="239"/>
      <c r="N826" s="239"/>
      <c r="O826" s="239"/>
      <c r="P826" s="239"/>
      <c r="Q826" s="99"/>
      <c r="R826" s="99"/>
      <c r="S826" s="97"/>
      <c r="T826" s="97"/>
      <c r="U826" s="97"/>
      <c r="V826" s="97"/>
      <c r="W826" s="97"/>
      <c r="X826" s="97"/>
      <c r="Y826" s="97"/>
      <c r="Z826" s="99"/>
    </row>
    <row r="827" spans="1:26" ht="12" customHeight="1">
      <c r="A827" s="99"/>
      <c r="B827" s="99"/>
      <c r="C827" s="99"/>
      <c r="D827" s="99"/>
      <c r="E827" s="99"/>
      <c r="F827" s="99"/>
      <c r="G827" s="99"/>
      <c r="H827" s="99"/>
      <c r="I827" s="99"/>
      <c r="J827" s="99"/>
      <c r="K827" s="99"/>
      <c r="L827" s="99"/>
      <c r="M827" s="239"/>
      <c r="N827" s="239"/>
      <c r="O827" s="239"/>
      <c r="P827" s="239"/>
      <c r="Q827" s="99"/>
      <c r="R827" s="99"/>
      <c r="S827" s="97"/>
      <c r="T827" s="97"/>
      <c r="U827" s="97"/>
      <c r="V827" s="97"/>
      <c r="W827" s="97"/>
      <c r="X827" s="97"/>
      <c r="Y827" s="97"/>
      <c r="Z827" s="99"/>
    </row>
    <row r="828" spans="1:26" ht="12" customHeight="1">
      <c r="A828" s="99"/>
      <c r="B828" s="99"/>
      <c r="C828" s="99"/>
      <c r="D828" s="99"/>
      <c r="E828" s="99"/>
      <c r="F828" s="99"/>
      <c r="G828" s="99"/>
      <c r="H828" s="99"/>
      <c r="I828" s="99"/>
      <c r="J828" s="99"/>
      <c r="K828" s="99"/>
      <c r="L828" s="99"/>
      <c r="M828" s="239"/>
      <c r="N828" s="239"/>
      <c r="O828" s="239"/>
      <c r="P828" s="239"/>
      <c r="Q828" s="99"/>
      <c r="R828" s="99"/>
      <c r="S828" s="97"/>
      <c r="T828" s="97"/>
      <c r="U828" s="97"/>
      <c r="V828" s="97"/>
      <c r="W828" s="97"/>
      <c r="X828" s="97"/>
      <c r="Y828" s="97"/>
      <c r="Z828" s="99"/>
    </row>
    <row r="829" spans="1:26" ht="12" customHeight="1">
      <c r="A829" s="99"/>
      <c r="B829" s="99"/>
      <c r="C829" s="99"/>
      <c r="D829" s="99"/>
      <c r="E829" s="99"/>
      <c r="F829" s="99"/>
      <c r="G829" s="99"/>
      <c r="H829" s="99"/>
      <c r="I829" s="99"/>
      <c r="J829" s="99"/>
      <c r="K829" s="99"/>
      <c r="L829" s="99"/>
      <c r="M829" s="239"/>
      <c r="N829" s="239"/>
      <c r="O829" s="239"/>
      <c r="P829" s="239"/>
      <c r="Q829" s="99"/>
      <c r="R829" s="99"/>
      <c r="S829" s="97"/>
      <c r="T829" s="97"/>
      <c r="U829" s="97"/>
      <c r="V829" s="97"/>
      <c r="W829" s="97"/>
      <c r="X829" s="97"/>
      <c r="Y829" s="97"/>
      <c r="Z829" s="99"/>
    </row>
    <row r="830" spans="1:26" ht="12" customHeight="1">
      <c r="A830" s="99"/>
      <c r="B830" s="99"/>
      <c r="C830" s="99"/>
      <c r="D830" s="99"/>
      <c r="E830" s="99"/>
      <c r="F830" s="99"/>
      <c r="G830" s="99"/>
      <c r="H830" s="99"/>
      <c r="I830" s="99"/>
      <c r="J830" s="99"/>
      <c r="K830" s="99"/>
      <c r="L830" s="99"/>
      <c r="M830" s="239"/>
      <c r="N830" s="239"/>
      <c r="O830" s="239"/>
      <c r="P830" s="239"/>
      <c r="Q830" s="99"/>
      <c r="R830" s="99"/>
      <c r="S830" s="97"/>
      <c r="T830" s="97"/>
      <c r="U830" s="97"/>
      <c r="V830" s="97"/>
      <c r="W830" s="97"/>
      <c r="X830" s="97"/>
      <c r="Y830" s="97"/>
      <c r="Z830" s="99"/>
    </row>
    <row r="831" spans="1:26" ht="12" customHeight="1">
      <c r="A831" s="99"/>
      <c r="B831" s="99"/>
      <c r="C831" s="99"/>
      <c r="D831" s="99"/>
      <c r="E831" s="99"/>
      <c r="F831" s="99"/>
      <c r="G831" s="99"/>
      <c r="H831" s="99"/>
      <c r="I831" s="99"/>
      <c r="J831" s="99"/>
      <c r="K831" s="99"/>
      <c r="L831" s="99"/>
      <c r="M831" s="239"/>
      <c r="N831" s="239"/>
      <c r="O831" s="239"/>
      <c r="P831" s="239"/>
      <c r="Q831" s="99"/>
      <c r="R831" s="99"/>
      <c r="S831" s="97"/>
      <c r="T831" s="97"/>
      <c r="U831" s="97"/>
      <c r="V831" s="97"/>
      <c r="W831" s="97"/>
      <c r="X831" s="97"/>
      <c r="Y831" s="97"/>
      <c r="Z831" s="99"/>
    </row>
    <row r="832" spans="1:26" ht="12" customHeight="1">
      <c r="A832" s="99"/>
      <c r="B832" s="99"/>
      <c r="C832" s="99"/>
      <c r="D832" s="99"/>
      <c r="E832" s="99"/>
      <c r="F832" s="99"/>
      <c r="G832" s="99"/>
      <c r="H832" s="99"/>
      <c r="I832" s="99"/>
      <c r="J832" s="99"/>
      <c r="K832" s="99"/>
      <c r="L832" s="99"/>
      <c r="M832" s="239"/>
      <c r="N832" s="239"/>
      <c r="O832" s="239"/>
      <c r="P832" s="239"/>
      <c r="Q832" s="99"/>
      <c r="R832" s="99"/>
      <c r="S832" s="97"/>
      <c r="T832" s="97"/>
      <c r="U832" s="97"/>
      <c r="V832" s="97"/>
      <c r="W832" s="97"/>
      <c r="X832" s="97"/>
      <c r="Y832" s="97"/>
      <c r="Z832" s="99"/>
    </row>
    <row r="833" spans="1:26" ht="12" customHeight="1">
      <c r="A833" s="99"/>
      <c r="B833" s="99"/>
      <c r="C833" s="99"/>
      <c r="D833" s="99"/>
      <c r="E833" s="99"/>
      <c r="F833" s="99"/>
      <c r="G833" s="99"/>
      <c r="H833" s="99"/>
      <c r="I833" s="99"/>
      <c r="J833" s="99"/>
      <c r="K833" s="99"/>
      <c r="L833" s="99"/>
      <c r="M833" s="239"/>
      <c r="N833" s="239"/>
      <c r="O833" s="239"/>
      <c r="P833" s="239"/>
      <c r="Q833" s="99"/>
      <c r="R833" s="99"/>
      <c r="S833" s="97"/>
      <c r="T833" s="97"/>
      <c r="U833" s="97"/>
      <c r="V833" s="97"/>
      <c r="W833" s="97"/>
      <c r="X833" s="97"/>
      <c r="Y833" s="97"/>
      <c r="Z833" s="99"/>
    </row>
    <row r="834" spans="1:26" ht="12" customHeight="1">
      <c r="A834" s="99"/>
      <c r="B834" s="99"/>
      <c r="C834" s="99"/>
      <c r="D834" s="99"/>
      <c r="E834" s="99"/>
      <c r="F834" s="99"/>
      <c r="G834" s="99"/>
      <c r="H834" s="99"/>
      <c r="I834" s="99"/>
      <c r="J834" s="99"/>
      <c r="K834" s="99"/>
      <c r="L834" s="99"/>
      <c r="M834" s="239"/>
      <c r="N834" s="239"/>
      <c r="O834" s="239"/>
      <c r="P834" s="239"/>
      <c r="Q834" s="99"/>
      <c r="R834" s="99"/>
      <c r="S834" s="97"/>
      <c r="T834" s="97"/>
      <c r="U834" s="97"/>
      <c r="V834" s="97"/>
      <c r="W834" s="97"/>
      <c r="X834" s="97"/>
      <c r="Y834" s="97"/>
      <c r="Z834" s="99"/>
    </row>
    <row r="835" spans="1:26" ht="12" customHeight="1">
      <c r="A835" s="99"/>
      <c r="B835" s="99"/>
      <c r="C835" s="99"/>
      <c r="D835" s="99"/>
      <c r="E835" s="99"/>
      <c r="F835" s="99"/>
      <c r="G835" s="99"/>
      <c r="H835" s="99"/>
      <c r="I835" s="99"/>
      <c r="J835" s="99"/>
      <c r="K835" s="99"/>
      <c r="L835" s="99"/>
      <c r="M835" s="239"/>
      <c r="N835" s="239"/>
      <c r="O835" s="239"/>
      <c r="P835" s="239"/>
      <c r="Q835" s="99"/>
      <c r="R835" s="99"/>
      <c r="S835" s="97"/>
      <c r="T835" s="97"/>
      <c r="U835" s="97"/>
      <c r="V835" s="97"/>
      <c r="W835" s="97"/>
      <c r="X835" s="97"/>
      <c r="Y835" s="97"/>
      <c r="Z835" s="99"/>
    </row>
    <row r="836" spans="1:26" ht="12" customHeight="1">
      <c r="A836" s="99"/>
      <c r="B836" s="99"/>
      <c r="C836" s="99"/>
      <c r="D836" s="99"/>
      <c r="E836" s="99"/>
      <c r="F836" s="99"/>
      <c r="G836" s="99"/>
      <c r="H836" s="99"/>
      <c r="I836" s="99"/>
      <c r="J836" s="99"/>
      <c r="K836" s="99"/>
      <c r="L836" s="99"/>
      <c r="M836" s="239"/>
      <c r="N836" s="239"/>
      <c r="O836" s="239"/>
      <c r="P836" s="239"/>
      <c r="Q836" s="99"/>
      <c r="R836" s="99"/>
      <c r="S836" s="97"/>
      <c r="T836" s="97"/>
      <c r="U836" s="97"/>
      <c r="V836" s="97"/>
      <c r="W836" s="97"/>
      <c r="X836" s="97"/>
      <c r="Y836" s="97"/>
      <c r="Z836" s="99"/>
    </row>
    <row r="837" spans="1:26" ht="12" customHeight="1">
      <c r="A837" s="99"/>
      <c r="B837" s="99"/>
      <c r="C837" s="99"/>
      <c r="D837" s="99"/>
      <c r="E837" s="99"/>
      <c r="F837" s="99"/>
      <c r="G837" s="99"/>
      <c r="H837" s="99"/>
      <c r="I837" s="99"/>
      <c r="J837" s="99"/>
      <c r="K837" s="99"/>
      <c r="L837" s="99"/>
      <c r="M837" s="239"/>
      <c r="N837" s="239"/>
      <c r="O837" s="239"/>
      <c r="P837" s="239"/>
      <c r="Q837" s="99"/>
      <c r="R837" s="99"/>
      <c r="S837" s="97"/>
      <c r="T837" s="97"/>
      <c r="U837" s="97"/>
      <c r="V837" s="97"/>
      <c r="W837" s="97"/>
      <c r="X837" s="97"/>
      <c r="Y837" s="97"/>
      <c r="Z837" s="99"/>
    </row>
    <row r="838" spans="1:26" ht="12" customHeight="1">
      <c r="A838" s="99"/>
      <c r="B838" s="99"/>
      <c r="C838" s="99"/>
      <c r="D838" s="99"/>
      <c r="E838" s="99"/>
      <c r="F838" s="99"/>
      <c r="G838" s="99"/>
      <c r="H838" s="99"/>
      <c r="I838" s="99"/>
      <c r="J838" s="99"/>
      <c r="K838" s="99"/>
      <c r="L838" s="99"/>
      <c r="M838" s="239"/>
      <c r="N838" s="239"/>
      <c r="O838" s="239"/>
      <c r="P838" s="239"/>
      <c r="Q838" s="99"/>
      <c r="R838" s="99"/>
      <c r="S838" s="97"/>
      <c r="T838" s="97"/>
      <c r="U838" s="97"/>
      <c r="V838" s="97"/>
      <c r="W838" s="97"/>
      <c r="X838" s="97"/>
      <c r="Y838" s="97"/>
      <c r="Z838" s="99"/>
    </row>
    <row r="839" spans="1:26" ht="12" customHeight="1">
      <c r="A839" s="99"/>
      <c r="B839" s="99"/>
      <c r="C839" s="99"/>
      <c r="D839" s="99"/>
      <c r="E839" s="99"/>
      <c r="F839" s="99"/>
      <c r="G839" s="99"/>
      <c r="H839" s="99"/>
      <c r="I839" s="99"/>
      <c r="J839" s="99"/>
      <c r="K839" s="99"/>
      <c r="L839" s="99"/>
      <c r="M839" s="239"/>
      <c r="N839" s="239"/>
      <c r="O839" s="239"/>
      <c r="P839" s="239"/>
      <c r="Q839" s="99"/>
      <c r="R839" s="99"/>
      <c r="S839" s="97"/>
      <c r="T839" s="97"/>
      <c r="U839" s="97"/>
      <c r="V839" s="97"/>
      <c r="W839" s="97"/>
      <c r="X839" s="97"/>
      <c r="Y839" s="97"/>
      <c r="Z839" s="99"/>
    </row>
    <row r="840" spans="1:26" ht="12" customHeight="1">
      <c r="A840" s="99"/>
      <c r="B840" s="99"/>
      <c r="C840" s="99"/>
      <c r="D840" s="99"/>
      <c r="E840" s="99"/>
      <c r="F840" s="99"/>
      <c r="G840" s="99"/>
      <c r="H840" s="99"/>
      <c r="I840" s="99"/>
      <c r="J840" s="99"/>
      <c r="K840" s="99"/>
      <c r="L840" s="99"/>
      <c r="M840" s="239"/>
      <c r="N840" s="239"/>
      <c r="O840" s="239"/>
      <c r="P840" s="239"/>
      <c r="Q840" s="99"/>
      <c r="R840" s="99"/>
      <c r="S840" s="97"/>
      <c r="T840" s="97"/>
      <c r="U840" s="97"/>
      <c r="V840" s="97"/>
      <c r="W840" s="97"/>
      <c r="X840" s="97"/>
      <c r="Y840" s="97"/>
      <c r="Z840" s="99"/>
    </row>
    <row r="841" spans="1:26" ht="12" customHeight="1">
      <c r="A841" s="99"/>
      <c r="B841" s="99"/>
      <c r="C841" s="99"/>
      <c r="D841" s="99"/>
      <c r="E841" s="99"/>
      <c r="F841" s="99"/>
      <c r="G841" s="99"/>
      <c r="H841" s="99"/>
      <c r="I841" s="99"/>
      <c r="J841" s="99"/>
      <c r="K841" s="99"/>
      <c r="L841" s="99"/>
      <c r="M841" s="239"/>
      <c r="N841" s="239"/>
      <c r="O841" s="239"/>
      <c r="P841" s="239"/>
      <c r="Q841" s="99"/>
      <c r="R841" s="99"/>
      <c r="S841" s="97"/>
      <c r="T841" s="97"/>
      <c r="U841" s="97"/>
      <c r="V841" s="97"/>
      <c r="W841" s="97"/>
      <c r="X841" s="97"/>
      <c r="Y841" s="97"/>
      <c r="Z841" s="99"/>
    </row>
    <row r="842" spans="1:26" ht="12" customHeight="1">
      <c r="A842" s="99"/>
      <c r="B842" s="99"/>
      <c r="C842" s="99"/>
      <c r="D842" s="99"/>
      <c r="E842" s="99"/>
      <c r="F842" s="99"/>
      <c r="G842" s="99"/>
      <c r="H842" s="99"/>
      <c r="I842" s="99"/>
      <c r="J842" s="99"/>
      <c r="K842" s="99"/>
      <c r="L842" s="99"/>
      <c r="M842" s="239"/>
      <c r="N842" s="239"/>
      <c r="O842" s="239"/>
      <c r="P842" s="239"/>
      <c r="Q842" s="99"/>
      <c r="R842" s="99"/>
      <c r="S842" s="97"/>
      <c r="T842" s="97"/>
      <c r="U842" s="97"/>
      <c r="V842" s="97"/>
      <c r="W842" s="97"/>
      <c r="X842" s="97"/>
      <c r="Y842" s="97"/>
      <c r="Z842" s="99"/>
    </row>
    <row r="843" spans="1:26" ht="12" customHeight="1">
      <c r="A843" s="99"/>
      <c r="B843" s="99"/>
      <c r="C843" s="99"/>
      <c r="D843" s="99"/>
      <c r="E843" s="99"/>
      <c r="F843" s="99"/>
      <c r="G843" s="99"/>
      <c r="H843" s="99"/>
      <c r="I843" s="99"/>
      <c r="J843" s="99"/>
      <c r="K843" s="99"/>
      <c r="L843" s="99"/>
      <c r="M843" s="239"/>
      <c r="N843" s="239"/>
      <c r="O843" s="239"/>
      <c r="P843" s="239"/>
      <c r="Q843" s="99"/>
      <c r="R843" s="99"/>
      <c r="S843" s="97"/>
      <c r="T843" s="97"/>
      <c r="U843" s="97"/>
      <c r="V843" s="97"/>
      <c r="W843" s="97"/>
      <c r="X843" s="97"/>
      <c r="Y843" s="97"/>
      <c r="Z843" s="99"/>
    </row>
    <row r="844" spans="1:26" ht="12" customHeight="1">
      <c r="A844" s="99"/>
      <c r="B844" s="99"/>
      <c r="C844" s="99"/>
      <c r="D844" s="99"/>
      <c r="E844" s="99"/>
      <c r="F844" s="99"/>
      <c r="G844" s="99"/>
      <c r="H844" s="99"/>
      <c r="I844" s="99"/>
      <c r="J844" s="99"/>
      <c r="K844" s="99"/>
      <c r="L844" s="99"/>
      <c r="M844" s="239"/>
      <c r="N844" s="239"/>
      <c r="O844" s="239"/>
      <c r="P844" s="239"/>
      <c r="Q844" s="99"/>
      <c r="R844" s="99"/>
      <c r="S844" s="97"/>
      <c r="T844" s="97"/>
      <c r="U844" s="97"/>
      <c r="V844" s="97"/>
      <c r="W844" s="97"/>
      <c r="X844" s="97"/>
      <c r="Y844" s="97"/>
      <c r="Z844" s="99"/>
    </row>
    <row r="845" spans="1:26" ht="12" customHeight="1">
      <c r="A845" s="99"/>
      <c r="B845" s="99"/>
      <c r="C845" s="99"/>
      <c r="D845" s="99"/>
      <c r="E845" s="99"/>
      <c r="F845" s="99"/>
      <c r="G845" s="99"/>
      <c r="H845" s="99"/>
      <c r="I845" s="99"/>
      <c r="J845" s="99"/>
      <c r="K845" s="99"/>
      <c r="L845" s="99"/>
      <c r="M845" s="239"/>
      <c r="N845" s="239"/>
      <c r="O845" s="239"/>
      <c r="P845" s="239"/>
      <c r="Q845" s="99"/>
      <c r="R845" s="99"/>
      <c r="S845" s="97"/>
      <c r="T845" s="97"/>
      <c r="U845" s="97"/>
      <c r="V845" s="97"/>
      <c r="W845" s="97"/>
      <c r="X845" s="97"/>
      <c r="Y845" s="97"/>
      <c r="Z845" s="99"/>
    </row>
    <row r="846" spans="1:26" ht="12" customHeight="1">
      <c r="A846" s="99"/>
      <c r="B846" s="99"/>
      <c r="C846" s="99"/>
      <c r="D846" s="99"/>
      <c r="E846" s="99"/>
      <c r="F846" s="99"/>
      <c r="G846" s="99"/>
      <c r="H846" s="99"/>
      <c r="I846" s="99"/>
      <c r="J846" s="99"/>
      <c r="K846" s="99"/>
      <c r="L846" s="99"/>
      <c r="M846" s="239"/>
      <c r="N846" s="239"/>
      <c r="O846" s="239"/>
      <c r="P846" s="239"/>
      <c r="Q846" s="99"/>
      <c r="R846" s="99"/>
      <c r="S846" s="97"/>
      <c r="T846" s="97"/>
      <c r="U846" s="97"/>
      <c r="V846" s="97"/>
      <c r="W846" s="97"/>
      <c r="X846" s="97"/>
      <c r="Y846" s="97"/>
      <c r="Z846" s="99"/>
    </row>
    <row r="847" spans="1:26" ht="12" customHeight="1">
      <c r="A847" s="99"/>
      <c r="B847" s="99"/>
      <c r="C847" s="99"/>
      <c r="D847" s="99"/>
      <c r="E847" s="99"/>
      <c r="F847" s="99"/>
      <c r="G847" s="99"/>
      <c r="H847" s="99"/>
      <c r="I847" s="99"/>
      <c r="J847" s="99"/>
      <c r="K847" s="99"/>
      <c r="L847" s="99"/>
      <c r="M847" s="239"/>
      <c r="N847" s="239"/>
      <c r="O847" s="239"/>
      <c r="P847" s="239"/>
      <c r="Q847" s="99"/>
      <c r="R847" s="99"/>
      <c r="S847" s="97"/>
      <c r="T847" s="97"/>
      <c r="U847" s="97"/>
      <c r="V847" s="97"/>
      <c r="W847" s="97"/>
      <c r="X847" s="97"/>
      <c r="Y847" s="97"/>
      <c r="Z847" s="99"/>
    </row>
    <row r="848" spans="1:26" ht="12" customHeight="1">
      <c r="A848" s="99"/>
      <c r="B848" s="99"/>
      <c r="C848" s="99"/>
      <c r="D848" s="99"/>
      <c r="E848" s="99"/>
      <c r="F848" s="99"/>
      <c r="G848" s="99"/>
      <c r="H848" s="99"/>
      <c r="I848" s="99"/>
      <c r="J848" s="99"/>
      <c r="K848" s="99"/>
      <c r="L848" s="99"/>
      <c r="M848" s="239"/>
      <c r="N848" s="239"/>
      <c r="O848" s="239"/>
      <c r="P848" s="239"/>
      <c r="Q848" s="99"/>
      <c r="R848" s="99"/>
      <c r="S848" s="97"/>
      <c r="T848" s="97"/>
      <c r="U848" s="97"/>
      <c r="V848" s="97"/>
      <c r="W848" s="97"/>
      <c r="X848" s="97"/>
      <c r="Y848" s="97"/>
      <c r="Z848" s="99"/>
    </row>
    <row r="849" spans="1:26" ht="12" customHeight="1">
      <c r="A849" s="99"/>
      <c r="B849" s="99"/>
      <c r="C849" s="99"/>
      <c r="D849" s="99"/>
      <c r="E849" s="99"/>
      <c r="F849" s="99"/>
      <c r="G849" s="99"/>
      <c r="H849" s="99"/>
      <c r="I849" s="99"/>
      <c r="J849" s="99"/>
      <c r="K849" s="99"/>
      <c r="L849" s="99"/>
      <c r="M849" s="239"/>
      <c r="N849" s="239"/>
      <c r="O849" s="239"/>
      <c r="P849" s="239"/>
      <c r="Q849" s="99"/>
      <c r="R849" s="99"/>
      <c r="S849" s="97"/>
      <c r="T849" s="97"/>
      <c r="U849" s="97"/>
      <c r="V849" s="97"/>
      <c r="W849" s="97"/>
      <c r="X849" s="97"/>
      <c r="Y849" s="97"/>
      <c r="Z849" s="99"/>
    </row>
    <row r="850" spans="1:26" ht="12" customHeight="1">
      <c r="A850" s="99"/>
      <c r="B850" s="99"/>
      <c r="C850" s="99"/>
      <c r="D850" s="99"/>
      <c r="E850" s="99"/>
      <c r="F850" s="99"/>
      <c r="G850" s="99"/>
      <c r="H850" s="99"/>
      <c r="I850" s="99"/>
      <c r="J850" s="99"/>
      <c r="K850" s="99"/>
      <c r="L850" s="99"/>
      <c r="M850" s="239"/>
      <c r="N850" s="239"/>
      <c r="O850" s="239"/>
      <c r="P850" s="239"/>
      <c r="Q850" s="99"/>
      <c r="R850" s="99"/>
      <c r="S850" s="97"/>
      <c r="T850" s="97"/>
      <c r="U850" s="97"/>
      <c r="V850" s="97"/>
      <c r="W850" s="97"/>
      <c r="X850" s="97"/>
      <c r="Y850" s="97"/>
      <c r="Z850" s="99"/>
    </row>
    <row r="851" spans="1:26" ht="12" customHeight="1">
      <c r="A851" s="99"/>
      <c r="B851" s="99"/>
      <c r="C851" s="99"/>
      <c r="D851" s="99"/>
      <c r="E851" s="99"/>
      <c r="F851" s="99"/>
      <c r="G851" s="99"/>
      <c r="H851" s="99"/>
      <c r="I851" s="99"/>
      <c r="J851" s="99"/>
      <c r="K851" s="99"/>
      <c r="L851" s="99"/>
      <c r="M851" s="239"/>
      <c r="N851" s="239"/>
      <c r="O851" s="239"/>
      <c r="P851" s="239"/>
      <c r="Q851" s="99"/>
      <c r="R851" s="99"/>
      <c r="S851" s="97"/>
      <c r="T851" s="97"/>
      <c r="U851" s="97"/>
      <c r="V851" s="97"/>
      <c r="W851" s="97"/>
      <c r="X851" s="97"/>
      <c r="Y851" s="97"/>
      <c r="Z851" s="99"/>
    </row>
    <row r="852" spans="1:26" ht="12" customHeight="1">
      <c r="A852" s="99"/>
      <c r="B852" s="99"/>
      <c r="C852" s="99"/>
      <c r="D852" s="99"/>
      <c r="E852" s="99"/>
      <c r="F852" s="99"/>
      <c r="G852" s="99"/>
      <c r="H852" s="99"/>
      <c r="I852" s="99"/>
      <c r="J852" s="99"/>
      <c r="K852" s="99"/>
      <c r="L852" s="99"/>
      <c r="M852" s="239"/>
      <c r="N852" s="239"/>
      <c r="O852" s="239"/>
      <c r="P852" s="239"/>
      <c r="Q852" s="99"/>
      <c r="R852" s="99"/>
      <c r="S852" s="97"/>
      <c r="T852" s="97"/>
      <c r="U852" s="97"/>
      <c r="V852" s="97"/>
      <c r="W852" s="97"/>
      <c r="X852" s="97"/>
      <c r="Y852" s="97"/>
      <c r="Z852" s="99"/>
    </row>
    <row r="853" spans="1:26" ht="12" customHeight="1">
      <c r="A853" s="99"/>
      <c r="B853" s="99"/>
      <c r="C853" s="99"/>
      <c r="D853" s="99"/>
      <c r="E853" s="99"/>
      <c r="F853" s="99"/>
      <c r="G853" s="99"/>
      <c r="H853" s="99"/>
      <c r="I853" s="99"/>
      <c r="J853" s="99"/>
      <c r="K853" s="99"/>
      <c r="L853" s="99"/>
      <c r="M853" s="239"/>
      <c r="N853" s="239"/>
      <c r="O853" s="239"/>
      <c r="P853" s="239"/>
      <c r="Q853" s="99"/>
      <c r="R853" s="99"/>
      <c r="S853" s="97"/>
      <c r="T853" s="97"/>
      <c r="U853" s="97"/>
      <c r="V853" s="97"/>
      <c r="W853" s="97"/>
      <c r="X853" s="97"/>
      <c r="Y853" s="97"/>
      <c r="Z853" s="99"/>
    </row>
    <row r="854" spans="1:26" ht="12" customHeight="1">
      <c r="A854" s="99"/>
      <c r="B854" s="99"/>
      <c r="C854" s="99"/>
      <c r="D854" s="99"/>
      <c r="E854" s="99"/>
      <c r="F854" s="99"/>
      <c r="G854" s="99"/>
      <c r="H854" s="99"/>
      <c r="I854" s="99"/>
      <c r="J854" s="99"/>
      <c r="K854" s="99"/>
      <c r="L854" s="99"/>
      <c r="M854" s="239"/>
      <c r="N854" s="239"/>
      <c r="O854" s="239"/>
      <c r="P854" s="239"/>
      <c r="Q854" s="99"/>
      <c r="R854" s="99"/>
      <c r="S854" s="97"/>
      <c r="T854" s="97"/>
      <c r="U854" s="97"/>
      <c r="V854" s="97"/>
      <c r="W854" s="97"/>
      <c r="X854" s="97"/>
      <c r="Y854" s="97"/>
      <c r="Z854" s="99"/>
    </row>
    <row r="855" spans="1:26" ht="12" customHeight="1">
      <c r="A855" s="99"/>
      <c r="B855" s="99"/>
      <c r="C855" s="99"/>
      <c r="D855" s="99"/>
      <c r="E855" s="99"/>
      <c r="F855" s="99"/>
      <c r="G855" s="99"/>
      <c r="H855" s="99"/>
      <c r="I855" s="99"/>
      <c r="J855" s="99"/>
      <c r="K855" s="99"/>
      <c r="L855" s="99"/>
      <c r="M855" s="239"/>
      <c r="N855" s="239"/>
      <c r="O855" s="239"/>
      <c r="P855" s="239"/>
      <c r="Q855" s="99"/>
      <c r="R855" s="99"/>
      <c r="S855" s="97"/>
      <c r="T855" s="97"/>
      <c r="U855" s="97"/>
      <c r="V855" s="97"/>
      <c r="W855" s="97"/>
      <c r="X855" s="97"/>
      <c r="Y855" s="97"/>
      <c r="Z855" s="99"/>
    </row>
    <row r="856" spans="1:26" ht="12" customHeight="1">
      <c r="A856" s="99"/>
      <c r="B856" s="99"/>
      <c r="C856" s="99"/>
      <c r="D856" s="99"/>
      <c r="E856" s="99"/>
      <c r="F856" s="99"/>
      <c r="G856" s="99"/>
      <c r="H856" s="99"/>
      <c r="I856" s="99"/>
      <c r="J856" s="99"/>
      <c r="K856" s="99"/>
      <c r="L856" s="99"/>
      <c r="M856" s="239"/>
      <c r="N856" s="239"/>
      <c r="O856" s="239"/>
      <c r="P856" s="239"/>
      <c r="Q856" s="99"/>
      <c r="R856" s="99"/>
      <c r="S856" s="97"/>
      <c r="T856" s="97"/>
      <c r="U856" s="97"/>
      <c r="V856" s="97"/>
      <c r="W856" s="97"/>
      <c r="X856" s="97"/>
      <c r="Y856" s="97"/>
      <c r="Z856" s="99"/>
    </row>
    <row r="857" spans="1:26" ht="12" customHeight="1">
      <c r="A857" s="99"/>
      <c r="B857" s="99"/>
      <c r="C857" s="99"/>
      <c r="D857" s="99"/>
      <c r="E857" s="99"/>
      <c r="F857" s="99"/>
      <c r="G857" s="99"/>
      <c r="H857" s="99"/>
      <c r="I857" s="99"/>
      <c r="J857" s="99"/>
      <c r="K857" s="99"/>
      <c r="L857" s="99"/>
      <c r="M857" s="239"/>
      <c r="N857" s="239"/>
      <c r="O857" s="239"/>
      <c r="P857" s="239"/>
      <c r="Q857" s="99"/>
      <c r="R857" s="99"/>
      <c r="S857" s="97"/>
      <c r="T857" s="97"/>
      <c r="U857" s="97"/>
      <c r="V857" s="97"/>
      <c r="W857" s="97"/>
      <c r="X857" s="97"/>
      <c r="Y857" s="97"/>
      <c r="Z857" s="99"/>
    </row>
    <row r="858" spans="1:26" ht="12" customHeight="1">
      <c r="A858" s="99"/>
      <c r="B858" s="99"/>
      <c r="C858" s="99"/>
      <c r="D858" s="99"/>
      <c r="E858" s="99"/>
      <c r="F858" s="99"/>
      <c r="G858" s="99"/>
      <c r="H858" s="99"/>
      <c r="I858" s="99"/>
      <c r="J858" s="99"/>
      <c r="K858" s="99"/>
      <c r="L858" s="99"/>
      <c r="M858" s="239"/>
      <c r="N858" s="239"/>
      <c r="O858" s="239"/>
      <c r="P858" s="239"/>
      <c r="Q858" s="99"/>
      <c r="R858" s="99"/>
      <c r="S858" s="97"/>
      <c r="T858" s="97"/>
      <c r="U858" s="97"/>
      <c r="V858" s="97"/>
      <c r="W858" s="97"/>
      <c r="X858" s="97"/>
      <c r="Y858" s="97"/>
      <c r="Z858" s="99"/>
    </row>
    <row r="859" spans="1:26" ht="12" customHeight="1">
      <c r="A859" s="99"/>
      <c r="B859" s="99"/>
      <c r="C859" s="99"/>
      <c r="D859" s="99"/>
      <c r="E859" s="99"/>
      <c r="F859" s="99"/>
      <c r="G859" s="99"/>
      <c r="H859" s="99"/>
      <c r="I859" s="99"/>
      <c r="J859" s="99"/>
      <c r="K859" s="99"/>
      <c r="L859" s="99"/>
      <c r="M859" s="239"/>
      <c r="N859" s="239"/>
      <c r="O859" s="239"/>
      <c r="P859" s="239"/>
      <c r="Q859" s="99"/>
      <c r="R859" s="99"/>
      <c r="S859" s="97"/>
      <c r="T859" s="97"/>
      <c r="U859" s="97"/>
      <c r="V859" s="97"/>
      <c r="W859" s="97"/>
      <c r="X859" s="97"/>
      <c r="Y859" s="97"/>
      <c r="Z859" s="99"/>
    </row>
    <row r="860" spans="1:26" ht="12" customHeight="1">
      <c r="A860" s="99"/>
      <c r="B860" s="99"/>
      <c r="C860" s="99"/>
      <c r="D860" s="99"/>
      <c r="E860" s="99"/>
      <c r="F860" s="99"/>
      <c r="G860" s="99"/>
      <c r="H860" s="99"/>
      <c r="I860" s="99"/>
      <c r="J860" s="99"/>
      <c r="K860" s="99"/>
      <c r="L860" s="99"/>
      <c r="M860" s="239"/>
      <c r="N860" s="239"/>
      <c r="O860" s="239"/>
      <c r="P860" s="239"/>
      <c r="Q860" s="99"/>
      <c r="R860" s="99"/>
      <c r="S860" s="97"/>
      <c r="T860" s="97"/>
      <c r="U860" s="97"/>
      <c r="V860" s="97"/>
      <c r="W860" s="97"/>
      <c r="X860" s="97"/>
      <c r="Y860" s="97"/>
      <c r="Z860" s="99"/>
    </row>
    <row r="861" spans="1:26" ht="12" customHeight="1">
      <c r="A861" s="99"/>
      <c r="B861" s="99"/>
      <c r="C861" s="99"/>
      <c r="D861" s="99"/>
      <c r="E861" s="99"/>
      <c r="F861" s="99"/>
      <c r="G861" s="99"/>
      <c r="H861" s="99"/>
      <c r="I861" s="99"/>
      <c r="J861" s="99"/>
      <c r="K861" s="99"/>
      <c r="L861" s="99"/>
      <c r="M861" s="239"/>
      <c r="N861" s="239"/>
      <c r="O861" s="239"/>
      <c r="P861" s="239"/>
      <c r="Q861" s="99"/>
      <c r="R861" s="99"/>
      <c r="S861" s="97"/>
      <c r="T861" s="97"/>
      <c r="U861" s="97"/>
      <c r="V861" s="97"/>
      <c r="W861" s="97"/>
      <c r="X861" s="97"/>
      <c r="Y861" s="97"/>
      <c r="Z861" s="99"/>
    </row>
    <row r="862" spans="1:26" ht="12" customHeight="1">
      <c r="A862" s="99"/>
      <c r="B862" s="99"/>
      <c r="C862" s="99"/>
      <c r="D862" s="99"/>
      <c r="E862" s="99"/>
      <c r="F862" s="99"/>
      <c r="G862" s="99"/>
      <c r="H862" s="99"/>
      <c r="I862" s="99"/>
      <c r="J862" s="99"/>
      <c r="K862" s="99"/>
      <c r="L862" s="99"/>
      <c r="M862" s="239"/>
      <c r="N862" s="239"/>
      <c r="O862" s="239"/>
      <c r="P862" s="239"/>
      <c r="Q862" s="99"/>
      <c r="R862" s="99"/>
      <c r="S862" s="97"/>
      <c r="T862" s="97"/>
      <c r="U862" s="97"/>
      <c r="V862" s="97"/>
      <c r="W862" s="97"/>
      <c r="X862" s="97"/>
      <c r="Y862" s="97"/>
      <c r="Z862" s="99"/>
    </row>
    <row r="863" spans="1:26" ht="12" customHeight="1">
      <c r="A863" s="99"/>
      <c r="B863" s="99"/>
      <c r="C863" s="99"/>
      <c r="D863" s="99"/>
      <c r="E863" s="99"/>
      <c r="F863" s="99"/>
      <c r="G863" s="99"/>
      <c r="H863" s="99"/>
      <c r="I863" s="99"/>
      <c r="J863" s="99"/>
      <c r="K863" s="99"/>
      <c r="L863" s="99"/>
      <c r="M863" s="239"/>
      <c r="N863" s="239"/>
      <c r="O863" s="239"/>
      <c r="P863" s="239"/>
      <c r="Q863" s="99"/>
      <c r="R863" s="99"/>
      <c r="S863" s="97"/>
      <c r="T863" s="97"/>
      <c r="U863" s="97"/>
      <c r="V863" s="97"/>
      <c r="W863" s="97"/>
      <c r="X863" s="97"/>
      <c r="Y863" s="97"/>
      <c r="Z863" s="99"/>
    </row>
    <row r="864" spans="1:26" ht="12" customHeight="1">
      <c r="A864" s="99"/>
      <c r="B864" s="99"/>
      <c r="C864" s="99"/>
      <c r="D864" s="99"/>
      <c r="E864" s="99"/>
      <c r="F864" s="99"/>
      <c r="G864" s="99"/>
      <c r="H864" s="99"/>
      <c r="I864" s="99"/>
      <c r="J864" s="99"/>
      <c r="K864" s="99"/>
      <c r="L864" s="99"/>
      <c r="M864" s="239"/>
      <c r="N864" s="239"/>
      <c r="O864" s="239"/>
      <c r="P864" s="239"/>
      <c r="Q864" s="99"/>
      <c r="R864" s="99"/>
      <c r="S864" s="97"/>
      <c r="T864" s="97"/>
      <c r="U864" s="97"/>
      <c r="V864" s="97"/>
      <c r="W864" s="97"/>
      <c r="X864" s="97"/>
      <c r="Y864" s="97"/>
      <c r="Z864" s="99"/>
    </row>
    <row r="865" spans="1:26" ht="12" customHeight="1">
      <c r="A865" s="99"/>
      <c r="B865" s="99"/>
      <c r="C865" s="99"/>
      <c r="D865" s="99"/>
      <c r="E865" s="99"/>
      <c r="F865" s="99"/>
      <c r="G865" s="99"/>
      <c r="H865" s="99"/>
      <c r="I865" s="99"/>
      <c r="J865" s="99"/>
      <c r="K865" s="99"/>
      <c r="L865" s="99"/>
      <c r="M865" s="239"/>
      <c r="N865" s="239"/>
      <c r="O865" s="239"/>
      <c r="P865" s="239"/>
      <c r="Q865" s="99"/>
      <c r="R865" s="99"/>
      <c r="S865" s="97"/>
      <c r="T865" s="97"/>
      <c r="U865" s="97"/>
      <c r="V865" s="97"/>
      <c r="W865" s="97"/>
      <c r="X865" s="97"/>
      <c r="Y865" s="97"/>
      <c r="Z865" s="99"/>
    </row>
    <row r="866" spans="1:26" ht="12" customHeight="1">
      <c r="A866" s="99"/>
      <c r="B866" s="99"/>
      <c r="C866" s="99"/>
      <c r="D866" s="99"/>
      <c r="E866" s="99"/>
      <c r="F866" s="99"/>
      <c r="G866" s="99"/>
      <c r="H866" s="99"/>
      <c r="I866" s="99"/>
      <c r="J866" s="99"/>
      <c r="K866" s="99"/>
      <c r="L866" s="99"/>
      <c r="M866" s="239"/>
      <c r="N866" s="239"/>
      <c r="O866" s="239"/>
      <c r="P866" s="239"/>
      <c r="Q866" s="99"/>
      <c r="R866" s="99"/>
      <c r="S866" s="97"/>
      <c r="T866" s="97"/>
      <c r="U866" s="97"/>
      <c r="V866" s="97"/>
      <c r="W866" s="97"/>
      <c r="X866" s="97"/>
      <c r="Y866" s="97"/>
      <c r="Z866" s="99"/>
    </row>
    <row r="867" spans="1:26" ht="12" customHeight="1">
      <c r="A867" s="99"/>
      <c r="B867" s="99"/>
      <c r="C867" s="99"/>
      <c r="D867" s="99"/>
      <c r="E867" s="99"/>
      <c r="F867" s="99"/>
      <c r="G867" s="99"/>
      <c r="H867" s="99"/>
      <c r="I867" s="99"/>
      <c r="J867" s="99"/>
      <c r="K867" s="99"/>
      <c r="L867" s="99"/>
      <c r="M867" s="239"/>
      <c r="N867" s="239"/>
      <c r="O867" s="239"/>
      <c r="P867" s="239"/>
      <c r="Q867" s="99"/>
      <c r="R867" s="99"/>
      <c r="S867" s="97"/>
      <c r="T867" s="97"/>
      <c r="U867" s="97"/>
      <c r="V867" s="97"/>
      <c r="W867" s="97"/>
      <c r="X867" s="97"/>
      <c r="Y867" s="97"/>
      <c r="Z867" s="99"/>
    </row>
    <row r="868" spans="1:26" ht="12" customHeight="1">
      <c r="A868" s="99"/>
      <c r="B868" s="99"/>
      <c r="C868" s="99"/>
      <c r="D868" s="99"/>
      <c r="E868" s="99"/>
      <c r="F868" s="99"/>
      <c r="G868" s="99"/>
      <c r="H868" s="99"/>
      <c r="I868" s="99"/>
      <c r="J868" s="99"/>
      <c r="K868" s="99"/>
      <c r="L868" s="99"/>
      <c r="M868" s="239"/>
      <c r="N868" s="239"/>
      <c r="O868" s="239"/>
      <c r="P868" s="239"/>
      <c r="Q868" s="99"/>
      <c r="R868" s="99"/>
      <c r="S868" s="97"/>
      <c r="T868" s="97"/>
      <c r="U868" s="97"/>
      <c r="V868" s="97"/>
      <c r="W868" s="97"/>
      <c r="X868" s="97"/>
      <c r="Y868" s="97"/>
      <c r="Z868" s="99"/>
    </row>
    <row r="869" spans="1:26" ht="12" customHeight="1">
      <c r="A869" s="99"/>
      <c r="B869" s="99"/>
      <c r="C869" s="99"/>
      <c r="D869" s="99"/>
      <c r="E869" s="99"/>
      <c r="F869" s="99"/>
      <c r="G869" s="99"/>
      <c r="H869" s="99"/>
      <c r="I869" s="99"/>
      <c r="J869" s="99"/>
      <c r="K869" s="99"/>
      <c r="L869" s="99"/>
      <c r="M869" s="239"/>
      <c r="N869" s="239"/>
      <c r="O869" s="239"/>
      <c r="P869" s="239"/>
      <c r="Q869" s="99"/>
      <c r="R869" s="99"/>
      <c r="S869" s="97"/>
      <c r="T869" s="97"/>
      <c r="U869" s="97"/>
      <c r="V869" s="97"/>
      <c r="W869" s="97"/>
      <c r="X869" s="97"/>
      <c r="Y869" s="97"/>
      <c r="Z869" s="99"/>
    </row>
    <row r="870" spans="1:26" ht="12" customHeight="1">
      <c r="A870" s="99"/>
      <c r="B870" s="99"/>
      <c r="C870" s="99"/>
      <c r="D870" s="99"/>
      <c r="E870" s="99"/>
      <c r="F870" s="99"/>
      <c r="G870" s="99"/>
      <c r="H870" s="99"/>
      <c r="I870" s="99"/>
      <c r="J870" s="99"/>
      <c r="K870" s="99"/>
      <c r="L870" s="99"/>
      <c r="M870" s="239"/>
      <c r="N870" s="239"/>
      <c r="O870" s="239"/>
      <c r="P870" s="239"/>
      <c r="Q870" s="99"/>
      <c r="R870" s="99"/>
      <c r="S870" s="97"/>
      <c r="T870" s="97"/>
      <c r="U870" s="97"/>
      <c r="V870" s="97"/>
      <c r="W870" s="97"/>
      <c r="X870" s="97"/>
      <c r="Y870" s="97"/>
      <c r="Z870" s="99"/>
    </row>
    <row r="871" spans="1:26" ht="12" customHeight="1">
      <c r="A871" s="99"/>
      <c r="B871" s="99"/>
      <c r="C871" s="99"/>
      <c r="D871" s="99"/>
      <c r="E871" s="99"/>
      <c r="F871" s="99"/>
      <c r="G871" s="99"/>
      <c r="H871" s="99"/>
      <c r="I871" s="99"/>
      <c r="J871" s="99"/>
      <c r="K871" s="99"/>
      <c r="L871" s="99"/>
      <c r="M871" s="239"/>
      <c r="N871" s="239"/>
      <c r="O871" s="239"/>
      <c r="P871" s="239"/>
      <c r="Q871" s="99"/>
      <c r="R871" s="99"/>
      <c r="S871" s="97"/>
      <c r="T871" s="97"/>
      <c r="U871" s="97"/>
      <c r="V871" s="97"/>
      <c r="W871" s="97"/>
      <c r="X871" s="97"/>
      <c r="Y871" s="97"/>
      <c r="Z871" s="99"/>
    </row>
    <row r="872" spans="1:26" ht="12" customHeight="1">
      <c r="A872" s="99"/>
      <c r="B872" s="99"/>
      <c r="C872" s="99"/>
      <c r="D872" s="99"/>
      <c r="E872" s="99"/>
      <c r="F872" s="99"/>
      <c r="G872" s="99"/>
      <c r="H872" s="99"/>
      <c r="I872" s="99"/>
      <c r="J872" s="99"/>
      <c r="K872" s="99"/>
      <c r="L872" s="99"/>
      <c r="M872" s="239"/>
      <c r="N872" s="239"/>
      <c r="O872" s="239"/>
      <c r="P872" s="239"/>
      <c r="Q872" s="99"/>
      <c r="R872" s="99"/>
      <c r="S872" s="97"/>
      <c r="T872" s="97"/>
      <c r="U872" s="97"/>
      <c r="V872" s="97"/>
      <c r="W872" s="97"/>
      <c r="X872" s="97"/>
      <c r="Y872" s="97"/>
      <c r="Z872" s="99"/>
    </row>
    <row r="873" spans="1:26" ht="12" customHeight="1">
      <c r="A873" s="99"/>
      <c r="B873" s="99"/>
      <c r="C873" s="99"/>
      <c r="D873" s="99"/>
      <c r="E873" s="99"/>
      <c r="F873" s="99"/>
      <c r="G873" s="99"/>
      <c r="H873" s="99"/>
      <c r="I873" s="99"/>
      <c r="J873" s="99"/>
      <c r="K873" s="99"/>
      <c r="L873" s="99"/>
      <c r="M873" s="239"/>
      <c r="N873" s="239"/>
      <c r="O873" s="239"/>
      <c r="P873" s="239"/>
      <c r="Q873" s="99"/>
      <c r="R873" s="99"/>
      <c r="S873" s="97"/>
      <c r="T873" s="97"/>
      <c r="U873" s="97"/>
      <c r="V873" s="97"/>
      <c r="W873" s="97"/>
      <c r="X873" s="97"/>
      <c r="Y873" s="97"/>
      <c r="Z873" s="99"/>
    </row>
    <row r="874" spans="1:26" ht="12" customHeight="1">
      <c r="A874" s="99"/>
      <c r="B874" s="99"/>
      <c r="C874" s="99"/>
      <c r="D874" s="99"/>
      <c r="E874" s="99"/>
      <c r="F874" s="99"/>
      <c r="G874" s="99"/>
      <c r="H874" s="99"/>
      <c r="I874" s="99"/>
      <c r="J874" s="99"/>
      <c r="K874" s="99"/>
      <c r="L874" s="99"/>
      <c r="M874" s="239"/>
      <c r="N874" s="239"/>
      <c r="O874" s="239"/>
      <c r="P874" s="239"/>
      <c r="Q874" s="99"/>
      <c r="R874" s="99"/>
      <c r="S874" s="97"/>
      <c r="T874" s="97"/>
      <c r="U874" s="97"/>
      <c r="V874" s="97"/>
      <c r="W874" s="97"/>
      <c r="X874" s="97"/>
      <c r="Y874" s="97"/>
      <c r="Z874" s="99"/>
    </row>
    <row r="875" spans="1:26" ht="12" customHeight="1">
      <c r="A875" s="99"/>
      <c r="B875" s="99"/>
      <c r="C875" s="99"/>
      <c r="D875" s="99"/>
      <c r="E875" s="99"/>
      <c r="F875" s="99"/>
      <c r="G875" s="99"/>
      <c r="H875" s="99"/>
      <c r="I875" s="99"/>
      <c r="J875" s="99"/>
      <c r="K875" s="99"/>
      <c r="L875" s="99"/>
      <c r="M875" s="239"/>
      <c r="N875" s="239"/>
      <c r="O875" s="239"/>
      <c r="P875" s="239"/>
      <c r="Q875" s="99"/>
      <c r="R875" s="99"/>
      <c r="S875" s="97"/>
      <c r="T875" s="97"/>
      <c r="U875" s="97"/>
      <c r="V875" s="97"/>
      <c r="W875" s="97"/>
      <c r="X875" s="97"/>
      <c r="Y875" s="97"/>
      <c r="Z875" s="99"/>
    </row>
    <row r="876" spans="1:26" ht="12" customHeight="1">
      <c r="A876" s="99"/>
      <c r="B876" s="99"/>
      <c r="C876" s="99"/>
      <c r="D876" s="99"/>
      <c r="E876" s="99"/>
      <c r="F876" s="99"/>
      <c r="G876" s="99"/>
      <c r="H876" s="99"/>
      <c r="I876" s="99"/>
      <c r="J876" s="99"/>
      <c r="K876" s="99"/>
      <c r="L876" s="99"/>
      <c r="M876" s="239"/>
      <c r="N876" s="239"/>
      <c r="O876" s="239"/>
      <c r="P876" s="239"/>
      <c r="Q876" s="99"/>
      <c r="R876" s="99"/>
      <c r="S876" s="97"/>
      <c r="T876" s="97"/>
      <c r="U876" s="97"/>
      <c r="V876" s="97"/>
      <c r="W876" s="97"/>
      <c r="X876" s="97"/>
      <c r="Y876" s="97"/>
      <c r="Z876" s="99"/>
    </row>
    <row r="877" spans="1:26" ht="12" customHeight="1">
      <c r="A877" s="99"/>
      <c r="B877" s="99"/>
      <c r="C877" s="99"/>
      <c r="D877" s="99"/>
      <c r="E877" s="99"/>
      <c r="F877" s="99"/>
      <c r="G877" s="99"/>
      <c r="H877" s="99"/>
      <c r="I877" s="99"/>
      <c r="J877" s="99"/>
      <c r="K877" s="99"/>
      <c r="L877" s="99"/>
      <c r="M877" s="239"/>
      <c r="N877" s="239"/>
      <c r="O877" s="239"/>
      <c r="P877" s="239"/>
      <c r="Q877" s="99"/>
      <c r="R877" s="99"/>
      <c r="S877" s="97"/>
      <c r="T877" s="97"/>
      <c r="U877" s="97"/>
      <c r="V877" s="97"/>
      <c r="W877" s="97"/>
      <c r="X877" s="97"/>
      <c r="Y877" s="97"/>
      <c r="Z877" s="99"/>
    </row>
    <row r="878" spans="1:26" ht="12" customHeight="1">
      <c r="A878" s="99"/>
      <c r="B878" s="99"/>
      <c r="C878" s="99"/>
      <c r="D878" s="99"/>
      <c r="E878" s="99"/>
      <c r="F878" s="99"/>
      <c r="G878" s="99"/>
      <c r="H878" s="99"/>
      <c r="I878" s="99"/>
      <c r="J878" s="99"/>
      <c r="K878" s="99"/>
      <c r="L878" s="99"/>
      <c r="M878" s="239"/>
      <c r="N878" s="239"/>
      <c r="O878" s="239"/>
      <c r="P878" s="239"/>
      <c r="Q878" s="99"/>
      <c r="R878" s="99"/>
      <c r="S878" s="97"/>
      <c r="T878" s="97"/>
      <c r="U878" s="97"/>
      <c r="V878" s="97"/>
      <c r="W878" s="97"/>
      <c r="X878" s="97"/>
      <c r="Y878" s="97"/>
      <c r="Z878" s="99"/>
    </row>
    <row r="879" spans="1:26" ht="12" customHeight="1">
      <c r="A879" s="99"/>
      <c r="B879" s="99"/>
      <c r="C879" s="99"/>
      <c r="D879" s="99"/>
      <c r="E879" s="99"/>
      <c r="F879" s="99"/>
      <c r="G879" s="99"/>
      <c r="H879" s="99"/>
      <c r="I879" s="99"/>
      <c r="J879" s="99"/>
      <c r="K879" s="99"/>
      <c r="L879" s="99"/>
      <c r="M879" s="239"/>
      <c r="N879" s="239"/>
      <c r="O879" s="239"/>
      <c r="P879" s="239"/>
      <c r="Q879" s="99"/>
      <c r="R879" s="99"/>
      <c r="S879" s="97"/>
      <c r="T879" s="97"/>
      <c r="U879" s="97"/>
      <c r="V879" s="97"/>
      <c r="W879" s="97"/>
      <c r="X879" s="97"/>
      <c r="Y879" s="97"/>
      <c r="Z879" s="99"/>
    </row>
    <row r="880" spans="1:26" ht="12" customHeight="1">
      <c r="A880" s="99"/>
      <c r="B880" s="99"/>
      <c r="C880" s="99"/>
      <c r="D880" s="99"/>
      <c r="E880" s="99"/>
      <c r="F880" s="99"/>
      <c r="G880" s="99"/>
      <c r="H880" s="99"/>
      <c r="I880" s="99"/>
      <c r="J880" s="99"/>
      <c r="K880" s="99"/>
      <c r="L880" s="99"/>
      <c r="M880" s="239"/>
      <c r="N880" s="239"/>
      <c r="O880" s="239"/>
      <c r="P880" s="239"/>
      <c r="Q880" s="99"/>
      <c r="R880" s="99"/>
      <c r="S880" s="97"/>
      <c r="T880" s="97"/>
      <c r="U880" s="97"/>
      <c r="V880" s="97"/>
      <c r="W880" s="97"/>
      <c r="X880" s="97"/>
      <c r="Y880" s="97"/>
      <c r="Z880" s="99"/>
    </row>
    <row r="881" spans="1:26" ht="12" customHeight="1">
      <c r="A881" s="99"/>
      <c r="B881" s="99"/>
      <c r="C881" s="99"/>
      <c r="D881" s="99"/>
      <c r="E881" s="99"/>
      <c r="F881" s="99"/>
      <c r="G881" s="99"/>
      <c r="H881" s="99"/>
      <c r="I881" s="99"/>
      <c r="J881" s="99"/>
      <c r="K881" s="99"/>
      <c r="L881" s="99"/>
      <c r="M881" s="239"/>
      <c r="N881" s="239"/>
      <c r="O881" s="239"/>
      <c r="P881" s="239"/>
      <c r="Q881" s="99"/>
      <c r="R881" s="99"/>
      <c r="S881" s="97"/>
      <c r="T881" s="97"/>
      <c r="U881" s="97"/>
      <c r="V881" s="97"/>
      <c r="W881" s="97"/>
      <c r="X881" s="97"/>
      <c r="Y881" s="97"/>
      <c r="Z881" s="99"/>
    </row>
    <row r="882" spans="1:26" ht="12" customHeight="1">
      <c r="A882" s="99"/>
      <c r="B882" s="99"/>
      <c r="C882" s="99"/>
      <c r="D882" s="99"/>
      <c r="E882" s="99"/>
      <c r="F882" s="99"/>
      <c r="G882" s="99"/>
      <c r="H882" s="99"/>
      <c r="I882" s="99"/>
      <c r="J882" s="99"/>
      <c r="K882" s="99"/>
      <c r="L882" s="99"/>
      <c r="M882" s="239"/>
      <c r="N882" s="239"/>
      <c r="O882" s="239"/>
      <c r="P882" s="239"/>
      <c r="Q882" s="99"/>
      <c r="R882" s="99"/>
      <c r="S882" s="97"/>
      <c r="T882" s="97"/>
      <c r="U882" s="97"/>
      <c r="V882" s="97"/>
      <c r="W882" s="97"/>
      <c r="X882" s="97"/>
      <c r="Y882" s="97"/>
      <c r="Z882" s="99"/>
    </row>
    <row r="883" spans="1:26" ht="12" customHeight="1">
      <c r="A883" s="99"/>
      <c r="B883" s="99"/>
      <c r="C883" s="99"/>
      <c r="D883" s="99"/>
      <c r="E883" s="99"/>
      <c r="F883" s="99"/>
      <c r="G883" s="99"/>
      <c r="H883" s="99"/>
      <c r="I883" s="99"/>
      <c r="J883" s="99"/>
      <c r="K883" s="99"/>
      <c r="L883" s="99"/>
      <c r="M883" s="239"/>
      <c r="N883" s="239"/>
      <c r="O883" s="239"/>
      <c r="P883" s="239"/>
      <c r="Q883" s="99"/>
      <c r="R883" s="99"/>
      <c r="S883" s="97"/>
      <c r="T883" s="97"/>
      <c r="U883" s="97"/>
      <c r="V883" s="97"/>
      <c r="W883" s="97"/>
      <c r="X883" s="97"/>
      <c r="Y883" s="97"/>
      <c r="Z883" s="99"/>
    </row>
    <row r="884" spans="1:26" ht="12" customHeight="1">
      <c r="A884" s="99"/>
      <c r="B884" s="99"/>
      <c r="C884" s="99"/>
      <c r="D884" s="99"/>
      <c r="E884" s="99"/>
      <c r="F884" s="99"/>
      <c r="G884" s="99"/>
      <c r="H884" s="99"/>
      <c r="I884" s="99"/>
      <c r="J884" s="99"/>
      <c r="K884" s="99"/>
      <c r="L884" s="99"/>
      <c r="M884" s="239"/>
      <c r="N884" s="239"/>
      <c r="O884" s="239"/>
      <c r="P884" s="239"/>
      <c r="Q884" s="99"/>
      <c r="R884" s="99"/>
      <c r="S884" s="97"/>
      <c r="T884" s="97"/>
      <c r="U884" s="97"/>
      <c r="V884" s="97"/>
      <c r="W884" s="97"/>
      <c r="X884" s="97"/>
      <c r="Y884" s="97"/>
      <c r="Z884" s="99"/>
    </row>
    <row r="885" spans="1:26" ht="12" customHeight="1">
      <c r="A885" s="99"/>
      <c r="B885" s="99"/>
      <c r="C885" s="99"/>
      <c r="D885" s="99"/>
      <c r="E885" s="99"/>
      <c r="F885" s="99"/>
      <c r="G885" s="99"/>
      <c r="H885" s="99"/>
      <c r="I885" s="99"/>
      <c r="J885" s="99"/>
      <c r="K885" s="99"/>
      <c r="L885" s="99"/>
      <c r="M885" s="239"/>
      <c r="N885" s="239"/>
      <c r="O885" s="239"/>
      <c r="P885" s="239"/>
      <c r="Q885" s="99"/>
      <c r="R885" s="99"/>
      <c r="S885" s="97"/>
      <c r="T885" s="97"/>
      <c r="U885" s="97"/>
      <c r="V885" s="97"/>
      <c r="W885" s="97"/>
      <c r="X885" s="97"/>
      <c r="Y885" s="97"/>
      <c r="Z885" s="99"/>
    </row>
    <row r="886" spans="1:26" ht="12" customHeight="1">
      <c r="A886" s="99"/>
      <c r="B886" s="99"/>
      <c r="C886" s="99"/>
      <c r="D886" s="99"/>
      <c r="E886" s="99"/>
      <c r="F886" s="99"/>
      <c r="G886" s="99"/>
      <c r="H886" s="99"/>
      <c r="I886" s="99"/>
      <c r="J886" s="99"/>
      <c r="K886" s="99"/>
      <c r="L886" s="99"/>
      <c r="M886" s="239"/>
      <c r="N886" s="239"/>
      <c r="O886" s="239"/>
      <c r="P886" s="239"/>
      <c r="Q886" s="99"/>
      <c r="R886" s="99"/>
      <c r="S886" s="97"/>
      <c r="T886" s="97"/>
      <c r="U886" s="97"/>
      <c r="V886" s="97"/>
      <c r="W886" s="97"/>
      <c r="X886" s="97"/>
      <c r="Y886" s="97"/>
      <c r="Z886" s="99"/>
    </row>
    <row r="887" spans="1:26" ht="12" customHeight="1">
      <c r="A887" s="99"/>
      <c r="B887" s="99"/>
      <c r="C887" s="99"/>
      <c r="D887" s="99"/>
      <c r="E887" s="99"/>
      <c r="F887" s="99"/>
      <c r="G887" s="99"/>
      <c r="H887" s="99"/>
      <c r="I887" s="99"/>
      <c r="J887" s="99"/>
      <c r="K887" s="99"/>
      <c r="L887" s="99"/>
      <c r="M887" s="239"/>
      <c r="N887" s="239"/>
      <c r="O887" s="239"/>
      <c r="P887" s="239"/>
      <c r="Q887" s="99"/>
      <c r="R887" s="99"/>
      <c r="S887" s="97"/>
      <c r="T887" s="97"/>
      <c r="U887" s="97"/>
      <c r="V887" s="97"/>
      <c r="W887" s="97"/>
      <c r="X887" s="97"/>
      <c r="Y887" s="97"/>
      <c r="Z887" s="99"/>
    </row>
    <row r="888" spans="1:26" ht="12" customHeight="1">
      <c r="A888" s="99"/>
      <c r="B888" s="99"/>
      <c r="C888" s="99"/>
      <c r="D888" s="99"/>
      <c r="E888" s="99"/>
      <c r="F888" s="99"/>
      <c r="G888" s="99"/>
      <c r="H888" s="99"/>
      <c r="I888" s="99"/>
      <c r="J888" s="99"/>
      <c r="K888" s="99"/>
      <c r="L888" s="99"/>
      <c r="M888" s="239"/>
      <c r="N888" s="239"/>
      <c r="O888" s="239"/>
      <c r="P888" s="239"/>
      <c r="Q888" s="99"/>
      <c r="R888" s="99"/>
      <c r="S888" s="97"/>
      <c r="T888" s="97"/>
      <c r="U888" s="97"/>
      <c r="V888" s="97"/>
      <c r="W888" s="97"/>
      <c r="X888" s="97"/>
      <c r="Y888" s="97"/>
      <c r="Z888" s="99"/>
    </row>
    <row r="889" spans="1:26" ht="12" customHeight="1">
      <c r="A889" s="99"/>
      <c r="B889" s="99"/>
      <c r="C889" s="99"/>
      <c r="D889" s="99"/>
      <c r="E889" s="99"/>
      <c r="F889" s="99"/>
      <c r="G889" s="99"/>
      <c r="H889" s="99"/>
      <c r="I889" s="99"/>
      <c r="J889" s="99"/>
      <c r="K889" s="99"/>
      <c r="L889" s="99"/>
      <c r="M889" s="239"/>
      <c r="N889" s="239"/>
      <c r="O889" s="239"/>
      <c r="P889" s="239"/>
      <c r="Q889" s="99"/>
      <c r="R889" s="99"/>
      <c r="S889" s="97"/>
      <c r="T889" s="97"/>
      <c r="U889" s="97"/>
      <c r="V889" s="97"/>
      <c r="W889" s="97"/>
      <c r="X889" s="97"/>
      <c r="Y889" s="97"/>
      <c r="Z889" s="99"/>
    </row>
    <row r="890" spans="1:26" ht="12" customHeight="1">
      <c r="A890" s="99"/>
      <c r="B890" s="99"/>
      <c r="C890" s="99"/>
      <c r="D890" s="99"/>
      <c r="E890" s="99"/>
      <c r="F890" s="99"/>
      <c r="G890" s="99"/>
      <c r="H890" s="99"/>
      <c r="I890" s="99"/>
      <c r="J890" s="99"/>
      <c r="K890" s="99"/>
      <c r="L890" s="99"/>
      <c r="M890" s="239"/>
      <c r="N890" s="239"/>
      <c r="O890" s="239"/>
      <c r="P890" s="239"/>
      <c r="Q890" s="99"/>
      <c r="R890" s="99"/>
      <c r="S890" s="97"/>
      <c r="T890" s="97"/>
      <c r="U890" s="97"/>
      <c r="V890" s="97"/>
      <c r="W890" s="97"/>
      <c r="X890" s="97"/>
      <c r="Y890" s="97"/>
      <c r="Z890" s="99"/>
    </row>
    <row r="891" spans="1:26" ht="12" customHeight="1">
      <c r="A891" s="99"/>
      <c r="B891" s="99"/>
      <c r="C891" s="99"/>
      <c r="D891" s="99"/>
      <c r="E891" s="99"/>
      <c r="F891" s="99"/>
      <c r="G891" s="99"/>
      <c r="H891" s="99"/>
      <c r="I891" s="99"/>
      <c r="J891" s="99"/>
      <c r="K891" s="99"/>
      <c r="L891" s="99"/>
      <c r="M891" s="239"/>
      <c r="N891" s="239"/>
      <c r="O891" s="239"/>
      <c r="P891" s="239"/>
      <c r="Q891" s="99"/>
      <c r="R891" s="99"/>
      <c r="S891" s="97"/>
      <c r="T891" s="97"/>
      <c r="U891" s="97"/>
      <c r="V891" s="97"/>
      <c r="W891" s="97"/>
      <c r="X891" s="97"/>
      <c r="Y891" s="97"/>
      <c r="Z891" s="99"/>
    </row>
    <row r="892" spans="1:26" ht="12" customHeight="1">
      <c r="A892" s="99"/>
      <c r="B892" s="99"/>
      <c r="C892" s="99"/>
      <c r="D892" s="99"/>
      <c r="E892" s="99"/>
      <c r="F892" s="99"/>
      <c r="G892" s="99"/>
      <c r="H892" s="99"/>
      <c r="I892" s="99"/>
      <c r="J892" s="99"/>
      <c r="K892" s="99"/>
      <c r="L892" s="99"/>
      <c r="M892" s="239"/>
      <c r="N892" s="239"/>
      <c r="O892" s="239"/>
      <c r="P892" s="239"/>
      <c r="Q892" s="99"/>
      <c r="R892" s="99"/>
      <c r="S892" s="97"/>
      <c r="T892" s="97"/>
      <c r="U892" s="97"/>
      <c r="V892" s="97"/>
      <c r="W892" s="97"/>
      <c r="X892" s="97"/>
      <c r="Y892" s="97"/>
      <c r="Z892" s="99"/>
    </row>
    <row r="893" spans="1:26" ht="12" customHeight="1">
      <c r="A893" s="99"/>
      <c r="B893" s="99"/>
      <c r="C893" s="99"/>
      <c r="D893" s="99"/>
      <c r="E893" s="99"/>
      <c r="F893" s="99"/>
      <c r="G893" s="99"/>
      <c r="H893" s="99"/>
      <c r="I893" s="99"/>
      <c r="J893" s="99"/>
      <c r="K893" s="99"/>
      <c r="L893" s="99"/>
      <c r="M893" s="239"/>
      <c r="N893" s="239"/>
      <c r="O893" s="239"/>
      <c r="P893" s="239"/>
      <c r="Q893" s="99"/>
      <c r="R893" s="99"/>
      <c r="S893" s="97"/>
      <c r="T893" s="97"/>
      <c r="U893" s="97"/>
      <c r="V893" s="97"/>
      <c r="W893" s="97"/>
      <c r="X893" s="97"/>
      <c r="Y893" s="97"/>
      <c r="Z893" s="99"/>
    </row>
    <row r="894" spans="1:26" ht="12" customHeight="1">
      <c r="A894" s="99"/>
      <c r="B894" s="99"/>
      <c r="C894" s="99"/>
      <c r="D894" s="99"/>
      <c r="E894" s="99"/>
      <c r="F894" s="99"/>
      <c r="G894" s="99"/>
      <c r="H894" s="99"/>
      <c r="I894" s="99"/>
      <c r="J894" s="99"/>
      <c r="K894" s="99"/>
      <c r="L894" s="99"/>
      <c r="M894" s="239"/>
      <c r="N894" s="239"/>
      <c r="O894" s="239"/>
      <c r="P894" s="239"/>
      <c r="Q894" s="99"/>
      <c r="R894" s="99"/>
      <c r="S894" s="97"/>
      <c r="T894" s="97"/>
      <c r="U894" s="97"/>
      <c r="V894" s="97"/>
      <c r="W894" s="97"/>
      <c r="X894" s="97"/>
      <c r="Y894" s="97"/>
      <c r="Z894" s="99"/>
    </row>
    <row r="895" spans="1:26" ht="12" customHeight="1">
      <c r="A895" s="99"/>
      <c r="B895" s="99"/>
      <c r="C895" s="99"/>
      <c r="D895" s="99"/>
      <c r="E895" s="99"/>
      <c r="F895" s="99"/>
      <c r="G895" s="99"/>
      <c r="H895" s="99"/>
      <c r="I895" s="99"/>
      <c r="J895" s="99"/>
      <c r="K895" s="99"/>
      <c r="L895" s="99"/>
      <c r="M895" s="239"/>
      <c r="N895" s="239"/>
      <c r="O895" s="239"/>
      <c r="P895" s="239"/>
      <c r="Q895" s="99"/>
      <c r="R895" s="99"/>
      <c r="S895" s="97"/>
      <c r="T895" s="97"/>
      <c r="U895" s="97"/>
      <c r="V895" s="97"/>
      <c r="W895" s="97"/>
      <c r="X895" s="97"/>
      <c r="Y895" s="97"/>
      <c r="Z895" s="99"/>
    </row>
    <row r="896" spans="1:26" ht="12" customHeight="1">
      <c r="A896" s="99"/>
      <c r="B896" s="99"/>
      <c r="C896" s="99"/>
      <c r="D896" s="99"/>
      <c r="E896" s="99"/>
      <c r="F896" s="99"/>
      <c r="G896" s="99"/>
      <c r="H896" s="99"/>
      <c r="I896" s="99"/>
      <c r="J896" s="99"/>
      <c r="K896" s="99"/>
      <c r="L896" s="99"/>
      <c r="M896" s="239"/>
      <c r="N896" s="239"/>
      <c r="O896" s="239"/>
      <c r="P896" s="239"/>
      <c r="Q896" s="99"/>
      <c r="R896" s="99"/>
      <c r="S896" s="97"/>
      <c r="T896" s="97"/>
      <c r="U896" s="97"/>
      <c r="V896" s="97"/>
      <c r="W896" s="97"/>
      <c r="X896" s="97"/>
      <c r="Y896" s="97"/>
      <c r="Z896" s="99"/>
    </row>
    <row r="897" spans="1:26" ht="12" customHeight="1">
      <c r="A897" s="99"/>
      <c r="B897" s="99"/>
      <c r="C897" s="99"/>
      <c r="D897" s="99"/>
      <c r="E897" s="99"/>
      <c r="F897" s="99"/>
      <c r="G897" s="99"/>
      <c r="H897" s="99"/>
      <c r="I897" s="99"/>
      <c r="J897" s="99"/>
      <c r="K897" s="99"/>
      <c r="L897" s="99"/>
      <c r="M897" s="239"/>
      <c r="N897" s="239"/>
      <c r="O897" s="239"/>
      <c r="P897" s="239"/>
      <c r="Q897" s="99"/>
      <c r="R897" s="99"/>
      <c r="S897" s="97"/>
      <c r="T897" s="97"/>
      <c r="U897" s="97"/>
      <c r="V897" s="97"/>
      <c r="W897" s="97"/>
      <c r="X897" s="97"/>
      <c r="Y897" s="97"/>
      <c r="Z897" s="99"/>
    </row>
    <row r="898" spans="1:26" ht="12" customHeight="1">
      <c r="A898" s="99"/>
      <c r="B898" s="99"/>
      <c r="C898" s="99"/>
      <c r="D898" s="99"/>
      <c r="E898" s="99"/>
      <c r="F898" s="99"/>
      <c r="G898" s="99"/>
      <c r="H898" s="99"/>
      <c r="I898" s="99"/>
      <c r="J898" s="99"/>
      <c r="K898" s="99"/>
      <c r="L898" s="99"/>
      <c r="M898" s="239"/>
      <c r="N898" s="239"/>
      <c r="O898" s="239"/>
      <c r="P898" s="239"/>
      <c r="Q898" s="99"/>
      <c r="R898" s="99"/>
      <c r="S898" s="97"/>
      <c r="T898" s="97"/>
      <c r="U898" s="97"/>
      <c r="V898" s="97"/>
      <c r="W898" s="97"/>
      <c r="X898" s="97"/>
      <c r="Y898" s="97"/>
      <c r="Z898" s="99"/>
    </row>
    <row r="899" spans="1:26" ht="12" customHeight="1">
      <c r="A899" s="99"/>
      <c r="B899" s="99"/>
      <c r="C899" s="99"/>
      <c r="D899" s="99"/>
      <c r="E899" s="99"/>
      <c r="F899" s="99"/>
      <c r="G899" s="99"/>
      <c r="H899" s="99"/>
      <c r="I899" s="99"/>
      <c r="J899" s="99"/>
      <c r="K899" s="99"/>
      <c r="L899" s="99"/>
      <c r="M899" s="239"/>
      <c r="N899" s="239"/>
      <c r="O899" s="239"/>
      <c r="P899" s="239"/>
      <c r="Q899" s="99"/>
      <c r="R899" s="99"/>
      <c r="S899" s="97"/>
      <c r="T899" s="97"/>
      <c r="U899" s="97"/>
      <c r="V899" s="97"/>
      <c r="W899" s="97"/>
      <c r="X899" s="97"/>
      <c r="Y899" s="97"/>
      <c r="Z899" s="99"/>
    </row>
    <row r="900" spans="1:26" ht="12" customHeight="1">
      <c r="A900" s="99"/>
      <c r="B900" s="99"/>
      <c r="C900" s="99"/>
      <c r="D900" s="99"/>
      <c r="E900" s="99"/>
      <c r="F900" s="99"/>
      <c r="G900" s="99"/>
      <c r="H900" s="99"/>
      <c r="I900" s="99"/>
      <c r="J900" s="99"/>
      <c r="K900" s="99"/>
      <c r="L900" s="99"/>
      <c r="M900" s="239"/>
      <c r="N900" s="239"/>
      <c r="O900" s="239"/>
      <c r="P900" s="239"/>
      <c r="Q900" s="99"/>
      <c r="R900" s="99"/>
      <c r="S900" s="97"/>
      <c r="T900" s="97"/>
      <c r="U900" s="97"/>
      <c r="V900" s="97"/>
      <c r="W900" s="97"/>
      <c r="X900" s="97"/>
      <c r="Y900" s="97"/>
      <c r="Z900" s="99"/>
    </row>
    <row r="901" spans="1:26" ht="12" customHeight="1">
      <c r="A901" s="99"/>
      <c r="B901" s="99"/>
      <c r="C901" s="99"/>
      <c r="D901" s="99"/>
      <c r="E901" s="99"/>
      <c r="F901" s="99"/>
      <c r="G901" s="99"/>
      <c r="H901" s="99"/>
      <c r="I901" s="99"/>
      <c r="J901" s="99"/>
      <c r="K901" s="99"/>
      <c r="L901" s="99"/>
      <c r="M901" s="239"/>
      <c r="N901" s="239"/>
      <c r="O901" s="239"/>
      <c r="P901" s="239"/>
      <c r="Q901" s="99"/>
      <c r="R901" s="99"/>
      <c r="S901" s="97"/>
      <c r="T901" s="97"/>
      <c r="U901" s="97"/>
      <c r="V901" s="97"/>
      <c r="W901" s="97"/>
      <c r="X901" s="97"/>
      <c r="Y901" s="97"/>
      <c r="Z901" s="99"/>
    </row>
    <row r="902" spans="1:26" ht="12" customHeight="1">
      <c r="A902" s="99"/>
      <c r="B902" s="99"/>
      <c r="C902" s="99"/>
      <c r="D902" s="99"/>
      <c r="E902" s="99"/>
      <c r="F902" s="99"/>
      <c r="G902" s="99"/>
      <c r="H902" s="99"/>
      <c r="I902" s="99"/>
      <c r="J902" s="99"/>
      <c r="K902" s="99"/>
      <c r="L902" s="99"/>
      <c r="M902" s="239"/>
      <c r="N902" s="239"/>
      <c r="O902" s="239"/>
      <c r="P902" s="239"/>
      <c r="Q902" s="99"/>
      <c r="R902" s="99"/>
      <c r="S902" s="97"/>
      <c r="T902" s="97"/>
      <c r="U902" s="97"/>
      <c r="V902" s="97"/>
      <c r="W902" s="97"/>
      <c r="X902" s="97"/>
      <c r="Y902" s="97"/>
      <c r="Z902" s="99"/>
    </row>
    <row r="903" spans="1:26" ht="12" customHeight="1">
      <c r="A903" s="99"/>
      <c r="B903" s="99"/>
      <c r="C903" s="99"/>
      <c r="D903" s="99"/>
      <c r="E903" s="99"/>
      <c r="F903" s="99"/>
      <c r="G903" s="99"/>
      <c r="H903" s="99"/>
      <c r="I903" s="99"/>
      <c r="J903" s="99"/>
      <c r="K903" s="99"/>
      <c r="L903" s="99"/>
      <c r="M903" s="239"/>
      <c r="N903" s="239"/>
      <c r="O903" s="239"/>
      <c r="P903" s="239"/>
      <c r="Q903" s="99"/>
      <c r="R903" s="99"/>
      <c r="S903" s="97"/>
      <c r="T903" s="97"/>
      <c r="U903" s="97"/>
      <c r="V903" s="97"/>
      <c r="W903" s="97"/>
      <c r="X903" s="97"/>
      <c r="Y903" s="97"/>
      <c r="Z903" s="99"/>
    </row>
    <row r="904" spans="1:26" ht="12" customHeight="1">
      <c r="A904" s="99"/>
      <c r="B904" s="99"/>
      <c r="C904" s="99"/>
      <c r="D904" s="99"/>
      <c r="E904" s="99"/>
      <c r="F904" s="99"/>
      <c r="G904" s="99"/>
      <c r="H904" s="99"/>
      <c r="I904" s="99"/>
      <c r="J904" s="99"/>
      <c r="K904" s="99"/>
      <c r="L904" s="99"/>
      <c r="M904" s="239"/>
      <c r="N904" s="239"/>
      <c r="O904" s="239"/>
      <c r="P904" s="239"/>
      <c r="Q904" s="99"/>
      <c r="R904" s="99"/>
      <c r="S904" s="97"/>
      <c r="T904" s="97"/>
      <c r="U904" s="97"/>
      <c r="V904" s="97"/>
      <c r="W904" s="97"/>
      <c r="X904" s="97"/>
      <c r="Y904" s="97"/>
      <c r="Z904" s="99"/>
    </row>
    <row r="905" spans="1:26" ht="12" customHeight="1">
      <c r="A905" s="99"/>
      <c r="B905" s="99"/>
      <c r="C905" s="99"/>
      <c r="D905" s="99"/>
      <c r="E905" s="99"/>
      <c r="F905" s="99"/>
      <c r="G905" s="99"/>
      <c r="H905" s="99"/>
      <c r="I905" s="99"/>
      <c r="J905" s="99"/>
      <c r="K905" s="99"/>
      <c r="L905" s="99"/>
      <c r="M905" s="239"/>
      <c r="N905" s="239"/>
      <c r="O905" s="239"/>
      <c r="P905" s="239"/>
      <c r="Q905" s="99"/>
      <c r="R905" s="99"/>
      <c r="S905" s="97"/>
      <c r="T905" s="97"/>
      <c r="U905" s="97"/>
      <c r="V905" s="97"/>
      <c r="W905" s="97"/>
      <c r="X905" s="97"/>
      <c r="Y905" s="97"/>
      <c r="Z905" s="99"/>
    </row>
    <row r="906" spans="1:26" ht="12" customHeight="1">
      <c r="A906" s="99"/>
      <c r="B906" s="99"/>
      <c r="C906" s="99"/>
      <c r="D906" s="99"/>
      <c r="E906" s="99"/>
      <c r="F906" s="99"/>
      <c r="G906" s="99"/>
      <c r="H906" s="99"/>
      <c r="I906" s="99"/>
      <c r="J906" s="99"/>
      <c r="K906" s="99"/>
      <c r="L906" s="99"/>
      <c r="M906" s="239"/>
      <c r="N906" s="239"/>
      <c r="O906" s="239"/>
      <c r="P906" s="239"/>
      <c r="Q906" s="99"/>
      <c r="R906" s="99"/>
      <c r="S906" s="97"/>
      <c r="T906" s="97"/>
      <c r="U906" s="97"/>
      <c r="V906" s="97"/>
      <c r="W906" s="97"/>
      <c r="X906" s="97"/>
      <c r="Y906" s="97"/>
      <c r="Z906" s="99"/>
    </row>
    <row r="907" spans="1:26" ht="12" customHeight="1">
      <c r="A907" s="99"/>
      <c r="B907" s="99"/>
      <c r="C907" s="99"/>
      <c r="D907" s="99"/>
      <c r="E907" s="99"/>
      <c r="F907" s="99"/>
      <c r="G907" s="99"/>
      <c r="H907" s="99"/>
      <c r="I907" s="99"/>
      <c r="J907" s="99"/>
      <c r="K907" s="99"/>
      <c r="L907" s="99"/>
      <c r="M907" s="239"/>
      <c r="N907" s="239"/>
      <c r="O907" s="239"/>
      <c r="P907" s="239"/>
      <c r="Q907" s="99"/>
      <c r="R907" s="99"/>
      <c r="S907" s="97"/>
      <c r="T907" s="97"/>
      <c r="U907" s="97"/>
      <c r="V907" s="97"/>
      <c r="W907" s="97"/>
      <c r="X907" s="97"/>
      <c r="Y907" s="97"/>
      <c r="Z907" s="99"/>
    </row>
    <row r="908" spans="1:26" ht="12" customHeight="1">
      <c r="A908" s="99"/>
      <c r="B908" s="99"/>
      <c r="C908" s="99"/>
      <c r="D908" s="99"/>
      <c r="E908" s="99"/>
      <c r="F908" s="99"/>
      <c r="G908" s="99"/>
      <c r="H908" s="99"/>
      <c r="I908" s="99"/>
      <c r="J908" s="99"/>
      <c r="K908" s="99"/>
      <c r="L908" s="99"/>
      <c r="M908" s="239"/>
      <c r="N908" s="239"/>
      <c r="O908" s="239"/>
      <c r="P908" s="239"/>
      <c r="Q908" s="99"/>
      <c r="R908" s="99"/>
      <c r="S908" s="97"/>
      <c r="T908" s="97"/>
      <c r="U908" s="97"/>
      <c r="V908" s="97"/>
      <c r="W908" s="97"/>
      <c r="X908" s="97"/>
      <c r="Y908" s="97"/>
      <c r="Z908" s="99"/>
    </row>
    <row r="909" spans="1:26" ht="12" customHeight="1">
      <c r="A909" s="99"/>
      <c r="B909" s="99"/>
      <c r="C909" s="99"/>
      <c r="D909" s="99"/>
      <c r="E909" s="99"/>
      <c r="F909" s="99"/>
      <c r="G909" s="99"/>
      <c r="H909" s="99"/>
      <c r="I909" s="99"/>
      <c r="J909" s="99"/>
      <c r="K909" s="99"/>
      <c r="L909" s="99"/>
      <c r="M909" s="239"/>
      <c r="N909" s="239"/>
      <c r="O909" s="239"/>
      <c r="P909" s="239"/>
      <c r="Q909" s="99"/>
      <c r="R909" s="99"/>
      <c r="S909" s="97"/>
      <c r="T909" s="97"/>
      <c r="U909" s="97"/>
      <c r="V909" s="97"/>
      <c r="W909" s="97"/>
      <c r="X909" s="97"/>
      <c r="Y909" s="97"/>
      <c r="Z909" s="99"/>
    </row>
    <row r="910" spans="1:26" ht="12" customHeight="1">
      <c r="A910" s="99"/>
      <c r="B910" s="99"/>
      <c r="C910" s="99"/>
      <c r="D910" s="99"/>
      <c r="E910" s="99"/>
      <c r="F910" s="99"/>
      <c r="G910" s="99"/>
      <c r="H910" s="99"/>
      <c r="I910" s="99"/>
      <c r="J910" s="99"/>
      <c r="K910" s="99"/>
      <c r="L910" s="99"/>
      <c r="M910" s="239"/>
      <c r="N910" s="239"/>
      <c r="O910" s="239"/>
      <c r="P910" s="239"/>
      <c r="Q910" s="99"/>
      <c r="R910" s="99"/>
      <c r="S910" s="97"/>
      <c r="T910" s="97"/>
      <c r="U910" s="97"/>
      <c r="V910" s="97"/>
      <c r="W910" s="97"/>
      <c r="X910" s="97"/>
      <c r="Y910" s="97"/>
      <c r="Z910" s="99"/>
    </row>
    <row r="911" spans="1:26" ht="12" customHeight="1">
      <c r="A911" s="99"/>
      <c r="B911" s="99"/>
      <c r="C911" s="99"/>
      <c r="D911" s="99"/>
      <c r="E911" s="99"/>
      <c r="F911" s="99"/>
      <c r="G911" s="99"/>
      <c r="H911" s="99"/>
      <c r="I911" s="99"/>
      <c r="J911" s="99"/>
      <c r="K911" s="99"/>
      <c r="L911" s="99"/>
      <c r="M911" s="239"/>
      <c r="N911" s="239"/>
      <c r="O911" s="239"/>
      <c r="P911" s="239"/>
      <c r="Q911" s="99"/>
      <c r="R911" s="99"/>
      <c r="S911" s="97"/>
      <c r="T911" s="97"/>
      <c r="U911" s="97"/>
      <c r="V911" s="97"/>
      <c r="W911" s="97"/>
      <c r="X911" s="97"/>
      <c r="Y911" s="97"/>
      <c r="Z911" s="99"/>
    </row>
    <row r="912" spans="1:26" ht="12" customHeight="1">
      <c r="A912" s="99"/>
      <c r="B912" s="99"/>
      <c r="C912" s="99"/>
      <c r="D912" s="99"/>
      <c r="E912" s="99"/>
      <c r="F912" s="99"/>
      <c r="G912" s="99"/>
      <c r="H912" s="99"/>
      <c r="I912" s="99"/>
      <c r="J912" s="99"/>
      <c r="K912" s="99"/>
      <c r="L912" s="99"/>
      <c r="M912" s="239"/>
      <c r="N912" s="239"/>
      <c r="O912" s="239"/>
      <c r="P912" s="239"/>
      <c r="Q912" s="99"/>
      <c r="R912" s="99"/>
      <c r="S912" s="97"/>
      <c r="T912" s="97"/>
      <c r="U912" s="97"/>
      <c r="V912" s="97"/>
      <c r="W912" s="97"/>
      <c r="X912" s="97"/>
      <c r="Y912" s="97"/>
      <c r="Z912" s="99"/>
    </row>
    <row r="913" spans="1:26" ht="12" customHeight="1">
      <c r="A913" s="99"/>
      <c r="B913" s="99"/>
      <c r="C913" s="99"/>
      <c r="D913" s="99"/>
      <c r="E913" s="99"/>
      <c r="F913" s="99"/>
      <c r="G913" s="99"/>
      <c r="H913" s="99"/>
      <c r="I913" s="99"/>
      <c r="J913" s="99"/>
      <c r="K913" s="99"/>
      <c r="L913" s="99"/>
      <c r="M913" s="239"/>
      <c r="N913" s="239"/>
      <c r="O913" s="239"/>
      <c r="P913" s="239"/>
      <c r="Q913" s="99"/>
      <c r="R913" s="99"/>
      <c r="S913" s="97"/>
      <c r="T913" s="97"/>
      <c r="U913" s="97"/>
      <c r="V913" s="97"/>
      <c r="W913" s="97"/>
      <c r="X913" s="97"/>
      <c r="Y913" s="97"/>
      <c r="Z913" s="99"/>
    </row>
    <row r="914" spans="1:26" ht="12" customHeight="1">
      <c r="A914" s="99"/>
      <c r="B914" s="99"/>
      <c r="C914" s="99"/>
      <c r="D914" s="99"/>
      <c r="E914" s="99"/>
      <c r="F914" s="99"/>
      <c r="G914" s="99"/>
      <c r="H914" s="99"/>
      <c r="I914" s="99"/>
      <c r="J914" s="99"/>
      <c r="K914" s="99"/>
      <c r="L914" s="99"/>
      <c r="M914" s="239"/>
      <c r="N914" s="239"/>
      <c r="O914" s="239"/>
      <c r="P914" s="239"/>
      <c r="Q914" s="99"/>
      <c r="R914" s="99"/>
      <c r="S914" s="97"/>
      <c r="T914" s="97"/>
      <c r="U914" s="97"/>
      <c r="V914" s="97"/>
      <c r="W914" s="97"/>
      <c r="X914" s="97"/>
      <c r="Y914" s="97"/>
      <c r="Z914" s="99"/>
    </row>
    <row r="915" spans="1:26" ht="12" customHeight="1">
      <c r="A915" s="99"/>
      <c r="B915" s="99"/>
      <c r="C915" s="99"/>
      <c r="D915" s="99"/>
      <c r="E915" s="99"/>
      <c r="F915" s="99"/>
      <c r="G915" s="99"/>
      <c r="H915" s="99"/>
      <c r="I915" s="99"/>
      <c r="J915" s="99"/>
      <c r="K915" s="99"/>
      <c r="L915" s="99"/>
      <c r="M915" s="239"/>
      <c r="N915" s="239"/>
      <c r="O915" s="239"/>
      <c r="P915" s="239"/>
      <c r="Q915" s="99"/>
      <c r="R915" s="99"/>
      <c r="S915" s="97"/>
      <c r="T915" s="97"/>
      <c r="U915" s="97"/>
      <c r="V915" s="97"/>
      <c r="W915" s="97"/>
      <c r="X915" s="97"/>
      <c r="Y915" s="97"/>
      <c r="Z915" s="99"/>
    </row>
    <row r="916" spans="1:26" ht="12" customHeight="1">
      <c r="A916" s="99"/>
      <c r="B916" s="99"/>
      <c r="C916" s="99"/>
      <c r="D916" s="99"/>
      <c r="E916" s="99"/>
      <c r="F916" s="99"/>
      <c r="G916" s="99"/>
      <c r="H916" s="99"/>
      <c r="I916" s="99"/>
      <c r="J916" s="99"/>
      <c r="K916" s="99"/>
      <c r="L916" s="99"/>
      <c r="M916" s="239"/>
      <c r="N916" s="239"/>
      <c r="O916" s="239"/>
      <c r="P916" s="239"/>
      <c r="Q916" s="99"/>
      <c r="R916" s="99"/>
      <c r="S916" s="97"/>
      <c r="T916" s="97"/>
      <c r="U916" s="97"/>
      <c r="V916" s="97"/>
      <c r="W916" s="97"/>
      <c r="X916" s="97"/>
      <c r="Y916" s="97"/>
      <c r="Z916" s="99"/>
    </row>
    <row r="917" spans="1:26" ht="12" customHeight="1">
      <c r="A917" s="99"/>
      <c r="B917" s="99"/>
      <c r="C917" s="99"/>
      <c r="D917" s="99"/>
      <c r="E917" s="99"/>
      <c r="F917" s="99"/>
      <c r="G917" s="99"/>
      <c r="H917" s="99"/>
      <c r="I917" s="99"/>
      <c r="J917" s="99"/>
      <c r="K917" s="99"/>
      <c r="L917" s="99"/>
      <c r="M917" s="239"/>
      <c r="N917" s="239"/>
      <c r="O917" s="239"/>
      <c r="P917" s="239"/>
      <c r="Q917" s="99"/>
      <c r="R917" s="99"/>
      <c r="S917" s="97"/>
      <c r="T917" s="97"/>
      <c r="U917" s="97"/>
      <c r="V917" s="97"/>
      <c r="W917" s="97"/>
      <c r="X917" s="97"/>
      <c r="Y917" s="97"/>
      <c r="Z917" s="99"/>
    </row>
    <row r="918" spans="1:26" ht="12" customHeight="1">
      <c r="A918" s="99"/>
      <c r="B918" s="99"/>
      <c r="C918" s="99"/>
      <c r="D918" s="99"/>
      <c r="E918" s="99"/>
      <c r="F918" s="99"/>
      <c r="G918" s="99"/>
      <c r="H918" s="99"/>
      <c r="I918" s="99"/>
      <c r="J918" s="99"/>
      <c r="K918" s="99"/>
      <c r="L918" s="99"/>
      <c r="M918" s="239"/>
      <c r="N918" s="239"/>
      <c r="O918" s="239"/>
      <c r="P918" s="239"/>
      <c r="Q918" s="99"/>
      <c r="R918" s="99"/>
      <c r="S918" s="97"/>
      <c r="T918" s="97"/>
      <c r="U918" s="97"/>
      <c r="V918" s="97"/>
      <c r="W918" s="97"/>
      <c r="X918" s="97"/>
      <c r="Y918" s="97"/>
      <c r="Z918" s="99"/>
    </row>
    <row r="919" spans="1:26" ht="12" customHeight="1">
      <c r="A919" s="99"/>
      <c r="B919" s="99"/>
      <c r="C919" s="99"/>
      <c r="D919" s="99"/>
      <c r="E919" s="99"/>
      <c r="F919" s="99"/>
      <c r="G919" s="99"/>
      <c r="H919" s="99"/>
      <c r="I919" s="99"/>
      <c r="J919" s="99"/>
      <c r="K919" s="99"/>
      <c r="L919" s="99"/>
      <c r="M919" s="239"/>
      <c r="N919" s="239"/>
      <c r="O919" s="239"/>
      <c r="P919" s="239"/>
      <c r="Q919" s="99"/>
      <c r="R919" s="99"/>
      <c r="S919" s="97"/>
      <c r="T919" s="97"/>
      <c r="U919" s="97"/>
      <c r="V919" s="97"/>
      <c r="W919" s="97"/>
      <c r="X919" s="97"/>
      <c r="Y919" s="97"/>
      <c r="Z919" s="99"/>
    </row>
    <row r="920" spans="1:26" ht="12" customHeight="1">
      <c r="A920" s="99"/>
      <c r="B920" s="99"/>
      <c r="C920" s="99"/>
      <c r="D920" s="99"/>
      <c r="E920" s="99"/>
      <c r="F920" s="99"/>
      <c r="G920" s="99"/>
      <c r="H920" s="99"/>
      <c r="I920" s="99"/>
      <c r="J920" s="99"/>
      <c r="K920" s="99"/>
      <c r="L920" s="99"/>
      <c r="M920" s="239"/>
      <c r="N920" s="239"/>
      <c r="O920" s="239"/>
      <c r="P920" s="239"/>
      <c r="Q920" s="99"/>
      <c r="R920" s="99"/>
      <c r="S920" s="97"/>
      <c r="T920" s="97"/>
      <c r="U920" s="97"/>
      <c r="V920" s="97"/>
      <c r="W920" s="97"/>
      <c r="X920" s="97"/>
      <c r="Y920" s="97"/>
      <c r="Z920" s="99"/>
    </row>
    <row r="921" spans="1:26" ht="12" customHeight="1">
      <c r="A921" s="99"/>
      <c r="B921" s="99"/>
      <c r="C921" s="99"/>
      <c r="D921" s="99"/>
      <c r="E921" s="99"/>
      <c r="F921" s="99"/>
      <c r="G921" s="99"/>
      <c r="H921" s="99"/>
      <c r="I921" s="99"/>
      <c r="J921" s="99"/>
      <c r="K921" s="99"/>
      <c r="L921" s="99"/>
      <c r="M921" s="239"/>
      <c r="N921" s="239"/>
      <c r="O921" s="239"/>
      <c r="P921" s="239"/>
      <c r="Q921" s="99"/>
      <c r="R921" s="99"/>
      <c r="S921" s="97"/>
      <c r="T921" s="97"/>
      <c r="U921" s="97"/>
      <c r="V921" s="97"/>
      <c r="W921" s="97"/>
      <c r="X921" s="97"/>
      <c r="Y921" s="97"/>
      <c r="Z921" s="99"/>
    </row>
    <row r="922" spans="1:26" ht="12" customHeight="1">
      <c r="A922" s="99"/>
      <c r="B922" s="99"/>
      <c r="C922" s="99"/>
      <c r="D922" s="99"/>
      <c r="E922" s="99"/>
      <c r="F922" s="99"/>
      <c r="G922" s="99"/>
      <c r="H922" s="99"/>
      <c r="I922" s="99"/>
      <c r="J922" s="99"/>
      <c r="K922" s="99"/>
      <c r="L922" s="99"/>
      <c r="M922" s="239"/>
      <c r="N922" s="239"/>
      <c r="O922" s="239"/>
      <c r="P922" s="239"/>
      <c r="Q922" s="99"/>
      <c r="R922" s="99"/>
      <c r="S922" s="97"/>
      <c r="T922" s="97"/>
      <c r="U922" s="97"/>
      <c r="V922" s="97"/>
      <c r="W922" s="97"/>
      <c r="X922" s="97"/>
      <c r="Y922" s="97"/>
      <c r="Z922" s="99"/>
    </row>
    <row r="923" spans="1:26" ht="12" customHeight="1">
      <c r="A923" s="99"/>
      <c r="B923" s="99"/>
      <c r="C923" s="99"/>
      <c r="D923" s="99"/>
      <c r="E923" s="99"/>
      <c r="F923" s="99"/>
      <c r="G923" s="99"/>
      <c r="H923" s="99"/>
      <c r="I923" s="99"/>
      <c r="J923" s="99"/>
      <c r="K923" s="99"/>
      <c r="L923" s="99"/>
      <c r="M923" s="239"/>
      <c r="N923" s="239"/>
      <c r="O923" s="239"/>
      <c r="P923" s="239"/>
      <c r="Q923" s="99"/>
      <c r="R923" s="99"/>
      <c r="S923" s="97"/>
      <c r="T923" s="97"/>
      <c r="U923" s="97"/>
      <c r="V923" s="97"/>
      <c r="W923" s="97"/>
      <c r="X923" s="97"/>
      <c r="Y923" s="97"/>
      <c r="Z923" s="99"/>
    </row>
    <row r="924" spans="1:26" ht="12" customHeight="1">
      <c r="A924" s="99"/>
      <c r="B924" s="99"/>
      <c r="C924" s="99"/>
      <c r="D924" s="99"/>
      <c r="E924" s="99"/>
      <c r="F924" s="99"/>
      <c r="G924" s="99"/>
      <c r="H924" s="99"/>
      <c r="I924" s="99"/>
      <c r="J924" s="99"/>
      <c r="K924" s="99"/>
      <c r="L924" s="99"/>
      <c r="M924" s="239"/>
      <c r="N924" s="239"/>
      <c r="O924" s="239"/>
      <c r="P924" s="239"/>
      <c r="Q924" s="99"/>
      <c r="R924" s="99"/>
      <c r="S924" s="97"/>
      <c r="T924" s="97"/>
      <c r="U924" s="97"/>
      <c r="V924" s="97"/>
      <c r="W924" s="97"/>
      <c r="X924" s="97"/>
      <c r="Y924" s="97"/>
      <c r="Z924" s="99"/>
    </row>
    <row r="925" spans="1:26" ht="12" customHeight="1">
      <c r="A925" s="99"/>
      <c r="B925" s="99"/>
      <c r="C925" s="99"/>
      <c r="D925" s="99"/>
      <c r="E925" s="99"/>
      <c r="F925" s="99"/>
      <c r="G925" s="99"/>
      <c r="H925" s="99"/>
      <c r="I925" s="99"/>
      <c r="J925" s="99"/>
      <c r="K925" s="99"/>
      <c r="L925" s="99"/>
      <c r="M925" s="239"/>
      <c r="N925" s="239"/>
      <c r="O925" s="239"/>
      <c r="P925" s="239"/>
      <c r="Q925" s="99"/>
      <c r="R925" s="99"/>
      <c r="S925" s="97"/>
      <c r="T925" s="97"/>
      <c r="U925" s="97"/>
      <c r="V925" s="97"/>
      <c r="W925" s="97"/>
      <c r="X925" s="97"/>
      <c r="Y925" s="97"/>
      <c r="Z925" s="99"/>
    </row>
    <row r="926" spans="1:26" ht="12" customHeight="1">
      <c r="A926" s="99"/>
      <c r="B926" s="99"/>
      <c r="C926" s="99"/>
      <c r="D926" s="99"/>
      <c r="E926" s="99"/>
      <c r="F926" s="99"/>
      <c r="G926" s="99"/>
      <c r="H926" s="99"/>
      <c r="I926" s="99"/>
      <c r="J926" s="99"/>
      <c r="K926" s="99"/>
      <c r="L926" s="99"/>
      <c r="M926" s="239"/>
      <c r="N926" s="239"/>
      <c r="O926" s="239"/>
      <c r="P926" s="239"/>
      <c r="Q926" s="99"/>
      <c r="R926" s="99"/>
      <c r="S926" s="97"/>
      <c r="T926" s="97"/>
      <c r="U926" s="97"/>
      <c r="V926" s="97"/>
      <c r="W926" s="97"/>
      <c r="X926" s="97"/>
      <c r="Y926" s="97"/>
      <c r="Z926" s="99"/>
    </row>
    <row r="927" spans="1:26" ht="12" customHeight="1">
      <c r="A927" s="99"/>
      <c r="B927" s="99"/>
      <c r="C927" s="99"/>
      <c r="D927" s="99"/>
      <c r="E927" s="99"/>
      <c r="F927" s="99"/>
      <c r="G927" s="99"/>
      <c r="H927" s="99"/>
      <c r="I927" s="99"/>
      <c r="J927" s="99"/>
      <c r="K927" s="99"/>
      <c r="L927" s="99"/>
      <c r="M927" s="239"/>
      <c r="N927" s="239"/>
      <c r="O927" s="239"/>
      <c r="P927" s="239"/>
      <c r="Q927" s="99"/>
      <c r="R927" s="99"/>
      <c r="S927" s="97"/>
      <c r="T927" s="97"/>
      <c r="U927" s="97"/>
      <c r="V927" s="97"/>
      <c r="W927" s="97"/>
      <c r="X927" s="97"/>
      <c r="Y927" s="97"/>
      <c r="Z927" s="99"/>
    </row>
    <row r="928" spans="1:26" ht="12" customHeight="1">
      <c r="A928" s="99"/>
      <c r="B928" s="99"/>
      <c r="C928" s="99"/>
      <c r="D928" s="99"/>
      <c r="E928" s="99"/>
      <c r="F928" s="99"/>
      <c r="G928" s="99"/>
      <c r="H928" s="99"/>
      <c r="I928" s="99"/>
      <c r="J928" s="99"/>
      <c r="K928" s="99"/>
      <c r="L928" s="99"/>
      <c r="M928" s="239"/>
      <c r="N928" s="239"/>
      <c r="O928" s="239"/>
      <c r="P928" s="239"/>
      <c r="Q928" s="99"/>
      <c r="R928" s="99"/>
      <c r="S928" s="97"/>
      <c r="T928" s="97"/>
      <c r="U928" s="97"/>
      <c r="V928" s="97"/>
      <c r="W928" s="97"/>
      <c r="X928" s="97"/>
      <c r="Y928" s="97"/>
      <c r="Z928" s="99"/>
    </row>
    <row r="929" spans="1:26" ht="12" customHeight="1">
      <c r="A929" s="99"/>
      <c r="B929" s="99"/>
      <c r="C929" s="99"/>
      <c r="D929" s="99"/>
      <c r="E929" s="99"/>
      <c r="F929" s="99"/>
      <c r="G929" s="99"/>
      <c r="H929" s="99"/>
      <c r="I929" s="99"/>
      <c r="J929" s="99"/>
      <c r="K929" s="99"/>
      <c r="L929" s="99"/>
      <c r="M929" s="239"/>
      <c r="N929" s="239"/>
      <c r="O929" s="239"/>
      <c r="P929" s="239"/>
      <c r="Q929" s="99"/>
      <c r="R929" s="99"/>
      <c r="S929" s="97"/>
      <c r="T929" s="97"/>
      <c r="U929" s="97"/>
      <c r="V929" s="97"/>
      <c r="W929" s="97"/>
      <c r="X929" s="97"/>
      <c r="Y929" s="97"/>
      <c r="Z929" s="99"/>
    </row>
    <row r="930" spans="1:26" ht="12" customHeight="1">
      <c r="A930" s="99"/>
      <c r="B930" s="99"/>
      <c r="C930" s="99"/>
      <c r="D930" s="99"/>
      <c r="E930" s="99"/>
      <c r="F930" s="99"/>
      <c r="G930" s="99"/>
      <c r="H930" s="99"/>
      <c r="I930" s="99"/>
      <c r="J930" s="99"/>
      <c r="K930" s="99"/>
      <c r="L930" s="99"/>
      <c r="M930" s="239"/>
      <c r="N930" s="239"/>
      <c r="O930" s="239"/>
      <c r="P930" s="239"/>
      <c r="Q930" s="99"/>
      <c r="R930" s="99"/>
      <c r="S930" s="97"/>
      <c r="T930" s="97"/>
      <c r="U930" s="97"/>
      <c r="V930" s="97"/>
      <c r="W930" s="97"/>
      <c r="X930" s="97"/>
      <c r="Y930" s="97"/>
      <c r="Z930" s="99"/>
    </row>
    <row r="931" spans="1:26" ht="12" customHeight="1">
      <c r="A931" s="99"/>
      <c r="B931" s="99"/>
      <c r="C931" s="99"/>
      <c r="D931" s="99"/>
      <c r="E931" s="99"/>
      <c r="F931" s="99"/>
      <c r="G931" s="99"/>
      <c r="H931" s="99"/>
      <c r="I931" s="99"/>
      <c r="J931" s="99"/>
      <c r="K931" s="99"/>
      <c r="L931" s="99"/>
      <c r="M931" s="239"/>
      <c r="N931" s="239"/>
      <c r="O931" s="239"/>
      <c r="P931" s="239"/>
      <c r="Q931" s="99"/>
      <c r="R931" s="99"/>
      <c r="S931" s="97"/>
      <c r="T931" s="97"/>
      <c r="U931" s="97"/>
      <c r="V931" s="97"/>
      <c r="W931" s="97"/>
      <c r="X931" s="97"/>
      <c r="Y931" s="97"/>
      <c r="Z931" s="99"/>
    </row>
    <row r="932" spans="1:26" ht="12" customHeight="1">
      <c r="A932" s="99"/>
      <c r="B932" s="99"/>
      <c r="C932" s="99"/>
      <c r="D932" s="99"/>
      <c r="E932" s="99"/>
      <c r="F932" s="99"/>
      <c r="G932" s="99"/>
      <c r="H932" s="99"/>
      <c r="I932" s="99"/>
      <c r="J932" s="99"/>
      <c r="K932" s="99"/>
      <c r="L932" s="99"/>
      <c r="M932" s="239"/>
      <c r="N932" s="239"/>
      <c r="O932" s="239"/>
      <c r="P932" s="239"/>
      <c r="Q932" s="99"/>
      <c r="R932" s="99"/>
      <c r="S932" s="97"/>
      <c r="T932" s="97"/>
      <c r="U932" s="97"/>
      <c r="V932" s="97"/>
      <c r="W932" s="97"/>
      <c r="X932" s="97"/>
      <c r="Y932" s="97"/>
      <c r="Z932" s="99"/>
    </row>
    <row r="933" spans="1:26" ht="12" customHeight="1">
      <c r="A933" s="99"/>
      <c r="B933" s="99"/>
      <c r="C933" s="99"/>
      <c r="D933" s="99"/>
      <c r="E933" s="99"/>
      <c r="F933" s="99"/>
      <c r="G933" s="99"/>
      <c r="H933" s="99"/>
      <c r="I933" s="99"/>
      <c r="J933" s="99"/>
      <c r="K933" s="99"/>
      <c r="L933" s="99"/>
      <c r="M933" s="239"/>
      <c r="N933" s="239"/>
      <c r="O933" s="239"/>
      <c r="P933" s="239"/>
      <c r="Q933" s="99"/>
      <c r="R933" s="99"/>
      <c r="S933" s="97"/>
      <c r="T933" s="97"/>
      <c r="U933" s="97"/>
      <c r="V933" s="97"/>
      <c r="W933" s="97"/>
      <c r="X933" s="97"/>
      <c r="Y933" s="97"/>
      <c r="Z933" s="99"/>
    </row>
    <row r="934" spans="1:26" ht="12" customHeight="1">
      <c r="A934" s="99"/>
      <c r="B934" s="99"/>
      <c r="C934" s="99"/>
      <c r="D934" s="99"/>
      <c r="E934" s="99"/>
      <c r="F934" s="99"/>
      <c r="G934" s="99"/>
      <c r="H934" s="99"/>
      <c r="I934" s="99"/>
      <c r="J934" s="99"/>
      <c r="K934" s="99"/>
      <c r="L934" s="99"/>
      <c r="M934" s="239"/>
      <c r="N934" s="239"/>
      <c r="O934" s="239"/>
      <c r="P934" s="239"/>
      <c r="Q934" s="99"/>
      <c r="R934" s="99"/>
      <c r="S934" s="97"/>
      <c r="T934" s="97"/>
      <c r="U934" s="97"/>
      <c r="V934" s="97"/>
      <c r="W934" s="97"/>
      <c r="X934" s="97"/>
      <c r="Y934" s="97"/>
      <c r="Z934" s="99"/>
    </row>
    <row r="935" spans="1:26" ht="12" customHeight="1">
      <c r="A935" s="99"/>
      <c r="B935" s="99"/>
      <c r="C935" s="99"/>
      <c r="D935" s="99"/>
      <c r="E935" s="99"/>
      <c r="F935" s="99"/>
      <c r="G935" s="99"/>
      <c r="H935" s="99"/>
      <c r="I935" s="99"/>
      <c r="J935" s="99"/>
      <c r="K935" s="99"/>
      <c r="L935" s="99"/>
      <c r="M935" s="239"/>
      <c r="N935" s="239"/>
      <c r="O935" s="239"/>
      <c r="P935" s="239"/>
      <c r="Q935" s="99"/>
      <c r="R935" s="99"/>
      <c r="S935" s="97"/>
      <c r="T935" s="97"/>
      <c r="U935" s="97"/>
      <c r="V935" s="97"/>
      <c r="W935" s="97"/>
      <c r="X935" s="97"/>
      <c r="Y935" s="97"/>
      <c r="Z935" s="99"/>
    </row>
    <row r="936" spans="1:26" ht="12" customHeight="1">
      <c r="A936" s="99"/>
      <c r="B936" s="99"/>
      <c r="C936" s="99"/>
      <c r="D936" s="99"/>
      <c r="E936" s="99"/>
      <c r="F936" s="99"/>
      <c r="G936" s="99"/>
      <c r="H936" s="99"/>
      <c r="I936" s="99"/>
      <c r="J936" s="99"/>
      <c r="K936" s="99"/>
      <c r="L936" s="99"/>
      <c r="M936" s="239"/>
      <c r="N936" s="239"/>
      <c r="O936" s="239"/>
      <c r="P936" s="239"/>
      <c r="Q936" s="99"/>
      <c r="R936" s="99"/>
      <c r="S936" s="97"/>
      <c r="T936" s="97"/>
      <c r="U936" s="97"/>
      <c r="V936" s="97"/>
      <c r="W936" s="97"/>
      <c r="X936" s="97"/>
      <c r="Y936" s="97"/>
      <c r="Z936" s="99"/>
    </row>
    <row r="937" spans="1:26" ht="12" customHeight="1">
      <c r="A937" s="99"/>
      <c r="B937" s="99"/>
      <c r="C937" s="99"/>
      <c r="D937" s="99"/>
      <c r="E937" s="99"/>
      <c r="F937" s="99"/>
      <c r="G937" s="99"/>
      <c r="H937" s="99"/>
      <c r="I937" s="99"/>
      <c r="J937" s="99"/>
      <c r="K937" s="99"/>
      <c r="L937" s="99"/>
      <c r="M937" s="239"/>
      <c r="N937" s="239"/>
      <c r="O937" s="239"/>
      <c r="P937" s="239"/>
      <c r="Q937" s="99"/>
      <c r="R937" s="99"/>
      <c r="S937" s="97"/>
      <c r="T937" s="97"/>
      <c r="U937" s="97"/>
      <c r="V937" s="97"/>
      <c r="W937" s="97"/>
      <c r="X937" s="97"/>
      <c r="Y937" s="97"/>
      <c r="Z937" s="99"/>
    </row>
    <row r="938" spans="1:26" ht="12" customHeight="1">
      <c r="A938" s="99"/>
      <c r="B938" s="99"/>
      <c r="C938" s="99"/>
      <c r="D938" s="99"/>
      <c r="E938" s="99"/>
      <c r="F938" s="99"/>
      <c r="G938" s="99"/>
      <c r="H938" s="99"/>
      <c r="I938" s="99"/>
      <c r="J938" s="99"/>
      <c r="K938" s="99"/>
      <c r="L938" s="99"/>
      <c r="M938" s="239"/>
      <c r="N938" s="239"/>
      <c r="O938" s="239"/>
      <c r="P938" s="239"/>
      <c r="Q938" s="99"/>
      <c r="R938" s="99"/>
      <c r="S938" s="97"/>
      <c r="T938" s="97"/>
      <c r="U938" s="97"/>
      <c r="V938" s="97"/>
      <c r="W938" s="97"/>
      <c r="X938" s="97"/>
      <c r="Y938" s="97"/>
      <c r="Z938" s="99"/>
    </row>
    <row r="939" spans="1:26" ht="12" customHeight="1">
      <c r="A939" s="99"/>
      <c r="B939" s="99"/>
      <c r="C939" s="99"/>
      <c r="D939" s="99"/>
      <c r="E939" s="99"/>
      <c r="F939" s="99"/>
      <c r="G939" s="99"/>
      <c r="H939" s="99"/>
      <c r="I939" s="99"/>
      <c r="J939" s="99"/>
      <c r="K939" s="99"/>
      <c r="L939" s="99"/>
      <c r="M939" s="239"/>
      <c r="N939" s="239"/>
      <c r="O939" s="239"/>
      <c r="P939" s="239"/>
      <c r="Q939" s="99"/>
      <c r="R939" s="99"/>
      <c r="S939" s="97"/>
      <c r="T939" s="97"/>
      <c r="U939" s="97"/>
      <c r="V939" s="97"/>
      <c r="W939" s="97"/>
      <c r="X939" s="97"/>
      <c r="Y939" s="97"/>
      <c r="Z939" s="99"/>
    </row>
    <row r="940" spans="1:26" ht="12" customHeight="1">
      <c r="A940" s="99"/>
      <c r="B940" s="99"/>
      <c r="C940" s="99"/>
      <c r="D940" s="99"/>
      <c r="E940" s="99"/>
      <c r="F940" s="99"/>
      <c r="G940" s="99"/>
      <c r="H940" s="99"/>
      <c r="I940" s="99"/>
      <c r="J940" s="99"/>
      <c r="K940" s="99"/>
      <c r="L940" s="99"/>
      <c r="M940" s="239"/>
      <c r="N940" s="239"/>
      <c r="O940" s="239"/>
      <c r="P940" s="239"/>
      <c r="Q940" s="99"/>
      <c r="R940" s="99"/>
      <c r="S940" s="97"/>
      <c r="T940" s="97"/>
      <c r="U940" s="97"/>
      <c r="V940" s="97"/>
      <c r="W940" s="97"/>
      <c r="X940" s="97"/>
      <c r="Y940" s="97"/>
      <c r="Z940" s="99"/>
    </row>
    <row r="941" spans="1:26" ht="12" customHeight="1">
      <c r="A941" s="99"/>
      <c r="B941" s="99"/>
      <c r="C941" s="99"/>
      <c r="D941" s="99"/>
      <c r="E941" s="99"/>
      <c r="F941" s="99"/>
      <c r="G941" s="99"/>
      <c r="H941" s="99"/>
      <c r="I941" s="99"/>
      <c r="J941" s="99"/>
      <c r="K941" s="99"/>
      <c r="L941" s="99"/>
      <c r="M941" s="239"/>
      <c r="N941" s="239"/>
      <c r="O941" s="239"/>
      <c r="P941" s="239"/>
      <c r="Q941" s="99"/>
      <c r="R941" s="99"/>
      <c r="S941" s="97"/>
      <c r="T941" s="97"/>
      <c r="U941" s="97"/>
      <c r="V941" s="97"/>
      <c r="W941" s="97"/>
      <c r="X941" s="97"/>
      <c r="Y941" s="97"/>
      <c r="Z941" s="99"/>
    </row>
    <row r="942" spans="1:26" ht="12" customHeight="1">
      <c r="A942" s="99"/>
      <c r="B942" s="99"/>
      <c r="C942" s="99"/>
      <c r="D942" s="99"/>
      <c r="E942" s="99"/>
      <c r="F942" s="99"/>
      <c r="G942" s="99"/>
      <c r="H942" s="99"/>
      <c r="I942" s="99"/>
      <c r="J942" s="99"/>
      <c r="K942" s="99"/>
      <c r="L942" s="99"/>
      <c r="M942" s="239"/>
      <c r="N942" s="239"/>
      <c r="O942" s="239"/>
      <c r="P942" s="239"/>
      <c r="Q942" s="99"/>
      <c r="R942" s="99"/>
      <c r="S942" s="97"/>
      <c r="T942" s="97"/>
      <c r="U942" s="97"/>
      <c r="V942" s="97"/>
      <c r="W942" s="97"/>
      <c r="X942" s="97"/>
      <c r="Y942" s="97"/>
      <c r="Z942" s="99"/>
    </row>
    <row r="943" spans="1:26" ht="12" customHeight="1">
      <c r="A943" s="99"/>
      <c r="B943" s="99"/>
      <c r="C943" s="99"/>
      <c r="D943" s="99"/>
      <c r="E943" s="99"/>
      <c r="F943" s="99"/>
      <c r="G943" s="99"/>
      <c r="H943" s="99"/>
      <c r="I943" s="99"/>
      <c r="J943" s="99"/>
      <c r="K943" s="99"/>
      <c r="L943" s="99"/>
      <c r="M943" s="239"/>
      <c r="N943" s="239"/>
      <c r="O943" s="239"/>
      <c r="P943" s="239"/>
      <c r="Q943" s="99"/>
      <c r="R943" s="99"/>
      <c r="S943" s="97"/>
      <c r="T943" s="97"/>
      <c r="U943" s="97"/>
      <c r="V943" s="97"/>
      <c r="W943" s="97"/>
      <c r="X943" s="97"/>
      <c r="Y943" s="97"/>
      <c r="Z943" s="99"/>
    </row>
    <row r="944" spans="1:26" ht="12" customHeight="1">
      <c r="A944" s="99"/>
      <c r="B944" s="99"/>
      <c r="C944" s="99"/>
      <c r="D944" s="99"/>
      <c r="E944" s="99"/>
      <c r="F944" s="99"/>
      <c r="G944" s="99"/>
      <c r="H944" s="99"/>
      <c r="I944" s="99"/>
      <c r="J944" s="99"/>
      <c r="K944" s="99"/>
      <c r="L944" s="99"/>
      <c r="M944" s="239"/>
      <c r="N944" s="239"/>
      <c r="O944" s="239"/>
      <c r="P944" s="239"/>
      <c r="Q944" s="99"/>
      <c r="R944" s="99"/>
      <c r="S944" s="97"/>
      <c r="T944" s="97"/>
      <c r="U944" s="97"/>
      <c r="V944" s="97"/>
      <c r="W944" s="97"/>
      <c r="X944" s="97"/>
      <c r="Y944" s="97"/>
      <c r="Z944" s="99"/>
    </row>
    <row r="945" spans="1:26" ht="12" customHeight="1">
      <c r="A945" s="99"/>
      <c r="B945" s="99"/>
      <c r="C945" s="99"/>
      <c r="D945" s="99"/>
      <c r="E945" s="99"/>
      <c r="F945" s="99"/>
      <c r="G945" s="99"/>
      <c r="H945" s="99"/>
      <c r="I945" s="99"/>
      <c r="J945" s="99"/>
      <c r="K945" s="99"/>
      <c r="L945" s="99"/>
      <c r="M945" s="239"/>
      <c r="N945" s="239"/>
      <c r="O945" s="239"/>
      <c r="P945" s="239"/>
      <c r="Q945" s="99"/>
      <c r="R945" s="99"/>
      <c r="S945" s="97"/>
      <c r="T945" s="97"/>
      <c r="U945" s="97"/>
      <c r="V945" s="97"/>
      <c r="W945" s="97"/>
      <c r="X945" s="97"/>
      <c r="Y945" s="97"/>
      <c r="Z945" s="99"/>
    </row>
    <row r="946" spans="1:26" ht="12" customHeight="1">
      <c r="A946" s="99"/>
      <c r="B946" s="99"/>
      <c r="C946" s="99"/>
      <c r="D946" s="99"/>
      <c r="E946" s="99"/>
      <c r="F946" s="99"/>
      <c r="G946" s="99"/>
      <c r="H946" s="99"/>
      <c r="I946" s="99"/>
      <c r="J946" s="99"/>
      <c r="K946" s="99"/>
      <c r="L946" s="99"/>
      <c r="M946" s="239"/>
      <c r="N946" s="239"/>
      <c r="O946" s="239"/>
      <c r="P946" s="239"/>
      <c r="Q946" s="99"/>
      <c r="R946" s="99"/>
      <c r="S946" s="97"/>
      <c r="T946" s="97"/>
      <c r="U946" s="97"/>
      <c r="V946" s="97"/>
      <c r="W946" s="97"/>
      <c r="X946" s="97"/>
      <c r="Y946" s="97"/>
      <c r="Z946" s="99"/>
    </row>
    <row r="947" spans="1:26" ht="12" customHeight="1">
      <c r="A947" s="99"/>
      <c r="B947" s="99"/>
      <c r="C947" s="99"/>
      <c r="D947" s="99"/>
      <c r="E947" s="99"/>
      <c r="F947" s="99"/>
      <c r="G947" s="99"/>
      <c r="H947" s="99"/>
      <c r="I947" s="99"/>
      <c r="J947" s="99"/>
      <c r="K947" s="99"/>
      <c r="L947" s="99"/>
      <c r="M947" s="239"/>
      <c r="N947" s="239"/>
      <c r="O947" s="239"/>
      <c r="P947" s="239"/>
      <c r="Q947" s="99"/>
      <c r="R947" s="99"/>
      <c r="S947" s="97"/>
      <c r="T947" s="97"/>
      <c r="U947" s="97"/>
      <c r="V947" s="97"/>
      <c r="W947" s="97"/>
      <c r="X947" s="97"/>
      <c r="Y947" s="97"/>
      <c r="Z947" s="99"/>
    </row>
    <row r="948" spans="1:26" ht="12" customHeight="1">
      <c r="A948" s="99"/>
      <c r="B948" s="99"/>
      <c r="C948" s="99"/>
      <c r="D948" s="99"/>
      <c r="E948" s="99"/>
      <c r="F948" s="99"/>
      <c r="G948" s="99"/>
      <c r="H948" s="99"/>
      <c r="I948" s="99"/>
      <c r="J948" s="99"/>
      <c r="K948" s="99"/>
      <c r="L948" s="99"/>
      <c r="M948" s="239"/>
      <c r="N948" s="239"/>
      <c r="O948" s="239"/>
      <c r="P948" s="239"/>
      <c r="Q948" s="99"/>
      <c r="R948" s="99"/>
      <c r="S948" s="97"/>
      <c r="T948" s="97"/>
      <c r="U948" s="97"/>
      <c r="V948" s="97"/>
      <c r="W948" s="97"/>
      <c r="X948" s="97"/>
      <c r="Y948" s="97"/>
      <c r="Z948" s="99"/>
    </row>
    <row r="949" spans="1:26" ht="12" customHeight="1">
      <c r="A949" s="99"/>
      <c r="B949" s="99"/>
      <c r="C949" s="99"/>
      <c r="D949" s="99"/>
      <c r="E949" s="99"/>
      <c r="F949" s="99"/>
      <c r="G949" s="99"/>
      <c r="H949" s="99"/>
      <c r="I949" s="99"/>
      <c r="J949" s="99"/>
      <c r="K949" s="99"/>
      <c r="L949" s="99"/>
      <c r="M949" s="239"/>
      <c r="N949" s="239"/>
      <c r="O949" s="239"/>
      <c r="P949" s="239"/>
      <c r="Q949" s="99"/>
      <c r="R949" s="99"/>
      <c r="S949" s="97"/>
      <c r="T949" s="97"/>
      <c r="U949" s="97"/>
      <c r="V949" s="97"/>
      <c r="W949" s="97"/>
      <c r="X949" s="97"/>
      <c r="Y949" s="97"/>
      <c r="Z949" s="99"/>
    </row>
    <row r="950" spans="1:26" ht="12" customHeight="1">
      <c r="A950" s="99"/>
      <c r="B950" s="99"/>
      <c r="C950" s="99"/>
      <c r="D950" s="99"/>
      <c r="E950" s="99"/>
      <c r="F950" s="99"/>
      <c r="G950" s="99"/>
      <c r="H950" s="99"/>
      <c r="I950" s="99"/>
      <c r="J950" s="99"/>
      <c r="K950" s="99"/>
      <c r="L950" s="99"/>
      <c r="M950" s="239"/>
      <c r="N950" s="239"/>
      <c r="O950" s="239"/>
      <c r="P950" s="239"/>
      <c r="Q950" s="99"/>
      <c r="R950" s="99"/>
      <c r="S950" s="97"/>
      <c r="T950" s="97"/>
      <c r="U950" s="97"/>
      <c r="V950" s="97"/>
      <c r="W950" s="97"/>
      <c r="X950" s="97"/>
      <c r="Y950" s="97"/>
      <c r="Z950" s="99"/>
    </row>
    <row r="951" spans="1:26" ht="12" customHeight="1">
      <c r="A951" s="99"/>
      <c r="B951" s="99"/>
      <c r="C951" s="99"/>
      <c r="D951" s="99"/>
      <c r="E951" s="99"/>
      <c r="F951" s="99"/>
      <c r="G951" s="99"/>
      <c r="H951" s="99"/>
      <c r="I951" s="99"/>
      <c r="J951" s="99"/>
      <c r="K951" s="99"/>
      <c r="L951" s="99"/>
      <c r="M951" s="239"/>
      <c r="N951" s="239"/>
      <c r="O951" s="239"/>
      <c r="P951" s="239"/>
      <c r="Q951" s="99"/>
      <c r="R951" s="99"/>
      <c r="S951" s="97"/>
      <c r="T951" s="97"/>
      <c r="U951" s="97"/>
      <c r="V951" s="97"/>
      <c r="W951" s="97"/>
      <c r="X951" s="97"/>
      <c r="Y951" s="97"/>
      <c r="Z951" s="99"/>
    </row>
    <row r="952" spans="1:26" ht="12" customHeight="1">
      <c r="A952" s="99"/>
      <c r="B952" s="99"/>
      <c r="C952" s="99"/>
      <c r="D952" s="99"/>
      <c r="E952" s="99"/>
      <c r="F952" s="99"/>
      <c r="G952" s="99"/>
      <c r="H952" s="99"/>
      <c r="I952" s="99"/>
      <c r="J952" s="99"/>
      <c r="K952" s="99"/>
      <c r="L952" s="99"/>
      <c r="M952" s="239"/>
      <c r="N952" s="239"/>
      <c r="O952" s="239"/>
      <c r="P952" s="239"/>
      <c r="Q952" s="99"/>
      <c r="R952" s="99"/>
      <c r="S952" s="97"/>
      <c r="T952" s="97"/>
      <c r="U952" s="97"/>
      <c r="V952" s="97"/>
      <c r="W952" s="97"/>
      <c r="X952" s="97"/>
      <c r="Y952" s="97"/>
      <c r="Z952" s="99"/>
    </row>
    <row r="953" spans="1:26" ht="12" customHeight="1">
      <c r="A953" s="99"/>
      <c r="B953" s="99"/>
      <c r="C953" s="99"/>
      <c r="D953" s="99"/>
      <c r="E953" s="99"/>
      <c r="F953" s="99"/>
      <c r="G953" s="99"/>
      <c r="H953" s="99"/>
      <c r="I953" s="99"/>
      <c r="J953" s="99"/>
      <c r="K953" s="99"/>
      <c r="L953" s="99"/>
      <c r="M953" s="239"/>
      <c r="N953" s="239"/>
      <c r="O953" s="239"/>
      <c r="P953" s="239"/>
      <c r="Q953" s="99"/>
      <c r="R953" s="99"/>
      <c r="S953" s="97"/>
      <c r="T953" s="97"/>
      <c r="U953" s="97"/>
      <c r="V953" s="97"/>
      <c r="W953" s="97"/>
      <c r="X953" s="97"/>
      <c r="Y953" s="97"/>
      <c r="Z953" s="99"/>
    </row>
    <row r="954" spans="1:26" ht="12" customHeight="1">
      <c r="A954" s="99"/>
      <c r="B954" s="99"/>
      <c r="C954" s="99"/>
      <c r="D954" s="99"/>
      <c r="E954" s="99"/>
      <c r="F954" s="99"/>
      <c r="G954" s="99"/>
      <c r="H954" s="99"/>
      <c r="I954" s="99"/>
      <c r="J954" s="99"/>
      <c r="K954" s="99"/>
      <c r="L954" s="99"/>
      <c r="M954" s="239"/>
      <c r="N954" s="239"/>
      <c r="O954" s="239"/>
      <c r="P954" s="239"/>
      <c r="Q954" s="99"/>
      <c r="R954" s="99"/>
      <c r="S954" s="97"/>
      <c r="T954" s="97"/>
      <c r="U954" s="97"/>
      <c r="V954" s="97"/>
      <c r="W954" s="97"/>
      <c r="X954" s="97"/>
      <c r="Y954" s="97"/>
      <c r="Z954" s="99"/>
    </row>
    <row r="955" spans="1:26" ht="12" customHeight="1">
      <c r="A955" s="99"/>
      <c r="B955" s="99"/>
      <c r="C955" s="99"/>
      <c r="D955" s="99"/>
      <c r="E955" s="99"/>
      <c r="F955" s="99"/>
      <c r="G955" s="99"/>
      <c r="H955" s="99"/>
      <c r="I955" s="99"/>
      <c r="J955" s="99"/>
      <c r="K955" s="99"/>
      <c r="L955" s="99"/>
      <c r="M955" s="239"/>
      <c r="N955" s="239"/>
      <c r="O955" s="239"/>
      <c r="P955" s="239"/>
      <c r="Q955" s="99"/>
      <c r="R955" s="99"/>
      <c r="S955" s="97"/>
      <c r="T955" s="97"/>
      <c r="U955" s="97"/>
      <c r="V955" s="97"/>
      <c r="W955" s="97"/>
      <c r="X955" s="97"/>
      <c r="Y955" s="97"/>
      <c r="Z955" s="99"/>
    </row>
    <row r="956" spans="1:26" ht="12" customHeight="1">
      <c r="A956" s="99"/>
      <c r="B956" s="99"/>
      <c r="C956" s="99"/>
      <c r="D956" s="99"/>
      <c r="E956" s="99"/>
      <c r="F956" s="99"/>
      <c r="G956" s="99"/>
      <c r="H956" s="99"/>
      <c r="I956" s="99"/>
      <c r="J956" s="99"/>
      <c r="K956" s="99"/>
      <c r="L956" s="99"/>
      <c r="M956" s="239"/>
      <c r="N956" s="239"/>
      <c r="O956" s="239"/>
      <c r="P956" s="239"/>
      <c r="Q956" s="99"/>
      <c r="R956" s="99"/>
      <c r="S956" s="97"/>
      <c r="T956" s="97"/>
      <c r="U956" s="97"/>
      <c r="V956" s="97"/>
      <c r="W956" s="97"/>
      <c r="X956" s="97"/>
      <c r="Y956" s="97"/>
      <c r="Z956" s="99"/>
    </row>
    <row r="957" spans="1:26" ht="12" customHeight="1">
      <c r="A957" s="99"/>
      <c r="B957" s="99"/>
      <c r="C957" s="99"/>
      <c r="D957" s="99"/>
      <c r="E957" s="99"/>
      <c r="F957" s="99"/>
      <c r="G957" s="99"/>
      <c r="H957" s="99"/>
      <c r="I957" s="99"/>
      <c r="J957" s="99"/>
      <c r="K957" s="99"/>
      <c r="L957" s="99"/>
      <c r="M957" s="239"/>
      <c r="N957" s="239"/>
      <c r="O957" s="239"/>
      <c r="P957" s="239"/>
      <c r="Q957" s="99"/>
      <c r="R957" s="99"/>
      <c r="S957" s="97"/>
      <c r="T957" s="97"/>
      <c r="U957" s="97"/>
      <c r="V957" s="97"/>
      <c r="W957" s="97"/>
      <c r="X957" s="97"/>
      <c r="Y957" s="97"/>
      <c r="Z957" s="99"/>
    </row>
    <row r="958" spans="1:26" ht="12" customHeight="1">
      <c r="A958" s="99"/>
      <c r="B958" s="99"/>
      <c r="C958" s="99"/>
      <c r="D958" s="99"/>
      <c r="E958" s="99"/>
      <c r="F958" s="99"/>
      <c r="G958" s="99"/>
      <c r="H958" s="99"/>
      <c r="I958" s="99"/>
      <c r="J958" s="99"/>
      <c r="K958" s="99"/>
      <c r="L958" s="99"/>
      <c r="M958" s="239"/>
      <c r="N958" s="239"/>
      <c r="O958" s="239"/>
      <c r="P958" s="239"/>
      <c r="Q958" s="99"/>
      <c r="R958" s="99"/>
      <c r="S958" s="97"/>
      <c r="T958" s="97"/>
      <c r="U958" s="97"/>
      <c r="V958" s="97"/>
      <c r="W958" s="97"/>
      <c r="X958" s="97"/>
      <c r="Y958" s="97"/>
      <c r="Z958" s="99"/>
    </row>
    <row r="959" spans="1:26" ht="12" customHeight="1">
      <c r="A959" s="99"/>
      <c r="B959" s="99"/>
      <c r="C959" s="99"/>
      <c r="D959" s="99"/>
      <c r="E959" s="99"/>
      <c r="F959" s="99"/>
      <c r="G959" s="99"/>
      <c r="H959" s="99"/>
      <c r="I959" s="99"/>
      <c r="J959" s="99"/>
      <c r="K959" s="99"/>
      <c r="L959" s="99"/>
      <c r="M959" s="239"/>
      <c r="N959" s="239"/>
      <c r="O959" s="239"/>
      <c r="P959" s="239"/>
      <c r="Q959" s="99"/>
      <c r="R959" s="99"/>
      <c r="S959" s="97"/>
      <c r="T959" s="97"/>
      <c r="U959" s="97"/>
      <c r="V959" s="97"/>
      <c r="W959" s="97"/>
      <c r="X959" s="97"/>
      <c r="Y959" s="97"/>
      <c r="Z959" s="99"/>
    </row>
    <row r="960" spans="1:26" ht="12" customHeight="1">
      <c r="A960" s="99"/>
      <c r="B960" s="99"/>
      <c r="C960" s="99"/>
      <c r="D960" s="99"/>
      <c r="E960" s="99"/>
      <c r="F960" s="99"/>
      <c r="G960" s="99"/>
      <c r="H960" s="99"/>
      <c r="I960" s="99"/>
      <c r="J960" s="99"/>
      <c r="K960" s="99"/>
      <c r="L960" s="99"/>
      <c r="M960" s="239"/>
      <c r="N960" s="239"/>
      <c r="O960" s="239"/>
      <c r="P960" s="239"/>
      <c r="Q960" s="99"/>
      <c r="R960" s="99"/>
      <c r="S960" s="97"/>
      <c r="T960" s="97"/>
      <c r="U960" s="97"/>
      <c r="V960" s="97"/>
      <c r="W960" s="97"/>
      <c r="X960" s="97"/>
      <c r="Y960" s="97"/>
      <c r="Z960" s="99"/>
    </row>
    <row r="961" spans="1:26" ht="12" customHeight="1">
      <c r="A961" s="99"/>
      <c r="B961" s="99"/>
      <c r="C961" s="99"/>
      <c r="D961" s="99"/>
      <c r="E961" s="99"/>
      <c r="F961" s="99"/>
      <c r="G961" s="99"/>
      <c r="H961" s="99"/>
      <c r="I961" s="99"/>
      <c r="J961" s="99"/>
      <c r="K961" s="99"/>
      <c r="L961" s="99"/>
      <c r="M961" s="239"/>
      <c r="N961" s="239"/>
      <c r="O961" s="239"/>
      <c r="P961" s="239"/>
      <c r="Q961" s="99"/>
      <c r="R961" s="99"/>
      <c r="S961" s="97"/>
      <c r="T961" s="97"/>
      <c r="U961" s="97"/>
      <c r="V961" s="97"/>
      <c r="W961" s="97"/>
      <c r="X961" s="97"/>
      <c r="Y961" s="97"/>
      <c r="Z961" s="99"/>
    </row>
    <row r="962" spans="1:26" ht="12" customHeight="1">
      <c r="A962" s="99"/>
      <c r="B962" s="99"/>
      <c r="C962" s="99"/>
      <c r="D962" s="99"/>
      <c r="E962" s="99"/>
      <c r="F962" s="99"/>
      <c r="G962" s="99"/>
      <c r="H962" s="99"/>
      <c r="I962" s="99"/>
      <c r="J962" s="99"/>
      <c r="K962" s="99"/>
      <c r="L962" s="99"/>
      <c r="M962" s="239"/>
      <c r="N962" s="239"/>
      <c r="O962" s="239"/>
      <c r="P962" s="239"/>
      <c r="Q962" s="99"/>
      <c r="R962" s="99"/>
      <c r="S962" s="97"/>
      <c r="T962" s="97"/>
      <c r="U962" s="97"/>
      <c r="V962" s="97"/>
      <c r="W962" s="97"/>
      <c r="X962" s="97"/>
      <c r="Y962" s="97"/>
      <c r="Z962" s="99"/>
    </row>
    <row r="963" spans="1:26" ht="12" customHeight="1">
      <c r="A963" s="99"/>
      <c r="B963" s="99"/>
      <c r="C963" s="99"/>
      <c r="D963" s="99"/>
      <c r="E963" s="99"/>
      <c r="F963" s="99"/>
      <c r="G963" s="99"/>
      <c r="H963" s="99"/>
      <c r="I963" s="99"/>
      <c r="J963" s="99"/>
      <c r="K963" s="99"/>
      <c r="L963" s="99"/>
      <c r="M963" s="239"/>
      <c r="N963" s="239"/>
      <c r="O963" s="239"/>
      <c r="P963" s="239"/>
      <c r="Q963" s="99"/>
      <c r="R963" s="99"/>
      <c r="S963" s="97"/>
      <c r="T963" s="97"/>
      <c r="U963" s="97"/>
      <c r="V963" s="97"/>
      <c r="W963" s="97"/>
      <c r="X963" s="97"/>
      <c r="Y963" s="97"/>
      <c r="Z963" s="99"/>
    </row>
    <row r="964" spans="1:26" ht="12" customHeight="1">
      <c r="A964" s="99"/>
      <c r="B964" s="99"/>
      <c r="C964" s="99"/>
      <c r="D964" s="99"/>
      <c r="E964" s="99"/>
      <c r="F964" s="99"/>
      <c r="G964" s="99"/>
      <c r="H964" s="99"/>
      <c r="I964" s="99"/>
      <c r="J964" s="99"/>
      <c r="K964" s="99"/>
      <c r="L964" s="99"/>
      <c r="M964" s="239"/>
      <c r="N964" s="239"/>
      <c r="O964" s="239"/>
      <c r="P964" s="239"/>
      <c r="Q964" s="99"/>
      <c r="R964" s="99"/>
      <c r="S964" s="97"/>
      <c r="T964" s="97"/>
      <c r="U964" s="97"/>
      <c r="V964" s="97"/>
      <c r="W964" s="97"/>
      <c r="X964" s="97"/>
      <c r="Y964" s="97"/>
      <c r="Z964" s="99"/>
    </row>
    <row r="965" spans="1:26" ht="12" customHeight="1">
      <c r="A965" s="99"/>
      <c r="B965" s="99"/>
      <c r="C965" s="99"/>
      <c r="D965" s="99"/>
      <c r="E965" s="99"/>
      <c r="F965" s="99"/>
      <c r="G965" s="99"/>
      <c r="H965" s="99"/>
      <c r="I965" s="99"/>
      <c r="J965" s="99"/>
      <c r="K965" s="99"/>
      <c r="L965" s="99"/>
      <c r="M965" s="239"/>
      <c r="N965" s="239"/>
      <c r="O965" s="239"/>
      <c r="P965" s="239"/>
      <c r="Q965" s="99"/>
      <c r="R965" s="99"/>
      <c r="S965" s="97"/>
      <c r="T965" s="97"/>
      <c r="U965" s="97"/>
      <c r="V965" s="97"/>
      <c r="W965" s="97"/>
      <c r="X965" s="97"/>
      <c r="Y965" s="97"/>
      <c r="Z965" s="99"/>
    </row>
    <row r="966" spans="1:26" ht="12" customHeight="1">
      <c r="A966" s="99"/>
      <c r="B966" s="99"/>
      <c r="C966" s="99"/>
      <c r="D966" s="99"/>
      <c r="E966" s="99"/>
      <c r="F966" s="99"/>
      <c r="G966" s="99"/>
      <c r="H966" s="99"/>
      <c r="I966" s="99"/>
      <c r="J966" s="99"/>
      <c r="K966" s="99"/>
      <c r="L966" s="99"/>
      <c r="M966" s="239"/>
      <c r="N966" s="239"/>
      <c r="O966" s="239"/>
      <c r="P966" s="239"/>
      <c r="Q966" s="99"/>
      <c r="R966" s="99"/>
      <c r="S966" s="97"/>
      <c r="T966" s="97"/>
      <c r="U966" s="97"/>
      <c r="V966" s="97"/>
      <c r="W966" s="97"/>
      <c r="X966" s="97"/>
      <c r="Y966" s="97"/>
      <c r="Z966" s="99"/>
    </row>
    <row r="967" spans="1:26" ht="12" customHeight="1">
      <c r="A967" s="99"/>
      <c r="B967" s="99"/>
      <c r="C967" s="99"/>
      <c r="D967" s="99"/>
      <c r="E967" s="99"/>
      <c r="F967" s="99"/>
      <c r="G967" s="99"/>
      <c r="H967" s="99"/>
      <c r="I967" s="99"/>
      <c r="J967" s="99"/>
      <c r="K967" s="99"/>
      <c r="L967" s="99"/>
      <c r="M967" s="239"/>
      <c r="N967" s="239"/>
      <c r="O967" s="239"/>
      <c r="P967" s="239"/>
      <c r="Q967" s="99"/>
      <c r="R967" s="99"/>
      <c r="S967" s="97"/>
      <c r="T967" s="97"/>
      <c r="U967" s="97"/>
      <c r="V967" s="97"/>
      <c r="W967" s="97"/>
      <c r="X967" s="97"/>
      <c r="Y967" s="97"/>
      <c r="Z967" s="99"/>
    </row>
    <row r="968" spans="1:26" ht="12" customHeight="1">
      <c r="A968" s="99"/>
      <c r="B968" s="99"/>
      <c r="C968" s="99"/>
      <c r="D968" s="99"/>
      <c r="E968" s="99"/>
      <c r="F968" s="99"/>
      <c r="G968" s="99"/>
      <c r="H968" s="99"/>
      <c r="I968" s="99"/>
      <c r="J968" s="99"/>
      <c r="K968" s="99"/>
      <c r="L968" s="99"/>
      <c r="M968" s="239"/>
      <c r="N968" s="239"/>
      <c r="O968" s="239"/>
      <c r="P968" s="239"/>
      <c r="Q968" s="99"/>
      <c r="R968" s="99"/>
      <c r="S968" s="97"/>
      <c r="T968" s="97"/>
      <c r="U968" s="97"/>
      <c r="V968" s="97"/>
      <c r="W968" s="97"/>
      <c r="X968" s="97"/>
      <c r="Y968" s="97"/>
      <c r="Z968" s="99"/>
    </row>
    <row r="969" spans="1:26" ht="12" customHeight="1">
      <c r="A969" s="99"/>
      <c r="B969" s="99"/>
      <c r="C969" s="99"/>
      <c r="D969" s="99"/>
      <c r="E969" s="99"/>
      <c r="F969" s="99"/>
      <c r="G969" s="99"/>
      <c r="H969" s="99"/>
      <c r="I969" s="99"/>
      <c r="J969" s="99"/>
      <c r="K969" s="99"/>
      <c r="L969" s="99"/>
      <c r="M969" s="239"/>
      <c r="N969" s="239"/>
      <c r="O969" s="239"/>
      <c r="P969" s="239"/>
      <c r="Q969" s="99"/>
      <c r="R969" s="99"/>
      <c r="S969" s="97"/>
      <c r="T969" s="97"/>
      <c r="U969" s="97"/>
      <c r="V969" s="97"/>
      <c r="W969" s="97"/>
      <c r="X969" s="97"/>
      <c r="Y969" s="97"/>
      <c r="Z969" s="99"/>
    </row>
    <row r="970" spans="1:26" ht="12" customHeight="1">
      <c r="A970" s="99"/>
      <c r="B970" s="99"/>
      <c r="C970" s="99"/>
      <c r="D970" s="99"/>
      <c r="E970" s="99"/>
      <c r="F970" s="99"/>
      <c r="G970" s="99"/>
      <c r="H970" s="99"/>
      <c r="I970" s="99"/>
      <c r="J970" s="99"/>
      <c r="K970" s="99"/>
      <c r="L970" s="99"/>
      <c r="M970" s="239"/>
      <c r="N970" s="239"/>
      <c r="O970" s="239"/>
      <c r="P970" s="239"/>
      <c r="Q970" s="99"/>
      <c r="R970" s="99"/>
      <c r="S970" s="97"/>
      <c r="T970" s="97"/>
      <c r="U970" s="97"/>
      <c r="V970" s="97"/>
      <c r="W970" s="97"/>
      <c r="X970" s="97"/>
      <c r="Y970" s="97"/>
      <c r="Z970" s="99"/>
    </row>
    <row r="971" spans="1:26" ht="12" customHeight="1">
      <c r="A971" s="99"/>
      <c r="B971" s="99"/>
      <c r="C971" s="99"/>
      <c r="D971" s="99"/>
      <c r="E971" s="99"/>
      <c r="F971" s="99"/>
      <c r="G971" s="99"/>
      <c r="H971" s="99"/>
      <c r="I971" s="99"/>
      <c r="J971" s="99"/>
      <c r="K971" s="99"/>
      <c r="L971" s="99"/>
      <c r="M971" s="239"/>
      <c r="N971" s="239"/>
      <c r="O971" s="239"/>
      <c r="P971" s="239"/>
      <c r="Q971" s="99"/>
      <c r="R971" s="99"/>
      <c r="S971" s="97"/>
      <c r="T971" s="97"/>
      <c r="U971" s="97"/>
      <c r="V971" s="97"/>
      <c r="W971" s="97"/>
      <c r="X971" s="97"/>
      <c r="Y971" s="97"/>
      <c r="Z971" s="99"/>
    </row>
    <row r="972" spans="1:26" ht="12" customHeight="1">
      <c r="A972" s="99"/>
      <c r="B972" s="99"/>
      <c r="C972" s="99"/>
      <c r="D972" s="99"/>
      <c r="E972" s="99"/>
      <c r="F972" s="99"/>
      <c r="G972" s="99"/>
      <c r="H972" s="99"/>
      <c r="I972" s="99"/>
      <c r="J972" s="99"/>
      <c r="K972" s="99"/>
      <c r="L972" s="99"/>
      <c r="M972" s="239"/>
      <c r="N972" s="239"/>
      <c r="O972" s="239"/>
      <c r="P972" s="239"/>
      <c r="Q972" s="99"/>
      <c r="R972" s="99"/>
      <c r="S972" s="97"/>
      <c r="T972" s="97"/>
      <c r="U972" s="97"/>
      <c r="V972" s="97"/>
      <c r="W972" s="97"/>
      <c r="X972" s="97"/>
      <c r="Y972" s="97"/>
      <c r="Z972" s="99"/>
    </row>
    <row r="973" spans="1:26" ht="12" customHeight="1">
      <c r="A973" s="99"/>
      <c r="B973" s="99"/>
      <c r="C973" s="99"/>
      <c r="D973" s="99"/>
      <c r="E973" s="99"/>
      <c r="F973" s="99"/>
      <c r="G973" s="99"/>
      <c r="H973" s="99"/>
      <c r="I973" s="99"/>
      <c r="J973" s="99"/>
      <c r="K973" s="99"/>
      <c r="L973" s="99"/>
      <c r="M973" s="239"/>
      <c r="N973" s="239"/>
      <c r="O973" s="239"/>
      <c r="P973" s="239"/>
      <c r="Q973" s="99"/>
      <c r="R973" s="99"/>
      <c r="S973" s="97"/>
      <c r="T973" s="97"/>
      <c r="U973" s="97"/>
      <c r="V973" s="97"/>
      <c r="W973" s="97"/>
      <c r="X973" s="97"/>
      <c r="Y973" s="97"/>
      <c r="Z973" s="99"/>
    </row>
    <row r="974" spans="1:26" ht="12" customHeight="1">
      <c r="A974" s="99"/>
      <c r="B974" s="99"/>
      <c r="C974" s="99"/>
      <c r="D974" s="99"/>
      <c r="E974" s="99"/>
      <c r="F974" s="99"/>
      <c r="G974" s="99"/>
      <c r="H974" s="99"/>
      <c r="I974" s="99"/>
      <c r="J974" s="99"/>
      <c r="K974" s="99"/>
      <c r="L974" s="99"/>
      <c r="M974" s="239"/>
      <c r="N974" s="239"/>
      <c r="O974" s="239"/>
      <c r="P974" s="239"/>
      <c r="Q974" s="99"/>
      <c r="R974" s="99"/>
      <c r="S974" s="97"/>
      <c r="T974" s="97"/>
      <c r="U974" s="97"/>
      <c r="V974" s="97"/>
      <c r="W974" s="97"/>
      <c r="X974" s="97"/>
      <c r="Y974" s="97"/>
      <c r="Z974" s="99"/>
    </row>
    <row r="975" spans="1:26" ht="12" customHeight="1">
      <c r="A975" s="99"/>
      <c r="B975" s="99"/>
      <c r="C975" s="99"/>
      <c r="D975" s="99"/>
      <c r="E975" s="99"/>
      <c r="F975" s="99"/>
      <c r="G975" s="99"/>
      <c r="H975" s="99"/>
      <c r="I975" s="99"/>
      <c r="J975" s="99"/>
      <c r="K975" s="99"/>
      <c r="L975" s="99"/>
      <c r="M975" s="239"/>
      <c r="N975" s="239"/>
      <c r="O975" s="239"/>
      <c r="P975" s="239"/>
      <c r="Q975" s="99"/>
      <c r="R975" s="99"/>
      <c r="S975" s="97"/>
      <c r="T975" s="97"/>
      <c r="U975" s="97"/>
      <c r="V975" s="97"/>
      <c r="W975" s="97"/>
      <c r="X975" s="97"/>
      <c r="Y975" s="97"/>
      <c r="Z975" s="99"/>
    </row>
    <row r="976" spans="1:26" ht="12" customHeight="1">
      <c r="A976" s="99"/>
      <c r="B976" s="99"/>
      <c r="C976" s="99"/>
      <c r="D976" s="99"/>
      <c r="E976" s="99"/>
      <c r="F976" s="99"/>
      <c r="G976" s="99"/>
      <c r="H976" s="99"/>
      <c r="I976" s="99"/>
      <c r="J976" s="99"/>
      <c r="K976" s="99"/>
      <c r="L976" s="99"/>
      <c r="M976" s="239"/>
      <c r="N976" s="239"/>
      <c r="O976" s="239"/>
      <c r="P976" s="239"/>
      <c r="Q976" s="99"/>
      <c r="R976" s="99"/>
      <c r="S976" s="97"/>
      <c r="T976" s="97"/>
      <c r="U976" s="97"/>
      <c r="V976" s="97"/>
      <c r="W976" s="97"/>
      <c r="X976" s="97"/>
      <c r="Y976" s="97"/>
      <c r="Z976" s="99"/>
    </row>
    <row r="977" spans="1:26" ht="12" customHeight="1">
      <c r="A977" s="99"/>
      <c r="B977" s="99"/>
      <c r="C977" s="99"/>
      <c r="D977" s="99"/>
      <c r="E977" s="99"/>
      <c r="F977" s="99"/>
      <c r="G977" s="99"/>
      <c r="H977" s="99"/>
      <c r="I977" s="99"/>
      <c r="J977" s="99"/>
      <c r="K977" s="99"/>
      <c r="L977" s="99"/>
      <c r="M977" s="239"/>
      <c r="N977" s="239"/>
      <c r="O977" s="239"/>
      <c r="P977" s="239"/>
      <c r="Q977" s="99"/>
      <c r="R977" s="99"/>
      <c r="S977" s="97"/>
      <c r="T977" s="97"/>
      <c r="U977" s="97"/>
      <c r="V977" s="97"/>
      <c r="W977" s="97"/>
      <c r="X977" s="97"/>
      <c r="Y977" s="97"/>
      <c r="Z977" s="99"/>
    </row>
    <row r="978" spans="1:26" ht="12" customHeight="1">
      <c r="A978" s="99"/>
      <c r="B978" s="99"/>
      <c r="C978" s="99"/>
      <c r="D978" s="99"/>
      <c r="E978" s="99"/>
      <c r="F978" s="99"/>
      <c r="G978" s="99"/>
      <c r="H978" s="99"/>
      <c r="I978" s="99"/>
      <c r="J978" s="99"/>
      <c r="K978" s="99"/>
      <c r="L978" s="99"/>
      <c r="M978" s="239"/>
      <c r="N978" s="239"/>
      <c r="O978" s="239"/>
      <c r="P978" s="239"/>
      <c r="Q978" s="99"/>
      <c r="R978" s="99"/>
      <c r="S978" s="97"/>
      <c r="T978" s="97"/>
      <c r="U978" s="97"/>
      <c r="V978" s="97"/>
      <c r="W978" s="97"/>
      <c r="X978" s="97"/>
      <c r="Y978" s="97"/>
      <c r="Z978" s="99"/>
    </row>
    <row r="979" spans="1:26" ht="12" customHeight="1">
      <c r="A979" s="99"/>
      <c r="B979" s="99"/>
      <c r="C979" s="99"/>
      <c r="D979" s="99"/>
      <c r="E979" s="99"/>
      <c r="F979" s="99"/>
      <c r="G979" s="99"/>
      <c r="H979" s="99"/>
      <c r="I979" s="99"/>
      <c r="J979" s="99"/>
      <c r="K979" s="99"/>
      <c r="L979" s="99"/>
      <c r="M979" s="239"/>
      <c r="N979" s="239"/>
      <c r="O979" s="239"/>
      <c r="P979" s="239"/>
      <c r="Q979" s="99"/>
      <c r="R979" s="99"/>
      <c r="S979" s="97"/>
      <c r="T979" s="97"/>
      <c r="U979" s="97"/>
      <c r="V979" s="97"/>
      <c r="W979" s="97"/>
      <c r="X979" s="97"/>
      <c r="Y979" s="97"/>
      <c r="Z979" s="99"/>
    </row>
    <row r="980" spans="1:26" ht="12" customHeight="1">
      <c r="A980" s="99"/>
      <c r="B980" s="99"/>
      <c r="C980" s="99"/>
      <c r="D980" s="99"/>
      <c r="E980" s="99"/>
      <c r="F980" s="99"/>
      <c r="G980" s="99"/>
      <c r="H980" s="99"/>
      <c r="I980" s="99"/>
      <c r="J980" s="99"/>
      <c r="K980" s="99"/>
      <c r="L980" s="99"/>
      <c r="M980" s="239"/>
      <c r="N980" s="239"/>
      <c r="O980" s="239"/>
      <c r="P980" s="239"/>
      <c r="Q980" s="99"/>
      <c r="R980" s="99"/>
      <c r="S980" s="97"/>
      <c r="T980" s="97"/>
      <c r="U980" s="97"/>
      <c r="V980" s="97"/>
      <c r="W980" s="97"/>
      <c r="X980" s="97"/>
      <c r="Y980" s="97"/>
      <c r="Z980" s="99"/>
    </row>
    <row r="981" spans="1:26" ht="12" customHeight="1">
      <c r="A981" s="99"/>
      <c r="B981" s="99"/>
      <c r="C981" s="99"/>
      <c r="D981" s="99"/>
      <c r="E981" s="99"/>
      <c r="F981" s="99"/>
      <c r="G981" s="99"/>
      <c r="H981" s="99"/>
      <c r="I981" s="99"/>
      <c r="J981" s="99"/>
      <c r="K981" s="99"/>
      <c r="L981" s="99"/>
      <c r="M981" s="239"/>
      <c r="N981" s="239"/>
      <c r="O981" s="239"/>
      <c r="P981" s="239"/>
      <c r="Q981" s="99"/>
      <c r="R981" s="99"/>
      <c r="S981" s="97"/>
      <c r="T981" s="97"/>
      <c r="U981" s="97"/>
      <c r="V981" s="97"/>
      <c r="W981" s="97"/>
      <c r="X981" s="97"/>
      <c r="Y981" s="97"/>
      <c r="Z981" s="99"/>
    </row>
    <row r="982" spans="1:26" ht="12" customHeight="1">
      <c r="A982" s="99"/>
      <c r="B982" s="99"/>
      <c r="C982" s="99"/>
      <c r="D982" s="99"/>
      <c r="E982" s="99"/>
      <c r="F982" s="99"/>
      <c r="G982" s="99"/>
      <c r="H982" s="99"/>
      <c r="I982" s="99"/>
      <c r="J982" s="99"/>
      <c r="K982" s="99"/>
      <c r="L982" s="99"/>
      <c r="M982" s="239"/>
      <c r="N982" s="239"/>
      <c r="O982" s="239"/>
      <c r="P982" s="239"/>
      <c r="Q982" s="99"/>
      <c r="R982" s="99"/>
      <c r="S982" s="97"/>
      <c r="T982" s="97"/>
      <c r="U982" s="97"/>
      <c r="V982" s="97"/>
      <c r="W982" s="97"/>
      <c r="X982" s="97"/>
      <c r="Y982" s="97"/>
      <c r="Z982" s="99"/>
    </row>
    <row r="983" spans="1:26" ht="12" customHeight="1">
      <c r="A983" s="99"/>
      <c r="B983" s="99"/>
      <c r="C983" s="99"/>
      <c r="D983" s="99"/>
      <c r="E983" s="99"/>
      <c r="F983" s="99"/>
      <c r="G983" s="99"/>
      <c r="H983" s="99"/>
      <c r="I983" s="99"/>
      <c r="J983" s="99"/>
      <c r="K983" s="99"/>
      <c r="L983" s="99"/>
      <c r="M983" s="239"/>
      <c r="N983" s="239"/>
      <c r="O983" s="239"/>
      <c r="P983" s="239"/>
      <c r="Q983" s="99"/>
      <c r="R983" s="99"/>
      <c r="S983" s="97"/>
      <c r="T983" s="97"/>
      <c r="U983" s="97"/>
      <c r="V983" s="97"/>
      <c r="W983" s="97"/>
      <c r="X983" s="97"/>
      <c r="Y983" s="97"/>
      <c r="Z983" s="99"/>
    </row>
    <row r="984" spans="1:26" ht="12" customHeight="1">
      <c r="A984" s="99"/>
      <c r="B984" s="99"/>
      <c r="C984" s="99"/>
      <c r="D984" s="99"/>
      <c r="E984" s="99"/>
      <c r="F984" s="99"/>
      <c r="G984" s="99"/>
      <c r="H984" s="99"/>
      <c r="I984" s="99"/>
      <c r="J984" s="99"/>
      <c r="K984" s="99"/>
      <c r="L984" s="99"/>
      <c r="M984" s="239"/>
      <c r="N984" s="239"/>
      <c r="O984" s="239"/>
      <c r="P984" s="239"/>
      <c r="Q984" s="99"/>
      <c r="R984" s="99"/>
      <c r="S984" s="97"/>
      <c r="T984" s="97"/>
      <c r="U984" s="97"/>
      <c r="V984" s="97"/>
      <c r="W984" s="97"/>
      <c r="X984" s="97"/>
      <c r="Y984" s="97"/>
      <c r="Z984" s="99"/>
    </row>
    <row r="985" spans="1:26" ht="12" customHeight="1">
      <c r="A985" s="99"/>
      <c r="B985" s="99"/>
      <c r="C985" s="99"/>
      <c r="D985" s="99"/>
      <c r="E985" s="99"/>
      <c r="F985" s="99"/>
      <c r="G985" s="99"/>
      <c r="H985" s="99"/>
      <c r="I985" s="99"/>
      <c r="J985" s="99"/>
      <c r="K985" s="99"/>
      <c r="L985" s="99"/>
      <c r="M985" s="239"/>
      <c r="N985" s="239"/>
      <c r="O985" s="239"/>
      <c r="P985" s="239"/>
      <c r="Q985" s="99"/>
      <c r="R985" s="99"/>
      <c r="S985" s="97"/>
      <c r="T985" s="97"/>
      <c r="U985" s="97"/>
      <c r="V985" s="97"/>
      <c r="W985" s="97"/>
      <c r="X985" s="97"/>
      <c r="Y985" s="97"/>
      <c r="Z985" s="99"/>
    </row>
    <row r="986" spans="1:26" ht="12" customHeight="1">
      <c r="A986" s="99"/>
      <c r="B986" s="99"/>
      <c r="C986" s="99"/>
      <c r="D986" s="99"/>
      <c r="E986" s="99"/>
      <c r="F986" s="99"/>
      <c r="G986" s="99"/>
      <c r="H986" s="99"/>
      <c r="I986" s="99"/>
      <c r="J986" s="99"/>
      <c r="K986" s="99"/>
      <c r="L986" s="99"/>
      <c r="M986" s="239"/>
      <c r="N986" s="239"/>
      <c r="O986" s="239"/>
      <c r="P986" s="239"/>
      <c r="Q986" s="99"/>
      <c r="R986" s="99"/>
      <c r="S986" s="97"/>
      <c r="T986" s="97"/>
      <c r="U986" s="97"/>
      <c r="V986" s="97"/>
      <c r="W986" s="97"/>
      <c r="X986" s="97"/>
      <c r="Y986" s="97"/>
      <c r="Z986" s="99"/>
    </row>
    <row r="987" spans="1:26" ht="12" customHeight="1">
      <c r="A987" s="99"/>
      <c r="B987" s="99"/>
      <c r="C987" s="99"/>
      <c r="D987" s="99"/>
      <c r="E987" s="99"/>
      <c r="F987" s="99"/>
      <c r="G987" s="99"/>
      <c r="H987" s="99"/>
      <c r="I987" s="99"/>
      <c r="J987" s="99"/>
      <c r="K987" s="99"/>
      <c r="L987" s="99"/>
      <c r="M987" s="239"/>
      <c r="N987" s="239"/>
      <c r="O987" s="239"/>
      <c r="P987" s="239"/>
      <c r="Q987" s="99"/>
      <c r="R987" s="99"/>
      <c r="S987" s="97"/>
      <c r="T987" s="97"/>
      <c r="U987" s="97"/>
      <c r="V987" s="97"/>
      <c r="W987" s="97"/>
      <c r="X987" s="97"/>
      <c r="Y987" s="97"/>
      <c r="Z987" s="99"/>
    </row>
    <row r="988" spans="1:26" ht="12" customHeight="1">
      <c r="A988" s="99"/>
      <c r="B988" s="99"/>
      <c r="C988" s="99"/>
      <c r="D988" s="99"/>
      <c r="E988" s="99"/>
      <c r="F988" s="99"/>
      <c r="G988" s="99"/>
      <c r="H988" s="99"/>
      <c r="I988" s="99"/>
      <c r="J988" s="99"/>
      <c r="K988" s="99"/>
      <c r="L988" s="99"/>
      <c r="M988" s="239"/>
      <c r="N988" s="239"/>
      <c r="O988" s="239"/>
      <c r="P988" s="239"/>
      <c r="Q988" s="99"/>
      <c r="R988" s="99"/>
      <c r="S988" s="97"/>
      <c r="T988" s="97"/>
      <c r="U988" s="97"/>
      <c r="V988" s="97"/>
      <c r="W988" s="97"/>
      <c r="X988" s="97"/>
      <c r="Y988" s="97"/>
      <c r="Z988" s="99"/>
    </row>
    <row r="989" spans="1:26" ht="12" customHeight="1">
      <c r="A989" s="99"/>
      <c r="B989" s="99"/>
      <c r="C989" s="99"/>
      <c r="D989" s="99"/>
      <c r="E989" s="99"/>
      <c r="F989" s="99"/>
      <c r="G989" s="99"/>
      <c r="H989" s="99"/>
      <c r="I989" s="99"/>
      <c r="J989" s="99"/>
      <c r="K989" s="99"/>
      <c r="L989" s="99"/>
      <c r="M989" s="239"/>
      <c r="N989" s="239"/>
      <c r="O989" s="239"/>
      <c r="P989" s="239"/>
      <c r="Q989" s="99"/>
      <c r="R989" s="99"/>
      <c r="S989" s="97"/>
      <c r="T989" s="97"/>
      <c r="U989" s="97"/>
      <c r="V989" s="97"/>
      <c r="W989" s="97"/>
      <c r="X989" s="97"/>
      <c r="Y989" s="97"/>
      <c r="Z989" s="99"/>
    </row>
    <row r="990" spans="1:26" ht="12" customHeight="1">
      <c r="A990" s="99"/>
      <c r="B990" s="99"/>
      <c r="C990" s="99"/>
      <c r="D990" s="99"/>
      <c r="E990" s="99"/>
      <c r="F990" s="99"/>
      <c r="G990" s="99"/>
      <c r="H990" s="99"/>
      <c r="I990" s="99"/>
      <c r="J990" s="99"/>
      <c r="K990" s="99"/>
      <c r="L990" s="99"/>
      <c r="M990" s="239"/>
      <c r="N990" s="239"/>
      <c r="O990" s="239"/>
      <c r="P990" s="239"/>
      <c r="Q990" s="99"/>
      <c r="R990" s="99"/>
      <c r="S990" s="97"/>
      <c r="T990" s="97"/>
      <c r="U990" s="97"/>
      <c r="V990" s="97"/>
      <c r="W990" s="97"/>
      <c r="X990" s="97"/>
      <c r="Y990" s="97"/>
      <c r="Z990" s="99"/>
    </row>
    <row r="991" spans="1:26" ht="12" customHeight="1">
      <c r="A991" s="99"/>
      <c r="B991" s="99"/>
      <c r="C991" s="99"/>
      <c r="D991" s="99"/>
      <c r="E991" s="99"/>
      <c r="F991" s="99"/>
      <c r="G991" s="99"/>
      <c r="H991" s="99"/>
      <c r="I991" s="99"/>
      <c r="J991" s="99"/>
      <c r="K991" s="99"/>
      <c r="L991" s="99"/>
      <c r="M991" s="239"/>
      <c r="N991" s="239"/>
      <c r="O991" s="239"/>
      <c r="P991" s="239"/>
      <c r="Q991" s="99"/>
      <c r="R991" s="99"/>
      <c r="S991" s="97"/>
      <c r="T991" s="97"/>
      <c r="U991" s="97"/>
      <c r="V991" s="97"/>
      <c r="W991" s="97"/>
      <c r="X991" s="97"/>
      <c r="Y991" s="97"/>
      <c r="Z991" s="99"/>
    </row>
    <row r="992" spans="1:26" ht="12" customHeight="1">
      <c r="A992" s="99"/>
      <c r="B992" s="99"/>
      <c r="C992" s="99"/>
      <c r="D992" s="99"/>
      <c r="E992" s="99"/>
      <c r="F992" s="99"/>
      <c r="G992" s="99"/>
      <c r="H992" s="99"/>
      <c r="I992" s="99"/>
      <c r="J992" s="99"/>
      <c r="K992" s="99"/>
      <c r="L992" s="99"/>
      <c r="M992" s="239"/>
      <c r="N992" s="239"/>
      <c r="O992" s="239"/>
      <c r="P992" s="239"/>
      <c r="Q992" s="99"/>
      <c r="R992" s="99"/>
      <c r="S992" s="97"/>
      <c r="T992" s="97"/>
      <c r="U992" s="97"/>
      <c r="V992" s="97"/>
      <c r="W992" s="97"/>
      <c r="X992" s="97"/>
      <c r="Y992" s="97"/>
      <c r="Z992" s="99"/>
    </row>
    <row r="993" spans="1:26" ht="12" customHeight="1">
      <c r="A993" s="99"/>
      <c r="B993" s="99"/>
      <c r="C993" s="99"/>
      <c r="D993" s="99"/>
      <c r="E993" s="99"/>
      <c r="F993" s="99"/>
      <c r="G993" s="99"/>
      <c r="H993" s="99"/>
      <c r="I993" s="99"/>
      <c r="J993" s="99"/>
      <c r="K993" s="99"/>
      <c r="L993" s="99"/>
      <c r="M993" s="239"/>
      <c r="N993" s="239"/>
      <c r="O993" s="239"/>
      <c r="P993" s="239"/>
      <c r="Q993" s="99"/>
      <c r="R993" s="99"/>
      <c r="S993" s="97"/>
      <c r="T993" s="97"/>
      <c r="U993" s="97"/>
      <c r="V993" s="97"/>
      <c r="W993" s="97"/>
      <c r="X993" s="97"/>
      <c r="Y993" s="97"/>
      <c r="Z993" s="99"/>
    </row>
    <row r="994" spans="1:26" ht="12" customHeight="1">
      <c r="A994" s="99"/>
      <c r="B994" s="99"/>
      <c r="C994" s="99"/>
      <c r="D994" s="99"/>
      <c r="E994" s="99"/>
      <c r="F994" s="99"/>
      <c r="G994" s="99"/>
      <c r="H994" s="99"/>
      <c r="I994" s="99"/>
      <c r="J994" s="99"/>
      <c r="K994" s="99"/>
      <c r="L994" s="99"/>
      <c r="M994" s="239"/>
      <c r="N994" s="239"/>
      <c r="O994" s="239"/>
      <c r="P994" s="239"/>
      <c r="Q994" s="99"/>
      <c r="R994" s="99"/>
      <c r="S994" s="97"/>
      <c r="T994" s="97"/>
      <c r="U994" s="97"/>
      <c r="V994" s="97"/>
      <c r="W994" s="97"/>
      <c r="X994" s="97"/>
      <c r="Y994" s="97"/>
      <c r="Z994" s="99"/>
    </row>
    <row r="995" spans="1:26" ht="12" customHeight="1">
      <c r="A995" s="99"/>
      <c r="B995" s="99"/>
      <c r="C995" s="99"/>
      <c r="D995" s="99"/>
      <c r="E995" s="99"/>
      <c r="F995" s="99"/>
      <c r="G995" s="99"/>
      <c r="H995" s="99"/>
      <c r="I995" s="99"/>
      <c r="J995" s="99"/>
      <c r="K995" s="99"/>
      <c r="L995" s="99"/>
      <c r="M995" s="239"/>
      <c r="N995" s="239"/>
      <c r="O995" s="239"/>
      <c r="P995" s="239"/>
      <c r="Q995" s="99"/>
      <c r="R995" s="99"/>
      <c r="S995" s="97"/>
      <c r="T995" s="97"/>
      <c r="U995" s="97"/>
      <c r="V995" s="97"/>
      <c r="W995" s="97"/>
      <c r="X995" s="97"/>
      <c r="Y995" s="97"/>
      <c r="Z995" s="99"/>
    </row>
    <row r="996" spans="1:26" ht="12" customHeight="1">
      <c r="A996" s="99"/>
      <c r="B996" s="99"/>
      <c r="C996" s="99"/>
      <c r="D996" s="99"/>
      <c r="E996" s="99"/>
      <c r="F996" s="99"/>
      <c r="G996" s="99"/>
      <c r="H996" s="99"/>
      <c r="I996" s="99"/>
      <c r="J996" s="99"/>
      <c r="K996" s="99"/>
      <c r="L996" s="99"/>
      <c r="M996" s="239"/>
      <c r="N996" s="239"/>
      <c r="O996" s="239"/>
      <c r="P996" s="239"/>
      <c r="Q996" s="99"/>
      <c r="R996" s="99"/>
      <c r="S996" s="97"/>
      <c r="T996" s="97"/>
      <c r="U996" s="97"/>
      <c r="V996" s="97"/>
      <c r="W996" s="97"/>
      <c r="X996" s="97"/>
      <c r="Y996" s="97"/>
      <c r="Z996" s="99"/>
    </row>
    <row r="997" spans="1:26" ht="12" customHeight="1">
      <c r="A997" s="99"/>
      <c r="B997" s="99"/>
      <c r="C997" s="99"/>
      <c r="D997" s="99"/>
      <c r="E997" s="99"/>
      <c r="F997" s="99"/>
      <c r="G997" s="99"/>
      <c r="H997" s="99"/>
      <c r="I997" s="99"/>
      <c r="J997" s="99"/>
      <c r="K997" s="99"/>
      <c r="L997" s="99"/>
      <c r="M997" s="239"/>
      <c r="N997" s="239"/>
      <c r="O997" s="239"/>
      <c r="P997" s="239"/>
      <c r="Q997" s="99"/>
      <c r="R997" s="99"/>
      <c r="S997" s="97"/>
      <c r="T997" s="97"/>
      <c r="U997" s="97"/>
      <c r="V997" s="97"/>
      <c r="W997" s="97"/>
      <c r="X997" s="97"/>
      <c r="Y997" s="97"/>
      <c r="Z997" s="99"/>
    </row>
    <row r="998" spans="1:26" ht="12" customHeight="1">
      <c r="A998" s="99"/>
      <c r="B998" s="99"/>
      <c r="C998" s="99"/>
      <c r="D998" s="99"/>
      <c r="E998" s="99"/>
      <c r="F998" s="99"/>
      <c r="G998" s="99"/>
      <c r="H998" s="99"/>
      <c r="I998" s="99"/>
      <c r="J998" s="99"/>
      <c r="K998" s="99"/>
      <c r="L998" s="99"/>
      <c r="M998" s="239"/>
      <c r="N998" s="239"/>
      <c r="O998" s="239"/>
      <c r="P998" s="239"/>
      <c r="Q998" s="99"/>
      <c r="R998" s="99"/>
      <c r="S998" s="97"/>
      <c r="T998" s="97"/>
      <c r="U998" s="97"/>
      <c r="V998" s="97"/>
      <c r="W998" s="97"/>
      <c r="X998" s="97"/>
      <c r="Y998" s="97"/>
      <c r="Z998" s="99"/>
    </row>
    <row r="999" spans="1:26" ht="12" customHeight="1">
      <c r="A999" s="99"/>
      <c r="B999" s="99"/>
      <c r="C999" s="99"/>
      <c r="D999" s="99"/>
      <c r="E999" s="99"/>
      <c r="F999" s="99"/>
      <c r="G999" s="99"/>
      <c r="H999" s="99"/>
      <c r="I999" s="99"/>
      <c r="J999" s="99"/>
      <c r="K999" s="99"/>
      <c r="L999" s="99"/>
      <c r="M999" s="239"/>
      <c r="N999" s="239"/>
      <c r="O999" s="239"/>
      <c r="P999" s="239"/>
      <c r="Q999" s="99"/>
      <c r="R999" s="99"/>
      <c r="S999" s="97"/>
      <c r="T999" s="97"/>
      <c r="U999" s="97"/>
      <c r="V999" s="97"/>
      <c r="W999" s="97"/>
      <c r="X999" s="97"/>
      <c r="Y999" s="97"/>
      <c r="Z999" s="99"/>
    </row>
    <row r="1000" spans="1:26" ht="12" customHeight="1">
      <c r="A1000" s="99"/>
      <c r="B1000" s="99"/>
      <c r="C1000" s="99"/>
      <c r="D1000" s="99"/>
      <c r="E1000" s="99"/>
      <c r="F1000" s="99"/>
      <c r="G1000" s="99"/>
      <c r="H1000" s="99"/>
      <c r="I1000" s="99"/>
      <c r="J1000" s="99"/>
      <c r="K1000" s="99"/>
      <c r="L1000" s="99"/>
      <c r="M1000" s="239"/>
      <c r="N1000" s="239"/>
      <c r="O1000" s="239"/>
      <c r="P1000" s="239"/>
      <c r="Q1000" s="99"/>
      <c r="R1000" s="99"/>
      <c r="S1000" s="97"/>
      <c r="T1000" s="97"/>
      <c r="U1000" s="97"/>
      <c r="V1000" s="97"/>
      <c r="W1000" s="97"/>
      <c r="X1000" s="97"/>
      <c r="Y1000" s="97"/>
      <c r="Z1000" s="99"/>
    </row>
  </sheetData>
  <mergeCells count="67">
    <mergeCell ref="O19:O20"/>
    <mergeCell ref="P19:P20"/>
    <mergeCell ref="F20:H20"/>
    <mergeCell ref="F21:H21"/>
    <mergeCell ref="N25:N26"/>
    <mergeCell ref="O25:O26"/>
    <mergeCell ref="P25:P26"/>
    <mergeCell ref="F26:H26"/>
    <mergeCell ref="M19:M20"/>
    <mergeCell ref="N19:N20"/>
    <mergeCell ref="G22:H22"/>
    <mergeCell ref="G23:H23"/>
    <mergeCell ref="F25:H25"/>
    <mergeCell ref="F19:H19"/>
    <mergeCell ref="J19:J24"/>
    <mergeCell ref="K19:K24"/>
    <mergeCell ref="B10:B14"/>
    <mergeCell ref="J10:J18"/>
    <mergeCell ref="K10:K18"/>
    <mergeCell ref="L10:L18"/>
    <mergeCell ref="F11:I11"/>
    <mergeCell ref="P4:P8"/>
    <mergeCell ref="F7:G7"/>
    <mergeCell ref="M10:M11"/>
    <mergeCell ref="N10:N11"/>
    <mergeCell ref="O10:O11"/>
    <mergeCell ref="P10:P11"/>
    <mergeCell ref="H7:I7"/>
    <mergeCell ref="F8:J8"/>
    <mergeCell ref="E4:J6"/>
    <mergeCell ref="K4:L7"/>
    <mergeCell ref="M4:M8"/>
    <mergeCell ref="N4:N8"/>
    <mergeCell ref="O4:O8"/>
    <mergeCell ref="F10:H10"/>
    <mergeCell ref="O38:O39"/>
    <mergeCell ref="P38:P39"/>
    <mergeCell ref="K52:L52"/>
    <mergeCell ref="K53:L53"/>
    <mergeCell ref="B58:Q58"/>
    <mergeCell ref="M45:M46"/>
    <mergeCell ref="N45:N46"/>
    <mergeCell ref="O45:O46"/>
    <mergeCell ref="P45:P46"/>
    <mergeCell ref="K49:L49"/>
    <mergeCell ref="K50:L50"/>
    <mergeCell ref="K51:L51"/>
    <mergeCell ref="J38:J42"/>
    <mergeCell ref="K38:K42"/>
    <mergeCell ref="L38:L42"/>
    <mergeCell ref="M38:M39"/>
    <mergeCell ref="L19:L24"/>
    <mergeCell ref="N38:N39"/>
    <mergeCell ref="O32:O33"/>
    <mergeCell ref="P32:P33"/>
    <mergeCell ref="F31:H31"/>
    <mergeCell ref="F32:H32"/>
    <mergeCell ref="J32:J37"/>
    <mergeCell ref="K32:K37"/>
    <mergeCell ref="L32:L37"/>
    <mergeCell ref="M32:M33"/>
    <mergeCell ref="N32:N33"/>
    <mergeCell ref="J25:J31"/>
    <mergeCell ref="K25:K31"/>
    <mergeCell ref="L25:L31"/>
    <mergeCell ref="M25:M26"/>
    <mergeCell ref="F30:H30"/>
  </mergeCells>
  <pageMargins left="0.7" right="0.7" top="0.78749999999999998" bottom="0.78749999999999998" header="0" footer="0"/>
  <pageSetup paperSize="9" orientation="portrait"/>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workbookViewId="0">
      <selection activeCell="R3" sqref="R3"/>
    </sheetView>
  </sheetViews>
  <sheetFormatPr defaultColWidth="14.453125" defaultRowHeight="15" customHeight="1"/>
  <cols>
    <col min="1" max="1" width="2.6328125" customWidth="1"/>
    <col min="2" max="2" width="22.36328125" customWidth="1"/>
    <col min="3" max="3" width="4" customWidth="1"/>
    <col min="4" max="4" width="3" customWidth="1"/>
    <col min="5" max="5" width="4" customWidth="1"/>
    <col min="6" max="6" width="16.36328125" customWidth="1"/>
    <col min="7" max="7" width="4" customWidth="1"/>
    <col min="8" max="8" width="3" customWidth="1"/>
    <col min="9" max="9" width="4" customWidth="1"/>
    <col min="10" max="10" width="17.6328125" customWidth="1"/>
    <col min="11" max="11" width="4" customWidth="1"/>
    <col min="12" max="12" width="3" customWidth="1"/>
    <col min="13" max="13" width="7.36328125" customWidth="1"/>
    <col min="14" max="14" width="21.36328125" customWidth="1"/>
    <col min="15" max="15" width="4" customWidth="1"/>
    <col min="16" max="16" width="3" customWidth="1"/>
    <col min="17" max="17" width="4" customWidth="1"/>
    <col min="18" max="18" width="21" customWidth="1"/>
    <col min="19" max="26" width="10.6328125" customWidth="1"/>
  </cols>
  <sheetData>
    <row r="1" spans="1:26" ht="12.75" customHeight="1">
      <c r="A1" s="1"/>
      <c r="B1" s="1"/>
      <c r="C1" s="1"/>
      <c r="D1" s="1"/>
      <c r="E1" s="1"/>
      <c r="F1" s="1"/>
      <c r="G1" s="1"/>
      <c r="H1" s="1"/>
      <c r="I1" s="1"/>
      <c r="J1" s="1"/>
      <c r="K1" s="1"/>
      <c r="L1" s="1"/>
      <c r="M1" s="1"/>
      <c r="N1" s="1"/>
      <c r="O1" s="1"/>
      <c r="P1" s="1"/>
      <c r="Q1" s="1"/>
      <c r="R1" s="1"/>
      <c r="S1" s="2"/>
      <c r="T1" s="2"/>
      <c r="U1" s="2"/>
      <c r="V1" s="2"/>
      <c r="W1" s="2"/>
      <c r="X1" s="2"/>
      <c r="Y1" s="2"/>
      <c r="Z1" s="2"/>
    </row>
    <row r="2" spans="1:26" ht="12.75" customHeight="1">
      <c r="A2" s="1"/>
      <c r="B2" s="3" t="str">
        <f>'12.lan'!D91&amp;" - "&amp;'S0. Intro'!B3&amp;" "&amp;'S0. Intro'!C3</f>
        <v>Common Good Balance Calculator - Version 5.06</v>
      </c>
      <c r="C2" s="241"/>
      <c r="D2" s="241"/>
      <c r="E2" s="241"/>
      <c r="F2" s="241"/>
      <c r="G2" s="12"/>
      <c r="H2" s="12"/>
      <c r="I2" s="576" t="str">
        <f>'12.lan'!D212</f>
        <v>Note: This is not a certificate.</v>
      </c>
      <c r="J2" s="577"/>
      <c r="K2" s="577"/>
      <c r="L2" s="577"/>
      <c r="M2" s="577"/>
      <c r="N2" s="577"/>
      <c r="O2" s="577"/>
      <c r="P2" s="1"/>
      <c r="Q2" s="1"/>
      <c r="R2" s="1"/>
      <c r="S2" s="2"/>
      <c r="T2" s="2"/>
      <c r="U2" s="2"/>
      <c r="V2" s="2"/>
      <c r="W2" s="2"/>
      <c r="X2" s="2"/>
      <c r="Y2" s="2"/>
      <c r="Z2" s="2"/>
    </row>
    <row r="3" spans="1:26" ht="5.25" customHeight="1">
      <c r="A3" s="1"/>
      <c r="B3" s="578" t="str">
        <f>'12.lan'!D213</f>
        <v>COMMON GOOD MATRIX</v>
      </c>
      <c r="C3" s="488"/>
      <c r="D3" s="488"/>
      <c r="E3" s="488"/>
      <c r="F3" s="488"/>
      <c r="G3" s="488"/>
      <c r="H3" s="242"/>
      <c r="I3" s="242"/>
      <c r="J3" s="242"/>
      <c r="K3" s="1"/>
      <c r="L3" s="1"/>
      <c r="M3" s="243"/>
      <c r="N3" s="243"/>
      <c r="O3" s="243"/>
      <c r="P3" s="1"/>
      <c r="Q3" s="1"/>
      <c r="R3" s="1"/>
      <c r="S3" s="2"/>
      <c r="T3" s="2"/>
      <c r="U3" s="2"/>
      <c r="V3" s="2"/>
      <c r="W3" s="2"/>
      <c r="X3" s="2"/>
      <c r="Y3" s="2"/>
      <c r="Z3" s="2"/>
    </row>
    <row r="4" spans="1:26" ht="15" customHeight="1">
      <c r="A4" s="1"/>
      <c r="B4" s="488"/>
      <c r="C4" s="488"/>
      <c r="D4" s="488"/>
      <c r="E4" s="488"/>
      <c r="F4" s="488"/>
      <c r="G4" s="488"/>
      <c r="H4" s="242"/>
      <c r="I4" s="579" t="str">
        <f>'12.lan'!D92</f>
        <v>Total Balance Score:</v>
      </c>
      <c r="J4" s="580"/>
      <c r="K4" s="582">
        <f>'S3. Calc'!I4</f>
        <v>0</v>
      </c>
      <c r="L4" s="580"/>
      <c r="M4" s="583" t="str">
        <f>'12.lan'!D214&amp;" "&amp;'S3. Calc'!$J$4&amp;'12.lan'!D215</f>
        <v>of 1000 points</v>
      </c>
      <c r="N4" s="580"/>
      <c r="O4" s="584"/>
      <c r="P4" s="1"/>
      <c r="Q4" s="1"/>
      <c r="R4" s="1"/>
      <c r="S4" s="2"/>
      <c r="T4" s="2"/>
      <c r="U4" s="2"/>
      <c r="V4" s="2"/>
      <c r="W4" s="2"/>
      <c r="X4" s="2"/>
      <c r="Y4" s="2"/>
      <c r="Z4" s="2"/>
    </row>
    <row r="5" spans="1:26" ht="12.75" customHeight="1">
      <c r="A5" s="1"/>
      <c r="B5" s="586" t="str">
        <f>'12.lan'!D82&amp;": "&amp;'S1. General'!C6&amp;"; "&amp;'12.lan'!D83&amp;": "&amp;'S1. General'!C12</f>
        <v xml:space="preserve">Company / Organisation: ; Period under review: </v>
      </c>
      <c r="C5" s="488"/>
      <c r="D5" s="488"/>
      <c r="E5" s="488"/>
      <c r="F5" s="488"/>
      <c r="G5" s="12"/>
      <c r="H5" s="12"/>
      <c r="I5" s="581"/>
      <c r="J5" s="521"/>
      <c r="K5" s="521"/>
      <c r="L5" s="521"/>
      <c r="M5" s="521"/>
      <c r="N5" s="521"/>
      <c r="O5" s="585"/>
      <c r="P5" s="1"/>
      <c r="Q5" s="1"/>
      <c r="R5" s="1"/>
      <c r="S5" s="2"/>
      <c r="T5" s="2"/>
      <c r="U5" s="2"/>
      <c r="V5" s="2"/>
      <c r="W5" s="2"/>
      <c r="X5" s="2"/>
      <c r="Y5" s="2"/>
      <c r="Z5" s="2"/>
    </row>
    <row r="6" spans="1:26" ht="18" customHeight="1">
      <c r="A6" s="1"/>
      <c r="B6" s="521"/>
      <c r="C6" s="521"/>
      <c r="D6" s="521"/>
      <c r="E6" s="521"/>
      <c r="F6" s="521"/>
      <c r="G6" s="1"/>
      <c r="H6" s="1"/>
      <c r="I6" s="1"/>
      <c r="J6" s="1"/>
      <c r="K6" s="1"/>
      <c r="L6" s="1"/>
      <c r="M6" s="587"/>
      <c r="N6" s="502"/>
      <c r="O6" s="502"/>
      <c r="P6" s="1"/>
      <c r="Q6" s="1"/>
      <c r="R6" s="1"/>
      <c r="S6" s="2"/>
      <c r="T6" s="2"/>
      <c r="U6" s="2"/>
      <c r="V6" s="2"/>
      <c r="W6" s="2"/>
      <c r="X6" s="2"/>
      <c r="Y6" s="2"/>
      <c r="Z6" s="2"/>
    </row>
    <row r="7" spans="1:26" ht="36" customHeight="1">
      <c r="A7" s="1"/>
      <c r="B7" s="244" t="str">
        <f>'12.lan'!D206</f>
        <v>Values ►
Stakekolders ▼</v>
      </c>
      <c r="C7" s="589" t="str">
        <f>'12.lan'!D216</f>
        <v>Human dignity</v>
      </c>
      <c r="D7" s="580"/>
      <c r="E7" s="580"/>
      <c r="F7" s="580"/>
      <c r="G7" s="589" t="str">
        <f>'12.lan'!D217</f>
        <v>Solidarity &amp; social justice</v>
      </c>
      <c r="H7" s="580"/>
      <c r="I7" s="580"/>
      <c r="J7" s="580"/>
      <c r="K7" s="590" t="str">
        <f>'12.lan'!D218</f>
        <v>Environmental sustainability</v>
      </c>
      <c r="L7" s="502"/>
      <c r="M7" s="502"/>
      <c r="N7" s="591"/>
      <c r="O7" s="589" t="str">
        <f>'12.lan'!D219</f>
        <v>Transparency &amp; co-determination</v>
      </c>
      <c r="P7" s="580"/>
      <c r="Q7" s="580"/>
      <c r="R7" s="580"/>
      <c r="S7" s="2"/>
      <c r="T7" s="2"/>
      <c r="U7" s="2"/>
      <c r="V7" s="2"/>
      <c r="W7" s="2"/>
      <c r="X7" s="2"/>
      <c r="Y7" s="2"/>
      <c r="Z7" s="2"/>
    </row>
    <row r="8" spans="1:26" ht="53.25" customHeight="1">
      <c r="A8" s="1"/>
      <c r="B8" s="592" t="str">
        <f>"A: "&amp;'12.lan'!D108</f>
        <v>A: Suppliers</v>
      </c>
      <c r="C8" s="588" t="str">
        <f>'12.lan'!B109</f>
        <v>A1: Human dignity in the supply chain</v>
      </c>
      <c r="D8" s="580"/>
      <c r="E8" s="580"/>
      <c r="F8" s="584"/>
      <c r="G8" s="588" t="str">
        <f>'12.lan'!B112</f>
        <v>A2: Solidarity and social justice in the supply chain</v>
      </c>
      <c r="H8" s="580"/>
      <c r="I8" s="580"/>
      <c r="J8" s="584"/>
      <c r="K8" s="588" t="str">
        <f>'12.lan'!B116</f>
        <v>A3: Environmental sustainability in the supply chain</v>
      </c>
      <c r="L8" s="580"/>
      <c r="M8" s="580"/>
      <c r="N8" s="584"/>
      <c r="O8" s="588" t="str">
        <f>'12.lan'!B119</f>
        <v>A4: Transparency &amp; co-determination in the supply chain</v>
      </c>
      <c r="P8" s="580"/>
      <c r="Q8" s="580"/>
      <c r="R8" s="584"/>
      <c r="S8" s="2"/>
      <c r="T8" s="2"/>
      <c r="U8" s="2"/>
      <c r="V8" s="2"/>
      <c r="W8" s="2"/>
      <c r="X8" s="2"/>
      <c r="Y8" s="2"/>
      <c r="Z8" s="2"/>
    </row>
    <row r="9" spans="1:26" ht="21" customHeight="1">
      <c r="A9" s="1"/>
      <c r="B9" s="593"/>
      <c r="C9" s="245">
        <f>'S3. Calc'!I10</f>
        <v>0</v>
      </c>
      <c r="D9" s="246" t="str">
        <f>'12.lan'!$D$214</f>
        <v>of</v>
      </c>
      <c r="E9" s="247">
        <f>'S3. Calc'!J10</f>
        <v>25.641025641025639</v>
      </c>
      <c r="F9" s="248">
        <f>'S3. Calc'!H10</f>
        <v>0</v>
      </c>
      <c r="G9" s="245">
        <f>'S3. Calc'!I13</f>
        <v>0</v>
      </c>
      <c r="H9" s="246" t="str">
        <f>'12.lan'!$D$214</f>
        <v>of</v>
      </c>
      <c r="I9" s="247">
        <f>'S3. Calc'!J13</f>
        <v>51.282051282051277</v>
      </c>
      <c r="J9" s="248">
        <f>'S3. Calc'!H13</f>
        <v>0</v>
      </c>
      <c r="K9" s="245">
        <f>'S3. Calc'!I16</f>
        <v>0</v>
      </c>
      <c r="L9" s="246" t="str">
        <f>'12.lan'!$D$214</f>
        <v>of</v>
      </c>
      <c r="M9" s="247">
        <f>'S3. Calc'!J16</f>
        <v>51.282051282051277</v>
      </c>
      <c r="N9" s="248">
        <f>'S3. Calc'!H16</f>
        <v>0</v>
      </c>
      <c r="O9" s="245">
        <f>'S3. Calc'!I19</f>
        <v>0</v>
      </c>
      <c r="P9" s="246" t="str">
        <f>'12.lan'!$D$214</f>
        <v>of</v>
      </c>
      <c r="Q9" s="247">
        <f>'S3. Calc'!J19</f>
        <v>51.282051282051277</v>
      </c>
      <c r="R9" s="248">
        <f>'S3. Calc'!H19</f>
        <v>0</v>
      </c>
      <c r="S9" s="2"/>
      <c r="T9" s="2"/>
      <c r="U9" s="2"/>
      <c r="V9" s="2"/>
      <c r="W9" s="2"/>
      <c r="X9" s="2"/>
      <c r="Y9" s="2"/>
      <c r="Z9" s="2"/>
    </row>
    <row r="10" spans="1:26" ht="45" customHeight="1">
      <c r="A10" s="1"/>
      <c r="B10" s="594" t="str">
        <f>"B: "&amp;'12.lan'!D122</f>
        <v>B: Owners, equity- and financial service providers</v>
      </c>
      <c r="C10" s="588" t="str">
        <f>'12.lan'!B123</f>
        <v>B1: Ethical position in relation to financial resources</v>
      </c>
      <c r="D10" s="580"/>
      <c r="E10" s="580"/>
      <c r="F10" s="584"/>
      <c r="G10" s="588" t="str">
        <f>'12.lan'!B127</f>
        <v>B2: Social position in relation to financial resources</v>
      </c>
      <c r="H10" s="580"/>
      <c r="I10" s="580"/>
      <c r="J10" s="584"/>
      <c r="K10" s="588" t="str">
        <f>'12.lan'!B130</f>
        <v>B3: Use of funds in relation to social and environmental impacts</v>
      </c>
      <c r="L10" s="580"/>
      <c r="M10" s="580"/>
      <c r="N10" s="584"/>
      <c r="O10" s="588" t="str">
        <f>'12.lan'!B134&amp;IF('9. Weighting'!I28=1,'12.lan'!D211,"")</f>
        <v>B4: Ownership and co-determination</v>
      </c>
      <c r="P10" s="580"/>
      <c r="Q10" s="580"/>
      <c r="R10" s="584"/>
      <c r="S10" s="2"/>
      <c r="T10" s="2"/>
      <c r="U10" s="2"/>
      <c r="V10" s="2"/>
      <c r="W10" s="2"/>
      <c r="X10" s="2"/>
      <c r="Y10" s="2"/>
      <c r="Z10" s="2"/>
    </row>
    <row r="11" spans="1:26" ht="28.5" customHeight="1">
      <c r="A11" s="1"/>
      <c r="B11" s="595"/>
      <c r="C11" s="245">
        <f>'S3. Calc'!I22</f>
        <v>0</v>
      </c>
      <c r="D11" s="246" t="str">
        <f>'12.lan'!$D$214</f>
        <v>of</v>
      </c>
      <c r="E11" s="247">
        <f>'S3. Calc'!J22</f>
        <v>51.282051282051277</v>
      </c>
      <c r="F11" s="248">
        <f>'S3. Calc'!H22</f>
        <v>0</v>
      </c>
      <c r="G11" s="245">
        <f>'S3. Calc'!I24</f>
        <v>0</v>
      </c>
      <c r="H11" s="246" t="str">
        <f>'12.lan'!$D$214</f>
        <v>of</v>
      </c>
      <c r="I11" s="247">
        <f>'S3. Calc'!J24</f>
        <v>51.282051282051277</v>
      </c>
      <c r="J11" s="248">
        <f>'S3. Calc'!H24</f>
        <v>0</v>
      </c>
      <c r="K11" s="245">
        <f>'S3. Calc'!I27</f>
        <v>0</v>
      </c>
      <c r="L11" s="246" t="str">
        <f>'12.lan'!$D$214</f>
        <v>of</v>
      </c>
      <c r="M11" s="247">
        <f>'S3. Calc'!J27</f>
        <v>51.282051282051277</v>
      </c>
      <c r="N11" s="248">
        <f>'S3. Calc'!H27</f>
        <v>0</v>
      </c>
      <c r="O11" s="245">
        <f>'S3. Calc'!I30</f>
        <v>0</v>
      </c>
      <c r="P11" s="246" t="str">
        <f>'12.lan'!$D$214</f>
        <v>of</v>
      </c>
      <c r="Q11" s="247">
        <f>'S3. Calc'!J30</f>
        <v>51.282051282051277</v>
      </c>
      <c r="R11" s="248">
        <f>'S3. Calc'!H30</f>
        <v>0</v>
      </c>
      <c r="S11" s="2"/>
      <c r="T11" s="2"/>
      <c r="U11" s="2"/>
      <c r="V11" s="2"/>
      <c r="W11" s="2"/>
      <c r="X11" s="2"/>
      <c r="Y11" s="2"/>
      <c r="Z11" s="2"/>
    </row>
    <row r="12" spans="1:26" ht="50.25" customHeight="1">
      <c r="A12" s="1"/>
      <c r="B12" s="596" t="str">
        <f>"C: "&amp;'12.lan'!D137</f>
        <v>C: Employees</v>
      </c>
      <c r="C12" s="588" t="str">
        <f>'12.lan'!B138</f>
        <v>C1: Human dignity in the workplace and working environment</v>
      </c>
      <c r="D12" s="580"/>
      <c r="E12" s="580"/>
      <c r="F12" s="584"/>
      <c r="G12" s="588" t="str">
        <f>'12.lan'!B143</f>
        <v>C2: Self-determined working arrangements</v>
      </c>
      <c r="H12" s="580"/>
      <c r="I12" s="580"/>
      <c r="J12" s="584"/>
      <c r="K12" s="588" t="str">
        <f>'12.lan'!B148</f>
        <v>C3: Environmentally-friendly behaviour of staff</v>
      </c>
      <c r="L12" s="580"/>
      <c r="M12" s="580"/>
      <c r="N12" s="584"/>
      <c r="O12" s="588" t="str">
        <f>'12.lan'!B153</f>
        <v>C4: Co-determination and transparency within the organisation</v>
      </c>
      <c r="P12" s="580"/>
      <c r="Q12" s="580"/>
      <c r="R12" s="584"/>
      <c r="S12" s="2"/>
      <c r="T12" s="2"/>
      <c r="U12" s="2"/>
      <c r="V12" s="2"/>
      <c r="W12" s="2"/>
      <c r="X12" s="2"/>
      <c r="Y12" s="2"/>
      <c r="Z12" s="2"/>
    </row>
    <row r="13" spans="1:26" ht="16.5" customHeight="1">
      <c r="A13" s="1"/>
      <c r="B13" s="595"/>
      <c r="C13" s="245">
        <f>'S3. Calc'!I34</f>
        <v>0</v>
      </c>
      <c r="D13" s="246" t="str">
        <f>'12.lan'!$D$214</f>
        <v>of</v>
      </c>
      <c r="E13" s="247">
        <f>'S3. Calc'!J34</f>
        <v>51.282051282051277</v>
      </c>
      <c r="F13" s="248">
        <f>'S3. Calc'!H34</f>
        <v>0</v>
      </c>
      <c r="G13" s="245">
        <f>'S3. Calc'!I37</f>
        <v>0</v>
      </c>
      <c r="H13" s="246" t="str">
        <f>'12.lan'!$D$214</f>
        <v>of</v>
      </c>
      <c r="I13" s="247">
        <f>'S3. Calc'!J37</f>
        <v>51.282051282051277</v>
      </c>
      <c r="J13" s="248">
        <f>'S3. Calc'!H37</f>
        <v>0</v>
      </c>
      <c r="K13" s="245">
        <f>'S3. Calc'!I40</f>
        <v>0</v>
      </c>
      <c r="L13" s="246" t="str">
        <f>'12.lan'!$D$214</f>
        <v>of</v>
      </c>
      <c r="M13" s="247">
        <f>'S3. Calc'!J40</f>
        <v>51.282051282051277</v>
      </c>
      <c r="N13" s="248">
        <f>'S3. Calc'!H40</f>
        <v>0</v>
      </c>
      <c r="O13" s="245">
        <f>'S3. Calc'!I43</f>
        <v>0</v>
      </c>
      <c r="P13" s="246" t="str">
        <f>'12.lan'!$D$214</f>
        <v>of</v>
      </c>
      <c r="Q13" s="247">
        <f>'S3. Calc'!J43</f>
        <v>51.282051282051277</v>
      </c>
      <c r="R13" s="248">
        <f>'S3. Calc'!H43</f>
        <v>0</v>
      </c>
      <c r="S13" s="2"/>
      <c r="T13" s="2"/>
      <c r="U13" s="2"/>
      <c r="V13" s="2"/>
      <c r="W13" s="2"/>
      <c r="X13" s="2"/>
      <c r="Y13" s="2"/>
      <c r="Z13" s="2"/>
    </row>
    <row r="14" spans="1:26" ht="50.25" customHeight="1">
      <c r="A14" s="1"/>
      <c r="B14" s="596" t="str">
        <f>"D: "&amp;'12.lan'!D158</f>
        <v>D: Customers and other companies</v>
      </c>
      <c r="C14" s="588" t="str">
        <f>'12.lan'!B159</f>
        <v>D1: Ethical customer relations</v>
      </c>
      <c r="D14" s="580"/>
      <c r="E14" s="580"/>
      <c r="F14" s="584"/>
      <c r="G14" s="588" t="str">
        <f>'12.lan'!B163</f>
        <v>D2: Cooperation and solidarity with other companies</v>
      </c>
      <c r="H14" s="580"/>
      <c r="I14" s="580"/>
      <c r="J14" s="584"/>
      <c r="K14" s="588" t="str">
        <f>'12.lan'!B167</f>
        <v>D3: Impact on the environment of the use and disposal of products and services</v>
      </c>
      <c r="L14" s="580"/>
      <c r="M14" s="580"/>
      <c r="N14" s="584"/>
      <c r="O14" s="588" t="str">
        <f>'12.lan'!B171</f>
        <v>D4: Customer participation and product transparency</v>
      </c>
      <c r="P14" s="580"/>
      <c r="Q14" s="580"/>
      <c r="R14" s="584"/>
      <c r="S14" s="2"/>
      <c r="T14" s="2"/>
      <c r="U14" s="2"/>
      <c r="V14" s="2"/>
      <c r="W14" s="2"/>
      <c r="X14" s="2"/>
      <c r="Y14" s="2"/>
      <c r="Z14" s="2"/>
    </row>
    <row r="15" spans="1:26" ht="16.5" customHeight="1">
      <c r="A15" s="1"/>
      <c r="B15" s="595"/>
      <c r="C15" s="245">
        <f>'S3. Calc'!I47</f>
        <v>0</v>
      </c>
      <c r="D15" s="246" t="str">
        <f>'12.lan'!$D$214</f>
        <v>of</v>
      </c>
      <c r="E15" s="247">
        <f>'S3. Calc'!J47</f>
        <v>51.282051282051277</v>
      </c>
      <c r="F15" s="248">
        <f>'S3. Calc'!H47</f>
        <v>0</v>
      </c>
      <c r="G15" s="245">
        <f>'S3. Calc'!I50</f>
        <v>0</v>
      </c>
      <c r="H15" s="246" t="str">
        <f>'12.lan'!$D$214</f>
        <v>of</v>
      </c>
      <c r="I15" s="247">
        <f>'S3. Calc'!J50</f>
        <v>51.282051282051277</v>
      </c>
      <c r="J15" s="248">
        <f>'S3. Calc'!H50</f>
        <v>0</v>
      </c>
      <c r="K15" s="245">
        <f>'S3. Calc'!I53</f>
        <v>0</v>
      </c>
      <c r="L15" s="246" t="str">
        <f>'12.lan'!$D$214</f>
        <v>of</v>
      </c>
      <c r="M15" s="247">
        <f>'S3. Calc'!J53</f>
        <v>51.282051282051277</v>
      </c>
      <c r="N15" s="248">
        <f>'S3. Calc'!H53</f>
        <v>0</v>
      </c>
      <c r="O15" s="245">
        <f>'S3. Calc'!I56</f>
        <v>0</v>
      </c>
      <c r="P15" s="246" t="str">
        <f>'12.lan'!$D$214</f>
        <v>of</v>
      </c>
      <c r="Q15" s="247">
        <f>'S3. Calc'!J56</f>
        <v>51.282051282051277</v>
      </c>
      <c r="R15" s="248">
        <f>'S3. Calc'!H56</f>
        <v>0</v>
      </c>
      <c r="S15" s="2"/>
      <c r="T15" s="2"/>
      <c r="U15" s="2"/>
      <c r="V15" s="2"/>
      <c r="W15" s="2"/>
      <c r="X15" s="2"/>
      <c r="Y15" s="2"/>
      <c r="Z15" s="2"/>
    </row>
    <row r="16" spans="1:26" ht="50.25" customHeight="1">
      <c r="A16" s="1"/>
      <c r="B16" s="596" t="str">
        <f>"E: "&amp;'12.lan'!D175</f>
        <v>E: Social environment</v>
      </c>
      <c r="C16" s="588" t="str">
        <f>'12.lan'!B176</f>
        <v>E1: Purpose of products and services and their effects on society</v>
      </c>
      <c r="D16" s="580"/>
      <c r="E16" s="580"/>
      <c r="F16" s="584"/>
      <c r="G16" s="588" t="str">
        <f>'12.lan'!B180</f>
        <v>E2: Contribution to the community</v>
      </c>
      <c r="H16" s="580"/>
      <c r="I16" s="580"/>
      <c r="J16" s="584"/>
      <c r="K16" s="588" t="str">
        <f>'12.lan'!B185</f>
        <v>E3: Reduction of environmental impact</v>
      </c>
      <c r="L16" s="580"/>
      <c r="M16" s="580"/>
      <c r="N16" s="584"/>
      <c r="O16" s="588" t="str">
        <f>'12.lan'!B189</f>
        <v>E4: Social co-determination and transparency</v>
      </c>
      <c r="P16" s="580"/>
      <c r="Q16" s="580"/>
      <c r="R16" s="584"/>
      <c r="S16" s="2"/>
      <c r="T16" s="2"/>
      <c r="U16" s="2"/>
      <c r="V16" s="2"/>
      <c r="W16" s="2"/>
      <c r="X16" s="2"/>
      <c r="Y16" s="2"/>
      <c r="Z16" s="2"/>
    </row>
    <row r="17" spans="1:26" ht="16.5" customHeight="1">
      <c r="A17" s="1"/>
      <c r="B17" s="595"/>
      <c r="C17" s="245">
        <f>'S3. Calc'!I60</f>
        <v>0</v>
      </c>
      <c r="D17" s="246" t="str">
        <f>'12.lan'!$D$214</f>
        <v>of</v>
      </c>
      <c r="E17" s="247">
        <f>'S3. Calc'!J60</f>
        <v>51.282051282051277</v>
      </c>
      <c r="F17" s="248">
        <f>'S3. Calc'!H60</f>
        <v>0</v>
      </c>
      <c r="G17" s="245">
        <f>'S3. Calc'!I63</f>
        <v>0</v>
      </c>
      <c r="H17" s="246" t="str">
        <f>'12.lan'!$D$214</f>
        <v>of</v>
      </c>
      <c r="I17" s="247">
        <f>'S3. Calc'!J63</f>
        <v>51.282051282051277</v>
      </c>
      <c r="J17" s="248">
        <f>'S3. Calc'!H63</f>
        <v>0</v>
      </c>
      <c r="K17" s="245">
        <f>'S3. Calc'!I67</f>
        <v>0</v>
      </c>
      <c r="L17" s="246" t="str">
        <f>'12.lan'!$D$214</f>
        <v>of</v>
      </c>
      <c r="M17" s="247">
        <f>'S3. Calc'!J67</f>
        <v>51.282051282051277</v>
      </c>
      <c r="N17" s="248">
        <f>'S3. Calc'!H67</f>
        <v>0</v>
      </c>
      <c r="O17" s="245">
        <f>'S3. Calc'!I70</f>
        <v>0</v>
      </c>
      <c r="P17" s="246" t="str">
        <f>'12.lan'!$D$214</f>
        <v>of</v>
      </c>
      <c r="Q17" s="247">
        <f>'S3. Calc'!J70</f>
        <v>51.282051282051277</v>
      </c>
      <c r="R17" s="248">
        <f>'S3. Calc'!H70</f>
        <v>0</v>
      </c>
      <c r="S17" s="2"/>
      <c r="T17" s="2"/>
      <c r="U17" s="2"/>
      <c r="V17" s="2"/>
      <c r="W17" s="2"/>
      <c r="X17" s="2"/>
      <c r="Y17" s="2"/>
      <c r="Z17" s="2"/>
    </row>
    <row r="18" spans="1:26" ht="12.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c r="A19" s="2"/>
      <c r="B19" s="249" t="str">
        <f>'12.lan'!D46</f>
        <v>Please note that the format of the numbers in the matrix is rounded</v>
      </c>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6">
    <mergeCell ref="B16:B17"/>
    <mergeCell ref="B14:B15"/>
    <mergeCell ref="C14:F14"/>
    <mergeCell ref="G14:J14"/>
    <mergeCell ref="K14:N14"/>
    <mergeCell ref="O14:R14"/>
    <mergeCell ref="O10:R10"/>
    <mergeCell ref="C12:F12"/>
    <mergeCell ref="O12:R12"/>
    <mergeCell ref="C16:F16"/>
    <mergeCell ref="G16:J16"/>
    <mergeCell ref="K16:N16"/>
    <mergeCell ref="O16:R16"/>
    <mergeCell ref="B8:B9"/>
    <mergeCell ref="C8:F8"/>
    <mergeCell ref="G8:J8"/>
    <mergeCell ref="G12:J12"/>
    <mergeCell ref="K12:N12"/>
    <mergeCell ref="B10:B11"/>
    <mergeCell ref="C10:F10"/>
    <mergeCell ref="G10:J10"/>
    <mergeCell ref="K10:N10"/>
    <mergeCell ref="B12:B13"/>
    <mergeCell ref="K8:N8"/>
    <mergeCell ref="O8:R8"/>
    <mergeCell ref="C7:F7"/>
    <mergeCell ref="G7:J7"/>
    <mergeCell ref="K7:N7"/>
    <mergeCell ref="O7:R7"/>
    <mergeCell ref="I2:O2"/>
    <mergeCell ref="B3:G4"/>
    <mergeCell ref="I4:J5"/>
    <mergeCell ref="K4:L5"/>
    <mergeCell ref="M4:O5"/>
    <mergeCell ref="B5:F6"/>
    <mergeCell ref="M6:O6"/>
  </mergeCells>
  <conditionalFormatting sqref="F9 J9 N9 R9 F11 J11 N11 R11 F13 J13 N13 R13 F15 J15 N15 R15 F17 J17 N17 R17">
    <cfRule type="cellIs" dxfId="6" priority="1" operator="lessThan">
      <formula>0</formula>
    </cfRule>
  </conditionalFormatting>
  <pageMargins left="0.35416666666666669" right="0.59027777777777779" top="0.35416666666666669" bottom="0.59027777777777779" header="0" footer="0"/>
  <pageSetup paperSize="9"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election activeCell="H10" sqref="H10"/>
    </sheetView>
  </sheetViews>
  <sheetFormatPr defaultColWidth="14.453125" defaultRowHeight="15" customHeight="1"/>
  <cols>
    <col min="1" max="1" width="2.6328125" customWidth="1"/>
    <col min="2" max="2" width="49.81640625" customWidth="1"/>
    <col min="3" max="3" width="7.36328125" customWidth="1"/>
    <col min="4" max="4" width="5.36328125" customWidth="1"/>
    <col min="5" max="5" width="6.6328125" customWidth="1"/>
    <col min="6" max="6" width="15" customWidth="1"/>
    <col min="7" max="26" width="10.6328125" customWidth="1"/>
  </cols>
  <sheetData>
    <row r="1" spans="1:26" ht="13.5" customHeight="1">
      <c r="A1" s="250"/>
      <c r="B1" s="251"/>
      <c r="C1" s="252"/>
      <c r="D1" s="251"/>
      <c r="E1" s="253"/>
      <c r="F1" s="252"/>
      <c r="G1" s="254"/>
      <c r="H1" s="254"/>
      <c r="I1" s="254"/>
      <c r="J1" s="254"/>
      <c r="K1" s="254"/>
      <c r="L1" s="254"/>
      <c r="M1" s="254"/>
      <c r="N1" s="254"/>
      <c r="O1" s="254"/>
      <c r="P1" s="254"/>
      <c r="Q1" s="254"/>
      <c r="R1" s="254"/>
      <c r="S1" s="254"/>
      <c r="T1" s="254"/>
      <c r="U1" s="254"/>
      <c r="V1" s="254"/>
      <c r="W1" s="254"/>
      <c r="X1" s="254"/>
      <c r="Y1" s="254"/>
      <c r="Z1" s="254"/>
    </row>
    <row r="2" spans="1:26" ht="13.5" customHeight="1">
      <c r="A2" s="250"/>
      <c r="B2" s="505" t="str">
        <f>'12.lan'!D91&amp;" - "&amp;'S0. Intro'!B3&amp;" "&amp;'S0. Intro'!C3</f>
        <v>Common Good Balance Calculator - Version 5.06</v>
      </c>
      <c r="C2" s="488"/>
      <c r="D2" s="488"/>
      <c r="E2" s="488"/>
      <c r="F2" s="488"/>
      <c r="G2" s="254"/>
      <c r="H2" s="254"/>
      <c r="I2" s="254"/>
      <c r="J2" s="254"/>
      <c r="K2" s="254"/>
      <c r="L2" s="254"/>
      <c r="M2" s="254"/>
      <c r="N2" s="254"/>
      <c r="O2" s="254"/>
      <c r="P2" s="254"/>
      <c r="Q2" s="254"/>
      <c r="R2" s="254"/>
      <c r="S2" s="254"/>
      <c r="T2" s="254"/>
      <c r="U2" s="254"/>
      <c r="V2" s="254"/>
      <c r="W2" s="254"/>
      <c r="X2" s="254"/>
      <c r="Y2" s="254"/>
      <c r="Z2" s="254"/>
    </row>
    <row r="3" spans="1:26" ht="7.5" customHeight="1">
      <c r="A3" s="250"/>
      <c r="B3" s="597" t="str">
        <f>'12.lan'!D241&amp;'S1. General'!C6</f>
        <v xml:space="preserve">Values star for </v>
      </c>
      <c r="C3" s="577"/>
      <c r="D3" s="577"/>
      <c r="E3" s="577"/>
      <c r="F3" s="577"/>
      <c r="G3" s="254"/>
      <c r="H3" s="254"/>
      <c r="I3" s="254"/>
      <c r="J3" s="254"/>
      <c r="K3" s="254"/>
      <c r="L3" s="254"/>
      <c r="M3" s="254"/>
      <c r="N3" s="254"/>
      <c r="O3" s="254"/>
      <c r="P3" s="254"/>
      <c r="Q3" s="254"/>
      <c r="R3" s="254"/>
      <c r="S3" s="254"/>
      <c r="T3" s="254"/>
      <c r="U3" s="254"/>
      <c r="V3" s="254"/>
      <c r="W3" s="254"/>
      <c r="X3" s="254"/>
      <c r="Y3" s="254"/>
      <c r="Z3" s="254"/>
    </row>
    <row r="4" spans="1:26" ht="15" customHeight="1">
      <c r="A4" s="250"/>
      <c r="B4" s="577"/>
      <c r="C4" s="577"/>
      <c r="D4" s="577"/>
      <c r="E4" s="577"/>
      <c r="F4" s="577"/>
      <c r="G4" s="254"/>
      <c r="H4" s="254"/>
      <c r="I4" s="254"/>
      <c r="J4" s="254"/>
      <c r="K4" s="254"/>
      <c r="L4" s="254"/>
      <c r="M4" s="254"/>
      <c r="N4" s="254"/>
      <c r="O4" s="254"/>
      <c r="P4" s="254"/>
      <c r="Q4" s="254"/>
      <c r="R4" s="254"/>
      <c r="S4" s="254"/>
      <c r="T4" s="254"/>
      <c r="U4" s="254"/>
      <c r="V4" s="254"/>
      <c r="W4" s="254"/>
      <c r="X4" s="254"/>
      <c r="Y4" s="254"/>
      <c r="Z4" s="254"/>
    </row>
    <row r="5" spans="1:26" ht="30" customHeight="1">
      <c r="A5" s="250"/>
      <c r="B5" s="255"/>
      <c r="C5" s="252"/>
      <c r="D5" s="251"/>
      <c r="E5" s="253"/>
      <c r="F5" s="252"/>
      <c r="G5" s="254"/>
      <c r="H5" s="254"/>
      <c r="I5" s="254"/>
      <c r="J5" s="254"/>
      <c r="K5" s="254"/>
      <c r="L5" s="254"/>
      <c r="M5" s="254"/>
      <c r="N5" s="254"/>
      <c r="O5" s="254"/>
      <c r="P5" s="254"/>
      <c r="Q5" s="254"/>
      <c r="R5" s="254"/>
      <c r="S5" s="254"/>
      <c r="T5" s="254"/>
      <c r="U5" s="254"/>
      <c r="V5" s="254"/>
      <c r="W5" s="254"/>
      <c r="X5" s="254"/>
      <c r="Y5" s="254"/>
      <c r="Z5" s="254"/>
    </row>
    <row r="6" spans="1:26" ht="13.5" customHeight="1">
      <c r="A6" s="250"/>
      <c r="B6" s="255"/>
      <c r="C6" s="252"/>
      <c r="D6" s="251"/>
      <c r="E6" s="253"/>
      <c r="F6" s="252"/>
      <c r="G6" s="254"/>
      <c r="H6" s="254"/>
      <c r="I6" s="254"/>
      <c r="J6" s="254"/>
      <c r="K6" s="254"/>
      <c r="L6" s="254"/>
      <c r="M6" s="254"/>
      <c r="N6" s="254"/>
      <c r="O6" s="254"/>
      <c r="P6" s="254"/>
      <c r="Q6" s="254"/>
      <c r="R6" s="254"/>
      <c r="S6" s="254"/>
      <c r="T6" s="254"/>
      <c r="U6" s="254"/>
      <c r="V6" s="254"/>
      <c r="W6" s="254"/>
      <c r="X6" s="254"/>
      <c r="Y6" s="254"/>
      <c r="Z6" s="254"/>
    </row>
    <row r="7" spans="1:26" ht="13.5" customHeight="1">
      <c r="A7" s="250"/>
      <c r="B7" s="255"/>
      <c r="C7" s="256"/>
      <c r="D7" s="256"/>
      <c r="E7" s="255"/>
      <c r="F7" s="250"/>
      <c r="G7" s="254"/>
      <c r="H7" s="254"/>
      <c r="I7" s="254"/>
      <c r="J7" s="254"/>
      <c r="K7" s="254"/>
      <c r="L7" s="254"/>
      <c r="M7" s="254"/>
      <c r="N7" s="254"/>
      <c r="O7" s="254"/>
      <c r="P7" s="254"/>
      <c r="Q7" s="254"/>
      <c r="R7" s="254"/>
      <c r="S7" s="254"/>
      <c r="T7" s="254"/>
      <c r="U7" s="254"/>
      <c r="V7" s="254"/>
      <c r="W7" s="254"/>
      <c r="X7" s="254"/>
      <c r="Y7" s="254"/>
      <c r="Z7" s="254"/>
    </row>
    <row r="8" spans="1:26" ht="15" customHeight="1">
      <c r="A8" s="250"/>
      <c r="B8" s="252"/>
      <c r="C8" s="252"/>
      <c r="D8" s="251"/>
      <c r="E8" s="253"/>
      <c r="F8" s="252"/>
      <c r="G8" s="254"/>
      <c r="H8" s="254"/>
      <c r="I8" s="254"/>
      <c r="J8" s="254"/>
      <c r="K8" s="254"/>
      <c r="L8" s="254"/>
      <c r="M8" s="254"/>
      <c r="N8" s="254"/>
      <c r="O8" s="254"/>
      <c r="P8" s="254"/>
      <c r="Q8" s="254"/>
      <c r="R8" s="254"/>
      <c r="S8" s="254"/>
      <c r="T8" s="254"/>
      <c r="U8" s="254"/>
      <c r="V8" s="254"/>
      <c r="W8" s="254"/>
      <c r="X8" s="254"/>
      <c r="Y8" s="254"/>
      <c r="Z8" s="254"/>
    </row>
    <row r="9" spans="1:26" ht="30" customHeight="1">
      <c r="A9" s="250"/>
      <c r="B9" s="257"/>
      <c r="C9" s="250"/>
      <c r="D9" s="251"/>
      <c r="E9" s="250"/>
      <c r="F9" s="252"/>
      <c r="G9" s="254"/>
      <c r="H9" s="254"/>
      <c r="I9" s="254"/>
      <c r="J9" s="254"/>
      <c r="K9" s="254"/>
      <c r="L9" s="254"/>
      <c r="M9" s="254"/>
      <c r="N9" s="254"/>
      <c r="O9" s="254"/>
      <c r="P9" s="254"/>
      <c r="Q9" s="254"/>
      <c r="R9" s="254"/>
      <c r="S9" s="254"/>
      <c r="T9" s="254"/>
      <c r="U9" s="254"/>
      <c r="V9" s="254"/>
      <c r="W9" s="254"/>
      <c r="X9" s="254"/>
      <c r="Y9" s="254"/>
      <c r="Z9" s="254"/>
    </row>
    <row r="10" spans="1:26" ht="30" customHeight="1">
      <c r="A10" s="250"/>
      <c r="B10" s="257"/>
      <c r="C10" s="250"/>
      <c r="D10" s="251"/>
      <c r="E10" s="250"/>
      <c r="F10" s="252"/>
      <c r="G10" s="254"/>
      <c r="H10" s="254"/>
      <c r="I10" s="254"/>
      <c r="J10" s="254"/>
      <c r="K10" s="254"/>
      <c r="L10" s="254"/>
      <c r="M10" s="254"/>
      <c r="N10" s="254"/>
      <c r="O10" s="254"/>
      <c r="P10" s="254"/>
      <c r="Q10" s="254"/>
      <c r="R10" s="254"/>
      <c r="S10" s="254"/>
      <c r="T10" s="254"/>
      <c r="U10" s="254"/>
      <c r="V10" s="254"/>
      <c r="W10" s="254"/>
      <c r="X10" s="254"/>
      <c r="Y10" s="254"/>
      <c r="Z10" s="254"/>
    </row>
    <row r="11" spans="1:26" ht="30" customHeight="1">
      <c r="A11" s="250"/>
      <c r="B11" s="257"/>
      <c r="C11" s="250"/>
      <c r="D11" s="251"/>
      <c r="E11" s="250"/>
      <c r="F11" s="252"/>
      <c r="G11" s="254"/>
      <c r="H11" s="254"/>
      <c r="I11" s="254"/>
      <c r="J11" s="254"/>
      <c r="K11" s="254"/>
      <c r="L11" s="254"/>
      <c r="M11" s="254"/>
      <c r="N11" s="254"/>
      <c r="O11" s="254"/>
      <c r="P11" s="254"/>
      <c r="Q11" s="254"/>
      <c r="R11" s="254"/>
      <c r="S11" s="254"/>
      <c r="T11" s="254"/>
      <c r="U11" s="254"/>
      <c r="V11" s="254"/>
      <c r="W11" s="254"/>
      <c r="X11" s="254"/>
      <c r="Y11" s="254"/>
      <c r="Z11" s="254"/>
    </row>
    <row r="12" spans="1:26" ht="30" customHeight="1">
      <c r="A12" s="250"/>
      <c r="B12" s="257"/>
      <c r="C12" s="250"/>
      <c r="D12" s="251"/>
      <c r="E12" s="250"/>
      <c r="F12" s="252"/>
      <c r="G12" s="254"/>
      <c r="H12" s="254"/>
      <c r="I12" s="254"/>
      <c r="J12" s="254"/>
      <c r="K12" s="254"/>
      <c r="L12" s="254"/>
      <c r="M12" s="254"/>
      <c r="N12" s="254"/>
      <c r="O12" s="254"/>
      <c r="P12" s="254"/>
      <c r="Q12" s="254"/>
      <c r="R12" s="254"/>
      <c r="S12" s="254"/>
      <c r="T12" s="254"/>
      <c r="U12" s="254"/>
      <c r="V12" s="254"/>
      <c r="W12" s="254"/>
      <c r="X12" s="254"/>
      <c r="Y12" s="254"/>
      <c r="Z12" s="254"/>
    </row>
    <row r="13" spans="1:26" ht="30" customHeight="1">
      <c r="A13" s="250"/>
      <c r="B13" s="257"/>
      <c r="C13" s="250"/>
      <c r="D13" s="251"/>
      <c r="E13" s="250"/>
      <c r="F13" s="252"/>
      <c r="G13" s="254"/>
      <c r="H13" s="254"/>
      <c r="I13" s="254"/>
      <c r="J13" s="254"/>
      <c r="K13" s="254"/>
      <c r="L13" s="254"/>
      <c r="M13" s="254"/>
      <c r="N13" s="254"/>
      <c r="O13" s="254"/>
      <c r="P13" s="254"/>
      <c r="Q13" s="254"/>
      <c r="R13" s="254"/>
      <c r="S13" s="254"/>
      <c r="T13" s="254"/>
      <c r="U13" s="254"/>
      <c r="V13" s="254"/>
      <c r="W13" s="254"/>
      <c r="X13" s="254"/>
      <c r="Y13" s="254"/>
      <c r="Z13" s="254"/>
    </row>
    <row r="14" spans="1:26" ht="13.5" customHeight="1">
      <c r="A14" s="250"/>
      <c r="B14" s="250"/>
      <c r="C14" s="250"/>
      <c r="D14" s="251"/>
      <c r="E14" s="250"/>
      <c r="F14" s="252"/>
      <c r="G14" s="254"/>
      <c r="H14" s="254"/>
      <c r="I14" s="254"/>
      <c r="J14" s="254"/>
      <c r="K14" s="254"/>
      <c r="L14" s="254"/>
      <c r="M14" s="254"/>
      <c r="N14" s="254"/>
      <c r="O14" s="254"/>
      <c r="P14" s="254"/>
      <c r="Q14" s="254"/>
      <c r="R14" s="254"/>
      <c r="S14" s="254"/>
      <c r="T14" s="254"/>
      <c r="U14" s="254"/>
      <c r="V14" s="254"/>
      <c r="W14" s="254"/>
      <c r="X14" s="254"/>
      <c r="Y14" s="254"/>
      <c r="Z14" s="254"/>
    </row>
    <row r="15" spans="1:26" ht="15" customHeight="1">
      <c r="A15" s="250"/>
      <c r="B15" s="598"/>
      <c r="C15" s="488"/>
      <c r="D15" s="488"/>
      <c r="E15" s="488"/>
      <c r="F15" s="488"/>
      <c r="G15" s="254"/>
      <c r="H15" s="254"/>
      <c r="I15" s="254"/>
      <c r="J15" s="254"/>
      <c r="K15" s="254"/>
      <c r="L15" s="254"/>
      <c r="M15" s="254"/>
      <c r="N15" s="254"/>
      <c r="O15" s="254"/>
      <c r="P15" s="254"/>
      <c r="Q15" s="254"/>
      <c r="R15" s="254"/>
      <c r="S15" s="254"/>
      <c r="T15" s="254"/>
      <c r="U15" s="254"/>
      <c r="V15" s="254"/>
      <c r="W15" s="254"/>
      <c r="X15" s="254"/>
      <c r="Y15" s="254"/>
      <c r="Z15" s="254"/>
    </row>
    <row r="16" spans="1:26" ht="93.75" customHeight="1">
      <c r="A16" s="250"/>
      <c r="B16" s="599"/>
      <c r="C16" s="488"/>
      <c r="D16" s="488"/>
      <c r="E16" s="488"/>
      <c r="F16" s="488"/>
      <c r="G16" s="254"/>
      <c r="H16" s="254"/>
      <c r="I16" s="254"/>
      <c r="J16" s="254"/>
      <c r="K16" s="254"/>
      <c r="L16" s="254"/>
      <c r="M16" s="254"/>
      <c r="N16" s="254"/>
      <c r="O16" s="254"/>
      <c r="P16" s="254"/>
      <c r="Q16" s="254"/>
      <c r="R16" s="254"/>
      <c r="S16" s="254"/>
      <c r="T16" s="254"/>
      <c r="U16" s="254"/>
      <c r="V16" s="254"/>
      <c r="W16" s="254"/>
      <c r="X16" s="254"/>
      <c r="Y16" s="254"/>
      <c r="Z16" s="254"/>
    </row>
    <row r="17" spans="1:26" ht="30" customHeight="1">
      <c r="A17" s="250"/>
      <c r="B17" s="600" t="str">
        <f>'12.lan'!D221</f>
        <v>BALANCE OVERVIEW</v>
      </c>
      <c r="C17" s="601"/>
      <c r="D17" s="601"/>
      <c r="E17" s="601"/>
      <c r="F17" s="602"/>
      <c r="G17" s="254"/>
      <c r="H17" s="254"/>
      <c r="I17" s="254"/>
      <c r="J17" s="254"/>
      <c r="K17" s="254"/>
      <c r="L17" s="254"/>
      <c r="M17" s="254"/>
      <c r="N17" s="254"/>
      <c r="O17" s="254"/>
      <c r="P17" s="254"/>
      <c r="Q17" s="254"/>
      <c r="R17" s="254"/>
      <c r="S17" s="254"/>
      <c r="T17" s="254"/>
      <c r="U17" s="254"/>
      <c r="V17" s="254"/>
      <c r="W17" s="254"/>
      <c r="X17" s="254"/>
      <c r="Y17" s="254"/>
      <c r="Z17" s="254"/>
    </row>
    <row r="18" spans="1:26" ht="26.25" customHeight="1">
      <c r="A18" s="250"/>
      <c r="B18" s="258" t="str">
        <f>'12.lan'!D216</f>
        <v>Human dignity</v>
      </c>
      <c r="C18" s="259">
        <f>'S4. ECG-Matrix'!C9+'S4. ECG-Matrix'!C11+'S4. ECG-Matrix'!C13+'S4. ECG-Matrix'!C15+'S4. ECG-Matrix'!C17</f>
        <v>0</v>
      </c>
      <c r="D18" s="260" t="str">
        <f>'12.lan'!$D$214</f>
        <v>of</v>
      </c>
      <c r="E18" s="261">
        <f>'S4. ECG-Matrix'!E9+'S4. ECG-Matrix'!E11+'S4. ECG-Matrix'!E13+'S4. ECG-Matrix'!E15+'S4. ECG-Matrix'!E17</f>
        <v>230.76923076923075</v>
      </c>
      <c r="F18" s="262">
        <f>C18/E18</f>
        <v>0</v>
      </c>
      <c r="G18" s="263">
        <f>IF(F18&lt;0,0,F18)</f>
        <v>0</v>
      </c>
      <c r="H18" s="254"/>
      <c r="I18" s="254"/>
      <c r="J18" s="254"/>
      <c r="K18" s="254"/>
      <c r="L18" s="254"/>
      <c r="M18" s="254"/>
      <c r="N18" s="254"/>
      <c r="O18" s="254"/>
      <c r="P18" s="254"/>
      <c r="Q18" s="254"/>
      <c r="R18" s="254"/>
      <c r="S18" s="254"/>
      <c r="T18" s="254"/>
      <c r="U18" s="254"/>
      <c r="V18" s="254"/>
      <c r="W18" s="254"/>
      <c r="X18" s="254"/>
      <c r="Y18" s="254"/>
      <c r="Z18" s="254"/>
    </row>
    <row r="19" spans="1:26" ht="26.25" customHeight="1">
      <c r="A19" s="250"/>
      <c r="B19" s="258" t="str">
        <f>'12.lan'!D217</f>
        <v>Solidarity &amp; social justice</v>
      </c>
      <c r="C19" s="259">
        <f>'S4. ECG-Matrix'!G9+'S4. ECG-Matrix'!G11+'S4. ECG-Matrix'!G13+'S4. ECG-Matrix'!G15+'S4. ECG-Matrix'!G17</f>
        <v>0</v>
      </c>
      <c r="D19" s="260" t="str">
        <f>'12.lan'!$D$214</f>
        <v>of</v>
      </c>
      <c r="E19" s="261">
        <f>'S4. ECG-Matrix'!I9+'S4. ECG-Matrix'!I11+'S4. ECG-Matrix'!I13+'S4. ECG-Matrix'!I15+'S4. ECG-Matrix'!I17</f>
        <v>256.41025641025641</v>
      </c>
      <c r="F19" s="262">
        <f>C19/E19</f>
        <v>0</v>
      </c>
      <c r="G19" s="263">
        <f>IF(F19&lt;0,0,F19)</f>
        <v>0</v>
      </c>
      <c r="H19" s="254"/>
      <c r="I19" s="254"/>
      <c r="J19" s="254"/>
      <c r="K19" s="254"/>
      <c r="L19" s="254"/>
      <c r="M19" s="254"/>
      <c r="N19" s="254"/>
      <c r="O19" s="254"/>
      <c r="P19" s="254"/>
      <c r="Q19" s="254"/>
      <c r="R19" s="254"/>
      <c r="S19" s="254"/>
      <c r="T19" s="254"/>
      <c r="U19" s="254"/>
      <c r="V19" s="254"/>
      <c r="W19" s="254"/>
      <c r="X19" s="254"/>
      <c r="Y19" s="254"/>
      <c r="Z19" s="254"/>
    </row>
    <row r="20" spans="1:26" ht="26.25" customHeight="1">
      <c r="A20" s="250"/>
      <c r="B20" s="258" t="str">
        <f>'12.lan'!D218</f>
        <v>Environmental sustainability</v>
      </c>
      <c r="C20" s="259">
        <f>'S4. ECG-Matrix'!K9+'S4. ECG-Matrix'!K11+'S4. ECG-Matrix'!K13+'S4. ECG-Matrix'!K15+'S4. ECG-Matrix'!K17</f>
        <v>0</v>
      </c>
      <c r="D20" s="260" t="str">
        <f>'12.lan'!$D$214</f>
        <v>of</v>
      </c>
      <c r="E20" s="261">
        <f>'S4. ECG-Matrix'!M9+'S4. ECG-Matrix'!M11+'S4. ECG-Matrix'!M13+'S4. ECG-Matrix'!M15+'S4. ECG-Matrix'!M17</f>
        <v>256.41025641025641</v>
      </c>
      <c r="F20" s="262">
        <f>C20/E20</f>
        <v>0</v>
      </c>
      <c r="G20" s="263">
        <f>IF(F20&lt;0,0,F20)</f>
        <v>0</v>
      </c>
      <c r="H20" s="254"/>
      <c r="I20" s="254"/>
      <c r="J20" s="254"/>
      <c r="K20" s="254"/>
      <c r="L20" s="254"/>
      <c r="M20" s="254"/>
      <c r="N20" s="254"/>
      <c r="O20" s="254"/>
      <c r="P20" s="254"/>
      <c r="Q20" s="254"/>
      <c r="R20" s="254"/>
      <c r="S20" s="254"/>
      <c r="T20" s="254"/>
      <c r="U20" s="254"/>
      <c r="V20" s="254"/>
      <c r="W20" s="254"/>
      <c r="X20" s="254"/>
      <c r="Y20" s="254"/>
      <c r="Z20" s="254"/>
    </row>
    <row r="21" spans="1:26" ht="26.25" customHeight="1">
      <c r="A21" s="250"/>
      <c r="B21" s="258" t="str">
        <f>'12.lan'!D219</f>
        <v>Transparency &amp; co-determination</v>
      </c>
      <c r="C21" s="259">
        <f>'S4. ECG-Matrix'!O9+'S4. ECG-Matrix'!O11+'S4. ECG-Matrix'!O13+'S4. ECG-Matrix'!O15+'S4. ECG-Matrix'!O17</f>
        <v>0</v>
      </c>
      <c r="D21" s="260" t="str">
        <f>'12.lan'!$D$214</f>
        <v>of</v>
      </c>
      <c r="E21" s="261">
        <f>'S4. ECG-Matrix'!Q9+'S4. ECG-Matrix'!Q11+'S4. ECG-Matrix'!Q13+'S4. ECG-Matrix'!Q15+'S4. ECG-Matrix'!Q17</f>
        <v>256.41025641025641</v>
      </c>
      <c r="F21" s="262">
        <f>C21/E21</f>
        <v>0</v>
      </c>
      <c r="G21" s="263">
        <f>IF(F21&lt;0,0,F21)</f>
        <v>0</v>
      </c>
      <c r="H21" s="254"/>
      <c r="I21" s="254"/>
      <c r="J21" s="254"/>
      <c r="K21" s="254"/>
      <c r="L21" s="254"/>
      <c r="M21" s="254"/>
      <c r="N21" s="254"/>
      <c r="O21" s="254"/>
      <c r="P21" s="254"/>
      <c r="Q21" s="254"/>
      <c r="R21" s="254"/>
      <c r="S21" s="254"/>
      <c r="T21" s="254"/>
      <c r="U21" s="254"/>
      <c r="V21" s="254"/>
      <c r="W21" s="254"/>
      <c r="X21" s="254"/>
      <c r="Y21" s="254"/>
      <c r="Z21" s="254"/>
    </row>
    <row r="22" spans="1:26" ht="30" customHeight="1">
      <c r="A22" s="250"/>
      <c r="B22" s="264" t="str">
        <f>'12.lan'!D228</f>
        <v>TOTAL</v>
      </c>
      <c r="C22" s="265">
        <f>'S3. Calc'!I4</f>
        <v>0</v>
      </c>
      <c r="D22" s="266" t="str">
        <f>'12.lan'!$D$214</f>
        <v>of</v>
      </c>
      <c r="E22" s="267">
        <f>'S3. Calc'!J4</f>
        <v>1000</v>
      </c>
      <c r="F22" s="268">
        <f>C22/E22</f>
        <v>0</v>
      </c>
      <c r="G22" s="254"/>
      <c r="H22" s="254"/>
      <c r="I22" s="254"/>
      <c r="J22" s="254"/>
      <c r="K22" s="254"/>
      <c r="L22" s="254"/>
      <c r="M22" s="254"/>
      <c r="N22" s="254"/>
      <c r="O22" s="254"/>
      <c r="P22" s="254"/>
      <c r="Q22" s="254"/>
      <c r="R22" s="254"/>
      <c r="S22" s="254"/>
      <c r="T22" s="254"/>
      <c r="U22" s="254"/>
      <c r="V22" s="254"/>
      <c r="W22" s="254"/>
      <c r="X22" s="254"/>
      <c r="Y22" s="254"/>
      <c r="Z22" s="254"/>
    </row>
    <row r="23" spans="1:26" ht="13.5" customHeight="1">
      <c r="A23" s="250"/>
      <c r="B23" s="250"/>
      <c r="C23" s="250"/>
      <c r="D23" s="251"/>
      <c r="E23" s="250"/>
      <c r="F23" s="252"/>
      <c r="G23" s="254"/>
      <c r="H23" s="254"/>
      <c r="I23" s="254"/>
      <c r="J23" s="254"/>
      <c r="K23" s="254"/>
      <c r="L23" s="254"/>
      <c r="M23" s="254"/>
      <c r="N23" s="254"/>
      <c r="O23" s="254"/>
      <c r="P23" s="254"/>
      <c r="Q23" s="254"/>
      <c r="R23" s="254"/>
      <c r="S23" s="254"/>
      <c r="T23" s="254"/>
      <c r="U23" s="254"/>
      <c r="V23" s="254"/>
      <c r="W23" s="254"/>
      <c r="X23" s="254"/>
      <c r="Y23" s="254"/>
      <c r="Z23" s="254"/>
    </row>
    <row r="24" spans="1:26" ht="13.5" customHeight="1">
      <c r="A24" s="254"/>
      <c r="B24" s="254"/>
      <c r="C24" s="254"/>
      <c r="D24" s="269"/>
      <c r="E24" s="254"/>
      <c r="F24" s="270"/>
      <c r="G24" s="254"/>
      <c r="H24" s="254"/>
      <c r="I24" s="254"/>
      <c r="J24" s="254"/>
      <c r="K24" s="254"/>
      <c r="L24" s="254"/>
      <c r="M24" s="254"/>
      <c r="N24" s="254"/>
      <c r="O24" s="254"/>
      <c r="P24" s="254"/>
      <c r="Q24" s="254"/>
      <c r="R24" s="254"/>
      <c r="S24" s="254"/>
      <c r="T24" s="254"/>
      <c r="U24" s="254"/>
      <c r="V24" s="254"/>
      <c r="W24" s="254"/>
      <c r="X24" s="254"/>
      <c r="Y24" s="254"/>
      <c r="Z24" s="254"/>
    </row>
    <row r="25" spans="1:26" ht="13.5" customHeight="1">
      <c r="A25" s="254"/>
      <c r="B25" s="254"/>
      <c r="C25" s="254"/>
      <c r="D25" s="269"/>
      <c r="E25" s="254"/>
      <c r="F25" s="270"/>
      <c r="G25" s="254"/>
      <c r="H25" s="254"/>
      <c r="I25" s="254"/>
      <c r="J25" s="254"/>
      <c r="K25" s="254"/>
      <c r="L25" s="254"/>
      <c r="M25" s="254"/>
      <c r="N25" s="254"/>
      <c r="O25" s="254"/>
      <c r="P25" s="254"/>
      <c r="Q25" s="254"/>
      <c r="R25" s="254"/>
      <c r="S25" s="254"/>
      <c r="T25" s="254"/>
      <c r="U25" s="254"/>
      <c r="V25" s="254"/>
      <c r="W25" s="254"/>
      <c r="X25" s="254"/>
      <c r="Y25" s="254"/>
      <c r="Z25" s="254"/>
    </row>
    <row r="26" spans="1:26" ht="13.5" customHeight="1">
      <c r="A26" s="254"/>
      <c r="B26" s="254"/>
      <c r="C26" s="254"/>
      <c r="D26" s="269"/>
      <c r="E26" s="254"/>
      <c r="F26" s="270"/>
      <c r="G26" s="254"/>
      <c r="H26" s="254"/>
      <c r="I26" s="254"/>
      <c r="J26" s="254"/>
      <c r="K26" s="254"/>
      <c r="L26" s="254"/>
      <c r="M26" s="254"/>
      <c r="N26" s="254"/>
      <c r="O26" s="254"/>
      <c r="P26" s="254"/>
      <c r="Q26" s="254"/>
      <c r="R26" s="254"/>
      <c r="S26" s="254"/>
      <c r="T26" s="254"/>
      <c r="U26" s="254"/>
      <c r="V26" s="254"/>
      <c r="W26" s="254"/>
      <c r="X26" s="254"/>
      <c r="Y26" s="254"/>
      <c r="Z26" s="254"/>
    </row>
    <row r="27" spans="1:26" ht="13.5" customHeight="1">
      <c r="A27" s="254"/>
      <c r="B27" s="254"/>
      <c r="C27" s="254"/>
      <c r="D27" s="269"/>
      <c r="E27" s="254"/>
      <c r="F27" s="270"/>
      <c r="G27" s="254"/>
      <c r="H27" s="254"/>
      <c r="I27" s="254"/>
      <c r="J27" s="254"/>
      <c r="K27" s="254"/>
      <c r="L27" s="254"/>
      <c r="M27" s="254"/>
      <c r="N27" s="254"/>
      <c r="O27" s="254"/>
      <c r="P27" s="254"/>
      <c r="Q27" s="254"/>
      <c r="R27" s="254"/>
      <c r="S27" s="254"/>
      <c r="T27" s="254"/>
      <c r="U27" s="254"/>
      <c r="V27" s="254"/>
      <c r="W27" s="254"/>
      <c r="X27" s="254"/>
      <c r="Y27" s="254"/>
      <c r="Z27" s="254"/>
    </row>
    <row r="28" spans="1:26" ht="13.5" customHeight="1">
      <c r="A28" s="254"/>
      <c r="B28" s="254"/>
      <c r="C28" s="254"/>
      <c r="D28" s="269"/>
      <c r="E28" s="254"/>
      <c r="F28" s="270"/>
      <c r="G28" s="254"/>
      <c r="H28" s="254"/>
      <c r="I28" s="254"/>
      <c r="J28" s="254"/>
      <c r="K28" s="254"/>
      <c r="L28" s="254"/>
      <c r="M28" s="254"/>
      <c r="N28" s="254"/>
      <c r="O28" s="254"/>
      <c r="P28" s="254"/>
      <c r="Q28" s="254"/>
      <c r="R28" s="254"/>
      <c r="S28" s="254"/>
      <c r="T28" s="254"/>
      <c r="U28" s="254"/>
      <c r="V28" s="254"/>
      <c r="W28" s="254"/>
      <c r="X28" s="254"/>
      <c r="Y28" s="254"/>
      <c r="Z28" s="254"/>
    </row>
    <row r="29" spans="1:26" ht="13.5" customHeight="1">
      <c r="A29" s="254"/>
      <c r="B29" s="254"/>
      <c r="C29" s="254"/>
      <c r="D29" s="269"/>
      <c r="E29" s="254"/>
      <c r="F29" s="270"/>
      <c r="G29" s="254"/>
      <c r="H29" s="254"/>
      <c r="I29" s="254"/>
      <c r="J29" s="254"/>
      <c r="K29" s="254"/>
      <c r="L29" s="254"/>
      <c r="M29" s="254"/>
      <c r="N29" s="254"/>
      <c r="O29" s="254"/>
      <c r="P29" s="254"/>
      <c r="Q29" s="254"/>
      <c r="R29" s="254"/>
      <c r="S29" s="254"/>
      <c r="T29" s="254"/>
      <c r="U29" s="254"/>
      <c r="V29" s="254"/>
      <c r="W29" s="254"/>
      <c r="X29" s="254"/>
      <c r="Y29" s="254"/>
      <c r="Z29" s="254"/>
    </row>
    <row r="30" spans="1:26" ht="13.5" customHeight="1">
      <c r="A30" s="254"/>
      <c r="B30" s="254"/>
      <c r="C30" s="254"/>
      <c r="D30" s="269"/>
      <c r="E30" s="254"/>
      <c r="F30" s="270"/>
      <c r="G30" s="254"/>
      <c r="H30" s="254"/>
      <c r="I30" s="254"/>
      <c r="J30" s="254"/>
      <c r="K30" s="254"/>
      <c r="L30" s="254"/>
      <c r="M30" s="254"/>
      <c r="N30" s="254"/>
      <c r="O30" s="254"/>
      <c r="P30" s="254"/>
      <c r="Q30" s="254"/>
      <c r="R30" s="254"/>
      <c r="S30" s="254"/>
      <c r="T30" s="254"/>
      <c r="U30" s="254"/>
      <c r="V30" s="254"/>
      <c r="W30" s="254"/>
      <c r="X30" s="254"/>
      <c r="Y30" s="254"/>
      <c r="Z30" s="254"/>
    </row>
    <row r="31" spans="1:26" ht="13.5" customHeight="1">
      <c r="A31" s="254"/>
      <c r="B31" s="254"/>
      <c r="C31" s="254"/>
      <c r="D31" s="269"/>
      <c r="E31" s="254"/>
      <c r="F31" s="270"/>
      <c r="G31" s="254"/>
      <c r="H31" s="254"/>
      <c r="I31" s="254"/>
      <c r="J31" s="254"/>
      <c r="K31" s="254"/>
      <c r="L31" s="254"/>
      <c r="M31" s="254"/>
      <c r="N31" s="254"/>
      <c r="O31" s="254"/>
      <c r="P31" s="254"/>
      <c r="Q31" s="254"/>
      <c r="R31" s="254"/>
      <c r="S31" s="254"/>
      <c r="T31" s="254"/>
      <c r="U31" s="254"/>
      <c r="V31" s="254"/>
      <c r="W31" s="254"/>
      <c r="X31" s="254"/>
      <c r="Y31" s="254"/>
      <c r="Z31" s="254"/>
    </row>
    <row r="32" spans="1:26" ht="13.5" customHeight="1">
      <c r="A32" s="254"/>
      <c r="B32" s="254"/>
      <c r="C32" s="254"/>
      <c r="D32" s="269"/>
      <c r="E32" s="254"/>
      <c r="F32" s="270"/>
      <c r="G32" s="254"/>
      <c r="H32" s="254"/>
      <c r="I32" s="254"/>
      <c r="J32" s="254"/>
      <c r="K32" s="254"/>
      <c r="L32" s="254"/>
      <c r="M32" s="254"/>
      <c r="N32" s="254"/>
      <c r="O32" s="254"/>
      <c r="P32" s="254"/>
      <c r="Q32" s="254"/>
      <c r="R32" s="254"/>
      <c r="S32" s="254"/>
      <c r="T32" s="254"/>
      <c r="U32" s="254"/>
      <c r="V32" s="254"/>
      <c r="W32" s="254"/>
      <c r="X32" s="254"/>
      <c r="Y32" s="254"/>
      <c r="Z32" s="254"/>
    </row>
    <row r="33" spans="1:26" ht="13.5" customHeight="1">
      <c r="A33" s="254"/>
      <c r="B33" s="254"/>
      <c r="C33" s="254"/>
      <c r="D33" s="269"/>
      <c r="E33" s="254"/>
      <c r="F33" s="270"/>
      <c r="G33" s="254"/>
      <c r="H33" s="254"/>
      <c r="I33" s="254"/>
      <c r="J33" s="254"/>
      <c r="K33" s="254"/>
      <c r="L33" s="254"/>
      <c r="M33" s="254"/>
      <c r="N33" s="254"/>
      <c r="O33" s="254"/>
      <c r="P33" s="254"/>
      <c r="Q33" s="254"/>
      <c r="R33" s="254"/>
      <c r="S33" s="254"/>
      <c r="T33" s="254"/>
      <c r="U33" s="254"/>
      <c r="V33" s="254"/>
      <c r="W33" s="254"/>
      <c r="X33" s="254"/>
      <c r="Y33" s="254"/>
      <c r="Z33" s="254"/>
    </row>
    <row r="34" spans="1:26" ht="13.5" customHeight="1">
      <c r="A34" s="254"/>
      <c r="B34" s="254"/>
      <c r="C34" s="254"/>
      <c r="D34" s="269"/>
      <c r="E34" s="254"/>
      <c r="F34" s="270"/>
      <c r="G34" s="254"/>
      <c r="H34" s="254"/>
      <c r="I34" s="254"/>
      <c r="J34" s="254"/>
      <c r="K34" s="254"/>
      <c r="L34" s="254"/>
      <c r="M34" s="254"/>
      <c r="N34" s="254"/>
      <c r="O34" s="254"/>
      <c r="P34" s="254"/>
      <c r="Q34" s="254"/>
      <c r="R34" s="254"/>
      <c r="S34" s="254"/>
      <c r="T34" s="254"/>
      <c r="U34" s="254"/>
      <c r="V34" s="254"/>
      <c r="W34" s="254"/>
      <c r="X34" s="254"/>
      <c r="Y34" s="254"/>
      <c r="Z34" s="254"/>
    </row>
    <row r="35" spans="1:26" ht="13.5" customHeight="1">
      <c r="A35" s="254"/>
      <c r="B35" s="254"/>
      <c r="C35" s="254"/>
      <c r="D35" s="269"/>
      <c r="E35" s="254"/>
      <c r="F35" s="270"/>
      <c r="G35" s="254"/>
      <c r="H35" s="254"/>
      <c r="I35" s="254"/>
      <c r="J35" s="254"/>
      <c r="K35" s="254"/>
      <c r="L35" s="254"/>
      <c r="M35" s="254"/>
      <c r="N35" s="254"/>
      <c r="O35" s="254"/>
      <c r="P35" s="254"/>
      <c r="Q35" s="254"/>
      <c r="R35" s="254"/>
      <c r="S35" s="254"/>
      <c r="T35" s="254"/>
      <c r="U35" s="254"/>
      <c r="V35" s="254"/>
      <c r="W35" s="254"/>
      <c r="X35" s="254"/>
      <c r="Y35" s="254"/>
      <c r="Z35" s="254"/>
    </row>
    <row r="36" spans="1:26" ht="13.5" customHeight="1">
      <c r="A36" s="254"/>
      <c r="B36" s="254"/>
      <c r="C36" s="254"/>
      <c r="D36" s="269"/>
      <c r="E36" s="254"/>
      <c r="F36" s="270"/>
      <c r="G36" s="254"/>
      <c r="H36" s="254"/>
      <c r="I36" s="254"/>
      <c r="J36" s="254"/>
      <c r="K36" s="254"/>
      <c r="L36" s="254"/>
      <c r="M36" s="254"/>
      <c r="N36" s="254"/>
      <c r="O36" s="254"/>
      <c r="P36" s="254"/>
      <c r="Q36" s="254"/>
      <c r="R36" s="254"/>
      <c r="S36" s="254"/>
      <c r="T36" s="254"/>
      <c r="U36" s="254"/>
      <c r="V36" s="254"/>
      <c r="W36" s="254"/>
      <c r="X36" s="254"/>
      <c r="Y36" s="254"/>
      <c r="Z36" s="254"/>
    </row>
    <row r="37" spans="1:26" ht="13.5" customHeight="1">
      <c r="A37" s="254"/>
      <c r="B37" s="254"/>
      <c r="C37" s="254"/>
      <c r="D37" s="269"/>
      <c r="E37" s="254"/>
      <c r="F37" s="270"/>
      <c r="G37" s="254"/>
      <c r="H37" s="254"/>
      <c r="I37" s="254"/>
      <c r="J37" s="254"/>
      <c r="K37" s="254"/>
      <c r="L37" s="254"/>
      <c r="M37" s="254"/>
      <c r="N37" s="254"/>
      <c r="O37" s="254"/>
      <c r="P37" s="254"/>
      <c r="Q37" s="254"/>
      <c r="R37" s="254"/>
      <c r="S37" s="254"/>
      <c r="T37" s="254"/>
      <c r="U37" s="254"/>
      <c r="V37" s="254"/>
      <c r="W37" s="254"/>
      <c r="X37" s="254"/>
      <c r="Y37" s="254"/>
      <c r="Z37" s="254"/>
    </row>
    <row r="38" spans="1:26" ht="13.5" customHeight="1">
      <c r="A38" s="254"/>
      <c r="B38" s="254"/>
      <c r="C38" s="254"/>
      <c r="D38" s="269"/>
      <c r="E38" s="254"/>
      <c r="F38" s="270"/>
      <c r="G38" s="254"/>
      <c r="H38" s="254"/>
      <c r="I38" s="254"/>
      <c r="J38" s="254"/>
      <c r="K38" s="254"/>
      <c r="L38" s="254"/>
      <c r="M38" s="254"/>
      <c r="N38" s="254"/>
      <c r="O38" s="254"/>
      <c r="P38" s="254"/>
      <c r="Q38" s="254"/>
      <c r="R38" s="254"/>
      <c r="S38" s="254"/>
      <c r="T38" s="254"/>
      <c r="U38" s="254"/>
      <c r="V38" s="254"/>
      <c r="W38" s="254"/>
      <c r="X38" s="254"/>
      <c r="Y38" s="254"/>
      <c r="Z38" s="254"/>
    </row>
    <row r="39" spans="1:26" ht="13.5" customHeight="1">
      <c r="A39" s="254"/>
      <c r="B39" s="254"/>
      <c r="C39" s="254"/>
      <c r="D39" s="269"/>
      <c r="E39" s="254"/>
      <c r="F39" s="270"/>
      <c r="G39" s="254"/>
      <c r="H39" s="254"/>
      <c r="I39" s="254"/>
      <c r="J39" s="254"/>
      <c r="K39" s="254"/>
      <c r="L39" s="254"/>
      <c r="M39" s="254"/>
      <c r="N39" s="254"/>
      <c r="O39" s="254"/>
      <c r="P39" s="254"/>
      <c r="Q39" s="254"/>
      <c r="R39" s="254"/>
      <c r="S39" s="254"/>
      <c r="T39" s="254"/>
      <c r="U39" s="254"/>
      <c r="V39" s="254"/>
      <c r="W39" s="254"/>
      <c r="X39" s="254"/>
      <c r="Y39" s="254"/>
      <c r="Z39" s="254"/>
    </row>
    <row r="40" spans="1:26" ht="13.5" customHeight="1">
      <c r="A40" s="254"/>
      <c r="B40" s="254"/>
      <c r="C40" s="254"/>
      <c r="D40" s="269"/>
      <c r="E40" s="254"/>
      <c r="F40" s="270"/>
      <c r="G40" s="254"/>
      <c r="H40" s="254"/>
      <c r="I40" s="254"/>
      <c r="J40" s="254"/>
      <c r="K40" s="254"/>
      <c r="L40" s="254"/>
      <c r="M40" s="254"/>
      <c r="N40" s="254"/>
      <c r="O40" s="254"/>
      <c r="P40" s="254"/>
      <c r="Q40" s="254"/>
      <c r="R40" s="254"/>
      <c r="S40" s="254"/>
      <c r="T40" s="254"/>
      <c r="U40" s="254"/>
      <c r="V40" s="254"/>
      <c r="W40" s="254"/>
      <c r="X40" s="254"/>
      <c r="Y40" s="254"/>
      <c r="Z40" s="254"/>
    </row>
    <row r="41" spans="1:26" ht="13.5" customHeight="1">
      <c r="A41" s="254"/>
      <c r="B41" s="254"/>
      <c r="C41" s="254"/>
      <c r="D41" s="269"/>
      <c r="E41" s="254"/>
      <c r="F41" s="270"/>
      <c r="G41" s="254"/>
      <c r="H41" s="254"/>
      <c r="I41" s="254"/>
      <c r="J41" s="254"/>
      <c r="K41" s="254"/>
      <c r="L41" s="254"/>
      <c r="M41" s="254"/>
      <c r="N41" s="254"/>
      <c r="O41" s="254"/>
      <c r="P41" s="254"/>
      <c r="Q41" s="254"/>
      <c r="R41" s="254"/>
      <c r="S41" s="254"/>
      <c r="T41" s="254"/>
      <c r="U41" s="254"/>
      <c r="V41" s="254"/>
      <c r="W41" s="254"/>
      <c r="X41" s="254"/>
      <c r="Y41" s="254"/>
      <c r="Z41" s="254"/>
    </row>
    <row r="42" spans="1:26" ht="13.5" customHeight="1">
      <c r="A42" s="254"/>
      <c r="B42" s="254"/>
      <c r="C42" s="254"/>
      <c r="D42" s="269"/>
      <c r="E42" s="254"/>
      <c r="F42" s="270"/>
      <c r="G42" s="254"/>
      <c r="H42" s="254"/>
      <c r="I42" s="254"/>
      <c r="J42" s="254"/>
      <c r="K42" s="254"/>
      <c r="L42" s="254"/>
      <c r="M42" s="254"/>
      <c r="N42" s="254"/>
      <c r="O42" s="254"/>
      <c r="P42" s="254"/>
      <c r="Q42" s="254"/>
      <c r="R42" s="254"/>
      <c r="S42" s="254"/>
      <c r="T42" s="254"/>
      <c r="U42" s="254"/>
      <c r="V42" s="254"/>
      <c r="W42" s="254"/>
      <c r="X42" s="254"/>
      <c r="Y42" s="254"/>
      <c r="Z42" s="254"/>
    </row>
    <row r="43" spans="1:26" ht="13.5" customHeight="1">
      <c r="A43" s="254"/>
      <c r="B43" s="254"/>
      <c r="C43" s="254"/>
      <c r="D43" s="269"/>
      <c r="E43" s="254"/>
      <c r="F43" s="270"/>
      <c r="G43" s="254"/>
      <c r="H43" s="254"/>
      <c r="I43" s="254"/>
      <c r="J43" s="254"/>
      <c r="K43" s="254"/>
      <c r="L43" s="254"/>
      <c r="M43" s="254"/>
      <c r="N43" s="254"/>
      <c r="O43" s="254"/>
      <c r="P43" s="254"/>
      <c r="Q43" s="254"/>
      <c r="R43" s="254"/>
      <c r="S43" s="254"/>
      <c r="T43" s="254"/>
      <c r="U43" s="254"/>
      <c r="V43" s="254"/>
      <c r="W43" s="254"/>
      <c r="X43" s="254"/>
      <c r="Y43" s="254"/>
      <c r="Z43" s="254"/>
    </row>
    <row r="44" spans="1:26" ht="13.5" customHeight="1">
      <c r="A44" s="254"/>
      <c r="B44" s="254"/>
      <c r="C44" s="254"/>
      <c r="D44" s="269"/>
      <c r="E44" s="254"/>
      <c r="F44" s="270"/>
      <c r="G44" s="254"/>
      <c r="H44" s="254"/>
      <c r="I44" s="254"/>
      <c r="J44" s="254"/>
      <c r="K44" s="254"/>
      <c r="L44" s="254"/>
      <c r="M44" s="254"/>
      <c r="N44" s="254"/>
      <c r="O44" s="254"/>
      <c r="P44" s="254"/>
      <c r="Q44" s="254"/>
      <c r="R44" s="254"/>
      <c r="S44" s="254"/>
      <c r="T44" s="254"/>
      <c r="U44" s="254"/>
      <c r="V44" s="254"/>
      <c r="W44" s="254"/>
      <c r="X44" s="254"/>
      <c r="Y44" s="254"/>
      <c r="Z44" s="254"/>
    </row>
    <row r="45" spans="1:26" ht="13.5" customHeight="1">
      <c r="A45" s="254"/>
      <c r="B45" s="254"/>
      <c r="C45" s="254"/>
      <c r="D45" s="269"/>
      <c r="E45" s="254"/>
      <c r="F45" s="270"/>
      <c r="G45" s="254"/>
      <c r="H45" s="254"/>
      <c r="I45" s="254"/>
      <c r="J45" s="254"/>
      <c r="K45" s="254"/>
      <c r="L45" s="254"/>
      <c r="M45" s="254"/>
      <c r="N45" s="254"/>
      <c r="O45" s="254"/>
      <c r="P45" s="254"/>
      <c r="Q45" s="254"/>
      <c r="R45" s="254"/>
      <c r="S45" s="254"/>
      <c r="T45" s="254"/>
      <c r="U45" s="254"/>
      <c r="V45" s="254"/>
      <c r="W45" s="254"/>
      <c r="X45" s="254"/>
      <c r="Y45" s="254"/>
      <c r="Z45" s="254"/>
    </row>
    <row r="46" spans="1:26" ht="13.5" customHeight="1">
      <c r="A46" s="254"/>
      <c r="B46" s="254"/>
      <c r="C46" s="254"/>
      <c r="D46" s="269"/>
      <c r="E46" s="254"/>
      <c r="F46" s="270"/>
      <c r="G46" s="254"/>
      <c r="H46" s="254"/>
      <c r="I46" s="254"/>
      <c r="J46" s="254"/>
      <c r="K46" s="254"/>
      <c r="L46" s="254"/>
      <c r="M46" s="254"/>
      <c r="N46" s="254"/>
      <c r="O46" s="254"/>
      <c r="P46" s="254"/>
      <c r="Q46" s="254"/>
      <c r="R46" s="254"/>
      <c r="S46" s="254"/>
      <c r="T46" s="254"/>
      <c r="U46" s="254"/>
      <c r="V46" s="254"/>
      <c r="W46" s="254"/>
      <c r="X46" s="254"/>
      <c r="Y46" s="254"/>
      <c r="Z46" s="254"/>
    </row>
    <row r="47" spans="1:26" ht="13.5" customHeight="1">
      <c r="A47" s="254"/>
      <c r="B47" s="254"/>
      <c r="C47" s="254"/>
      <c r="D47" s="269"/>
      <c r="E47" s="254"/>
      <c r="F47" s="270"/>
      <c r="G47" s="254"/>
      <c r="H47" s="254"/>
      <c r="I47" s="254"/>
      <c r="J47" s="254"/>
      <c r="K47" s="254"/>
      <c r="L47" s="254"/>
      <c r="M47" s="254"/>
      <c r="N47" s="254"/>
      <c r="O47" s="254"/>
      <c r="P47" s="254"/>
      <c r="Q47" s="254"/>
      <c r="R47" s="254"/>
      <c r="S47" s="254"/>
      <c r="T47" s="254"/>
      <c r="U47" s="254"/>
      <c r="V47" s="254"/>
      <c r="W47" s="254"/>
      <c r="X47" s="254"/>
      <c r="Y47" s="254"/>
      <c r="Z47" s="254"/>
    </row>
    <row r="48" spans="1:26" ht="13.5" customHeight="1">
      <c r="A48" s="254"/>
      <c r="B48" s="254"/>
      <c r="C48" s="254"/>
      <c r="D48" s="269"/>
      <c r="E48" s="254"/>
      <c r="F48" s="270"/>
      <c r="G48" s="254"/>
      <c r="H48" s="254"/>
      <c r="I48" s="254"/>
      <c r="J48" s="254"/>
      <c r="K48" s="254"/>
      <c r="L48" s="254"/>
      <c r="M48" s="254"/>
      <c r="N48" s="254"/>
      <c r="O48" s="254"/>
      <c r="P48" s="254"/>
      <c r="Q48" s="254"/>
      <c r="R48" s="254"/>
      <c r="S48" s="254"/>
      <c r="T48" s="254"/>
      <c r="U48" s="254"/>
      <c r="V48" s="254"/>
      <c r="W48" s="254"/>
      <c r="X48" s="254"/>
      <c r="Y48" s="254"/>
      <c r="Z48" s="254"/>
    </row>
    <row r="49" spans="1:26" ht="13.5" customHeight="1">
      <c r="A49" s="254"/>
      <c r="B49" s="254"/>
      <c r="C49" s="254"/>
      <c r="D49" s="269"/>
      <c r="E49" s="254"/>
      <c r="F49" s="270"/>
      <c r="G49" s="254"/>
      <c r="H49" s="254"/>
      <c r="I49" s="254"/>
      <c r="J49" s="254"/>
      <c r="K49" s="254"/>
      <c r="L49" s="254"/>
      <c r="M49" s="254"/>
      <c r="N49" s="254"/>
      <c r="O49" s="254"/>
      <c r="P49" s="254"/>
      <c r="Q49" s="254"/>
      <c r="R49" s="254"/>
      <c r="S49" s="254"/>
      <c r="T49" s="254"/>
      <c r="U49" s="254"/>
      <c r="V49" s="254"/>
      <c r="W49" s="254"/>
      <c r="X49" s="254"/>
      <c r="Y49" s="254"/>
      <c r="Z49" s="254"/>
    </row>
    <row r="50" spans="1:26" ht="13.5" customHeight="1">
      <c r="A50" s="254"/>
      <c r="B50" s="254"/>
      <c r="C50" s="254"/>
      <c r="D50" s="269"/>
      <c r="E50" s="254"/>
      <c r="F50" s="270"/>
      <c r="G50" s="254"/>
      <c r="H50" s="254"/>
      <c r="I50" s="254"/>
      <c r="J50" s="254"/>
      <c r="K50" s="254"/>
      <c r="L50" s="254"/>
      <c r="M50" s="254"/>
      <c r="N50" s="254"/>
      <c r="O50" s="254"/>
      <c r="P50" s="254"/>
      <c r="Q50" s="254"/>
      <c r="R50" s="254"/>
      <c r="S50" s="254"/>
      <c r="T50" s="254"/>
      <c r="U50" s="254"/>
      <c r="V50" s="254"/>
      <c r="W50" s="254"/>
      <c r="X50" s="254"/>
      <c r="Y50" s="254"/>
      <c r="Z50" s="254"/>
    </row>
    <row r="51" spans="1:26" ht="13.5" customHeight="1">
      <c r="A51" s="254"/>
      <c r="B51" s="254"/>
      <c r="C51" s="254"/>
      <c r="D51" s="269"/>
      <c r="E51" s="254"/>
      <c r="F51" s="270"/>
      <c r="G51" s="254"/>
      <c r="H51" s="254"/>
      <c r="I51" s="254"/>
      <c r="J51" s="254"/>
      <c r="K51" s="254"/>
      <c r="L51" s="254"/>
      <c r="M51" s="254"/>
      <c r="N51" s="254"/>
      <c r="O51" s="254"/>
      <c r="P51" s="254"/>
      <c r="Q51" s="254"/>
      <c r="R51" s="254"/>
      <c r="S51" s="254"/>
      <c r="T51" s="254"/>
      <c r="U51" s="254"/>
      <c r="V51" s="254"/>
      <c r="W51" s="254"/>
      <c r="X51" s="254"/>
      <c r="Y51" s="254"/>
      <c r="Z51" s="254"/>
    </row>
    <row r="52" spans="1:26" ht="13.5" customHeight="1">
      <c r="A52" s="254"/>
      <c r="B52" s="254"/>
      <c r="C52" s="254"/>
      <c r="D52" s="269"/>
      <c r="E52" s="254"/>
      <c r="F52" s="270"/>
      <c r="G52" s="254"/>
      <c r="H52" s="254"/>
      <c r="I52" s="254"/>
      <c r="J52" s="254"/>
      <c r="K52" s="254"/>
      <c r="L52" s="254"/>
      <c r="M52" s="254"/>
      <c r="N52" s="254"/>
      <c r="O52" s="254"/>
      <c r="P52" s="254"/>
      <c r="Q52" s="254"/>
      <c r="R52" s="254"/>
      <c r="S52" s="254"/>
      <c r="T52" s="254"/>
      <c r="U52" s="254"/>
      <c r="V52" s="254"/>
      <c r="W52" s="254"/>
      <c r="X52" s="254"/>
      <c r="Y52" s="254"/>
      <c r="Z52" s="254"/>
    </row>
    <row r="53" spans="1:26" ht="13.5" customHeight="1">
      <c r="A53" s="254"/>
      <c r="B53" s="254"/>
      <c r="C53" s="254"/>
      <c r="D53" s="269"/>
      <c r="E53" s="254"/>
      <c r="F53" s="270"/>
      <c r="G53" s="254"/>
      <c r="H53" s="254"/>
      <c r="I53" s="254"/>
      <c r="J53" s="254"/>
      <c r="K53" s="254"/>
      <c r="L53" s="254"/>
      <c r="M53" s="254"/>
      <c r="N53" s="254"/>
      <c r="O53" s="254"/>
      <c r="P53" s="254"/>
      <c r="Q53" s="254"/>
      <c r="R53" s="254"/>
      <c r="S53" s="254"/>
      <c r="T53" s="254"/>
      <c r="U53" s="254"/>
      <c r="V53" s="254"/>
      <c r="W53" s="254"/>
      <c r="X53" s="254"/>
      <c r="Y53" s="254"/>
      <c r="Z53" s="254"/>
    </row>
    <row r="54" spans="1:26" ht="13.5" customHeight="1">
      <c r="A54" s="254"/>
      <c r="B54" s="254"/>
      <c r="C54" s="254"/>
      <c r="D54" s="269"/>
      <c r="E54" s="254"/>
      <c r="F54" s="270"/>
      <c r="G54" s="254"/>
      <c r="H54" s="254"/>
      <c r="I54" s="254"/>
      <c r="J54" s="254"/>
      <c r="K54" s="254"/>
      <c r="L54" s="254"/>
      <c r="M54" s="254"/>
      <c r="N54" s="254"/>
      <c r="O54" s="254"/>
      <c r="P54" s="254"/>
      <c r="Q54" s="254"/>
      <c r="R54" s="254"/>
      <c r="S54" s="254"/>
      <c r="T54" s="254"/>
      <c r="U54" s="254"/>
      <c r="V54" s="254"/>
      <c r="W54" s="254"/>
      <c r="X54" s="254"/>
      <c r="Y54" s="254"/>
      <c r="Z54" s="254"/>
    </row>
    <row r="55" spans="1:26" ht="13.5" customHeight="1">
      <c r="A55" s="254"/>
      <c r="B55" s="254"/>
      <c r="C55" s="254"/>
      <c r="D55" s="269"/>
      <c r="E55" s="254"/>
      <c r="F55" s="270"/>
      <c r="G55" s="254"/>
      <c r="H55" s="254"/>
      <c r="I55" s="254"/>
      <c r="J55" s="254"/>
      <c r="K55" s="254"/>
      <c r="L55" s="254"/>
      <c r="M55" s="254"/>
      <c r="N55" s="254"/>
      <c r="O55" s="254"/>
      <c r="P55" s="254"/>
      <c r="Q55" s="254"/>
      <c r="R55" s="254"/>
      <c r="S55" s="254"/>
      <c r="T55" s="254"/>
      <c r="U55" s="254"/>
      <c r="V55" s="254"/>
      <c r="W55" s="254"/>
      <c r="X55" s="254"/>
      <c r="Y55" s="254"/>
      <c r="Z55" s="254"/>
    </row>
    <row r="56" spans="1:26" ht="13.5" customHeight="1">
      <c r="A56" s="254"/>
      <c r="B56" s="254"/>
      <c r="C56" s="254"/>
      <c r="D56" s="269"/>
      <c r="E56" s="254"/>
      <c r="F56" s="270"/>
      <c r="G56" s="254"/>
      <c r="H56" s="254"/>
      <c r="I56" s="254"/>
      <c r="J56" s="254"/>
      <c r="K56" s="254"/>
      <c r="L56" s="254"/>
      <c r="M56" s="254"/>
      <c r="N56" s="254"/>
      <c r="O56" s="254"/>
      <c r="P56" s="254"/>
      <c r="Q56" s="254"/>
      <c r="R56" s="254"/>
      <c r="S56" s="254"/>
      <c r="T56" s="254"/>
      <c r="U56" s="254"/>
      <c r="V56" s="254"/>
      <c r="W56" s="254"/>
      <c r="X56" s="254"/>
      <c r="Y56" s="254"/>
      <c r="Z56" s="254"/>
    </row>
    <row r="57" spans="1:26" ht="13.5" customHeight="1">
      <c r="A57" s="254"/>
      <c r="B57" s="254"/>
      <c r="C57" s="254"/>
      <c r="D57" s="269"/>
      <c r="E57" s="254"/>
      <c r="F57" s="270"/>
      <c r="G57" s="254"/>
      <c r="H57" s="254"/>
      <c r="I57" s="254"/>
      <c r="J57" s="254"/>
      <c r="K57" s="254"/>
      <c r="L57" s="254"/>
      <c r="M57" s="254"/>
      <c r="N57" s="254"/>
      <c r="O57" s="254"/>
      <c r="P57" s="254"/>
      <c r="Q57" s="254"/>
      <c r="R57" s="254"/>
      <c r="S57" s="254"/>
      <c r="T57" s="254"/>
      <c r="U57" s="254"/>
      <c r="V57" s="254"/>
      <c r="W57" s="254"/>
      <c r="X57" s="254"/>
      <c r="Y57" s="254"/>
      <c r="Z57" s="254"/>
    </row>
    <row r="58" spans="1:26" ht="13.5" customHeight="1">
      <c r="A58" s="254"/>
      <c r="B58" s="254"/>
      <c r="C58" s="254"/>
      <c r="D58" s="269"/>
      <c r="E58" s="254"/>
      <c r="F58" s="270"/>
      <c r="G58" s="254"/>
      <c r="H58" s="254"/>
      <c r="I58" s="254"/>
      <c r="J58" s="254"/>
      <c r="K58" s="254"/>
      <c r="L58" s="254"/>
      <c r="M58" s="254"/>
      <c r="N58" s="254"/>
      <c r="O58" s="254"/>
      <c r="P58" s="254"/>
      <c r="Q58" s="254"/>
      <c r="R58" s="254"/>
      <c r="S58" s="254"/>
      <c r="T58" s="254"/>
      <c r="U58" s="254"/>
      <c r="V58" s="254"/>
      <c r="W58" s="254"/>
      <c r="X58" s="254"/>
      <c r="Y58" s="254"/>
      <c r="Z58" s="254"/>
    </row>
    <row r="59" spans="1:26" ht="13.5" customHeight="1">
      <c r="A59" s="254"/>
      <c r="B59" s="254"/>
      <c r="C59" s="254"/>
      <c r="D59" s="269"/>
      <c r="E59" s="254"/>
      <c r="F59" s="270"/>
      <c r="G59" s="254"/>
      <c r="H59" s="254"/>
      <c r="I59" s="254"/>
      <c r="J59" s="254"/>
      <c r="K59" s="254"/>
      <c r="L59" s="254"/>
      <c r="M59" s="254"/>
      <c r="N59" s="254"/>
      <c r="O59" s="254"/>
      <c r="P59" s="254"/>
      <c r="Q59" s="254"/>
      <c r="R59" s="254"/>
      <c r="S59" s="254"/>
      <c r="T59" s="254"/>
      <c r="U59" s="254"/>
      <c r="V59" s="254"/>
      <c r="W59" s="254"/>
      <c r="X59" s="254"/>
      <c r="Y59" s="254"/>
      <c r="Z59" s="254"/>
    </row>
    <row r="60" spans="1:26" ht="13.5" customHeight="1">
      <c r="A60" s="254"/>
      <c r="B60" s="254"/>
      <c r="C60" s="254"/>
      <c r="D60" s="269"/>
      <c r="E60" s="254"/>
      <c r="F60" s="270"/>
      <c r="G60" s="254"/>
      <c r="H60" s="254"/>
      <c r="I60" s="254"/>
      <c r="J60" s="254"/>
      <c r="K60" s="254"/>
      <c r="L60" s="254"/>
      <c r="M60" s="254"/>
      <c r="N60" s="254"/>
      <c r="O60" s="254"/>
      <c r="P60" s="254"/>
      <c r="Q60" s="254"/>
      <c r="R60" s="254"/>
      <c r="S60" s="254"/>
      <c r="T60" s="254"/>
      <c r="U60" s="254"/>
      <c r="V60" s="254"/>
      <c r="W60" s="254"/>
      <c r="X60" s="254"/>
      <c r="Y60" s="254"/>
      <c r="Z60" s="254"/>
    </row>
    <row r="61" spans="1:26" ht="13.5" customHeight="1">
      <c r="A61" s="254"/>
      <c r="B61" s="254"/>
      <c r="C61" s="254"/>
      <c r="D61" s="269"/>
      <c r="E61" s="254"/>
      <c r="F61" s="270"/>
      <c r="G61" s="254"/>
      <c r="H61" s="254"/>
      <c r="I61" s="254"/>
      <c r="J61" s="254"/>
      <c r="K61" s="254"/>
      <c r="L61" s="254"/>
      <c r="M61" s="254"/>
      <c r="N61" s="254"/>
      <c r="O61" s="254"/>
      <c r="P61" s="254"/>
      <c r="Q61" s="254"/>
      <c r="R61" s="254"/>
      <c r="S61" s="254"/>
      <c r="T61" s="254"/>
      <c r="U61" s="254"/>
      <c r="V61" s="254"/>
      <c r="W61" s="254"/>
      <c r="X61" s="254"/>
      <c r="Y61" s="254"/>
      <c r="Z61" s="254"/>
    </row>
    <row r="62" spans="1:26" ht="13.5" customHeight="1">
      <c r="A62" s="254"/>
      <c r="B62" s="254"/>
      <c r="C62" s="254"/>
      <c r="D62" s="269"/>
      <c r="E62" s="254"/>
      <c r="F62" s="270"/>
      <c r="G62" s="254"/>
      <c r="H62" s="254"/>
      <c r="I62" s="254"/>
      <c r="J62" s="254"/>
      <c r="K62" s="254"/>
      <c r="L62" s="254"/>
      <c r="M62" s="254"/>
      <c r="N62" s="254"/>
      <c r="O62" s="254"/>
      <c r="P62" s="254"/>
      <c r="Q62" s="254"/>
      <c r="R62" s="254"/>
      <c r="S62" s="254"/>
      <c r="T62" s="254"/>
      <c r="U62" s="254"/>
      <c r="V62" s="254"/>
      <c r="W62" s="254"/>
      <c r="X62" s="254"/>
      <c r="Y62" s="254"/>
      <c r="Z62" s="254"/>
    </row>
    <row r="63" spans="1:26" ht="13.5" customHeight="1">
      <c r="A63" s="254"/>
      <c r="B63" s="254"/>
      <c r="C63" s="254"/>
      <c r="D63" s="269"/>
      <c r="E63" s="254"/>
      <c r="F63" s="270"/>
      <c r="G63" s="254"/>
      <c r="H63" s="254"/>
      <c r="I63" s="254"/>
      <c r="J63" s="254"/>
      <c r="K63" s="254"/>
      <c r="L63" s="254"/>
      <c r="M63" s="254"/>
      <c r="N63" s="254"/>
      <c r="O63" s="254"/>
      <c r="P63" s="254"/>
      <c r="Q63" s="254"/>
      <c r="R63" s="254"/>
      <c r="S63" s="254"/>
      <c r="T63" s="254"/>
      <c r="U63" s="254"/>
      <c r="V63" s="254"/>
      <c r="W63" s="254"/>
      <c r="X63" s="254"/>
      <c r="Y63" s="254"/>
      <c r="Z63" s="254"/>
    </row>
    <row r="64" spans="1:26" ht="13.5" customHeight="1">
      <c r="A64" s="254"/>
      <c r="B64" s="254"/>
      <c r="C64" s="254"/>
      <c r="D64" s="269"/>
      <c r="E64" s="254"/>
      <c r="F64" s="270"/>
      <c r="G64" s="254"/>
      <c r="H64" s="254"/>
      <c r="I64" s="254"/>
      <c r="J64" s="254"/>
      <c r="K64" s="254"/>
      <c r="L64" s="254"/>
      <c r="M64" s="254"/>
      <c r="N64" s="254"/>
      <c r="O64" s="254"/>
      <c r="P64" s="254"/>
      <c r="Q64" s="254"/>
      <c r="R64" s="254"/>
      <c r="S64" s="254"/>
      <c r="T64" s="254"/>
      <c r="U64" s="254"/>
      <c r="V64" s="254"/>
      <c r="W64" s="254"/>
      <c r="X64" s="254"/>
      <c r="Y64" s="254"/>
      <c r="Z64" s="254"/>
    </row>
    <row r="65" spans="1:26" ht="13.5" customHeight="1">
      <c r="A65" s="254"/>
      <c r="B65" s="254"/>
      <c r="C65" s="254"/>
      <c r="D65" s="269"/>
      <c r="E65" s="254"/>
      <c r="F65" s="270"/>
      <c r="G65" s="254"/>
      <c r="H65" s="254"/>
      <c r="I65" s="254"/>
      <c r="J65" s="254"/>
      <c r="K65" s="254"/>
      <c r="L65" s="254"/>
      <c r="M65" s="254"/>
      <c r="N65" s="254"/>
      <c r="O65" s="254"/>
      <c r="P65" s="254"/>
      <c r="Q65" s="254"/>
      <c r="R65" s="254"/>
      <c r="S65" s="254"/>
      <c r="T65" s="254"/>
      <c r="U65" s="254"/>
      <c r="V65" s="254"/>
      <c r="W65" s="254"/>
      <c r="X65" s="254"/>
      <c r="Y65" s="254"/>
      <c r="Z65" s="254"/>
    </row>
    <row r="66" spans="1:26" ht="13.5" customHeight="1">
      <c r="A66" s="254"/>
      <c r="B66" s="254"/>
      <c r="C66" s="254"/>
      <c r="D66" s="269"/>
      <c r="E66" s="254"/>
      <c r="F66" s="270"/>
      <c r="G66" s="254"/>
      <c r="H66" s="254"/>
      <c r="I66" s="254"/>
      <c r="J66" s="254"/>
      <c r="K66" s="254"/>
      <c r="L66" s="254"/>
      <c r="M66" s="254"/>
      <c r="N66" s="254"/>
      <c r="O66" s="254"/>
      <c r="P66" s="254"/>
      <c r="Q66" s="254"/>
      <c r="R66" s="254"/>
      <c r="S66" s="254"/>
      <c r="T66" s="254"/>
      <c r="U66" s="254"/>
      <c r="V66" s="254"/>
      <c r="W66" s="254"/>
      <c r="X66" s="254"/>
      <c r="Y66" s="254"/>
      <c r="Z66" s="254"/>
    </row>
    <row r="67" spans="1:26" ht="13.5" customHeight="1">
      <c r="A67" s="254"/>
      <c r="B67" s="254"/>
      <c r="C67" s="254"/>
      <c r="D67" s="269"/>
      <c r="E67" s="254"/>
      <c r="F67" s="270"/>
      <c r="G67" s="254"/>
      <c r="H67" s="254"/>
      <c r="I67" s="254"/>
      <c r="J67" s="254"/>
      <c r="K67" s="254"/>
      <c r="L67" s="254"/>
      <c r="M67" s="254"/>
      <c r="N67" s="254"/>
      <c r="O67" s="254"/>
      <c r="P67" s="254"/>
      <c r="Q67" s="254"/>
      <c r="R67" s="254"/>
      <c r="S67" s="254"/>
      <c r="T67" s="254"/>
      <c r="U67" s="254"/>
      <c r="V67" s="254"/>
      <c r="W67" s="254"/>
      <c r="X67" s="254"/>
      <c r="Y67" s="254"/>
      <c r="Z67" s="254"/>
    </row>
    <row r="68" spans="1:26" ht="13.5" customHeight="1">
      <c r="A68" s="254"/>
      <c r="B68" s="254"/>
      <c r="C68" s="254"/>
      <c r="D68" s="269"/>
      <c r="E68" s="254"/>
      <c r="F68" s="270"/>
      <c r="G68" s="254"/>
      <c r="H68" s="254"/>
      <c r="I68" s="254"/>
      <c r="J68" s="254"/>
      <c r="K68" s="254"/>
      <c r="L68" s="254"/>
      <c r="M68" s="254"/>
      <c r="N68" s="254"/>
      <c r="O68" s="254"/>
      <c r="P68" s="254"/>
      <c r="Q68" s="254"/>
      <c r="R68" s="254"/>
      <c r="S68" s="254"/>
      <c r="T68" s="254"/>
      <c r="U68" s="254"/>
      <c r="V68" s="254"/>
      <c r="W68" s="254"/>
      <c r="X68" s="254"/>
      <c r="Y68" s="254"/>
      <c r="Z68" s="254"/>
    </row>
    <row r="69" spans="1:26" ht="13.5" customHeight="1">
      <c r="A69" s="254"/>
      <c r="B69" s="254"/>
      <c r="C69" s="254"/>
      <c r="D69" s="269"/>
      <c r="E69" s="254"/>
      <c r="F69" s="270"/>
      <c r="G69" s="254"/>
      <c r="H69" s="254"/>
      <c r="I69" s="254"/>
      <c r="J69" s="254"/>
      <c r="K69" s="254"/>
      <c r="L69" s="254"/>
      <c r="M69" s="254"/>
      <c r="N69" s="254"/>
      <c r="O69" s="254"/>
      <c r="P69" s="254"/>
      <c r="Q69" s="254"/>
      <c r="R69" s="254"/>
      <c r="S69" s="254"/>
      <c r="T69" s="254"/>
      <c r="U69" s="254"/>
      <c r="V69" s="254"/>
      <c r="W69" s="254"/>
      <c r="X69" s="254"/>
      <c r="Y69" s="254"/>
      <c r="Z69" s="254"/>
    </row>
    <row r="70" spans="1:26" ht="13.5" customHeight="1">
      <c r="A70" s="254"/>
      <c r="B70" s="254"/>
      <c r="C70" s="254"/>
      <c r="D70" s="269"/>
      <c r="E70" s="254"/>
      <c r="F70" s="270"/>
      <c r="G70" s="254"/>
      <c r="H70" s="254"/>
      <c r="I70" s="254"/>
      <c r="J70" s="254"/>
      <c r="K70" s="254"/>
      <c r="L70" s="254"/>
      <c r="M70" s="254"/>
      <c r="N70" s="254"/>
      <c r="O70" s="254"/>
      <c r="P70" s="254"/>
      <c r="Q70" s="254"/>
      <c r="R70" s="254"/>
      <c r="S70" s="254"/>
      <c r="T70" s="254"/>
      <c r="U70" s="254"/>
      <c r="V70" s="254"/>
      <c r="W70" s="254"/>
      <c r="X70" s="254"/>
      <c r="Y70" s="254"/>
      <c r="Z70" s="254"/>
    </row>
    <row r="71" spans="1:26" ht="13.5" customHeight="1">
      <c r="A71" s="254"/>
      <c r="B71" s="254"/>
      <c r="C71" s="254"/>
      <c r="D71" s="269"/>
      <c r="E71" s="254"/>
      <c r="F71" s="270"/>
      <c r="G71" s="254"/>
      <c r="H71" s="254"/>
      <c r="I71" s="254"/>
      <c r="J71" s="254"/>
      <c r="K71" s="254"/>
      <c r="L71" s="254"/>
      <c r="M71" s="254"/>
      <c r="N71" s="254"/>
      <c r="O71" s="254"/>
      <c r="P71" s="254"/>
      <c r="Q71" s="254"/>
      <c r="R71" s="254"/>
      <c r="S71" s="254"/>
      <c r="T71" s="254"/>
      <c r="U71" s="254"/>
      <c r="V71" s="254"/>
      <c r="W71" s="254"/>
      <c r="X71" s="254"/>
      <c r="Y71" s="254"/>
      <c r="Z71" s="254"/>
    </row>
    <row r="72" spans="1:26" ht="13.5" customHeight="1">
      <c r="A72" s="254"/>
      <c r="B72" s="254"/>
      <c r="C72" s="254"/>
      <c r="D72" s="269"/>
      <c r="E72" s="254"/>
      <c r="F72" s="270"/>
      <c r="G72" s="254"/>
      <c r="H72" s="254"/>
      <c r="I72" s="254"/>
      <c r="J72" s="254"/>
      <c r="K72" s="254"/>
      <c r="L72" s="254"/>
      <c r="M72" s="254"/>
      <c r="N72" s="254"/>
      <c r="O72" s="254"/>
      <c r="P72" s="254"/>
      <c r="Q72" s="254"/>
      <c r="R72" s="254"/>
      <c r="S72" s="254"/>
      <c r="T72" s="254"/>
      <c r="U72" s="254"/>
      <c r="V72" s="254"/>
      <c r="W72" s="254"/>
      <c r="X72" s="254"/>
      <c r="Y72" s="254"/>
      <c r="Z72" s="254"/>
    </row>
    <row r="73" spans="1:26" ht="13.5" customHeight="1">
      <c r="A73" s="254"/>
      <c r="B73" s="254"/>
      <c r="C73" s="254"/>
      <c r="D73" s="269"/>
      <c r="E73" s="254"/>
      <c r="F73" s="270"/>
      <c r="G73" s="254"/>
      <c r="H73" s="254"/>
      <c r="I73" s="254"/>
      <c r="J73" s="254"/>
      <c r="K73" s="254"/>
      <c r="L73" s="254"/>
      <c r="M73" s="254"/>
      <c r="N73" s="254"/>
      <c r="O73" s="254"/>
      <c r="P73" s="254"/>
      <c r="Q73" s="254"/>
      <c r="R73" s="254"/>
      <c r="S73" s="254"/>
      <c r="T73" s="254"/>
      <c r="U73" s="254"/>
      <c r="V73" s="254"/>
      <c r="W73" s="254"/>
      <c r="X73" s="254"/>
      <c r="Y73" s="254"/>
      <c r="Z73" s="254"/>
    </row>
    <row r="74" spans="1:26" ht="13.5" customHeight="1">
      <c r="A74" s="254"/>
      <c r="B74" s="254"/>
      <c r="C74" s="254"/>
      <c r="D74" s="269"/>
      <c r="E74" s="254"/>
      <c r="F74" s="270"/>
      <c r="G74" s="254"/>
      <c r="H74" s="254"/>
      <c r="I74" s="254"/>
      <c r="J74" s="254"/>
      <c r="K74" s="254"/>
      <c r="L74" s="254"/>
      <c r="M74" s="254"/>
      <c r="N74" s="254"/>
      <c r="O74" s="254"/>
      <c r="P74" s="254"/>
      <c r="Q74" s="254"/>
      <c r="R74" s="254"/>
      <c r="S74" s="254"/>
      <c r="T74" s="254"/>
      <c r="U74" s="254"/>
      <c r="V74" s="254"/>
      <c r="W74" s="254"/>
      <c r="X74" s="254"/>
      <c r="Y74" s="254"/>
      <c r="Z74" s="254"/>
    </row>
    <row r="75" spans="1:26" ht="13.5" customHeight="1">
      <c r="A75" s="254"/>
      <c r="B75" s="254"/>
      <c r="C75" s="254"/>
      <c r="D75" s="269"/>
      <c r="E75" s="254"/>
      <c r="F75" s="270"/>
      <c r="G75" s="254"/>
      <c r="H75" s="254"/>
      <c r="I75" s="254"/>
      <c r="J75" s="254"/>
      <c r="K75" s="254"/>
      <c r="L75" s="254"/>
      <c r="M75" s="254"/>
      <c r="N75" s="254"/>
      <c r="O75" s="254"/>
      <c r="P75" s="254"/>
      <c r="Q75" s="254"/>
      <c r="R75" s="254"/>
      <c r="S75" s="254"/>
      <c r="T75" s="254"/>
      <c r="U75" s="254"/>
      <c r="V75" s="254"/>
      <c r="W75" s="254"/>
      <c r="X75" s="254"/>
      <c r="Y75" s="254"/>
      <c r="Z75" s="254"/>
    </row>
    <row r="76" spans="1:26" ht="13.5" customHeight="1">
      <c r="A76" s="254"/>
      <c r="B76" s="254"/>
      <c r="C76" s="254"/>
      <c r="D76" s="269"/>
      <c r="E76" s="254"/>
      <c r="F76" s="270"/>
      <c r="G76" s="254"/>
      <c r="H76" s="254"/>
      <c r="I76" s="254"/>
      <c r="J76" s="254"/>
      <c r="K76" s="254"/>
      <c r="L76" s="254"/>
      <c r="M76" s="254"/>
      <c r="N76" s="254"/>
      <c r="O76" s="254"/>
      <c r="P76" s="254"/>
      <c r="Q76" s="254"/>
      <c r="R76" s="254"/>
      <c r="S76" s="254"/>
      <c r="T76" s="254"/>
      <c r="U76" s="254"/>
      <c r="V76" s="254"/>
      <c r="W76" s="254"/>
      <c r="X76" s="254"/>
      <c r="Y76" s="254"/>
      <c r="Z76" s="254"/>
    </row>
    <row r="77" spans="1:26" ht="13.5" customHeight="1">
      <c r="A77" s="254"/>
      <c r="B77" s="254"/>
      <c r="C77" s="254"/>
      <c r="D77" s="269"/>
      <c r="E77" s="254"/>
      <c r="F77" s="270"/>
      <c r="G77" s="254"/>
      <c r="H77" s="254"/>
      <c r="I77" s="254"/>
      <c r="J77" s="254"/>
      <c r="K77" s="254"/>
      <c r="L77" s="254"/>
      <c r="M77" s="254"/>
      <c r="N77" s="254"/>
      <c r="O77" s="254"/>
      <c r="P77" s="254"/>
      <c r="Q77" s="254"/>
      <c r="R77" s="254"/>
      <c r="S77" s="254"/>
      <c r="T77" s="254"/>
      <c r="U77" s="254"/>
      <c r="V77" s="254"/>
      <c r="W77" s="254"/>
      <c r="X77" s="254"/>
      <c r="Y77" s="254"/>
      <c r="Z77" s="254"/>
    </row>
    <row r="78" spans="1:26" ht="13.5" customHeight="1">
      <c r="A78" s="254"/>
      <c r="B78" s="254"/>
      <c r="C78" s="254"/>
      <c r="D78" s="269"/>
      <c r="E78" s="254"/>
      <c r="F78" s="270"/>
      <c r="G78" s="254"/>
      <c r="H78" s="254"/>
      <c r="I78" s="254"/>
      <c r="J78" s="254"/>
      <c r="K78" s="254"/>
      <c r="L78" s="254"/>
      <c r="M78" s="254"/>
      <c r="N78" s="254"/>
      <c r="O78" s="254"/>
      <c r="P78" s="254"/>
      <c r="Q78" s="254"/>
      <c r="R78" s="254"/>
      <c r="S78" s="254"/>
      <c r="T78" s="254"/>
      <c r="U78" s="254"/>
      <c r="V78" s="254"/>
      <c r="W78" s="254"/>
      <c r="X78" s="254"/>
      <c r="Y78" s="254"/>
      <c r="Z78" s="254"/>
    </row>
    <row r="79" spans="1:26" ht="13.5" customHeight="1">
      <c r="A79" s="254"/>
      <c r="B79" s="254"/>
      <c r="C79" s="254"/>
      <c r="D79" s="269"/>
      <c r="E79" s="254"/>
      <c r="F79" s="270"/>
      <c r="G79" s="254"/>
      <c r="H79" s="254"/>
      <c r="I79" s="254"/>
      <c r="J79" s="254"/>
      <c r="K79" s="254"/>
      <c r="L79" s="254"/>
      <c r="M79" s="254"/>
      <c r="N79" s="254"/>
      <c r="O79" s="254"/>
      <c r="P79" s="254"/>
      <c r="Q79" s="254"/>
      <c r="R79" s="254"/>
      <c r="S79" s="254"/>
      <c r="T79" s="254"/>
      <c r="U79" s="254"/>
      <c r="V79" s="254"/>
      <c r="W79" s="254"/>
      <c r="X79" s="254"/>
      <c r="Y79" s="254"/>
      <c r="Z79" s="254"/>
    </row>
    <row r="80" spans="1:26" ht="13.5" customHeight="1">
      <c r="A80" s="254"/>
      <c r="B80" s="254"/>
      <c r="C80" s="254"/>
      <c r="D80" s="269"/>
      <c r="E80" s="254"/>
      <c r="F80" s="270"/>
      <c r="G80" s="254"/>
      <c r="H80" s="254"/>
      <c r="I80" s="254"/>
      <c r="J80" s="254"/>
      <c r="K80" s="254"/>
      <c r="L80" s="254"/>
      <c r="M80" s="254"/>
      <c r="N80" s="254"/>
      <c r="O80" s="254"/>
      <c r="P80" s="254"/>
      <c r="Q80" s="254"/>
      <c r="R80" s="254"/>
      <c r="S80" s="254"/>
      <c r="T80" s="254"/>
      <c r="U80" s="254"/>
      <c r="V80" s="254"/>
      <c r="W80" s="254"/>
      <c r="X80" s="254"/>
      <c r="Y80" s="254"/>
      <c r="Z80" s="254"/>
    </row>
    <row r="81" spans="1:26" ht="13.5" customHeight="1">
      <c r="A81" s="254"/>
      <c r="B81" s="254"/>
      <c r="C81" s="254"/>
      <c r="D81" s="269"/>
      <c r="E81" s="254"/>
      <c r="F81" s="270"/>
      <c r="G81" s="254"/>
      <c r="H81" s="254"/>
      <c r="I81" s="254"/>
      <c r="J81" s="254"/>
      <c r="K81" s="254"/>
      <c r="L81" s="254"/>
      <c r="M81" s="254"/>
      <c r="N81" s="254"/>
      <c r="O81" s="254"/>
      <c r="P81" s="254"/>
      <c r="Q81" s="254"/>
      <c r="R81" s="254"/>
      <c r="S81" s="254"/>
      <c r="T81" s="254"/>
      <c r="U81" s="254"/>
      <c r="V81" s="254"/>
      <c r="W81" s="254"/>
      <c r="X81" s="254"/>
      <c r="Y81" s="254"/>
      <c r="Z81" s="254"/>
    </row>
    <row r="82" spans="1:26" ht="13.5" customHeight="1">
      <c r="A82" s="254"/>
      <c r="B82" s="254"/>
      <c r="C82" s="254"/>
      <c r="D82" s="269"/>
      <c r="E82" s="254"/>
      <c r="F82" s="270"/>
      <c r="G82" s="254"/>
      <c r="H82" s="254"/>
      <c r="I82" s="254"/>
      <c r="J82" s="254"/>
      <c r="K82" s="254"/>
      <c r="L82" s="254"/>
      <c r="M82" s="254"/>
      <c r="N82" s="254"/>
      <c r="O82" s="254"/>
      <c r="P82" s="254"/>
      <c r="Q82" s="254"/>
      <c r="R82" s="254"/>
      <c r="S82" s="254"/>
      <c r="T82" s="254"/>
      <c r="U82" s="254"/>
      <c r="V82" s="254"/>
      <c r="W82" s="254"/>
      <c r="X82" s="254"/>
      <c r="Y82" s="254"/>
      <c r="Z82" s="254"/>
    </row>
    <row r="83" spans="1:26" ht="13.5" customHeight="1">
      <c r="A83" s="254"/>
      <c r="B83" s="254"/>
      <c r="C83" s="254"/>
      <c r="D83" s="269"/>
      <c r="E83" s="254"/>
      <c r="F83" s="270"/>
      <c r="G83" s="254"/>
      <c r="H83" s="254"/>
      <c r="I83" s="254"/>
      <c r="J83" s="254"/>
      <c r="K83" s="254"/>
      <c r="L83" s="254"/>
      <c r="M83" s="254"/>
      <c r="N83" s="254"/>
      <c r="O83" s="254"/>
      <c r="P83" s="254"/>
      <c r="Q83" s="254"/>
      <c r="R83" s="254"/>
      <c r="S83" s="254"/>
      <c r="T83" s="254"/>
      <c r="U83" s="254"/>
      <c r="V83" s="254"/>
      <c r="W83" s="254"/>
      <c r="X83" s="254"/>
      <c r="Y83" s="254"/>
      <c r="Z83" s="254"/>
    </row>
    <row r="84" spans="1:26" ht="13.5" customHeight="1">
      <c r="A84" s="254"/>
      <c r="B84" s="254"/>
      <c r="C84" s="254"/>
      <c r="D84" s="269"/>
      <c r="E84" s="254"/>
      <c r="F84" s="270"/>
      <c r="G84" s="254"/>
      <c r="H84" s="254"/>
      <c r="I84" s="254"/>
      <c r="J84" s="254"/>
      <c r="K84" s="254"/>
      <c r="L84" s="254"/>
      <c r="M84" s="254"/>
      <c r="N84" s="254"/>
      <c r="O84" s="254"/>
      <c r="P84" s="254"/>
      <c r="Q84" s="254"/>
      <c r="R84" s="254"/>
      <c r="S84" s="254"/>
      <c r="T84" s="254"/>
      <c r="U84" s="254"/>
      <c r="V84" s="254"/>
      <c r="W84" s="254"/>
      <c r="X84" s="254"/>
      <c r="Y84" s="254"/>
      <c r="Z84" s="254"/>
    </row>
    <row r="85" spans="1:26" ht="13.5" customHeight="1">
      <c r="A85" s="254"/>
      <c r="B85" s="254"/>
      <c r="C85" s="254"/>
      <c r="D85" s="269"/>
      <c r="E85" s="254"/>
      <c r="F85" s="270"/>
      <c r="G85" s="254"/>
      <c r="H85" s="254"/>
      <c r="I85" s="254"/>
      <c r="J85" s="254"/>
      <c r="K85" s="254"/>
      <c r="L85" s="254"/>
      <c r="M85" s="254"/>
      <c r="N85" s="254"/>
      <c r="O85" s="254"/>
      <c r="P85" s="254"/>
      <c r="Q85" s="254"/>
      <c r="R85" s="254"/>
      <c r="S85" s="254"/>
      <c r="T85" s="254"/>
      <c r="U85" s="254"/>
      <c r="V85" s="254"/>
      <c r="W85" s="254"/>
      <c r="X85" s="254"/>
      <c r="Y85" s="254"/>
      <c r="Z85" s="254"/>
    </row>
    <row r="86" spans="1:26" ht="13.5" customHeight="1">
      <c r="A86" s="254"/>
      <c r="B86" s="254"/>
      <c r="C86" s="254"/>
      <c r="D86" s="269"/>
      <c r="E86" s="254"/>
      <c r="F86" s="270"/>
      <c r="G86" s="254"/>
      <c r="H86" s="254"/>
      <c r="I86" s="254"/>
      <c r="J86" s="254"/>
      <c r="K86" s="254"/>
      <c r="L86" s="254"/>
      <c r="M86" s="254"/>
      <c r="N86" s="254"/>
      <c r="O86" s="254"/>
      <c r="P86" s="254"/>
      <c r="Q86" s="254"/>
      <c r="R86" s="254"/>
      <c r="S86" s="254"/>
      <c r="T86" s="254"/>
      <c r="U86" s="254"/>
      <c r="V86" s="254"/>
      <c r="W86" s="254"/>
      <c r="X86" s="254"/>
      <c r="Y86" s="254"/>
      <c r="Z86" s="254"/>
    </row>
    <row r="87" spans="1:26" ht="13.5" customHeight="1">
      <c r="A87" s="254"/>
      <c r="B87" s="254"/>
      <c r="C87" s="254"/>
      <c r="D87" s="269"/>
      <c r="E87" s="254"/>
      <c r="F87" s="270"/>
      <c r="G87" s="254"/>
      <c r="H87" s="254"/>
      <c r="I87" s="254"/>
      <c r="J87" s="254"/>
      <c r="K87" s="254"/>
      <c r="L87" s="254"/>
      <c r="M87" s="254"/>
      <c r="N87" s="254"/>
      <c r="O87" s="254"/>
      <c r="P87" s="254"/>
      <c r="Q87" s="254"/>
      <c r="R87" s="254"/>
      <c r="S87" s="254"/>
      <c r="T87" s="254"/>
      <c r="U87" s="254"/>
      <c r="V87" s="254"/>
      <c r="W87" s="254"/>
      <c r="X87" s="254"/>
      <c r="Y87" s="254"/>
      <c r="Z87" s="254"/>
    </row>
    <row r="88" spans="1:26" ht="13.5" customHeight="1">
      <c r="A88" s="254"/>
      <c r="B88" s="254"/>
      <c r="C88" s="254"/>
      <c r="D88" s="269"/>
      <c r="E88" s="254"/>
      <c r="F88" s="270"/>
      <c r="G88" s="254"/>
      <c r="H88" s="254"/>
      <c r="I88" s="254"/>
      <c r="J88" s="254"/>
      <c r="K88" s="254"/>
      <c r="L88" s="254"/>
      <c r="M88" s="254"/>
      <c r="N88" s="254"/>
      <c r="O88" s="254"/>
      <c r="P88" s="254"/>
      <c r="Q88" s="254"/>
      <c r="R88" s="254"/>
      <c r="S88" s="254"/>
      <c r="T88" s="254"/>
      <c r="U88" s="254"/>
      <c r="V88" s="254"/>
      <c r="W88" s="254"/>
      <c r="X88" s="254"/>
      <c r="Y88" s="254"/>
      <c r="Z88" s="254"/>
    </row>
    <row r="89" spans="1:26" ht="13.5" customHeight="1">
      <c r="A89" s="254"/>
      <c r="B89" s="254"/>
      <c r="C89" s="254"/>
      <c r="D89" s="269"/>
      <c r="E89" s="254"/>
      <c r="F89" s="270"/>
      <c r="G89" s="254"/>
      <c r="H89" s="254"/>
      <c r="I89" s="254"/>
      <c r="J89" s="254"/>
      <c r="K89" s="254"/>
      <c r="L89" s="254"/>
      <c r="M89" s="254"/>
      <c r="N89" s="254"/>
      <c r="O89" s="254"/>
      <c r="P89" s="254"/>
      <c r="Q89" s="254"/>
      <c r="R89" s="254"/>
      <c r="S89" s="254"/>
      <c r="T89" s="254"/>
      <c r="U89" s="254"/>
      <c r="V89" s="254"/>
      <c r="W89" s="254"/>
      <c r="X89" s="254"/>
      <c r="Y89" s="254"/>
      <c r="Z89" s="254"/>
    </row>
    <row r="90" spans="1:26" ht="13.5" customHeight="1">
      <c r="A90" s="254"/>
      <c r="B90" s="254"/>
      <c r="C90" s="254"/>
      <c r="D90" s="269"/>
      <c r="E90" s="254"/>
      <c r="F90" s="270"/>
      <c r="G90" s="254"/>
      <c r="H90" s="254"/>
      <c r="I90" s="254"/>
      <c r="J90" s="254"/>
      <c r="K90" s="254"/>
      <c r="L90" s="254"/>
      <c r="M90" s="254"/>
      <c r="N90" s="254"/>
      <c r="O90" s="254"/>
      <c r="P90" s="254"/>
      <c r="Q90" s="254"/>
      <c r="R90" s="254"/>
      <c r="S90" s="254"/>
      <c r="T90" s="254"/>
      <c r="U90" s="254"/>
      <c r="V90" s="254"/>
      <c r="W90" s="254"/>
      <c r="X90" s="254"/>
      <c r="Y90" s="254"/>
      <c r="Z90" s="254"/>
    </row>
    <row r="91" spans="1:26" ht="13.5" customHeight="1">
      <c r="A91" s="254"/>
      <c r="B91" s="254"/>
      <c r="C91" s="254"/>
      <c r="D91" s="269"/>
      <c r="E91" s="254"/>
      <c r="F91" s="270"/>
      <c r="G91" s="254"/>
      <c r="H91" s="254"/>
      <c r="I91" s="254"/>
      <c r="J91" s="254"/>
      <c r="K91" s="254"/>
      <c r="L91" s="254"/>
      <c r="M91" s="254"/>
      <c r="N91" s="254"/>
      <c r="O91" s="254"/>
      <c r="P91" s="254"/>
      <c r="Q91" s="254"/>
      <c r="R91" s="254"/>
      <c r="S91" s="254"/>
      <c r="T91" s="254"/>
      <c r="U91" s="254"/>
      <c r="V91" s="254"/>
      <c r="W91" s="254"/>
      <c r="X91" s="254"/>
      <c r="Y91" s="254"/>
      <c r="Z91" s="254"/>
    </row>
    <row r="92" spans="1:26" ht="13.5" customHeight="1">
      <c r="A92" s="254"/>
      <c r="B92" s="254"/>
      <c r="C92" s="254"/>
      <c r="D92" s="269"/>
      <c r="E92" s="254"/>
      <c r="F92" s="270"/>
      <c r="G92" s="254"/>
      <c r="H92" s="254"/>
      <c r="I92" s="254"/>
      <c r="J92" s="254"/>
      <c r="K92" s="254"/>
      <c r="L92" s="254"/>
      <c r="M92" s="254"/>
      <c r="N92" s="254"/>
      <c r="O92" s="254"/>
      <c r="P92" s="254"/>
      <c r="Q92" s="254"/>
      <c r="R92" s="254"/>
      <c r="S92" s="254"/>
      <c r="T92" s="254"/>
      <c r="U92" s="254"/>
      <c r="V92" s="254"/>
      <c r="W92" s="254"/>
      <c r="X92" s="254"/>
      <c r="Y92" s="254"/>
      <c r="Z92" s="254"/>
    </row>
    <row r="93" spans="1:26" ht="13.5" customHeight="1">
      <c r="A93" s="254"/>
      <c r="B93" s="254"/>
      <c r="C93" s="254"/>
      <c r="D93" s="269"/>
      <c r="E93" s="254"/>
      <c r="F93" s="270"/>
      <c r="G93" s="254"/>
      <c r="H93" s="254"/>
      <c r="I93" s="254"/>
      <c r="J93" s="254"/>
      <c r="K93" s="254"/>
      <c r="L93" s="254"/>
      <c r="M93" s="254"/>
      <c r="N93" s="254"/>
      <c r="O93" s="254"/>
      <c r="P93" s="254"/>
      <c r="Q93" s="254"/>
      <c r="R93" s="254"/>
      <c r="S93" s="254"/>
      <c r="T93" s="254"/>
      <c r="U93" s="254"/>
      <c r="V93" s="254"/>
      <c r="W93" s="254"/>
      <c r="X93" s="254"/>
      <c r="Y93" s="254"/>
      <c r="Z93" s="254"/>
    </row>
    <row r="94" spans="1:26" ht="13.5" customHeight="1">
      <c r="A94" s="254"/>
      <c r="B94" s="254"/>
      <c r="C94" s="254"/>
      <c r="D94" s="269"/>
      <c r="E94" s="254"/>
      <c r="F94" s="270"/>
      <c r="G94" s="254"/>
      <c r="H94" s="254"/>
      <c r="I94" s="254"/>
      <c r="J94" s="254"/>
      <c r="K94" s="254"/>
      <c r="L94" s="254"/>
      <c r="M94" s="254"/>
      <c r="N94" s="254"/>
      <c r="O94" s="254"/>
      <c r="P94" s="254"/>
      <c r="Q94" s="254"/>
      <c r="R94" s="254"/>
      <c r="S94" s="254"/>
      <c r="T94" s="254"/>
      <c r="U94" s="254"/>
      <c r="V94" s="254"/>
      <c r="W94" s="254"/>
      <c r="X94" s="254"/>
      <c r="Y94" s="254"/>
      <c r="Z94" s="254"/>
    </row>
    <row r="95" spans="1:26" ht="13.5" customHeight="1">
      <c r="A95" s="254"/>
      <c r="B95" s="254"/>
      <c r="C95" s="254"/>
      <c r="D95" s="269"/>
      <c r="E95" s="254"/>
      <c r="F95" s="270"/>
      <c r="G95" s="254"/>
      <c r="H95" s="254"/>
      <c r="I95" s="254"/>
      <c r="J95" s="254"/>
      <c r="K95" s="254"/>
      <c r="L95" s="254"/>
      <c r="M95" s="254"/>
      <c r="N95" s="254"/>
      <c r="O95" s="254"/>
      <c r="P95" s="254"/>
      <c r="Q95" s="254"/>
      <c r="R95" s="254"/>
      <c r="S95" s="254"/>
      <c r="T95" s="254"/>
      <c r="U95" s="254"/>
      <c r="V95" s="254"/>
      <c r="W95" s="254"/>
      <c r="X95" s="254"/>
      <c r="Y95" s="254"/>
      <c r="Z95" s="254"/>
    </row>
    <row r="96" spans="1:26" ht="13.5" customHeight="1">
      <c r="A96" s="254"/>
      <c r="B96" s="254"/>
      <c r="C96" s="254"/>
      <c r="D96" s="269"/>
      <c r="E96" s="254"/>
      <c r="F96" s="270"/>
      <c r="G96" s="254"/>
      <c r="H96" s="254"/>
      <c r="I96" s="254"/>
      <c r="J96" s="254"/>
      <c r="K96" s="254"/>
      <c r="L96" s="254"/>
      <c r="M96" s="254"/>
      <c r="N96" s="254"/>
      <c r="O96" s="254"/>
      <c r="P96" s="254"/>
      <c r="Q96" s="254"/>
      <c r="R96" s="254"/>
      <c r="S96" s="254"/>
      <c r="T96" s="254"/>
      <c r="U96" s="254"/>
      <c r="V96" s="254"/>
      <c r="W96" s="254"/>
      <c r="X96" s="254"/>
      <c r="Y96" s="254"/>
      <c r="Z96" s="254"/>
    </row>
    <row r="97" spans="1:26" ht="13.5" customHeight="1">
      <c r="A97" s="254"/>
      <c r="B97" s="254"/>
      <c r="C97" s="254"/>
      <c r="D97" s="269"/>
      <c r="E97" s="254"/>
      <c r="F97" s="270"/>
      <c r="G97" s="254"/>
      <c r="H97" s="254"/>
      <c r="I97" s="254"/>
      <c r="J97" s="254"/>
      <c r="K97" s="254"/>
      <c r="L97" s="254"/>
      <c r="M97" s="254"/>
      <c r="N97" s="254"/>
      <c r="O97" s="254"/>
      <c r="P97" s="254"/>
      <c r="Q97" s="254"/>
      <c r="R97" s="254"/>
      <c r="S97" s="254"/>
      <c r="T97" s="254"/>
      <c r="U97" s="254"/>
      <c r="V97" s="254"/>
      <c r="W97" s="254"/>
      <c r="X97" s="254"/>
      <c r="Y97" s="254"/>
      <c r="Z97" s="254"/>
    </row>
    <row r="98" spans="1:26" ht="13.5" customHeight="1">
      <c r="A98" s="254"/>
      <c r="B98" s="254"/>
      <c r="C98" s="254"/>
      <c r="D98" s="269"/>
      <c r="E98" s="254"/>
      <c r="F98" s="270"/>
      <c r="G98" s="254"/>
      <c r="H98" s="254"/>
      <c r="I98" s="254"/>
      <c r="J98" s="254"/>
      <c r="K98" s="254"/>
      <c r="L98" s="254"/>
      <c r="M98" s="254"/>
      <c r="N98" s="254"/>
      <c r="O98" s="254"/>
      <c r="P98" s="254"/>
      <c r="Q98" s="254"/>
      <c r="R98" s="254"/>
      <c r="S98" s="254"/>
      <c r="T98" s="254"/>
      <c r="U98" s="254"/>
      <c r="V98" s="254"/>
      <c r="W98" s="254"/>
      <c r="X98" s="254"/>
      <c r="Y98" s="254"/>
      <c r="Z98" s="254"/>
    </row>
    <row r="99" spans="1:26" ht="13.5" customHeight="1">
      <c r="A99" s="254"/>
      <c r="B99" s="254"/>
      <c r="C99" s="254"/>
      <c r="D99" s="269"/>
      <c r="E99" s="254"/>
      <c r="F99" s="270"/>
      <c r="G99" s="254"/>
      <c r="H99" s="254"/>
      <c r="I99" s="254"/>
      <c r="J99" s="254"/>
      <c r="K99" s="254"/>
      <c r="L99" s="254"/>
      <c r="M99" s="254"/>
      <c r="N99" s="254"/>
      <c r="O99" s="254"/>
      <c r="P99" s="254"/>
      <c r="Q99" s="254"/>
      <c r="R99" s="254"/>
      <c r="S99" s="254"/>
      <c r="T99" s="254"/>
      <c r="U99" s="254"/>
      <c r="V99" s="254"/>
      <c r="W99" s="254"/>
      <c r="X99" s="254"/>
      <c r="Y99" s="254"/>
      <c r="Z99" s="254"/>
    </row>
    <row r="100" spans="1:26" ht="13.5" customHeight="1">
      <c r="A100" s="254"/>
      <c r="B100" s="254"/>
      <c r="C100" s="254"/>
      <c r="D100" s="269"/>
      <c r="E100" s="254"/>
      <c r="F100" s="270"/>
      <c r="G100" s="254"/>
      <c r="H100" s="254"/>
      <c r="I100" s="254"/>
      <c r="J100" s="254"/>
      <c r="K100" s="254"/>
      <c r="L100" s="254"/>
      <c r="M100" s="254"/>
      <c r="N100" s="254"/>
      <c r="O100" s="254"/>
      <c r="P100" s="254"/>
      <c r="Q100" s="254"/>
      <c r="R100" s="254"/>
      <c r="S100" s="254"/>
      <c r="T100" s="254"/>
      <c r="U100" s="254"/>
      <c r="V100" s="254"/>
      <c r="W100" s="254"/>
      <c r="X100" s="254"/>
      <c r="Y100" s="254"/>
      <c r="Z100" s="254"/>
    </row>
    <row r="101" spans="1:26" ht="13.5" customHeight="1">
      <c r="A101" s="254"/>
      <c r="B101" s="254"/>
      <c r="C101" s="254"/>
      <c r="D101" s="269"/>
      <c r="E101" s="254"/>
      <c r="F101" s="270"/>
      <c r="G101" s="254"/>
      <c r="H101" s="254"/>
      <c r="I101" s="254"/>
      <c r="J101" s="254"/>
      <c r="K101" s="254"/>
      <c r="L101" s="254"/>
      <c r="M101" s="254"/>
      <c r="N101" s="254"/>
      <c r="O101" s="254"/>
      <c r="P101" s="254"/>
      <c r="Q101" s="254"/>
      <c r="R101" s="254"/>
      <c r="S101" s="254"/>
      <c r="T101" s="254"/>
      <c r="U101" s="254"/>
      <c r="V101" s="254"/>
      <c r="W101" s="254"/>
      <c r="X101" s="254"/>
      <c r="Y101" s="254"/>
      <c r="Z101" s="254"/>
    </row>
    <row r="102" spans="1:26" ht="13.5" customHeight="1">
      <c r="A102" s="254"/>
      <c r="B102" s="254"/>
      <c r="C102" s="254"/>
      <c r="D102" s="269"/>
      <c r="E102" s="254"/>
      <c r="F102" s="270"/>
      <c r="G102" s="254"/>
      <c r="H102" s="254"/>
      <c r="I102" s="254"/>
      <c r="J102" s="254"/>
      <c r="K102" s="254"/>
      <c r="L102" s="254"/>
      <c r="M102" s="254"/>
      <c r="N102" s="254"/>
      <c r="O102" s="254"/>
      <c r="P102" s="254"/>
      <c r="Q102" s="254"/>
      <c r="R102" s="254"/>
      <c r="S102" s="254"/>
      <c r="T102" s="254"/>
      <c r="U102" s="254"/>
      <c r="V102" s="254"/>
      <c r="W102" s="254"/>
      <c r="X102" s="254"/>
      <c r="Y102" s="254"/>
      <c r="Z102" s="254"/>
    </row>
    <row r="103" spans="1:26" ht="13.5" customHeight="1">
      <c r="A103" s="254"/>
      <c r="B103" s="254"/>
      <c r="C103" s="254"/>
      <c r="D103" s="269"/>
      <c r="E103" s="254"/>
      <c r="F103" s="270"/>
      <c r="G103" s="254"/>
      <c r="H103" s="254"/>
      <c r="I103" s="254"/>
      <c r="J103" s="254"/>
      <c r="K103" s="254"/>
      <c r="L103" s="254"/>
      <c r="M103" s="254"/>
      <c r="N103" s="254"/>
      <c r="O103" s="254"/>
      <c r="P103" s="254"/>
      <c r="Q103" s="254"/>
      <c r="R103" s="254"/>
      <c r="S103" s="254"/>
      <c r="T103" s="254"/>
      <c r="U103" s="254"/>
      <c r="V103" s="254"/>
      <c r="W103" s="254"/>
      <c r="X103" s="254"/>
      <c r="Y103" s="254"/>
      <c r="Z103" s="254"/>
    </row>
    <row r="104" spans="1:26" ht="13.5" customHeight="1">
      <c r="A104" s="254"/>
      <c r="B104" s="254"/>
      <c r="C104" s="254"/>
      <c r="D104" s="269"/>
      <c r="E104" s="254"/>
      <c r="F104" s="270"/>
      <c r="G104" s="254"/>
      <c r="H104" s="254"/>
      <c r="I104" s="254"/>
      <c r="J104" s="254"/>
      <c r="K104" s="254"/>
      <c r="L104" s="254"/>
      <c r="M104" s="254"/>
      <c r="N104" s="254"/>
      <c r="O104" s="254"/>
      <c r="P104" s="254"/>
      <c r="Q104" s="254"/>
      <c r="R104" s="254"/>
      <c r="S104" s="254"/>
      <c r="T104" s="254"/>
      <c r="U104" s="254"/>
      <c r="V104" s="254"/>
      <c r="W104" s="254"/>
      <c r="X104" s="254"/>
      <c r="Y104" s="254"/>
      <c r="Z104" s="254"/>
    </row>
    <row r="105" spans="1:26" ht="13.5" customHeight="1">
      <c r="A105" s="254"/>
      <c r="B105" s="254"/>
      <c r="C105" s="254"/>
      <c r="D105" s="269"/>
      <c r="E105" s="254"/>
      <c r="F105" s="270"/>
      <c r="G105" s="254"/>
      <c r="H105" s="254"/>
      <c r="I105" s="254"/>
      <c r="J105" s="254"/>
      <c r="K105" s="254"/>
      <c r="L105" s="254"/>
      <c r="M105" s="254"/>
      <c r="N105" s="254"/>
      <c r="O105" s="254"/>
      <c r="P105" s="254"/>
      <c r="Q105" s="254"/>
      <c r="R105" s="254"/>
      <c r="S105" s="254"/>
      <c r="T105" s="254"/>
      <c r="U105" s="254"/>
      <c r="V105" s="254"/>
      <c r="W105" s="254"/>
      <c r="X105" s="254"/>
      <c r="Y105" s="254"/>
      <c r="Z105" s="254"/>
    </row>
    <row r="106" spans="1:26" ht="13.5" customHeight="1">
      <c r="A106" s="254"/>
      <c r="B106" s="254"/>
      <c r="C106" s="254"/>
      <c r="D106" s="269"/>
      <c r="E106" s="254"/>
      <c r="F106" s="270"/>
      <c r="G106" s="254"/>
      <c r="H106" s="254"/>
      <c r="I106" s="254"/>
      <c r="J106" s="254"/>
      <c r="K106" s="254"/>
      <c r="L106" s="254"/>
      <c r="M106" s="254"/>
      <c r="N106" s="254"/>
      <c r="O106" s="254"/>
      <c r="P106" s="254"/>
      <c r="Q106" s="254"/>
      <c r="R106" s="254"/>
      <c r="S106" s="254"/>
      <c r="T106" s="254"/>
      <c r="U106" s="254"/>
      <c r="V106" s="254"/>
      <c r="W106" s="254"/>
      <c r="X106" s="254"/>
      <c r="Y106" s="254"/>
      <c r="Z106" s="254"/>
    </row>
    <row r="107" spans="1:26" ht="13.5" customHeight="1">
      <c r="A107" s="254"/>
      <c r="B107" s="254"/>
      <c r="C107" s="254"/>
      <c r="D107" s="269"/>
      <c r="E107" s="254"/>
      <c r="F107" s="270"/>
      <c r="G107" s="254"/>
      <c r="H107" s="254"/>
      <c r="I107" s="254"/>
      <c r="J107" s="254"/>
      <c r="K107" s="254"/>
      <c r="L107" s="254"/>
      <c r="M107" s="254"/>
      <c r="N107" s="254"/>
      <c r="O107" s="254"/>
      <c r="P107" s="254"/>
      <c r="Q107" s="254"/>
      <c r="R107" s="254"/>
      <c r="S107" s="254"/>
      <c r="T107" s="254"/>
      <c r="U107" s="254"/>
      <c r="V107" s="254"/>
      <c r="W107" s="254"/>
      <c r="X107" s="254"/>
      <c r="Y107" s="254"/>
      <c r="Z107" s="254"/>
    </row>
    <row r="108" spans="1:26" ht="13.5" customHeight="1">
      <c r="A108" s="254"/>
      <c r="B108" s="254"/>
      <c r="C108" s="254"/>
      <c r="D108" s="269"/>
      <c r="E108" s="254"/>
      <c r="F108" s="270"/>
      <c r="G108" s="254"/>
      <c r="H108" s="254"/>
      <c r="I108" s="254"/>
      <c r="J108" s="254"/>
      <c r="K108" s="254"/>
      <c r="L108" s="254"/>
      <c r="M108" s="254"/>
      <c r="N108" s="254"/>
      <c r="O108" s="254"/>
      <c r="P108" s="254"/>
      <c r="Q108" s="254"/>
      <c r="R108" s="254"/>
      <c r="S108" s="254"/>
      <c r="T108" s="254"/>
      <c r="U108" s="254"/>
      <c r="V108" s="254"/>
      <c r="W108" s="254"/>
      <c r="X108" s="254"/>
      <c r="Y108" s="254"/>
      <c r="Z108" s="254"/>
    </row>
    <row r="109" spans="1:26" ht="13.5" customHeight="1">
      <c r="A109" s="254"/>
      <c r="B109" s="254"/>
      <c r="C109" s="254"/>
      <c r="D109" s="269"/>
      <c r="E109" s="254"/>
      <c r="F109" s="270"/>
      <c r="G109" s="254"/>
      <c r="H109" s="254"/>
      <c r="I109" s="254"/>
      <c r="J109" s="254"/>
      <c r="K109" s="254"/>
      <c r="L109" s="254"/>
      <c r="M109" s="254"/>
      <c r="N109" s="254"/>
      <c r="O109" s="254"/>
      <c r="P109" s="254"/>
      <c r="Q109" s="254"/>
      <c r="R109" s="254"/>
      <c r="S109" s="254"/>
      <c r="T109" s="254"/>
      <c r="U109" s="254"/>
      <c r="V109" s="254"/>
      <c r="W109" s="254"/>
      <c r="X109" s="254"/>
      <c r="Y109" s="254"/>
      <c r="Z109" s="254"/>
    </row>
    <row r="110" spans="1:26" ht="13.5" customHeight="1">
      <c r="A110" s="254"/>
      <c r="B110" s="254"/>
      <c r="C110" s="254"/>
      <c r="D110" s="269"/>
      <c r="E110" s="254"/>
      <c r="F110" s="270"/>
      <c r="G110" s="254"/>
      <c r="H110" s="254"/>
      <c r="I110" s="254"/>
      <c r="J110" s="254"/>
      <c r="K110" s="254"/>
      <c r="L110" s="254"/>
      <c r="M110" s="254"/>
      <c r="N110" s="254"/>
      <c r="O110" s="254"/>
      <c r="P110" s="254"/>
      <c r="Q110" s="254"/>
      <c r="R110" s="254"/>
      <c r="S110" s="254"/>
      <c r="T110" s="254"/>
      <c r="U110" s="254"/>
      <c r="V110" s="254"/>
      <c r="W110" s="254"/>
      <c r="X110" s="254"/>
      <c r="Y110" s="254"/>
      <c r="Z110" s="254"/>
    </row>
    <row r="111" spans="1:26" ht="13.5" customHeight="1">
      <c r="A111" s="254"/>
      <c r="B111" s="254"/>
      <c r="C111" s="254"/>
      <c r="D111" s="269"/>
      <c r="E111" s="254"/>
      <c r="F111" s="270"/>
      <c r="G111" s="254"/>
      <c r="H111" s="254"/>
      <c r="I111" s="254"/>
      <c r="J111" s="254"/>
      <c r="K111" s="254"/>
      <c r="L111" s="254"/>
      <c r="M111" s="254"/>
      <c r="N111" s="254"/>
      <c r="O111" s="254"/>
      <c r="P111" s="254"/>
      <c r="Q111" s="254"/>
      <c r="R111" s="254"/>
      <c r="S111" s="254"/>
      <c r="T111" s="254"/>
      <c r="U111" s="254"/>
      <c r="V111" s="254"/>
      <c r="W111" s="254"/>
      <c r="X111" s="254"/>
      <c r="Y111" s="254"/>
      <c r="Z111" s="254"/>
    </row>
    <row r="112" spans="1:26" ht="13.5" customHeight="1">
      <c r="A112" s="254"/>
      <c r="B112" s="254"/>
      <c r="C112" s="254"/>
      <c r="D112" s="269"/>
      <c r="E112" s="254"/>
      <c r="F112" s="270"/>
      <c r="G112" s="254"/>
      <c r="H112" s="254"/>
      <c r="I112" s="254"/>
      <c r="J112" s="254"/>
      <c r="K112" s="254"/>
      <c r="L112" s="254"/>
      <c r="M112" s="254"/>
      <c r="N112" s="254"/>
      <c r="O112" s="254"/>
      <c r="P112" s="254"/>
      <c r="Q112" s="254"/>
      <c r="R112" s="254"/>
      <c r="S112" s="254"/>
      <c r="T112" s="254"/>
      <c r="U112" s="254"/>
      <c r="V112" s="254"/>
      <c r="W112" s="254"/>
      <c r="X112" s="254"/>
      <c r="Y112" s="254"/>
      <c r="Z112" s="254"/>
    </row>
    <row r="113" spans="1:26" ht="13.5" customHeight="1">
      <c r="A113" s="254"/>
      <c r="B113" s="254"/>
      <c r="C113" s="254"/>
      <c r="D113" s="269"/>
      <c r="E113" s="254"/>
      <c r="F113" s="270"/>
      <c r="G113" s="254"/>
      <c r="H113" s="254"/>
      <c r="I113" s="254"/>
      <c r="J113" s="254"/>
      <c r="K113" s="254"/>
      <c r="L113" s="254"/>
      <c r="M113" s="254"/>
      <c r="N113" s="254"/>
      <c r="O113" s="254"/>
      <c r="P113" s="254"/>
      <c r="Q113" s="254"/>
      <c r="R113" s="254"/>
      <c r="S113" s="254"/>
      <c r="T113" s="254"/>
      <c r="U113" s="254"/>
      <c r="V113" s="254"/>
      <c r="W113" s="254"/>
      <c r="X113" s="254"/>
      <c r="Y113" s="254"/>
      <c r="Z113" s="254"/>
    </row>
    <row r="114" spans="1:26" ht="13.5" customHeight="1">
      <c r="A114" s="254"/>
      <c r="B114" s="254"/>
      <c r="C114" s="254"/>
      <c r="D114" s="269"/>
      <c r="E114" s="254"/>
      <c r="F114" s="270"/>
      <c r="G114" s="254"/>
      <c r="H114" s="254"/>
      <c r="I114" s="254"/>
      <c r="J114" s="254"/>
      <c r="K114" s="254"/>
      <c r="L114" s="254"/>
      <c r="M114" s="254"/>
      <c r="N114" s="254"/>
      <c r="O114" s="254"/>
      <c r="P114" s="254"/>
      <c r="Q114" s="254"/>
      <c r="R114" s="254"/>
      <c r="S114" s="254"/>
      <c r="T114" s="254"/>
      <c r="U114" s="254"/>
      <c r="V114" s="254"/>
      <c r="W114" s="254"/>
      <c r="X114" s="254"/>
      <c r="Y114" s="254"/>
      <c r="Z114" s="254"/>
    </row>
    <row r="115" spans="1:26" ht="13.5" customHeight="1">
      <c r="A115" s="254"/>
      <c r="B115" s="254"/>
      <c r="C115" s="254"/>
      <c r="D115" s="269"/>
      <c r="E115" s="254"/>
      <c r="F115" s="270"/>
      <c r="G115" s="254"/>
      <c r="H115" s="254"/>
      <c r="I115" s="254"/>
      <c r="J115" s="254"/>
      <c r="K115" s="254"/>
      <c r="L115" s="254"/>
      <c r="M115" s="254"/>
      <c r="N115" s="254"/>
      <c r="O115" s="254"/>
      <c r="P115" s="254"/>
      <c r="Q115" s="254"/>
      <c r="R115" s="254"/>
      <c r="S115" s="254"/>
      <c r="T115" s="254"/>
      <c r="U115" s="254"/>
      <c r="V115" s="254"/>
      <c r="W115" s="254"/>
      <c r="X115" s="254"/>
      <c r="Y115" s="254"/>
      <c r="Z115" s="254"/>
    </row>
    <row r="116" spans="1:26" ht="13.5" customHeight="1">
      <c r="A116" s="254"/>
      <c r="B116" s="254"/>
      <c r="C116" s="254"/>
      <c r="D116" s="269"/>
      <c r="E116" s="254"/>
      <c r="F116" s="270"/>
      <c r="G116" s="254"/>
      <c r="H116" s="254"/>
      <c r="I116" s="254"/>
      <c r="J116" s="254"/>
      <c r="K116" s="254"/>
      <c r="L116" s="254"/>
      <c r="M116" s="254"/>
      <c r="N116" s="254"/>
      <c r="O116" s="254"/>
      <c r="P116" s="254"/>
      <c r="Q116" s="254"/>
      <c r="R116" s="254"/>
      <c r="S116" s="254"/>
      <c r="T116" s="254"/>
      <c r="U116" s="254"/>
      <c r="V116" s="254"/>
      <c r="W116" s="254"/>
      <c r="X116" s="254"/>
      <c r="Y116" s="254"/>
      <c r="Z116" s="254"/>
    </row>
    <row r="117" spans="1:26" ht="13.5" customHeight="1">
      <c r="A117" s="254"/>
      <c r="B117" s="254"/>
      <c r="C117" s="254"/>
      <c r="D117" s="269"/>
      <c r="E117" s="254"/>
      <c r="F117" s="270"/>
      <c r="G117" s="254"/>
      <c r="H117" s="254"/>
      <c r="I117" s="254"/>
      <c r="J117" s="254"/>
      <c r="K117" s="254"/>
      <c r="L117" s="254"/>
      <c r="M117" s="254"/>
      <c r="N117" s="254"/>
      <c r="O117" s="254"/>
      <c r="P117" s="254"/>
      <c r="Q117" s="254"/>
      <c r="R117" s="254"/>
      <c r="S117" s="254"/>
      <c r="T117" s="254"/>
      <c r="U117" s="254"/>
      <c r="V117" s="254"/>
      <c r="W117" s="254"/>
      <c r="X117" s="254"/>
      <c r="Y117" s="254"/>
      <c r="Z117" s="254"/>
    </row>
    <row r="118" spans="1:26" ht="13.5" customHeight="1">
      <c r="A118" s="254"/>
      <c r="B118" s="254"/>
      <c r="C118" s="254"/>
      <c r="D118" s="269"/>
      <c r="E118" s="254"/>
      <c r="F118" s="270"/>
      <c r="G118" s="254"/>
      <c r="H118" s="254"/>
      <c r="I118" s="254"/>
      <c r="J118" s="254"/>
      <c r="K118" s="254"/>
      <c r="L118" s="254"/>
      <c r="M118" s="254"/>
      <c r="N118" s="254"/>
      <c r="O118" s="254"/>
      <c r="P118" s="254"/>
      <c r="Q118" s="254"/>
      <c r="R118" s="254"/>
      <c r="S118" s="254"/>
      <c r="T118" s="254"/>
      <c r="U118" s="254"/>
      <c r="V118" s="254"/>
      <c r="W118" s="254"/>
      <c r="X118" s="254"/>
      <c r="Y118" s="254"/>
      <c r="Z118" s="254"/>
    </row>
    <row r="119" spans="1:26" ht="13.5" customHeight="1">
      <c r="A119" s="254"/>
      <c r="B119" s="254"/>
      <c r="C119" s="254"/>
      <c r="D119" s="269"/>
      <c r="E119" s="254"/>
      <c r="F119" s="270"/>
      <c r="G119" s="254"/>
      <c r="H119" s="254"/>
      <c r="I119" s="254"/>
      <c r="J119" s="254"/>
      <c r="K119" s="254"/>
      <c r="L119" s="254"/>
      <c r="M119" s="254"/>
      <c r="N119" s="254"/>
      <c r="O119" s="254"/>
      <c r="P119" s="254"/>
      <c r="Q119" s="254"/>
      <c r="R119" s="254"/>
      <c r="S119" s="254"/>
      <c r="T119" s="254"/>
      <c r="U119" s="254"/>
      <c r="V119" s="254"/>
      <c r="W119" s="254"/>
      <c r="X119" s="254"/>
      <c r="Y119" s="254"/>
      <c r="Z119" s="254"/>
    </row>
    <row r="120" spans="1:26" ht="13.5" customHeight="1">
      <c r="A120" s="254"/>
      <c r="B120" s="254"/>
      <c r="C120" s="254"/>
      <c r="D120" s="269"/>
      <c r="E120" s="254"/>
      <c r="F120" s="270"/>
      <c r="G120" s="254"/>
      <c r="H120" s="254"/>
      <c r="I120" s="254"/>
      <c r="J120" s="254"/>
      <c r="K120" s="254"/>
      <c r="L120" s="254"/>
      <c r="M120" s="254"/>
      <c r="N120" s="254"/>
      <c r="O120" s="254"/>
      <c r="P120" s="254"/>
      <c r="Q120" s="254"/>
      <c r="R120" s="254"/>
      <c r="S120" s="254"/>
      <c r="T120" s="254"/>
      <c r="U120" s="254"/>
      <c r="V120" s="254"/>
      <c r="W120" s="254"/>
      <c r="X120" s="254"/>
      <c r="Y120" s="254"/>
      <c r="Z120" s="254"/>
    </row>
    <row r="121" spans="1:26" ht="13.5" customHeight="1">
      <c r="A121" s="254"/>
      <c r="B121" s="254"/>
      <c r="C121" s="254"/>
      <c r="D121" s="269"/>
      <c r="E121" s="254"/>
      <c r="F121" s="270"/>
      <c r="G121" s="254"/>
      <c r="H121" s="254"/>
      <c r="I121" s="254"/>
      <c r="J121" s="254"/>
      <c r="K121" s="254"/>
      <c r="L121" s="254"/>
      <c r="M121" s="254"/>
      <c r="N121" s="254"/>
      <c r="O121" s="254"/>
      <c r="P121" s="254"/>
      <c r="Q121" s="254"/>
      <c r="R121" s="254"/>
      <c r="S121" s="254"/>
      <c r="T121" s="254"/>
      <c r="U121" s="254"/>
      <c r="V121" s="254"/>
      <c r="W121" s="254"/>
      <c r="X121" s="254"/>
      <c r="Y121" s="254"/>
      <c r="Z121" s="254"/>
    </row>
    <row r="122" spans="1:26" ht="13.5" customHeight="1">
      <c r="A122" s="254"/>
      <c r="B122" s="254"/>
      <c r="C122" s="254"/>
      <c r="D122" s="269"/>
      <c r="E122" s="254"/>
      <c r="F122" s="270"/>
      <c r="G122" s="254"/>
      <c r="H122" s="254"/>
      <c r="I122" s="254"/>
      <c r="J122" s="254"/>
      <c r="K122" s="254"/>
      <c r="L122" s="254"/>
      <c r="M122" s="254"/>
      <c r="N122" s="254"/>
      <c r="O122" s="254"/>
      <c r="P122" s="254"/>
      <c r="Q122" s="254"/>
      <c r="R122" s="254"/>
      <c r="S122" s="254"/>
      <c r="T122" s="254"/>
      <c r="U122" s="254"/>
      <c r="V122" s="254"/>
      <c r="W122" s="254"/>
      <c r="X122" s="254"/>
      <c r="Y122" s="254"/>
      <c r="Z122" s="254"/>
    </row>
    <row r="123" spans="1:26" ht="13.5" customHeight="1">
      <c r="A123" s="254"/>
      <c r="B123" s="254"/>
      <c r="C123" s="254"/>
      <c r="D123" s="269"/>
      <c r="E123" s="254"/>
      <c r="F123" s="270"/>
      <c r="G123" s="254"/>
      <c r="H123" s="254"/>
      <c r="I123" s="254"/>
      <c r="J123" s="254"/>
      <c r="K123" s="254"/>
      <c r="L123" s="254"/>
      <c r="M123" s="254"/>
      <c r="N123" s="254"/>
      <c r="O123" s="254"/>
      <c r="P123" s="254"/>
      <c r="Q123" s="254"/>
      <c r="R123" s="254"/>
      <c r="S123" s="254"/>
      <c r="T123" s="254"/>
      <c r="U123" s="254"/>
      <c r="V123" s="254"/>
      <c r="W123" s="254"/>
      <c r="X123" s="254"/>
      <c r="Y123" s="254"/>
      <c r="Z123" s="254"/>
    </row>
    <row r="124" spans="1:26" ht="13.5" customHeight="1">
      <c r="A124" s="254"/>
      <c r="B124" s="254"/>
      <c r="C124" s="254"/>
      <c r="D124" s="269"/>
      <c r="E124" s="254"/>
      <c r="F124" s="270"/>
      <c r="G124" s="254"/>
      <c r="H124" s="254"/>
      <c r="I124" s="254"/>
      <c r="J124" s="254"/>
      <c r="K124" s="254"/>
      <c r="L124" s="254"/>
      <c r="M124" s="254"/>
      <c r="N124" s="254"/>
      <c r="O124" s="254"/>
      <c r="P124" s="254"/>
      <c r="Q124" s="254"/>
      <c r="R124" s="254"/>
      <c r="S124" s="254"/>
      <c r="T124" s="254"/>
      <c r="U124" s="254"/>
      <c r="V124" s="254"/>
      <c r="W124" s="254"/>
      <c r="X124" s="254"/>
      <c r="Y124" s="254"/>
      <c r="Z124" s="254"/>
    </row>
    <row r="125" spans="1:26" ht="13.5" customHeight="1">
      <c r="A125" s="254"/>
      <c r="B125" s="254"/>
      <c r="C125" s="254"/>
      <c r="D125" s="269"/>
      <c r="E125" s="254"/>
      <c r="F125" s="270"/>
      <c r="G125" s="254"/>
      <c r="H125" s="254"/>
      <c r="I125" s="254"/>
      <c r="J125" s="254"/>
      <c r="K125" s="254"/>
      <c r="L125" s="254"/>
      <c r="M125" s="254"/>
      <c r="N125" s="254"/>
      <c r="O125" s="254"/>
      <c r="P125" s="254"/>
      <c r="Q125" s="254"/>
      <c r="R125" s="254"/>
      <c r="S125" s="254"/>
      <c r="T125" s="254"/>
      <c r="U125" s="254"/>
      <c r="V125" s="254"/>
      <c r="W125" s="254"/>
      <c r="X125" s="254"/>
      <c r="Y125" s="254"/>
      <c r="Z125" s="254"/>
    </row>
    <row r="126" spans="1:26" ht="13.5" customHeight="1">
      <c r="A126" s="254"/>
      <c r="B126" s="254"/>
      <c r="C126" s="254"/>
      <c r="D126" s="269"/>
      <c r="E126" s="254"/>
      <c r="F126" s="270"/>
      <c r="G126" s="254"/>
      <c r="H126" s="254"/>
      <c r="I126" s="254"/>
      <c r="J126" s="254"/>
      <c r="K126" s="254"/>
      <c r="L126" s="254"/>
      <c r="M126" s="254"/>
      <c r="N126" s="254"/>
      <c r="O126" s="254"/>
      <c r="P126" s="254"/>
      <c r="Q126" s="254"/>
      <c r="R126" s="254"/>
      <c r="S126" s="254"/>
      <c r="T126" s="254"/>
      <c r="U126" s="254"/>
      <c r="V126" s="254"/>
      <c r="W126" s="254"/>
      <c r="X126" s="254"/>
      <c r="Y126" s="254"/>
      <c r="Z126" s="254"/>
    </row>
    <row r="127" spans="1:26" ht="13.5" customHeight="1">
      <c r="A127" s="254"/>
      <c r="B127" s="254"/>
      <c r="C127" s="254"/>
      <c r="D127" s="269"/>
      <c r="E127" s="254"/>
      <c r="F127" s="270"/>
      <c r="G127" s="254"/>
      <c r="H127" s="254"/>
      <c r="I127" s="254"/>
      <c r="J127" s="254"/>
      <c r="K127" s="254"/>
      <c r="L127" s="254"/>
      <c r="M127" s="254"/>
      <c r="N127" s="254"/>
      <c r="O127" s="254"/>
      <c r="P127" s="254"/>
      <c r="Q127" s="254"/>
      <c r="R127" s="254"/>
      <c r="S127" s="254"/>
      <c r="T127" s="254"/>
      <c r="U127" s="254"/>
      <c r="V127" s="254"/>
      <c r="W127" s="254"/>
      <c r="X127" s="254"/>
      <c r="Y127" s="254"/>
      <c r="Z127" s="254"/>
    </row>
    <row r="128" spans="1:26" ht="13.5" customHeight="1">
      <c r="A128" s="254"/>
      <c r="B128" s="254"/>
      <c r="C128" s="254"/>
      <c r="D128" s="269"/>
      <c r="E128" s="254"/>
      <c r="F128" s="270"/>
      <c r="G128" s="254"/>
      <c r="H128" s="254"/>
      <c r="I128" s="254"/>
      <c r="J128" s="254"/>
      <c r="K128" s="254"/>
      <c r="L128" s="254"/>
      <c r="M128" s="254"/>
      <c r="N128" s="254"/>
      <c r="O128" s="254"/>
      <c r="P128" s="254"/>
      <c r="Q128" s="254"/>
      <c r="R128" s="254"/>
      <c r="S128" s="254"/>
      <c r="T128" s="254"/>
      <c r="U128" s="254"/>
      <c r="V128" s="254"/>
      <c r="W128" s="254"/>
      <c r="X128" s="254"/>
      <c r="Y128" s="254"/>
      <c r="Z128" s="254"/>
    </row>
    <row r="129" spans="1:26" ht="13.5" customHeight="1">
      <c r="A129" s="254"/>
      <c r="B129" s="254"/>
      <c r="C129" s="254"/>
      <c r="D129" s="269"/>
      <c r="E129" s="254"/>
      <c r="F129" s="270"/>
      <c r="G129" s="254"/>
      <c r="H129" s="254"/>
      <c r="I129" s="254"/>
      <c r="J129" s="254"/>
      <c r="K129" s="254"/>
      <c r="L129" s="254"/>
      <c r="M129" s="254"/>
      <c r="N129" s="254"/>
      <c r="O129" s="254"/>
      <c r="P129" s="254"/>
      <c r="Q129" s="254"/>
      <c r="R129" s="254"/>
      <c r="S129" s="254"/>
      <c r="T129" s="254"/>
      <c r="U129" s="254"/>
      <c r="V129" s="254"/>
      <c r="W129" s="254"/>
      <c r="X129" s="254"/>
      <c r="Y129" s="254"/>
      <c r="Z129" s="254"/>
    </row>
    <row r="130" spans="1:26" ht="13.5" customHeight="1">
      <c r="A130" s="254"/>
      <c r="B130" s="254"/>
      <c r="C130" s="254"/>
      <c r="D130" s="269"/>
      <c r="E130" s="254"/>
      <c r="F130" s="270"/>
      <c r="G130" s="254"/>
      <c r="H130" s="254"/>
      <c r="I130" s="254"/>
      <c r="J130" s="254"/>
      <c r="K130" s="254"/>
      <c r="L130" s="254"/>
      <c r="M130" s="254"/>
      <c r="N130" s="254"/>
      <c r="O130" s="254"/>
      <c r="P130" s="254"/>
      <c r="Q130" s="254"/>
      <c r="R130" s="254"/>
      <c r="S130" s="254"/>
      <c r="T130" s="254"/>
      <c r="U130" s="254"/>
      <c r="V130" s="254"/>
      <c r="W130" s="254"/>
      <c r="X130" s="254"/>
      <c r="Y130" s="254"/>
      <c r="Z130" s="254"/>
    </row>
    <row r="131" spans="1:26" ht="13.5" customHeight="1">
      <c r="A131" s="254"/>
      <c r="B131" s="254"/>
      <c r="C131" s="254"/>
      <c r="D131" s="269"/>
      <c r="E131" s="254"/>
      <c r="F131" s="270"/>
      <c r="G131" s="254"/>
      <c r="H131" s="254"/>
      <c r="I131" s="254"/>
      <c r="J131" s="254"/>
      <c r="K131" s="254"/>
      <c r="L131" s="254"/>
      <c r="M131" s="254"/>
      <c r="N131" s="254"/>
      <c r="O131" s="254"/>
      <c r="P131" s="254"/>
      <c r="Q131" s="254"/>
      <c r="R131" s="254"/>
      <c r="S131" s="254"/>
      <c r="T131" s="254"/>
      <c r="U131" s="254"/>
      <c r="V131" s="254"/>
      <c r="W131" s="254"/>
      <c r="X131" s="254"/>
      <c r="Y131" s="254"/>
      <c r="Z131" s="254"/>
    </row>
    <row r="132" spans="1:26" ht="13.5" customHeight="1">
      <c r="A132" s="254"/>
      <c r="B132" s="254"/>
      <c r="C132" s="254"/>
      <c r="D132" s="269"/>
      <c r="E132" s="254"/>
      <c r="F132" s="270"/>
      <c r="G132" s="254"/>
      <c r="H132" s="254"/>
      <c r="I132" s="254"/>
      <c r="J132" s="254"/>
      <c r="K132" s="254"/>
      <c r="L132" s="254"/>
      <c r="M132" s="254"/>
      <c r="N132" s="254"/>
      <c r="O132" s="254"/>
      <c r="P132" s="254"/>
      <c r="Q132" s="254"/>
      <c r="R132" s="254"/>
      <c r="S132" s="254"/>
      <c r="T132" s="254"/>
      <c r="U132" s="254"/>
      <c r="V132" s="254"/>
      <c r="W132" s="254"/>
      <c r="X132" s="254"/>
      <c r="Y132" s="254"/>
      <c r="Z132" s="254"/>
    </row>
    <row r="133" spans="1:26" ht="13.5" customHeight="1">
      <c r="A133" s="254"/>
      <c r="B133" s="254"/>
      <c r="C133" s="254"/>
      <c r="D133" s="269"/>
      <c r="E133" s="254"/>
      <c r="F133" s="270"/>
      <c r="G133" s="254"/>
      <c r="H133" s="254"/>
      <c r="I133" s="254"/>
      <c r="J133" s="254"/>
      <c r="K133" s="254"/>
      <c r="L133" s="254"/>
      <c r="M133" s="254"/>
      <c r="N133" s="254"/>
      <c r="O133" s="254"/>
      <c r="P133" s="254"/>
      <c r="Q133" s="254"/>
      <c r="R133" s="254"/>
      <c r="S133" s="254"/>
      <c r="T133" s="254"/>
      <c r="U133" s="254"/>
      <c r="V133" s="254"/>
      <c r="W133" s="254"/>
      <c r="X133" s="254"/>
      <c r="Y133" s="254"/>
      <c r="Z133" s="254"/>
    </row>
    <row r="134" spans="1:26" ht="13.5" customHeight="1">
      <c r="A134" s="254"/>
      <c r="B134" s="254"/>
      <c r="C134" s="254"/>
      <c r="D134" s="269"/>
      <c r="E134" s="254"/>
      <c r="F134" s="270"/>
      <c r="G134" s="254"/>
      <c r="H134" s="254"/>
      <c r="I134" s="254"/>
      <c r="J134" s="254"/>
      <c r="K134" s="254"/>
      <c r="L134" s="254"/>
      <c r="M134" s="254"/>
      <c r="N134" s="254"/>
      <c r="O134" s="254"/>
      <c r="P134" s="254"/>
      <c r="Q134" s="254"/>
      <c r="R134" s="254"/>
      <c r="S134" s="254"/>
      <c r="T134" s="254"/>
      <c r="U134" s="254"/>
      <c r="V134" s="254"/>
      <c r="W134" s="254"/>
      <c r="X134" s="254"/>
      <c r="Y134" s="254"/>
      <c r="Z134" s="254"/>
    </row>
    <row r="135" spans="1:26" ht="13.5" customHeight="1">
      <c r="A135" s="254"/>
      <c r="B135" s="254"/>
      <c r="C135" s="254"/>
      <c r="D135" s="269"/>
      <c r="E135" s="254"/>
      <c r="F135" s="270"/>
      <c r="G135" s="254"/>
      <c r="H135" s="254"/>
      <c r="I135" s="254"/>
      <c r="J135" s="254"/>
      <c r="K135" s="254"/>
      <c r="L135" s="254"/>
      <c r="M135" s="254"/>
      <c r="N135" s="254"/>
      <c r="O135" s="254"/>
      <c r="P135" s="254"/>
      <c r="Q135" s="254"/>
      <c r="R135" s="254"/>
      <c r="S135" s="254"/>
      <c r="T135" s="254"/>
      <c r="U135" s="254"/>
      <c r="V135" s="254"/>
      <c r="W135" s="254"/>
      <c r="X135" s="254"/>
      <c r="Y135" s="254"/>
      <c r="Z135" s="254"/>
    </row>
    <row r="136" spans="1:26" ht="13.5" customHeight="1">
      <c r="A136" s="254"/>
      <c r="B136" s="254"/>
      <c r="C136" s="254"/>
      <c r="D136" s="269"/>
      <c r="E136" s="254"/>
      <c r="F136" s="270"/>
      <c r="G136" s="254"/>
      <c r="H136" s="254"/>
      <c r="I136" s="254"/>
      <c r="J136" s="254"/>
      <c r="K136" s="254"/>
      <c r="L136" s="254"/>
      <c r="M136" s="254"/>
      <c r="N136" s="254"/>
      <c r="O136" s="254"/>
      <c r="P136" s="254"/>
      <c r="Q136" s="254"/>
      <c r="R136" s="254"/>
      <c r="S136" s="254"/>
      <c r="T136" s="254"/>
      <c r="U136" s="254"/>
      <c r="V136" s="254"/>
      <c r="W136" s="254"/>
      <c r="X136" s="254"/>
      <c r="Y136" s="254"/>
      <c r="Z136" s="254"/>
    </row>
    <row r="137" spans="1:26" ht="13.5" customHeight="1">
      <c r="A137" s="254"/>
      <c r="B137" s="254"/>
      <c r="C137" s="254"/>
      <c r="D137" s="269"/>
      <c r="E137" s="254"/>
      <c r="F137" s="270"/>
      <c r="G137" s="254"/>
      <c r="H137" s="254"/>
      <c r="I137" s="254"/>
      <c r="J137" s="254"/>
      <c r="K137" s="254"/>
      <c r="L137" s="254"/>
      <c r="M137" s="254"/>
      <c r="N137" s="254"/>
      <c r="O137" s="254"/>
      <c r="P137" s="254"/>
      <c r="Q137" s="254"/>
      <c r="R137" s="254"/>
      <c r="S137" s="254"/>
      <c r="T137" s="254"/>
      <c r="U137" s="254"/>
      <c r="V137" s="254"/>
      <c r="W137" s="254"/>
      <c r="X137" s="254"/>
      <c r="Y137" s="254"/>
      <c r="Z137" s="254"/>
    </row>
    <row r="138" spans="1:26" ht="13.5" customHeight="1">
      <c r="A138" s="254"/>
      <c r="B138" s="254"/>
      <c r="C138" s="254"/>
      <c r="D138" s="269"/>
      <c r="E138" s="254"/>
      <c r="F138" s="270"/>
      <c r="G138" s="254"/>
      <c r="H138" s="254"/>
      <c r="I138" s="254"/>
      <c r="J138" s="254"/>
      <c r="K138" s="254"/>
      <c r="L138" s="254"/>
      <c r="M138" s="254"/>
      <c r="N138" s="254"/>
      <c r="O138" s="254"/>
      <c r="P138" s="254"/>
      <c r="Q138" s="254"/>
      <c r="R138" s="254"/>
      <c r="S138" s="254"/>
      <c r="T138" s="254"/>
      <c r="U138" s="254"/>
      <c r="V138" s="254"/>
      <c r="W138" s="254"/>
      <c r="X138" s="254"/>
      <c r="Y138" s="254"/>
      <c r="Z138" s="254"/>
    </row>
    <row r="139" spans="1:26" ht="13.5" customHeight="1">
      <c r="A139" s="254"/>
      <c r="B139" s="254"/>
      <c r="C139" s="254"/>
      <c r="D139" s="269"/>
      <c r="E139" s="254"/>
      <c r="F139" s="270"/>
      <c r="G139" s="254"/>
      <c r="H139" s="254"/>
      <c r="I139" s="254"/>
      <c r="J139" s="254"/>
      <c r="K139" s="254"/>
      <c r="L139" s="254"/>
      <c r="M139" s="254"/>
      <c r="N139" s="254"/>
      <c r="O139" s="254"/>
      <c r="P139" s="254"/>
      <c r="Q139" s="254"/>
      <c r="R139" s="254"/>
      <c r="S139" s="254"/>
      <c r="T139" s="254"/>
      <c r="U139" s="254"/>
      <c r="V139" s="254"/>
      <c r="W139" s="254"/>
      <c r="X139" s="254"/>
      <c r="Y139" s="254"/>
      <c r="Z139" s="254"/>
    </row>
    <row r="140" spans="1:26" ht="13.5" customHeight="1">
      <c r="A140" s="254"/>
      <c r="B140" s="254"/>
      <c r="C140" s="254"/>
      <c r="D140" s="269"/>
      <c r="E140" s="254"/>
      <c r="F140" s="270"/>
      <c r="G140" s="254"/>
      <c r="H140" s="254"/>
      <c r="I140" s="254"/>
      <c r="J140" s="254"/>
      <c r="K140" s="254"/>
      <c r="L140" s="254"/>
      <c r="M140" s="254"/>
      <c r="N140" s="254"/>
      <c r="O140" s="254"/>
      <c r="P140" s="254"/>
      <c r="Q140" s="254"/>
      <c r="R140" s="254"/>
      <c r="S140" s="254"/>
      <c r="T140" s="254"/>
      <c r="U140" s="254"/>
      <c r="V140" s="254"/>
      <c r="W140" s="254"/>
      <c r="X140" s="254"/>
      <c r="Y140" s="254"/>
      <c r="Z140" s="254"/>
    </row>
    <row r="141" spans="1:26" ht="13.5" customHeight="1">
      <c r="A141" s="254"/>
      <c r="B141" s="254"/>
      <c r="C141" s="254"/>
      <c r="D141" s="269"/>
      <c r="E141" s="254"/>
      <c r="F141" s="270"/>
      <c r="G141" s="254"/>
      <c r="H141" s="254"/>
      <c r="I141" s="254"/>
      <c r="J141" s="254"/>
      <c r="K141" s="254"/>
      <c r="L141" s="254"/>
      <c r="M141" s="254"/>
      <c r="N141" s="254"/>
      <c r="O141" s="254"/>
      <c r="P141" s="254"/>
      <c r="Q141" s="254"/>
      <c r="R141" s="254"/>
      <c r="S141" s="254"/>
      <c r="T141" s="254"/>
      <c r="U141" s="254"/>
      <c r="V141" s="254"/>
      <c r="W141" s="254"/>
      <c r="X141" s="254"/>
      <c r="Y141" s="254"/>
      <c r="Z141" s="254"/>
    </row>
    <row r="142" spans="1:26" ht="13.5" customHeight="1">
      <c r="A142" s="254"/>
      <c r="B142" s="254"/>
      <c r="C142" s="254"/>
      <c r="D142" s="269"/>
      <c r="E142" s="254"/>
      <c r="F142" s="270"/>
      <c r="G142" s="254"/>
      <c r="H142" s="254"/>
      <c r="I142" s="254"/>
      <c r="J142" s="254"/>
      <c r="K142" s="254"/>
      <c r="L142" s="254"/>
      <c r="M142" s="254"/>
      <c r="N142" s="254"/>
      <c r="O142" s="254"/>
      <c r="P142" s="254"/>
      <c r="Q142" s="254"/>
      <c r="R142" s="254"/>
      <c r="S142" s="254"/>
      <c r="T142" s="254"/>
      <c r="U142" s="254"/>
      <c r="V142" s="254"/>
      <c r="W142" s="254"/>
      <c r="X142" s="254"/>
      <c r="Y142" s="254"/>
      <c r="Z142" s="254"/>
    </row>
    <row r="143" spans="1:26" ht="13.5" customHeight="1">
      <c r="A143" s="254"/>
      <c r="B143" s="254"/>
      <c r="C143" s="254"/>
      <c r="D143" s="269"/>
      <c r="E143" s="254"/>
      <c r="F143" s="270"/>
      <c r="G143" s="254"/>
      <c r="H143" s="254"/>
      <c r="I143" s="254"/>
      <c r="J143" s="254"/>
      <c r="K143" s="254"/>
      <c r="L143" s="254"/>
      <c r="M143" s="254"/>
      <c r="N143" s="254"/>
      <c r="O143" s="254"/>
      <c r="P143" s="254"/>
      <c r="Q143" s="254"/>
      <c r="R143" s="254"/>
      <c r="S143" s="254"/>
      <c r="T143" s="254"/>
      <c r="U143" s="254"/>
      <c r="V143" s="254"/>
      <c r="W143" s="254"/>
      <c r="X143" s="254"/>
      <c r="Y143" s="254"/>
      <c r="Z143" s="254"/>
    </row>
    <row r="144" spans="1:26" ht="13.5" customHeight="1">
      <c r="A144" s="254"/>
      <c r="B144" s="254"/>
      <c r="C144" s="254"/>
      <c r="D144" s="269"/>
      <c r="E144" s="254"/>
      <c r="F144" s="270"/>
      <c r="G144" s="254"/>
      <c r="H144" s="254"/>
      <c r="I144" s="254"/>
      <c r="J144" s="254"/>
      <c r="K144" s="254"/>
      <c r="L144" s="254"/>
      <c r="M144" s="254"/>
      <c r="N144" s="254"/>
      <c r="O144" s="254"/>
      <c r="P144" s="254"/>
      <c r="Q144" s="254"/>
      <c r="R144" s="254"/>
      <c r="S144" s="254"/>
      <c r="T144" s="254"/>
      <c r="U144" s="254"/>
      <c r="V144" s="254"/>
      <c r="W144" s="254"/>
      <c r="X144" s="254"/>
      <c r="Y144" s="254"/>
      <c r="Z144" s="254"/>
    </row>
    <row r="145" spans="1:26" ht="13.5" customHeight="1">
      <c r="A145" s="254"/>
      <c r="B145" s="254"/>
      <c r="C145" s="254"/>
      <c r="D145" s="269"/>
      <c r="E145" s="254"/>
      <c r="F145" s="270"/>
      <c r="G145" s="254"/>
      <c r="H145" s="254"/>
      <c r="I145" s="254"/>
      <c r="J145" s="254"/>
      <c r="K145" s="254"/>
      <c r="L145" s="254"/>
      <c r="M145" s="254"/>
      <c r="N145" s="254"/>
      <c r="O145" s="254"/>
      <c r="P145" s="254"/>
      <c r="Q145" s="254"/>
      <c r="R145" s="254"/>
      <c r="S145" s="254"/>
      <c r="T145" s="254"/>
      <c r="U145" s="254"/>
      <c r="V145" s="254"/>
      <c r="W145" s="254"/>
      <c r="X145" s="254"/>
      <c r="Y145" s="254"/>
      <c r="Z145" s="254"/>
    </row>
    <row r="146" spans="1:26" ht="13.5" customHeight="1">
      <c r="A146" s="254"/>
      <c r="B146" s="254"/>
      <c r="C146" s="254"/>
      <c r="D146" s="269"/>
      <c r="E146" s="254"/>
      <c r="F146" s="270"/>
      <c r="G146" s="254"/>
      <c r="H146" s="254"/>
      <c r="I146" s="254"/>
      <c r="J146" s="254"/>
      <c r="K146" s="254"/>
      <c r="L146" s="254"/>
      <c r="M146" s="254"/>
      <c r="N146" s="254"/>
      <c r="O146" s="254"/>
      <c r="P146" s="254"/>
      <c r="Q146" s="254"/>
      <c r="R146" s="254"/>
      <c r="S146" s="254"/>
      <c r="T146" s="254"/>
      <c r="U146" s="254"/>
      <c r="V146" s="254"/>
      <c r="W146" s="254"/>
      <c r="X146" s="254"/>
      <c r="Y146" s="254"/>
      <c r="Z146" s="254"/>
    </row>
    <row r="147" spans="1:26" ht="13.5" customHeight="1">
      <c r="A147" s="254"/>
      <c r="B147" s="254"/>
      <c r="C147" s="254"/>
      <c r="D147" s="269"/>
      <c r="E147" s="254"/>
      <c r="F147" s="270"/>
      <c r="G147" s="254"/>
      <c r="H147" s="254"/>
      <c r="I147" s="254"/>
      <c r="J147" s="254"/>
      <c r="K147" s="254"/>
      <c r="L147" s="254"/>
      <c r="M147" s="254"/>
      <c r="N147" s="254"/>
      <c r="O147" s="254"/>
      <c r="P147" s="254"/>
      <c r="Q147" s="254"/>
      <c r="R147" s="254"/>
      <c r="S147" s="254"/>
      <c r="T147" s="254"/>
      <c r="U147" s="254"/>
      <c r="V147" s="254"/>
      <c r="W147" s="254"/>
      <c r="X147" s="254"/>
      <c r="Y147" s="254"/>
      <c r="Z147" s="254"/>
    </row>
    <row r="148" spans="1:26" ht="13.5" customHeight="1">
      <c r="A148" s="254"/>
      <c r="B148" s="254"/>
      <c r="C148" s="254"/>
      <c r="D148" s="269"/>
      <c r="E148" s="254"/>
      <c r="F148" s="270"/>
      <c r="G148" s="254"/>
      <c r="H148" s="254"/>
      <c r="I148" s="254"/>
      <c r="J148" s="254"/>
      <c r="K148" s="254"/>
      <c r="L148" s="254"/>
      <c r="M148" s="254"/>
      <c r="N148" s="254"/>
      <c r="O148" s="254"/>
      <c r="P148" s="254"/>
      <c r="Q148" s="254"/>
      <c r="R148" s="254"/>
      <c r="S148" s="254"/>
      <c r="T148" s="254"/>
      <c r="U148" s="254"/>
      <c r="V148" s="254"/>
      <c r="W148" s="254"/>
      <c r="X148" s="254"/>
      <c r="Y148" s="254"/>
      <c r="Z148" s="254"/>
    </row>
    <row r="149" spans="1:26" ht="13.5" customHeight="1">
      <c r="A149" s="254"/>
      <c r="B149" s="254"/>
      <c r="C149" s="254"/>
      <c r="D149" s="269"/>
      <c r="E149" s="254"/>
      <c r="F149" s="270"/>
      <c r="G149" s="254"/>
      <c r="H149" s="254"/>
      <c r="I149" s="254"/>
      <c r="J149" s="254"/>
      <c r="K149" s="254"/>
      <c r="L149" s="254"/>
      <c r="M149" s="254"/>
      <c r="N149" s="254"/>
      <c r="O149" s="254"/>
      <c r="P149" s="254"/>
      <c r="Q149" s="254"/>
      <c r="R149" s="254"/>
      <c r="S149" s="254"/>
      <c r="T149" s="254"/>
      <c r="U149" s="254"/>
      <c r="V149" s="254"/>
      <c r="W149" s="254"/>
      <c r="X149" s="254"/>
      <c r="Y149" s="254"/>
      <c r="Z149" s="254"/>
    </row>
    <row r="150" spans="1:26" ht="13.5" customHeight="1">
      <c r="A150" s="254"/>
      <c r="B150" s="254"/>
      <c r="C150" s="254"/>
      <c r="D150" s="269"/>
      <c r="E150" s="254"/>
      <c r="F150" s="270"/>
      <c r="G150" s="254"/>
      <c r="H150" s="254"/>
      <c r="I150" s="254"/>
      <c r="J150" s="254"/>
      <c r="K150" s="254"/>
      <c r="L150" s="254"/>
      <c r="M150" s="254"/>
      <c r="N150" s="254"/>
      <c r="O150" s="254"/>
      <c r="P150" s="254"/>
      <c r="Q150" s="254"/>
      <c r="R150" s="254"/>
      <c r="S150" s="254"/>
      <c r="T150" s="254"/>
      <c r="U150" s="254"/>
      <c r="V150" s="254"/>
      <c r="W150" s="254"/>
      <c r="X150" s="254"/>
      <c r="Y150" s="254"/>
      <c r="Z150" s="254"/>
    </row>
    <row r="151" spans="1:26" ht="13.5" customHeight="1">
      <c r="A151" s="254"/>
      <c r="B151" s="254"/>
      <c r="C151" s="254"/>
      <c r="D151" s="269"/>
      <c r="E151" s="254"/>
      <c r="F151" s="270"/>
      <c r="G151" s="254"/>
      <c r="H151" s="254"/>
      <c r="I151" s="254"/>
      <c r="J151" s="254"/>
      <c r="K151" s="254"/>
      <c r="L151" s="254"/>
      <c r="M151" s="254"/>
      <c r="N151" s="254"/>
      <c r="O151" s="254"/>
      <c r="P151" s="254"/>
      <c r="Q151" s="254"/>
      <c r="R151" s="254"/>
      <c r="S151" s="254"/>
      <c r="T151" s="254"/>
      <c r="U151" s="254"/>
      <c r="V151" s="254"/>
      <c r="W151" s="254"/>
      <c r="X151" s="254"/>
      <c r="Y151" s="254"/>
      <c r="Z151" s="254"/>
    </row>
    <row r="152" spans="1:26" ht="13.5" customHeight="1">
      <c r="A152" s="254"/>
      <c r="B152" s="254"/>
      <c r="C152" s="254"/>
      <c r="D152" s="269"/>
      <c r="E152" s="254"/>
      <c r="F152" s="270"/>
      <c r="G152" s="254"/>
      <c r="H152" s="254"/>
      <c r="I152" s="254"/>
      <c r="J152" s="254"/>
      <c r="K152" s="254"/>
      <c r="L152" s="254"/>
      <c r="M152" s="254"/>
      <c r="N152" s="254"/>
      <c r="O152" s="254"/>
      <c r="P152" s="254"/>
      <c r="Q152" s="254"/>
      <c r="R152" s="254"/>
      <c r="S152" s="254"/>
      <c r="T152" s="254"/>
      <c r="U152" s="254"/>
      <c r="V152" s="254"/>
      <c r="W152" s="254"/>
      <c r="X152" s="254"/>
      <c r="Y152" s="254"/>
      <c r="Z152" s="254"/>
    </row>
    <row r="153" spans="1:26" ht="13.5" customHeight="1">
      <c r="A153" s="254"/>
      <c r="B153" s="254"/>
      <c r="C153" s="254"/>
      <c r="D153" s="269"/>
      <c r="E153" s="254"/>
      <c r="F153" s="270"/>
      <c r="G153" s="254"/>
      <c r="H153" s="254"/>
      <c r="I153" s="254"/>
      <c r="J153" s="254"/>
      <c r="K153" s="254"/>
      <c r="L153" s="254"/>
      <c r="M153" s="254"/>
      <c r="N153" s="254"/>
      <c r="O153" s="254"/>
      <c r="P153" s="254"/>
      <c r="Q153" s="254"/>
      <c r="R153" s="254"/>
      <c r="S153" s="254"/>
      <c r="T153" s="254"/>
      <c r="U153" s="254"/>
      <c r="V153" s="254"/>
      <c r="W153" s="254"/>
      <c r="X153" s="254"/>
      <c r="Y153" s="254"/>
      <c r="Z153" s="254"/>
    </row>
    <row r="154" spans="1:26" ht="13.5" customHeight="1">
      <c r="A154" s="254"/>
      <c r="B154" s="254"/>
      <c r="C154" s="254"/>
      <c r="D154" s="269"/>
      <c r="E154" s="254"/>
      <c r="F154" s="270"/>
      <c r="G154" s="254"/>
      <c r="H154" s="254"/>
      <c r="I154" s="254"/>
      <c r="J154" s="254"/>
      <c r="K154" s="254"/>
      <c r="L154" s="254"/>
      <c r="M154" s="254"/>
      <c r="N154" s="254"/>
      <c r="O154" s="254"/>
      <c r="P154" s="254"/>
      <c r="Q154" s="254"/>
      <c r="R154" s="254"/>
      <c r="S154" s="254"/>
      <c r="T154" s="254"/>
      <c r="U154" s="254"/>
      <c r="V154" s="254"/>
      <c r="W154" s="254"/>
      <c r="X154" s="254"/>
      <c r="Y154" s="254"/>
      <c r="Z154" s="254"/>
    </row>
    <row r="155" spans="1:26" ht="13.5" customHeight="1">
      <c r="A155" s="254"/>
      <c r="B155" s="254"/>
      <c r="C155" s="254"/>
      <c r="D155" s="269"/>
      <c r="E155" s="254"/>
      <c r="F155" s="270"/>
      <c r="G155" s="254"/>
      <c r="H155" s="254"/>
      <c r="I155" s="254"/>
      <c r="J155" s="254"/>
      <c r="K155" s="254"/>
      <c r="L155" s="254"/>
      <c r="M155" s="254"/>
      <c r="N155" s="254"/>
      <c r="O155" s="254"/>
      <c r="P155" s="254"/>
      <c r="Q155" s="254"/>
      <c r="R155" s="254"/>
      <c r="S155" s="254"/>
      <c r="T155" s="254"/>
      <c r="U155" s="254"/>
      <c r="V155" s="254"/>
      <c r="W155" s="254"/>
      <c r="X155" s="254"/>
      <c r="Y155" s="254"/>
      <c r="Z155" s="254"/>
    </row>
    <row r="156" spans="1:26" ht="13.5" customHeight="1">
      <c r="A156" s="254"/>
      <c r="B156" s="254"/>
      <c r="C156" s="254"/>
      <c r="D156" s="269"/>
      <c r="E156" s="254"/>
      <c r="F156" s="270"/>
      <c r="G156" s="254"/>
      <c r="H156" s="254"/>
      <c r="I156" s="254"/>
      <c r="J156" s="254"/>
      <c r="K156" s="254"/>
      <c r="L156" s="254"/>
      <c r="M156" s="254"/>
      <c r="N156" s="254"/>
      <c r="O156" s="254"/>
      <c r="P156" s="254"/>
      <c r="Q156" s="254"/>
      <c r="R156" s="254"/>
      <c r="S156" s="254"/>
      <c r="T156" s="254"/>
      <c r="U156" s="254"/>
      <c r="V156" s="254"/>
      <c r="W156" s="254"/>
      <c r="X156" s="254"/>
      <c r="Y156" s="254"/>
      <c r="Z156" s="254"/>
    </row>
    <row r="157" spans="1:26" ht="13.5" customHeight="1">
      <c r="A157" s="254"/>
      <c r="B157" s="254"/>
      <c r="C157" s="254"/>
      <c r="D157" s="269"/>
      <c r="E157" s="254"/>
      <c r="F157" s="270"/>
      <c r="G157" s="254"/>
      <c r="H157" s="254"/>
      <c r="I157" s="254"/>
      <c r="J157" s="254"/>
      <c r="K157" s="254"/>
      <c r="L157" s="254"/>
      <c r="M157" s="254"/>
      <c r="N157" s="254"/>
      <c r="O157" s="254"/>
      <c r="P157" s="254"/>
      <c r="Q157" s="254"/>
      <c r="R157" s="254"/>
      <c r="S157" s="254"/>
      <c r="T157" s="254"/>
      <c r="U157" s="254"/>
      <c r="V157" s="254"/>
      <c r="W157" s="254"/>
      <c r="X157" s="254"/>
      <c r="Y157" s="254"/>
      <c r="Z157" s="254"/>
    </row>
    <row r="158" spans="1:26" ht="13.5" customHeight="1">
      <c r="A158" s="254"/>
      <c r="B158" s="254"/>
      <c r="C158" s="254"/>
      <c r="D158" s="269"/>
      <c r="E158" s="254"/>
      <c r="F158" s="270"/>
      <c r="G158" s="254"/>
      <c r="H158" s="254"/>
      <c r="I158" s="254"/>
      <c r="J158" s="254"/>
      <c r="K158" s="254"/>
      <c r="L158" s="254"/>
      <c r="M158" s="254"/>
      <c r="N158" s="254"/>
      <c r="O158" s="254"/>
      <c r="P158" s="254"/>
      <c r="Q158" s="254"/>
      <c r="R158" s="254"/>
      <c r="S158" s="254"/>
      <c r="T158" s="254"/>
      <c r="U158" s="254"/>
      <c r="V158" s="254"/>
      <c r="W158" s="254"/>
      <c r="X158" s="254"/>
      <c r="Y158" s="254"/>
      <c r="Z158" s="254"/>
    </row>
    <row r="159" spans="1:26" ht="13.5" customHeight="1">
      <c r="A159" s="254"/>
      <c r="B159" s="254"/>
      <c r="C159" s="254"/>
      <c r="D159" s="269"/>
      <c r="E159" s="254"/>
      <c r="F159" s="270"/>
      <c r="G159" s="254"/>
      <c r="H159" s="254"/>
      <c r="I159" s="254"/>
      <c r="J159" s="254"/>
      <c r="K159" s="254"/>
      <c r="L159" s="254"/>
      <c r="M159" s="254"/>
      <c r="N159" s="254"/>
      <c r="O159" s="254"/>
      <c r="P159" s="254"/>
      <c r="Q159" s="254"/>
      <c r="R159" s="254"/>
      <c r="S159" s="254"/>
      <c r="T159" s="254"/>
      <c r="U159" s="254"/>
      <c r="V159" s="254"/>
      <c r="W159" s="254"/>
      <c r="X159" s="254"/>
      <c r="Y159" s="254"/>
      <c r="Z159" s="254"/>
    </row>
    <row r="160" spans="1:26" ht="13.5" customHeight="1">
      <c r="A160" s="254"/>
      <c r="B160" s="254"/>
      <c r="C160" s="254"/>
      <c r="D160" s="269"/>
      <c r="E160" s="254"/>
      <c r="F160" s="270"/>
      <c r="G160" s="254"/>
      <c r="H160" s="254"/>
      <c r="I160" s="254"/>
      <c r="J160" s="254"/>
      <c r="K160" s="254"/>
      <c r="L160" s="254"/>
      <c r="M160" s="254"/>
      <c r="N160" s="254"/>
      <c r="O160" s="254"/>
      <c r="P160" s="254"/>
      <c r="Q160" s="254"/>
      <c r="R160" s="254"/>
      <c r="S160" s="254"/>
      <c r="T160" s="254"/>
      <c r="U160" s="254"/>
      <c r="V160" s="254"/>
      <c r="W160" s="254"/>
      <c r="X160" s="254"/>
      <c r="Y160" s="254"/>
      <c r="Z160" s="254"/>
    </row>
    <row r="161" spans="1:26" ht="13.5" customHeight="1">
      <c r="A161" s="254"/>
      <c r="B161" s="254"/>
      <c r="C161" s="254"/>
      <c r="D161" s="269"/>
      <c r="E161" s="254"/>
      <c r="F161" s="270"/>
      <c r="G161" s="254"/>
      <c r="H161" s="254"/>
      <c r="I161" s="254"/>
      <c r="J161" s="254"/>
      <c r="K161" s="254"/>
      <c r="L161" s="254"/>
      <c r="M161" s="254"/>
      <c r="N161" s="254"/>
      <c r="O161" s="254"/>
      <c r="P161" s="254"/>
      <c r="Q161" s="254"/>
      <c r="R161" s="254"/>
      <c r="S161" s="254"/>
      <c r="T161" s="254"/>
      <c r="U161" s="254"/>
      <c r="V161" s="254"/>
      <c r="W161" s="254"/>
      <c r="X161" s="254"/>
      <c r="Y161" s="254"/>
      <c r="Z161" s="254"/>
    </row>
    <row r="162" spans="1:26" ht="13.5" customHeight="1">
      <c r="A162" s="254"/>
      <c r="B162" s="254"/>
      <c r="C162" s="254"/>
      <c r="D162" s="269"/>
      <c r="E162" s="254"/>
      <c r="F162" s="270"/>
      <c r="G162" s="254"/>
      <c r="H162" s="254"/>
      <c r="I162" s="254"/>
      <c r="J162" s="254"/>
      <c r="K162" s="254"/>
      <c r="L162" s="254"/>
      <c r="M162" s="254"/>
      <c r="N162" s="254"/>
      <c r="O162" s="254"/>
      <c r="P162" s="254"/>
      <c r="Q162" s="254"/>
      <c r="R162" s="254"/>
      <c r="S162" s="254"/>
      <c r="T162" s="254"/>
      <c r="U162" s="254"/>
      <c r="V162" s="254"/>
      <c r="W162" s="254"/>
      <c r="X162" s="254"/>
      <c r="Y162" s="254"/>
      <c r="Z162" s="254"/>
    </row>
    <row r="163" spans="1:26" ht="13.5" customHeight="1">
      <c r="A163" s="254"/>
      <c r="B163" s="254"/>
      <c r="C163" s="254"/>
      <c r="D163" s="269"/>
      <c r="E163" s="254"/>
      <c r="F163" s="270"/>
      <c r="G163" s="254"/>
      <c r="H163" s="254"/>
      <c r="I163" s="254"/>
      <c r="J163" s="254"/>
      <c r="K163" s="254"/>
      <c r="L163" s="254"/>
      <c r="M163" s="254"/>
      <c r="N163" s="254"/>
      <c r="O163" s="254"/>
      <c r="P163" s="254"/>
      <c r="Q163" s="254"/>
      <c r="R163" s="254"/>
      <c r="S163" s="254"/>
      <c r="T163" s="254"/>
      <c r="U163" s="254"/>
      <c r="V163" s="254"/>
      <c r="W163" s="254"/>
      <c r="X163" s="254"/>
      <c r="Y163" s="254"/>
      <c r="Z163" s="254"/>
    </row>
    <row r="164" spans="1:26" ht="13.5" customHeight="1">
      <c r="A164" s="254"/>
      <c r="B164" s="254"/>
      <c r="C164" s="254"/>
      <c r="D164" s="269"/>
      <c r="E164" s="254"/>
      <c r="F164" s="270"/>
      <c r="G164" s="254"/>
      <c r="H164" s="254"/>
      <c r="I164" s="254"/>
      <c r="J164" s="254"/>
      <c r="K164" s="254"/>
      <c r="L164" s="254"/>
      <c r="M164" s="254"/>
      <c r="N164" s="254"/>
      <c r="O164" s="254"/>
      <c r="P164" s="254"/>
      <c r="Q164" s="254"/>
      <c r="R164" s="254"/>
      <c r="S164" s="254"/>
      <c r="T164" s="254"/>
      <c r="U164" s="254"/>
      <c r="V164" s="254"/>
      <c r="W164" s="254"/>
      <c r="X164" s="254"/>
      <c r="Y164" s="254"/>
      <c r="Z164" s="254"/>
    </row>
    <row r="165" spans="1:26" ht="13.5" customHeight="1">
      <c r="A165" s="254"/>
      <c r="B165" s="254"/>
      <c r="C165" s="254"/>
      <c r="D165" s="269"/>
      <c r="E165" s="254"/>
      <c r="F165" s="270"/>
      <c r="G165" s="254"/>
      <c r="H165" s="254"/>
      <c r="I165" s="254"/>
      <c r="J165" s="254"/>
      <c r="K165" s="254"/>
      <c r="L165" s="254"/>
      <c r="M165" s="254"/>
      <c r="N165" s="254"/>
      <c r="O165" s="254"/>
      <c r="P165" s="254"/>
      <c r="Q165" s="254"/>
      <c r="R165" s="254"/>
      <c r="S165" s="254"/>
      <c r="T165" s="254"/>
      <c r="U165" s="254"/>
      <c r="V165" s="254"/>
      <c r="W165" s="254"/>
      <c r="X165" s="254"/>
      <c r="Y165" s="254"/>
      <c r="Z165" s="254"/>
    </row>
    <row r="166" spans="1:26" ht="13.5" customHeight="1">
      <c r="A166" s="254"/>
      <c r="B166" s="254"/>
      <c r="C166" s="254"/>
      <c r="D166" s="269"/>
      <c r="E166" s="254"/>
      <c r="F166" s="270"/>
      <c r="G166" s="254"/>
      <c r="H166" s="254"/>
      <c r="I166" s="254"/>
      <c r="J166" s="254"/>
      <c r="K166" s="254"/>
      <c r="L166" s="254"/>
      <c r="M166" s="254"/>
      <c r="N166" s="254"/>
      <c r="O166" s="254"/>
      <c r="P166" s="254"/>
      <c r="Q166" s="254"/>
      <c r="R166" s="254"/>
      <c r="S166" s="254"/>
      <c r="T166" s="254"/>
      <c r="U166" s="254"/>
      <c r="V166" s="254"/>
      <c r="W166" s="254"/>
      <c r="X166" s="254"/>
      <c r="Y166" s="254"/>
      <c r="Z166" s="254"/>
    </row>
    <row r="167" spans="1:26" ht="13.5" customHeight="1">
      <c r="A167" s="254"/>
      <c r="B167" s="254"/>
      <c r="C167" s="254"/>
      <c r="D167" s="269"/>
      <c r="E167" s="254"/>
      <c r="F167" s="270"/>
      <c r="G167" s="254"/>
      <c r="H167" s="254"/>
      <c r="I167" s="254"/>
      <c r="J167" s="254"/>
      <c r="K167" s="254"/>
      <c r="L167" s="254"/>
      <c r="M167" s="254"/>
      <c r="N167" s="254"/>
      <c r="O167" s="254"/>
      <c r="P167" s="254"/>
      <c r="Q167" s="254"/>
      <c r="R167" s="254"/>
      <c r="S167" s="254"/>
      <c r="T167" s="254"/>
      <c r="U167" s="254"/>
      <c r="V167" s="254"/>
      <c r="W167" s="254"/>
      <c r="X167" s="254"/>
      <c r="Y167" s="254"/>
      <c r="Z167" s="254"/>
    </row>
    <row r="168" spans="1:26" ht="13.5" customHeight="1">
      <c r="A168" s="254"/>
      <c r="B168" s="254"/>
      <c r="C168" s="254"/>
      <c r="D168" s="269"/>
      <c r="E168" s="254"/>
      <c r="F168" s="270"/>
      <c r="G168" s="254"/>
      <c r="H168" s="254"/>
      <c r="I168" s="254"/>
      <c r="J168" s="254"/>
      <c r="K168" s="254"/>
      <c r="L168" s="254"/>
      <c r="M168" s="254"/>
      <c r="N168" s="254"/>
      <c r="O168" s="254"/>
      <c r="P168" s="254"/>
      <c r="Q168" s="254"/>
      <c r="R168" s="254"/>
      <c r="S168" s="254"/>
      <c r="T168" s="254"/>
      <c r="U168" s="254"/>
      <c r="V168" s="254"/>
      <c r="W168" s="254"/>
      <c r="X168" s="254"/>
      <c r="Y168" s="254"/>
      <c r="Z168" s="254"/>
    </row>
    <row r="169" spans="1:26" ht="13.5" customHeight="1">
      <c r="A169" s="254"/>
      <c r="B169" s="254"/>
      <c r="C169" s="254"/>
      <c r="D169" s="269"/>
      <c r="E169" s="254"/>
      <c r="F169" s="270"/>
      <c r="G169" s="254"/>
      <c r="H169" s="254"/>
      <c r="I169" s="254"/>
      <c r="J169" s="254"/>
      <c r="K169" s="254"/>
      <c r="L169" s="254"/>
      <c r="M169" s="254"/>
      <c r="N169" s="254"/>
      <c r="O169" s="254"/>
      <c r="P169" s="254"/>
      <c r="Q169" s="254"/>
      <c r="R169" s="254"/>
      <c r="S169" s="254"/>
      <c r="T169" s="254"/>
      <c r="U169" s="254"/>
      <c r="V169" s="254"/>
      <c r="W169" s="254"/>
      <c r="X169" s="254"/>
      <c r="Y169" s="254"/>
      <c r="Z169" s="254"/>
    </row>
    <row r="170" spans="1:26" ht="13.5" customHeight="1">
      <c r="A170" s="254"/>
      <c r="B170" s="254"/>
      <c r="C170" s="254"/>
      <c r="D170" s="269"/>
      <c r="E170" s="254"/>
      <c r="F170" s="270"/>
      <c r="G170" s="254"/>
      <c r="H170" s="254"/>
      <c r="I170" s="254"/>
      <c r="J170" s="254"/>
      <c r="K170" s="254"/>
      <c r="L170" s="254"/>
      <c r="M170" s="254"/>
      <c r="N170" s="254"/>
      <c r="O170" s="254"/>
      <c r="P170" s="254"/>
      <c r="Q170" s="254"/>
      <c r="R170" s="254"/>
      <c r="S170" s="254"/>
      <c r="T170" s="254"/>
      <c r="U170" s="254"/>
      <c r="V170" s="254"/>
      <c r="W170" s="254"/>
      <c r="X170" s="254"/>
      <c r="Y170" s="254"/>
      <c r="Z170" s="254"/>
    </row>
    <row r="171" spans="1:26" ht="13.5" customHeight="1">
      <c r="A171" s="254"/>
      <c r="B171" s="254"/>
      <c r="C171" s="254"/>
      <c r="D171" s="269"/>
      <c r="E171" s="254"/>
      <c r="F171" s="270"/>
      <c r="G171" s="254"/>
      <c r="H171" s="254"/>
      <c r="I171" s="254"/>
      <c r="J171" s="254"/>
      <c r="K171" s="254"/>
      <c r="L171" s="254"/>
      <c r="M171" s="254"/>
      <c r="N171" s="254"/>
      <c r="O171" s="254"/>
      <c r="P171" s="254"/>
      <c r="Q171" s="254"/>
      <c r="R171" s="254"/>
      <c r="S171" s="254"/>
      <c r="T171" s="254"/>
      <c r="U171" s="254"/>
      <c r="V171" s="254"/>
      <c r="W171" s="254"/>
      <c r="X171" s="254"/>
      <c r="Y171" s="254"/>
      <c r="Z171" s="254"/>
    </row>
    <row r="172" spans="1:26" ht="13.5" customHeight="1">
      <c r="A172" s="254"/>
      <c r="B172" s="254"/>
      <c r="C172" s="254"/>
      <c r="D172" s="269"/>
      <c r="E172" s="254"/>
      <c r="F172" s="270"/>
      <c r="G172" s="254"/>
      <c r="H172" s="254"/>
      <c r="I172" s="254"/>
      <c r="J172" s="254"/>
      <c r="K172" s="254"/>
      <c r="L172" s="254"/>
      <c r="M172" s="254"/>
      <c r="N172" s="254"/>
      <c r="O172" s="254"/>
      <c r="P172" s="254"/>
      <c r="Q172" s="254"/>
      <c r="R172" s="254"/>
      <c r="S172" s="254"/>
      <c r="T172" s="254"/>
      <c r="U172" s="254"/>
      <c r="V172" s="254"/>
      <c r="W172" s="254"/>
      <c r="X172" s="254"/>
      <c r="Y172" s="254"/>
      <c r="Z172" s="254"/>
    </row>
    <row r="173" spans="1:26" ht="13.5" customHeight="1">
      <c r="A173" s="254"/>
      <c r="B173" s="254"/>
      <c r="C173" s="254"/>
      <c r="D173" s="269"/>
      <c r="E173" s="254"/>
      <c r="F173" s="270"/>
      <c r="G173" s="254"/>
      <c r="H173" s="254"/>
      <c r="I173" s="254"/>
      <c r="J173" s="254"/>
      <c r="K173" s="254"/>
      <c r="L173" s="254"/>
      <c r="M173" s="254"/>
      <c r="N173" s="254"/>
      <c r="O173" s="254"/>
      <c r="P173" s="254"/>
      <c r="Q173" s="254"/>
      <c r="R173" s="254"/>
      <c r="S173" s="254"/>
      <c r="T173" s="254"/>
      <c r="U173" s="254"/>
      <c r="V173" s="254"/>
      <c r="W173" s="254"/>
      <c r="X173" s="254"/>
      <c r="Y173" s="254"/>
      <c r="Z173" s="254"/>
    </row>
    <row r="174" spans="1:26" ht="13.5" customHeight="1">
      <c r="A174" s="254"/>
      <c r="B174" s="254"/>
      <c r="C174" s="254"/>
      <c r="D174" s="269"/>
      <c r="E174" s="254"/>
      <c r="F174" s="270"/>
      <c r="G174" s="254"/>
      <c r="H174" s="254"/>
      <c r="I174" s="254"/>
      <c r="J174" s="254"/>
      <c r="K174" s="254"/>
      <c r="L174" s="254"/>
      <c r="M174" s="254"/>
      <c r="N174" s="254"/>
      <c r="O174" s="254"/>
      <c r="P174" s="254"/>
      <c r="Q174" s="254"/>
      <c r="R174" s="254"/>
      <c r="S174" s="254"/>
      <c r="T174" s="254"/>
      <c r="U174" s="254"/>
      <c r="V174" s="254"/>
      <c r="W174" s="254"/>
      <c r="X174" s="254"/>
      <c r="Y174" s="254"/>
      <c r="Z174" s="254"/>
    </row>
    <row r="175" spans="1:26" ht="13.5" customHeight="1">
      <c r="A175" s="254"/>
      <c r="B175" s="254"/>
      <c r="C175" s="254"/>
      <c r="D175" s="269"/>
      <c r="E175" s="254"/>
      <c r="F175" s="270"/>
      <c r="G175" s="254"/>
      <c r="H175" s="254"/>
      <c r="I175" s="254"/>
      <c r="J175" s="254"/>
      <c r="K175" s="254"/>
      <c r="L175" s="254"/>
      <c r="M175" s="254"/>
      <c r="N175" s="254"/>
      <c r="O175" s="254"/>
      <c r="P175" s="254"/>
      <c r="Q175" s="254"/>
      <c r="R175" s="254"/>
      <c r="S175" s="254"/>
      <c r="T175" s="254"/>
      <c r="U175" s="254"/>
      <c r="V175" s="254"/>
      <c r="W175" s="254"/>
      <c r="X175" s="254"/>
      <c r="Y175" s="254"/>
      <c r="Z175" s="254"/>
    </row>
    <row r="176" spans="1:26" ht="13.5" customHeight="1">
      <c r="A176" s="254"/>
      <c r="B176" s="254"/>
      <c r="C176" s="254"/>
      <c r="D176" s="269"/>
      <c r="E176" s="254"/>
      <c r="F176" s="270"/>
      <c r="G176" s="254"/>
      <c r="H176" s="254"/>
      <c r="I176" s="254"/>
      <c r="J176" s="254"/>
      <c r="K176" s="254"/>
      <c r="L176" s="254"/>
      <c r="M176" s="254"/>
      <c r="N176" s="254"/>
      <c r="O176" s="254"/>
      <c r="P176" s="254"/>
      <c r="Q176" s="254"/>
      <c r="R176" s="254"/>
      <c r="S176" s="254"/>
      <c r="T176" s="254"/>
      <c r="U176" s="254"/>
      <c r="V176" s="254"/>
      <c r="W176" s="254"/>
      <c r="X176" s="254"/>
      <c r="Y176" s="254"/>
      <c r="Z176" s="254"/>
    </row>
    <row r="177" spans="1:26" ht="13.5" customHeight="1">
      <c r="A177" s="254"/>
      <c r="B177" s="254"/>
      <c r="C177" s="254"/>
      <c r="D177" s="269"/>
      <c r="E177" s="254"/>
      <c r="F177" s="270"/>
      <c r="G177" s="254"/>
      <c r="H177" s="254"/>
      <c r="I177" s="254"/>
      <c r="J177" s="254"/>
      <c r="K177" s="254"/>
      <c r="L177" s="254"/>
      <c r="M177" s="254"/>
      <c r="N177" s="254"/>
      <c r="O177" s="254"/>
      <c r="P177" s="254"/>
      <c r="Q177" s="254"/>
      <c r="R177" s="254"/>
      <c r="S177" s="254"/>
      <c r="T177" s="254"/>
      <c r="U177" s="254"/>
      <c r="V177" s="254"/>
      <c r="W177" s="254"/>
      <c r="X177" s="254"/>
      <c r="Y177" s="254"/>
      <c r="Z177" s="254"/>
    </row>
    <row r="178" spans="1:26" ht="13.5" customHeight="1">
      <c r="A178" s="254"/>
      <c r="B178" s="254"/>
      <c r="C178" s="254"/>
      <c r="D178" s="269"/>
      <c r="E178" s="254"/>
      <c r="F178" s="270"/>
      <c r="G178" s="254"/>
      <c r="H178" s="254"/>
      <c r="I178" s="254"/>
      <c r="J178" s="254"/>
      <c r="K178" s="254"/>
      <c r="L178" s="254"/>
      <c r="M178" s="254"/>
      <c r="N178" s="254"/>
      <c r="O178" s="254"/>
      <c r="P178" s="254"/>
      <c r="Q178" s="254"/>
      <c r="R178" s="254"/>
      <c r="S178" s="254"/>
      <c r="T178" s="254"/>
      <c r="U178" s="254"/>
      <c r="V178" s="254"/>
      <c r="W178" s="254"/>
      <c r="X178" s="254"/>
      <c r="Y178" s="254"/>
      <c r="Z178" s="254"/>
    </row>
    <row r="179" spans="1:26" ht="13.5" customHeight="1">
      <c r="A179" s="254"/>
      <c r="B179" s="254"/>
      <c r="C179" s="254"/>
      <c r="D179" s="269"/>
      <c r="E179" s="254"/>
      <c r="F179" s="270"/>
      <c r="G179" s="254"/>
      <c r="H179" s="254"/>
      <c r="I179" s="254"/>
      <c r="J179" s="254"/>
      <c r="K179" s="254"/>
      <c r="L179" s="254"/>
      <c r="M179" s="254"/>
      <c r="N179" s="254"/>
      <c r="O179" s="254"/>
      <c r="P179" s="254"/>
      <c r="Q179" s="254"/>
      <c r="R179" s="254"/>
      <c r="S179" s="254"/>
      <c r="T179" s="254"/>
      <c r="U179" s="254"/>
      <c r="V179" s="254"/>
      <c r="W179" s="254"/>
      <c r="X179" s="254"/>
      <c r="Y179" s="254"/>
      <c r="Z179" s="254"/>
    </row>
    <row r="180" spans="1:26" ht="13.5" customHeight="1">
      <c r="A180" s="254"/>
      <c r="B180" s="254"/>
      <c r="C180" s="254"/>
      <c r="D180" s="269"/>
      <c r="E180" s="254"/>
      <c r="F180" s="270"/>
      <c r="G180" s="254"/>
      <c r="H180" s="254"/>
      <c r="I180" s="254"/>
      <c r="J180" s="254"/>
      <c r="K180" s="254"/>
      <c r="L180" s="254"/>
      <c r="M180" s="254"/>
      <c r="N180" s="254"/>
      <c r="O180" s="254"/>
      <c r="P180" s="254"/>
      <c r="Q180" s="254"/>
      <c r="R180" s="254"/>
      <c r="S180" s="254"/>
      <c r="T180" s="254"/>
      <c r="U180" s="254"/>
      <c r="V180" s="254"/>
      <c r="W180" s="254"/>
      <c r="X180" s="254"/>
      <c r="Y180" s="254"/>
      <c r="Z180" s="254"/>
    </row>
    <row r="181" spans="1:26" ht="13.5" customHeight="1">
      <c r="A181" s="254"/>
      <c r="B181" s="254"/>
      <c r="C181" s="254"/>
      <c r="D181" s="269"/>
      <c r="E181" s="254"/>
      <c r="F181" s="270"/>
      <c r="G181" s="254"/>
      <c r="H181" s="254"/>
      <c r="I181" s="254"/>
      <c r="J181" s="254"/>
      <c r="K181" s="254"/>
      <c r="L181" s="254"/>
      <c r="M181" s="254"/>
      <c r="N181" s="254"/>
      <c r="O181" s="254"/>
      <c r="P181" s="254"/>
      <c r="Q181" s="254"/>
      <c r="R181" s="254"/>
      <c r="S181" s="254"/>
      <c r="T181" s="254"/>
      <c r="U181" s="254"/>
      <c r="V181" s="254"/>
      <c r="W181" s="254"/>
      <c r="X181" s="254"/>
      <c r="Y181" s="254"/>
      <c r="Z181" s="254"/>
    </row>
    <row r="182" spans="1:26" ht="13.5" customHeight="1">
      <c r="A182" s="254"/>
      <c r="B182" s="254"/>
      <c r="C182" s="254"/>
      <c r="D182" s="269"/>
      <c r="E182" s="254"/>
      <c r="F182" s="270"/>
      <c r="G182" s="254"/>
      <c r="H182" s="254"/>
      <c r="I182" s="254"/>
      <c r="J182" s="254"/>
      <c r="K182" s="254"/>
      <c r="L182" s="254"/>
      <c r="M182" s="254"/>
      <c r="N182" s="254"/>
      <c r="O182" s="254"/>
      <c r="P182" s="254"/>
      <c r="Q182" s="254"/>
      <c r="R182" s="254"/>
      <c r="S182" s="254"/>
      <c r="T182" s="254"/>
      <c r="U182" s="254"/>
      <c r="V182" s="254"/>
      <c r="W182" s="254"/>
      <c r="X182" s="254"/>
      <c r="Y182" s="254"/>
      <c r="Z182" s="254"/>
    </row>
    <row r="183" spans="1:26" ht="13.5" customHeight="1">
      <c r="A183" s="254"/>
      <c r="B183" s="254"/>
      <c r="C183" s="254"/>
      <c r="D183" s="269"/>
      <c r="E183" s="254"/>
      <c r="F183" s="270"/>
      <c r="G183" s="254"/>
      <c r="H183" s="254"/>
      <c r="I183" s="254"/>
      <c r="J183" s="254"/>
      <c r="K183" s="254"/>
      <c r="L183" s="254"/>
      <c r="M183" s="254"/>
      <c r="N183" s="254"/>
      <c r="O183" s="254"/>
      <c r="P183" s="254"/>
      <c r="Q183" s="254"/>
      <c r="R183" s="254"/>
      <c r="S183" s="254"/>
      <c r="T183" s="254"/>
      <c r="U183" s="254"/>
      <c r="V183" s="254"/>
      <c r="W183" s="254"/>
      <c r="X183" s="254"/>
      <c r="Y183" s="254"/>
      <c r="Z183" s="254"/>
    </row>
    <row r="184" spans="1:26" ht="13.5" customHeight="1">
      <c r="A184" s="254"/>
      <c r="B184" s="254"/>
      <c r="C184" s="254"/>
      <c r="D184" s="269"/>
      <c r="E184" s="254"/>
      <c r="F184" s="270"/>
      <c r="G184" s="254"/>
      <c r="H184" s="254"/>
      <c r="I184" s="254"/>
      <c r="J184" s="254"/>
      <c r="K184" s="254"/>
      <c r="L184" s="254"/>
      <c r="M184" s="254"/>
      <c r="N184" s="254"/>
      <c r="O184" s="254"/>
      <c r="P184" s="254"/>
      <c r="Q184" s="254"/>
      <c r="R184" s="254"/>
      <c r="S184" s="254"/>
      <c r="T184" s="254"/>
      <c r="U184" s="254"/>
      <c r="V184" s="254"/>
      <c r="W184" s="254"/>
      <c r="X184" s="254"/>
      <c r="Y184" s="254"/>
      <c r="Z184" s="254"/>
    </row>
    <row r="185" spans="1:26" ht="13.5" customHeight="1">
      <c r="A185" s="254"/>
      <c r="B185" s="254"/>
      <c r="C185" s="254"/>
      <c r="D185" s="269"/>
      <c r="E185" s="254"/>
      <c r="F185" s="270"/>
      <c r="G185" s="254"/>
      <c r="H185" s="254"/>
      <c r="I185" s="254"/>
      <c r="J185" s="254"/>
      <c r="K185" s="254"/>
      <c r="L185" s="254"/>
      <c r="M185" s="254"/>
      <c r="N185" s="254"/>
      <c r="O185" s="254"/>
      <c r="P185" s="254"/>
      <c r="Q185" s="254"/>
      <c r="R185" s="254"/>
      <c r="S185" s="254"/>
      <c r="T185" s="254"/>
      <c r="U185" s="254"/>
      <c r="V185" s="254"/>
      <c r="W185" s="254"/>
      <c r="X185" s="254"/>
      <c r="Y185" s="254"/>
      <c r="Z185" s="254"/>
    </row>
    <row r="186" spans="1:26" ht="13.5" customHeight="1">
      <c r="A186" s="254"/>
      <c r="B186" s="254"/>
      <c r="C186" s="254"/>
      <c r="D186" s="269"/>
      <c r="E186" s="254"/>
      <c r="F186" s="270"/>
      <c r="G186" s="254"/>
      <c r="H186" s="254"/>
      <c r="I186" s="254"/>
      <c r="J186" s="254"/>
      <c r="K186" s="254"/>
      <c r="L186" s="254"/>
      <c r="M186" s="254"/>
      <c r="N186" s="254"/>
      <c r="O186" s="254"/>
      <c r="P186" s="254"/>
      <c r="Q186" s="254"/>
      <c r="R186" s="254"/>
      <c r="S186" s="254"/>
      <c r="T186" s="254"/>
      <c r="U186" s="254"/>
      <c r="V186" s="254"/>
      <c r="W186" s="254"/>
      <c r="X186" s="254"/>
      <c r="Y186" s="254"/>
      <c r="Z186" s="254"/>
    </row>
    <row r="187" spans="1:26" ht="13.5" customHeight="1">
      <c r="A187" s="254"/>
      <c r="B187" s="254"/>
      <c r="C187" s="254"/>
      <c r="D187" s="269"/>
      <c r="E187" s="254"/>
      <c r="F187" s="270"/>
      <c r="G187" s="254"/>
      <c r="H187" s="254"/>
      <c r="I187" s="254"/>
      <c r="J187" s="254"/>
      <c r="K187" s="254"/>
      <c r="L187" s="254"/>
      <c r="M187" s="254"/>
      <c r="N187" s="254"/>
      <c r="O187" s="254"/>
      <c r="P187" s="254"/>
      <c r="Q187" s="254"/>
      <c r="R187" s="254"/>
      <c r="S187" s="254"/>
      <c r="T187" s="254"/>
      <c r="U187" s="254"/>
      <c r="V187" s="254"/>
      <c r="W187" s="254"/>
      <c r="X187" s="254"/>
      <c r="Y187" s="254"/>
      <c r="Z187" s="254"/>
    </row>
    <row r="188" spans="1:26" ht="13.5" customHeight="1">
      <c r="A188" s="254"/>
      <c r="B188" s="254"/>
      <c r="C188" s="254"/>
      <c r="D188" s="269"/>
      <c r="E188" s="254"/>
      <c r="F188" s="270"/>
      <c r="G188" s="254"/>
      <c r="H188" s="254"/>
      <c r="I188" s="254"/>
      <c r="J188" s="254"/>
      <c r="K188" s="254"/>
      <c r="L188" s="254"/>
      <c r="M188" s="254"/>
      <c r="N188" s="254"/>
      <c r="O188" s="254"/>
      <c r="P188" s="254"/>
      <c r="Q188" s="254"/>
      <c r="R188" s="254"/>
      <c r="S188" s="254"/>
      <c r="T188" s="254"/>
      <c r="U188" s="254"/>
      <c r="V188" s="254"/>
      <c r="W188" s="254"/>
      <c r="X188" s="254"/>
      <c r="Y188" s="254"/>
      <c r="Z188" s="254"/>
    </row>
    <row r="189" spans="1:26" ht="13.5" customHeight="1">
      <c r="A189" s="254"/>
      <c r="B189" s="254"/>
      <c r="C189" s="254"/>
      <c r="D189" s="269"/>
      <c r="E189" s="254"/>
      <c r="F189" s="270"/>
      <c r="G189" s="254"/>
      <c r="H189" s="254"/>
      <c r="I189" s="254"/>
      <c r="J189" s="254"/>
      <c r="K189" s="254"/>
      <c r="L189" s="254"/>
      <c r="M189" s="254"/>
      <c r="N189" s="254"/>
      <c r="O189" s="254"/>
      <c r="P189" s="254"/>
      <c r="Q189" s="254"/>
      <c r="R189" s="254"/>
      <c r="S189" s="254"/>
      <c r="T189" s="254"/>
      <c r="U189" s="254"/>
      <c r="V189" s="254"/>
      <c r="W189" s="254"/>
      <c r="X189" s="254"/>
      <c r="Y189" s="254"/>
      <c r="Z189" s="254"/>
    </row>
    <row r="190" spans="1:26" ht="13.5" customHeight="1">
      <c r="A190" s="254"/>
      <c r="B190" s="254"/>
      <c r="C190" s="254"/>
      <c r="D190" s="269"/>
      <c r="E190" s="254"/>
      <c r="F190" s="270"/>
      <c r="G190" s="254"/>
      <c r="H190" s="254"/>
      <c r="I190" s="254"/>
      <c r="J190" s="254"/>
      <c r="K190" s="254"/>
      <c r="L190" s="254"/>
      <c r="M190" s="254"/>
      <c r="N190" s="254"/>
      <c r="O190" s="254"/>
      <c r="P190" s="254"/>
      <c r="Q190" s="254"/>
      <c r="R190" s="254"/>
      <c r="S190" s="254"/>
      <c r="T190" s="254"/>
      <c r="U190" s="254"/>
      <c r="V190" s="254"/>
      <c r="W190" s="254"/>
      <c r="X190" s="254"/>
      <c r="Y190" s="254"/>
      <c r="Z190" s="254"/>
    </row>
    <row r="191" spans="1:26" ht="13.5" customHeight="1">
      <c r="A191" s="254"/>
      <c r="B191" s="254"/>
      <c r="C191" s="254"/>
      <c r="D191" s="269"/>
      <c r="E191" s="254"/>
      <c r="F191" s="270"/>
      <c r="G191" s="254"/>
      <c r="H191" s="254"/>
      <c r="I191" s="254"/>
      <c r="J191" s="254"/>
      <c r="K191" s="254"/>
      <c r="L191" s="254"/>
      <c r="M191" s="254"/>
      <c r="N191" s="254"/>
      <c r="O191" s="254"/>
      <c r="P191" s="254"/>
      <c r="Q191" s="254"/>
      <c r="R191" s="254"/>
      <c r="S191" s="254"/>
      <c r="T191" s="254"/>
      <c r="U191" s="254"/>
      <c r="V191" s="254"/>
      <c r="W191" s="254"/>
      <c r="X191" s="254"/>
      <c r="Y191" s="254"/>
      <c r="Z191" s="254"/>
    </row>
    <row r="192" spans="1:26" ht="13.5" customHeight="1">
      <c r="A192" s="254"/>
      <c r="B192" s="254"/>
      <c r="C192" s="254"/>
      <c r="D192" s="269"/>
      <c r="E192" s="254"/>
      <c r="F192" s="270"/>
      <c r="G192" s="254"/>
      <c r="H192" s="254"/>
      <c r="I192" s="254"/>
      <c r="J192" s="254"/>
      <c r="K192" s="254"/>
      <c r="L192" s="254"/>
      <c r="M192" s="254"/>
      <c r="N192" s="254"/>
      <c r="O192" s="254"/>
      <c r="P192" s="254"/>
      <c r="Q192" s="254"/>
      <c r="R192" s="254"/>
      <c r="S192" s="254"/>
      <c r="T192" s="254"/>
      <c r="U192" s="254"/>
      <c r="V192" s="254"/>
      <c r="W192" s="254"/>
      <c r="X192" s="254"/>
      <c r="Y192" s="254"/>
      <c r="Z192" s="254"/>
    </row>
    <row r="193" spans="1:26" ht="13.5" customHeight="1">
      <c r="A193" s="254"/>
      <c r="B193" s="254"/>
      <c r="C193" s="254"/>
      <c r="D193" s="269"/>
      <c r="E193" s="254"/>
      <c r="F193" s="270"/>
      <c r="G193" s="254"/>
      <c r="H193" s="254"/>
      <c r="I193" s="254"/>
      <c r="J193" s="254"/>
      <c r="K193" s="254"/>
      <c r="L193" s="254"/>
      <c r="M193" s="254"/>
      <c r="N193" s="254"/>
      <c r="O193" s="254"/>
      <c r="P193" s="254"/>
      <c r="Q193" s="254"/>
      <c r="R193" s="254"/>
      <c r="S193" s="254"/>
      <c r="T193" s="254"/>
      <c r="U193" s="254"/>
      <c r="V193" s="254"/>
      <c r="W193" s="254"/>
      <c r="X193" s="254"/>
      <c r="Y193" s="254"/>
      <c r="Z193" s="254"/>
    </row>
    <row r="194" spans="1:26" ht="13.5" customHeight="1">
      <c r="A194" s="254"/>
      <c r="B194" s="254"/>
      <c r="C194" s="254"/>
      <c r="D194" s="269"/>
      <c r="E194" s="254"/>
      <c r="F194" s="270"/>
      <c r="G194" s="254"/>
      <c r="H194" s="254"/>
      <c r="I194" s="254"/>
      <c r="J194" s="254"/>
      <c r="K194" s="254"/>
      <c r="L194" s="254"/>
      <c r="M194" s="254"/>
      <c r="N194" s="254"/>
      <c r="O194" s="254"/>
      <c r="P194" s="254"/>
      <c r="Q194" s="254"/>
      <c r="R194" s="254"/>
      <c r="S194" s="254"/>
      <c r="T194" s="254"/>
      <c r="U194" s="254"/>
      <c r="V194" s="254"/>
      <c r="W194" s="254"/>
      <c r="X194" s="254"/>
      <c r="Y194" s="254"/>
      <c r="Z194" s="254"/>
    </row>
    <row r="195" spans="1:26" ht="13.5" customHeight="1">
      <c r="A195" s="254"/>
      <c r="B195" s="254"/>
      <c r="C195" s="254"/>
      <c r="D195" s="269"/>
      <c r="E195" s="254"/>
      <c r="F195" s="270"/>
      <c r="G195" s="254"/>
      <c r="H195" s="254"/>
      <c r="I195" s="254"/>
      <c r="J195" s="254"/>
      <c r="K195" s="254"/>
      <c r="L195" s="254"/>
      <c r="M195" s="254"/>
      <c r="N195" s="254"/>
      <c r="O195" s="254"/>
      <c r="P195" s="254"/>
      <c r="Q195" s="254"/>
      <c r="R195" s="254"/>
      <c r="S195" s="254"/>
      <c r="T195" s="254"/>
      <c r="U195" s="254"/>
      <c r="V195" s="254"/>
      <c r="W195" s="254"/>
      <c r="X195" s="254"/>
      <c r="Y195" s="254"/>
      <c r="Z195" s="254"/>
    </row>
    <row r="196" spans="1:26" ht="13.5" customHeight="1">
      <c r="A196" s="254"/>
      <c r="B196" s="254"/>
      <c r="C196" s="254"/>
      <c r="D196" s="269"/>
      <c r="E196" s="254"/>
      <c r="F196" s="270"/>
      <c r="G196" s="254"/>
      <c r="H196" s="254"/>
      <c r="I196" s="254"/>
      <c r="J196" s="254"/>
      <c r="K196" s="254"/>
      <c r="L196" s="254"/>
      <c r="M196" s="254"/>
      <c r="N196" s="254"/>
      <c r="O196" s="254"/>
      <c r="P196" s="254"/>
      <c r="Q196" s="254"/>
      <c r="R196" s="254"/>
      <c r="S196" s="254"/>
      <c r="T196" s="254"/>
      <c r="U196" s="254"/>
      <c r="V196" s="254"/>
      <c r="W196" s="254"/>
      <c r="X196" s="254"/>
      <c r="Y196" s="254"/>
      <c r="Z196" s="254"/>
    </row>
    <row r="197" spans="1:26" ht="13.5" customHeight="1">
      <c r="A197" s="254"/>
      <c r="B197" s="254"/>
      <c r="C197" s="254"/>
      <c r="D197" s="269"/>
      <c r="E197" s="254"/>
      <c r="F197" s="270"/>
      <c r="G197" s="254"/>
      <c r="H197" s="254"/>
      <c r="I197" s="254"/>
      <c r="J197" s="254"/>
      <c r="K197" s="254"/>
      <c r="L197" s="254"/>
      <c r="M197" s="254"/>
      <c r="N197" s="254"/>
      <c r="O197" s="254"/>
      <c r="P197" s="254"/>
      <c r="Q197" s="254"/>
      <c r="R197" s="254"/>
      <c r="S197" s="254"/>
      <c r="T197" s="254"/>
      <c r="U197" s="254"/>
      <c r="V197" s="254"/>
      <c r="W197" s="254"/>
      <c r="X197" s="254"/>
      <c r="Y197" s="254"/>
      <c r="Z197" s="254"/>
    </row>
    <row r="198" spans="1:26" ht="13.5" customHeight="1">
      <c r="A198" s="254"/>
      <c r="B198" s="254"/>
      <c r="C198" s="254"/>
      <c r="D198" s="269"/>
      <c r="E198" s="254"/>
      <c r="F198" s="270"/>
      <c r="G198" s="254"/>
      <c r="H198" s="254"/>
      <c r="I198" s="254"/>
      <c r="J198" s="254"/>
      <c r="K198" s="254"/>
      <c r="L198" s="254"/>
      <c r="M198" s="254"/>
      <c r="N198" s="254"/>
      <c r="O198" s="254"/>
      <c r="P198" s="254"/>
      <c r="Q198" s="254"/>
      <c r="R198" s="254"/>
      <c r="S198" s="254"/>
      <c r="T198" s="254"/>
      <c r="U198" s="254"/>
      <c r="V198" s="254"/>
      <c r="W198" s="254"/>
      <c r="X198" s="254"/>
      <c r="Y198" s="254"/>
      <c r="Z198" s="254"/>
    </row>
    <row r="199" spans="1:26" ht="13.5" customHeight="1">
      <c r="A199" s="254"/>
      <c r="B199" s="254"/>
      <c r="C199" s="254"/>
      <c r="D199" s="269"/>
      <c r="E199" s="254"/>
      <c r="F199" s="270"/>
      <c r="G199" s="254"/>
      <c r="H199" s="254"/>
      <c r="I199" s="254"/>
      <c r="J199" s="254"/>
      <c r="K199" s="254"/>
      <c r="L199" s="254"/>
      <c r="M199" s="254"/>
      <c r="N199" s="254"/>
      <c r="O199" s="254"/>
      <c r="P199" s="254"/>
      <c r="Q199" s="254"/>
      <c r="R199" s="254"/>
      <c r="S199" s="254"/>
      <c r="T199" s="254"/>
      <c r="U199" s="254"/>
      <c r="V199" s="254"/>
      <c r="W199" s="254"/>
      <c r="X199" s="254"/>
      <c r="Y199" s="254"/>
      <c r="Z199" s="254"/>
    </row>
    <row r="200" spans="1:26" ht="13.5" customHeight="1">
      <c r="A200" s="254"/>
      <c r="B200" s="254"/>
      <c r="C200" s="254"/>
      <c r="D200" s="269"/>
      <c r="E200" s="254"/>
      <c r="F200" s="270"/>
      <c r="G200" s="254"/>
      <c r="H200" s="254"/>
      <c r="I200" s="254"/>
      <c r="J200" s="254"/>
      <c r="K200" s="254"/>
      <c r="L200" s="254"/>
      <c r="M200" s="254"/>
      <c r="N200" s="254"/>
      <c r="O200" s="254"/>
      <c r="P200" s="254"/>
      <c r="Q200" s="254"/>
      <c r="R200" s="254"/>
      <c r="S200" s="254"/>
      <c r="T200" s="254"/>
      <c r="U200" s="254"/>
      <c r="V200" s="254"/>
      <c r="W200" s="254"/>
      <c r="X200" s="254"/>
      <c r="Y200" s="254"/>
      <c r="Z200" s="254"/>
    </row>
    <row r="201" spans="1:26" ht="13.5" customHeight="1">
      <c r="A201" s="254"/>
      <c r="B201" s="254"/>
      <c r="C201" s="254"/>
      <c r="D201" s="269"/>
      <c r="E201" s="254"/>
      <c r="F201" s="270"/>
      <c r="G201" s="254"/>
      <c r="H201" s="254"/>
      <c r="I201" s="254"/>
      <c r="J201" s="254"/>
      <c r="K201" s="254"/>
      <c r="L201" s="254"/>
      <c r="M201" s="254"/>
      <c r="N201" s="254"/>
      <c r="O201" s="254"/>
      <c r="P201" s="254"/>
      <c r="Q201" s="254"/>
      <c r="R201" s="254"/>
      <c r="S201" s="254"/>
      <c r="T201" s="254"/>
      <c r="U201" s="254"/>
      <c r="V201" s="254"/>
      <c r="W201" s="254"/>
      <c r="X201" s="254"/>
      <c r="Y201" s="254"/>
      <c r="Z201" s="254"/>
    </row>
    <row r="202" spans="1:26" ht="13.5" customHeight="1">
      <c r="A202" s="254"/>
      <c r="B202" s="254"/>
      <c r="C202" s="254"/>
      <c r="D202" s="269"/>
      <c r="E202" s="254"/>
      <c r="F202" s="270"/>
      <c r="G202" s="254"/>
      <c r="H202" s="254"/>
      <c r="I202" s="254"/>
      <c r="J202" s="254"/>
      <c r="K202" s="254"/>
      <c r="L202" s="254"/>
      <c r="M202" s="254"/>
      <c r="N202" s="254"/>
      <c r="O202" s="254"/>
      <c r="P202" s="254"/>
      <c r="Q202" s="254"/>
      <c r="R202" s="254"/>
      <c r="S202" s="254"/>
      <c r="T202" s="254"/>
      <c r="U202" s="254"/>
      <c r="V202" s="254"/>
      <c r="W202" s="254"/>
      <c r="X202" s="254"/>
      <c r="Y202" s="254"/>
      <c r="Z202" s="254"/>
    </row>
    <row r="203" spans="1:26" ht="13.5" customHeight="1">
      <c r="A203" s="254"/>
      <c r="B203" s="254"/>
      <c r="C203" s="254"/>
      <c r="D203" s="269"/>
      <c r="E203" s="254"/>
      <c r="F203" s="270"/>
      <c r="G203" s="254"/>
      <c r="H203" s="254"/>
      <c r="I203" s="254"/>
      <c r="J203" s="254"/>
      <c r="K203" s="254"/>
      <c r="L203" s="254"/>
      <c r="M203" s="254"/>
      <c r="N203" s="254"/>
      <c r="O203" s="254"/>
      <c r="P203" s="254"/>
      <c r="Q203" s="254"/>
      <c r="R203" s="254"/>
      <c r="S203" s="254"/>
      <c r="T203" s="254"/>
      <c r="U203" s="254"/>
      <c r="V203" s="254"/>
      <c r="W203" s="254"/>
      <c r="X203" s="254"/>
      <c r="Y203" s="254"/>
      <c r="Z203" s="254"/>
    </row>
    <row r="204" spans="1:26" ht="13.5" customHeight="1">
      <c r="A204" s="254"/>
      <c r="B204" s="254"/>
      <c r="C204" s="254"/>
      <c r="D204" s="269"/>
      <c r="E204" s="254"/>
      <c r="F204" s="270"/>
      <c r="G204" s="254"/>
      <c r="H204" s="254"/>
      <c r="I204" s="254"/>
      <c r="J204" s="254"/>
      <c r="K204" s="254"/>
      <c r="L204" s="254"/>
      <c r="M204" s="254"/>
      <c r="N204" s="254"/>
      <c r="O204" s="254"/>
      <c r="P204" s="254"/>
      <c r="Q204" s="254"/>
      <c r="R204" s="254"/>
      <c r="S204" s="254"/>
      <c r="T204" s="254"/>
      <c r="U204" s="254"/>
      <c r="V204" s="254"/>
      <c r="W204" s="254"/>
      <c r="X204" s="254"/>
      <c r="Y204" s="254"/>
      <c r="Z204" s="254"/>
    </row>
    <row r="205" spans="1:26" ht="13.5" customHeight="1">
      <c r="A205" s="254"/>
      <c r="B205" s="254"/>
      <c r="C205" s="254"/>
      <c r="D205" s="269"/>
      <c r="E205" s="254"/>
      <c r="F205" s="270"/>
      <c r="G205" s="254"/>
      <c r="H205" s="254"/>
      <c r="I205" s="254"/>
      <c r="J205" s="254"/>
      <c r="K205" s="254"/>
      <c r="L205" s="254"/>
      <c r="M205" s="254"/>
      <c r="N205" s="254"/>
      <c r="O205" s="254"/>
      <c r="P205" s="254"/>
      <c r="Q205" s="254"/>
      <c r="R205" s="254"/>
      <c r="S205" s="254"/>
      <c r="T205" s="254"/>
      <c r="U205" s="254"/>
      <c r="V205" s="254"/>
      <c r="W205" s="254"/>
      <c r="X205" s="254"/>
      <c r="Y205" s="254"/>
      <c r="Z205" s="254"/>
    </row>
    <row r="206" spans="1:26" ht="13.5" customHeight="1">
      <c r="A206" s="254"/>
      <c r="B206" s="254"/>
      <c r="C206" s="254"/>
      <c r="D206" s="269"/>
      <c r="E206" s="254"/>
      <c r="F206" s="270"/>
      <c r="G206" s="254"/>
      <c r="H206" s="254"/>
      <c r="I206" s="254"/>
      <c r="J206" s="254"/>
      <c r="K206" s="254"/>
      <c r="L206" s="254"/>
      <c r="M206" s="254"/>
      <c r="N206" s="254"/>
      <c r="O206" s="254"/>
      <c r="P206" s="254"/>
      <c r="Q206" s="254"/>
      <c r="R206" s="254"/>
      <c r="S206" s="254"/>
      <c r="T206" s="254"/>
      <c r="U206" s="254"/>
      <c r="V206" s="254"/>
      <c r="W206" s="254"/>
      <c r="X206" s="254"/>
      <c r="Y206" s="254"/>
      <c r="Z206" s="254"/>
    </row>
    <row r="207" spans="1:26" ht="13.5" customHeight="1">
      <c r="A207" s="254"/>
      <c r="B207" s="254"/>
      <c r="C207" s="254"/>
      <c r="D207" s="269"/>
      <c r="E207" s="254"/>
      <c r="F207" s="270"/>
      <c r="G207" s="254"/>
      <c r="H207" s="254"/>
      <c r="I207" s="254"/>
      <c r="J207" s="254"/>
      <c r="K207" s="254"/>
      <c r="L207" s="254"/>
      <c r="M207" s="254"/>
      <c r="N207" s="254"/>
      <c r="O207" s="254"/>
      <c r="P207" s="254"/>
      <c r="Q207" s="254"/>
      <c r="R207" s="254"/>
      <c r="S207" s="254"/>
      <c r="T207" s="254"/>
      <c r="U207" s="254"/>
      <c r="V207" s="254"/>
      <c r="W207" s="254"/>
      <c r="X207" s="254"/>
      <c r="Y207" s="254"/>
      <c r="Z207" s="254"/>
    </row>
    <row r="208" spans="1:26" ht="13.5" customHeight="1">
      <c r="A208" s="254"/>
      <c r="B208" s="254"/>
      <c r="C208" s="254"/>
      <c r="D208" s="269"/>
      <c r="E208" s="254"/>
      <c r="F208" s="270"/>
      <c r="G208" s="254"/>
      <c r="H208" s="254"/>
      <c r="I208" s="254"/>
      <c r="J208" s="254"/>
      <c r="K208" s="254"/>
      <c r="L208" s="254"/>
      <c r="M208" s="254"/>
      <c r="N208" s="254"/>
      <c r="O208" s="254"/>
      <c r="P208" s="254"/>
      <c r="Q208" s="254"/>
      <c r="R208" s="254"/>
      <c r="S208" s="254"/>
      <c r="T208" s="254"/>
      <c r="U208" s="254"/>
      <c r="V208" s="254"/>
      <c r="W208" s="254"/>
      <c r="X208" s="254"/>
      <c r="Y208" s="254"/>
      <c r="Z208" s="254"/>
    </row>
    <row r="209" spans="1:26" ht="13.5" customHeight="1">
      <c r="A209" s="254"/>
      <c r="B209" s="254"/>
      <c r="C209" s="254"/>
      <c r="D209" s="269"/>
      <c r="E209" s="254"/>
      <c r="F209" s="270"/>
      <c r="G209" s="254"/>
      <c r="H209" s="254"/>
      <c r="I209" s="254"/>
      <c r="J209" s="254"/>
      <c r="K209" s="254"/>
      <c r="L209" s="254"/>
      <c r="M209" s="254"/>
      <c r="N209" s="254"/>
      <c r="O209" s="254"/>
      <c r="P209" s="254"/>
      <c r="Q209" s="254"/>
      <c r="R209" s="254"/>
      <c r="S209" s="254"/>
      <c r="T209" s="254"/>
      <c r="U209" s="254"/>
      <c r="V209" s="254"/>
      <c r="W209" s="254"/>
      <c r="X209" s="254"/>
      <c r="Y209" s="254"/>
      <c r="Z209" s="254"/>
    </row>
    <row r="210" spans="1:26" ht="13.5" customHeight="1">
      <c r="A210" s="254"/>
      <c r="B210" s="254"/>
      <c r="C210" s="254"/>
      <c r="D210" s="269"/>
      <c r="E210" s="254"/>
      <c r="F210" s="270"/>
      <c r="G210" s="254"/>
      <c r="H210" s="254"/>
      <c r="I210" s="254"/>
      <c r="J210" s="254"/>
      <c r="K210" s="254"/>
      <c r="L210" s="254"/>
      <c r="M210" s="254"/>
      <c r="N210" s="254"/>
      <c r="O210" s="254"/>
      <c r="P210" s="254"/>
      <c r="Q210" s="254"/>
      <c r="R210" s="254"/>
      <c r="S210" s="254"/>
      <c r="T210" s="254"/>
      <c r="U210" s="254"/>
      <c r="V210" s="254"/>
      <c r="W210" s="254"/>
      <c r="X210" s="254"/>
      <c r="Y210" s="254"/>
      <c r="Z210" s="254"/>
    </row>
    <row r="211" spans="1:26" ht="13.5" customHeight="1">
      <c r="A211" s="254"/>
      <c r="B211" s="254"/>
      <c r="C211" s="254"/>
      <c r="D211" s="269"/>
      <c r="E211" s="254"/>
      <c r="F211" s="270"/>
      <c r="G211" s="254"/>
      <c r="H211" s="254"/>
      <c r="I211" s="254"/>
      <c r="J211" s="254"/>
      <c r="K211" s="254"/>
      <c r="L211" s="254"/>
      <c r="M211" s="254"/>
      <c r="N211" s="254"/>
      <c r="O211" s="254"/>
      <c r="P211" s="254"/>
      <c r="Q211" s="254"/>
      <c r="R211" s="254"/>
      <c r="S211" s="254"/>
      <c r="T211" s="254"/>
      <c r="U211" s="254"/>
      <c r="V211" s="254"/>
      <c r="W211" s="254"/>
      <c r="X211" s="254"/>
      <c r="Y211" s="254"/>
      <c r="Z211" s="254"/>
    </row>
    <row r="212" spans="1:26" ht="13.5" customHeight="1">
      <c r="A212" s="254"/>
      <c r="B212" s="254"/>
      <c r="C212" s="254"/>
      <c r="D212" s="269"/>
      <c r="E212" s="254"/>
      <c r="F212" s="270"/>
      <c r="G212" s="254"/>
      <c r="H212" s="254"/>
      <c r="I212" s="254"/>
      <c r="J212" s="254"/>
      <c r="K212" s="254"/>
      <c r="L212" s="254"/>
      <c r="M212" s="254"/>
      <c r="N212" s="254"/>
      <c r="O212" s="254"/>
      <c r="P212" s="254"/>
      <c r="Q212" s="254"/>
      <c r="R212" s="254"/>
      <c r="S212" s="254"/>
      <c r="T212" s="254"/>
      <c r="U212" s="254"/>
      <c r="V212" s="254"/>
      <c r="W212" s="254"/>
      <c r="X212" s="254"/>
      <c r="Y212" s="254"/>
      <c r="Z212" s="254"/>
    </row>
    <row r="213" spans="1:26" ht="13.5" customHeight="1">
      <c r="A213" s="254"/>
      <c r="B213" s="254"/>
      <c r="C213" s="254"/>
      <c r="D213" s="269"/>
      <c r="E213" s="254"/>
      <c r="F213" s="270"/>
      <c r="G213" s="254"/>
      <c r="H213" s="254"/>
      <c r="I213" s="254"/>
      <c r="J213" s="254"/>
      <c r="K213" s="254"/>
      <c r="L213" s="254"/>
      <c r="M213" s="254"/>
      <c r="N213" s="254"/>
      <c r="O213" s="254"/>
      <c r="P213" s="254"/>
      <c r="Q213" s="254"/>
      <c r="R213" s="254"/>
      <c r="S213" s="254"/>
      <c r="T213" s="254"/>
      <c r="U213" s="254"/>
      <c r="V213" s="254"/>
      <c r="W213" s="254"/>
      <c r="X213" s="254"/>
      <c r="Y213" s="254"/>
      <c r="Z213" s="254"/>
    </row>
    <row r="214" spans="1:26" ht="13.5" customHeight="1">
      <c r="A214" s="254"/>
      <c r="B214" s="254"/>
      <c r="C214" s="254"/>
      <c r="D214" s="269"/>
      <c r="E214" s="254"/>
      <c r="F214" s="270"/>
      <c r="G214" s="254"/>
      <c r="H214" s="254"/>
      <c r="I214" s="254"/>
      <c r="J214" s="254"/>
      <c r="K214" s="254"/>
      <c r="L214" s="254"/>
      <c r="M214" s="254"/>
      <c r="N214" s="254"/>
      <c r="O214" s="254"/>
      <c r="P214" s="254"/>
      <c r="Q214" s="254"/>
      <c r="R214" s="254"/>
      <c r="S214" s="254"/>
      <c r="T214" s="254"/>
      <c r="U214" s="254"/>
      <c r="V214" s="254"/>
      <c r="W214" s="254"/>
      <c r="X214" s="254"/>
      <c r="Y214" s="254"/>
      <c r="Z214" s="254"/>
    </row>
    <row r="215" spans="1:26" ht="13.5" customHeight="1">
      <c r="A215" s="254"/>
      <c r="B215" s="254"/>
      <c r="C215" s="254"/>
      <c r="D215" s="269"/>
      <c r="E215" s="254"/>
      <c r="F215" s="270"/>
      <c r="G215" s="254"/>
      <c r="H215" s="254"/>
      <c r="I215" s="254"/>
      <c r="J215" s="254"/>
      <c r="K215" s="254"/>
      <c r="L215" s="254"/>
      <c r="M215" s="254"/>
      <c r="N215" s="254"/>
      <c r="O215" s="254"/>
      <c r="P215" s="254"/>
      <c r="Q215" s="254"/>
      <c r="R215" s="254"/>
      <c r="S215" s="254"/>
      <c r="T215" s="254"/>
      <c r="U215" s="254"/>
      <c r="V215" s="254"/>
      <c r="W215" s="254"/>
      <c r="X215" s="254"/>
      <c r="Y215" s="254"/>
      <c r="Z215" s="254"/>
    </row>
    <row r="216" spans="1:26" ht="13.5" customHeight="1">
      <c r="A216" s="254"/>
      <c r="B216" s="254"/>
      <c r="C216" s="254"/>
      <c r="D216" s="269"/>
      <c r="E216" s="254"/>
      <c r="F216" s="270"/>
      <c r="G216" s="254"/>
      <c r="H216" s="254"/>
      <c r="I216" s="254"/>
      <c r="J216" s="254"/>
      <c r="K216" s="254"/>
      <c r="L216" s="254"/>
      <c r="M216" s="254"/>
      <c r="N216" s="254"/>
      <c r="O216" s="254"/>
      <c r="P216" s="254"/>
      <c r="Q216" s="254"/>
      <c r="R216" s="254"/>
      <c r="S216" s="254"/>
      <c r="T216" s="254"/>
      <c r="U216" s="254"/>
      <c r="V216" s="254"/>
      <c r="W216" s="254"/>
      <c r="X216" s="254"/>
      <c r="Y216" s="254"/>
      <c r="Z216" s="254"/>
    </row>
    <row r="217" spans="1:26" ht="13.5" customHeight="1">
      <c r="A217" s="254"/>
      <c r="B217" s="254"/>
      <c r="C217" s="254"/>
      <c r="D217" s="269"/>
      <c r="E217" s="254"/>
      <c r="F217" s="270"/>
      <c r="G217" s="254"/>
      <c r="H217" s="254"/>
      <c r="I217" s="254"/>
      <c r="J217" s="254"/>
      <c r="K217" s="254"/>
      <c r="L217" s="254"/>
      <c r="M217" s="254"/>
      <c r="N217" s="254"/>
      <c r="O217" s="254"/>
      <c r="P217" s="254"/>
      <c r="Q217" s="254"/>
      <c r="R217" s="254"/>
      <c r="S217" s="254"/>
      <c r="T217" s="254"/>
      <c r="U217" s="254"/>
      <c r="V217" s="254"/>
      <c r="W217" s="254"/>
      <c r="X217" s="254"/>
      <c r="Y217" s="254"/>
      <c r="Z217" s="254"/>
    </row>
    <row r="218" spans="1:26" ht="13.5" customHeight="1">
      <c r="A218" s="254"/>
      <c r="B218" s="254"/>
      <c r="C218" s="254"/>
      <c r="D218" s="269"/>
      <c r="E218" s="254"/>
      <c r="F218" s="270"/>
      <c r="G218" s="254"/>
      <c r="H218" s="254"/>
      <c r="I218" s="254"/>
      <c r="J218" s="254"/>
      <c r="K218" s="254"/>
      <c r="L218" s="254"/>
      <c r="M218" s="254"/>
      <c r="N218" s="254"/>
      <c r="O218" s="254"/>
      <c r="P218" s="254"/>
      <c r="Q218" s="254"/>
      <c r="R218" s="254"/>
      <c r="S218" s="254"/>
      <c r="T218" s="254"/>
      <c r="U218" s="254"/>
      <c r="V218" s="254"/>
      <c r="W218" s="254"/>
      <c r="X218" s="254"/>
      <c r="Y218" s="254"/>
      <c r="Z218" s="254"/>
    </row>
    <row r="219" spans="1:26" ht="13.5" customHeight="1">
      <c r="A219" s="254"/>
      <c r="B219" s="254"/>
      <c r="C219" s="254"/>
      <c r="D219" s="269"/>
      <c r="E219" s="254"/>
      <c r="F219" s="270"/>
      <c r="G219" s="254"/>
      <c r="H219" s="254"/>
      <c r="I219" s="254"/>
      <c r="J219" s="254"/>
      <c r="K219" s="254"/>
      <c r="L219" s="254"/>
      <c r="M219" s="254"/>
      <c r="N219" s="254"/>
      <c r="O219" s="254"/>
      <c r="P219" s="254"/>
      <c r="Q219" s="254"/>
      <c r="R219" s="254"/>
      <c r="S219" s="254"/>
      <c r="T219" s="254"/>
      <c r="U219" s="254"/>
      <c r="V219" s="254"/>
      <c r="W219" s="254"/>
      <c r="X219" s="254"/>
      <c r="Y219" s="254"/>
      <c r="Z219" s="254"/>
    </row>
    <row r="220" spans="1:26" ht="13.5" customHeight="1">
      <c r="A220" s="254"/>
      <c r="B220" s="254"/>
      <c r="C220" s="254"/>
      <c r="D220" s="269"/>
      <c r="E220" s="254"/>
      <c r="F220" s="270"/>
      <c r="G220" s="254"/>
      <c r="H220" s="254"/>
      <c r="I220" s="254"/>
      <c r="J220" s="254"/>
      <c r="K220" s="254"/>
      <c r="L220" s="254"/>
      <c r="M220" s="254"/>
      <c r="N220" s="254"/>
      <c r="O220" s="254"/>
      <c r="P220" s="254"/>
      <c r="Q220" s="254"/>
      <c r="R220" s="254"/>
      <c r="S220" s="254"/>
      <c r="T220" s="254"/>
      <c r="U220" s="254"/>
      <c r="V220" s="254"/>
      <c r="W220" s="254"/>
      <c r="X220" s="254"/>
      <c r="Y220" s="254"/>
      <c r="Z220" s="254"/>
    </row>
    <row r="221" spans="1:26" ht="13.5" customHeight="1">
      <c r="A221" s="254"/>
      <c r="B221" s="254"/>
      <c r="C221" s="254"/>
      <c r="D221" s="269"/>
      <c r="E221" s="254"/>
      <c r="F221" s="270"/>
      <c r="G221" s="254"/>
      <c r="H221" s="254"/>
      <c r="I221" s="254"/>
      <c r="J221" s="254"/>
      <c r="K221" s="254"/>
      <c r="L221" s="254"/>
      <c r="M221" s="254"/>
      <c r="N221" s="254"/>
      <c r="O221" s="254"/>
      <c r="P221" s="254"/>
      <c r="Q221" s="254"/>
      <c r="R221" s="254"/>
      <c r="S221" s="254"/>
      <c r="T221" s="254"/>
      <c r="U221" s="254"/>
      <c r="V221" s="254"/>
      <c r="W221" s="254"/>
      <c r="X221" s="254"/>
      <c r="Y221" s="254"/>
      <c r="Z221" s="254"/>
    </row>
    <row r="222" spans="1:26" ht="13.5" customHeight="1">
      <c r="A222" s="254"/>
      <c r="B222" s="254"/>
      <c r="C222" s="254"/>
      <c r="D222" s="269"/>
      <c r="E222" s="254"/>
      <c r="F222" s="270"/>
      <c r="G222" s="254"/>
      <c r="H222" s="254"/>
      <c r="I222" s="254"/>
      <c r="J222" s="254"/>
      <c r="K222" s="254"/>
      <c r="L222" s="254"/>
      <c r="M222" s="254"/>
      <c r="N222" s="254"/>
      <c r="O222" s="254"/>
      <c r="P222" s="254"/>
      <c r="Q222" s="254"/>
      <c r="R222" s="254"/>
      <c r="S222" s="254"/>
      <c r="T222" s="254"/>
      <c r="U222" s="254"/>
      <c r="V222" s="254"/>
      <c r="W222" s="254"/>
      <c r="X222" s="254"/>
      <c r="Y222" s="254"/>
      <c r="Z222" s="254"/>
    </row>
    <row r="223" spans="1:26" ht="13.5" customHeight="1">
      <c r="A223" s="254"/>
      <c r="B223" s="254"/>
      <c r="C223" s="254"/>
      <c r="D223" s="269"/>
      <c r="E223" s="254"/>
      <c r="F223" s="270"/>
      <c r="G223" s="254"/>
      <c r="H223" s="254"/>
      <c r="I223" s="254"/>
      <c r="J223" s="254"/>
      <c r="K223" s="254"/>
      <c r="L223" s="254"/>
      <c r="M223" s="254"/>
      <c r="N223" s="254"/>
      <c r="O223" s="254"/>
      <c r="P223" s="254"/>
      <c r="Q223" s="254"/>
      <c r="R223" s="254"/>
      <c r="S223" s="254"/>
      <c r="T223" s="254"/>
      <c r="U223" s="254"/>
      <c r="V223" s="254"/>
      <c r="W223" s="254"/>
      <c r="X223" s="254"/>
      <c r="Y223" s="254"/>
      <c r="Z223" s="254"/>
    </row>
    <row r="224" spans="1:26" ht="13.5" customHeight="1">
      <c r="A224" s="254"/>
      <c r="B224" s="254"/>
      <c r="C224" s="254"/>
      <c r="D224" s="269"/>
      <c r="E224" s="254"/>
      <c r="F224" s="270"/>
      <c r="G224" s="254"/>
      <c r="H224" s="254"/>
      <c r="I224" s="254"/>
      <c r="J224" s="254"/>
      <c r="K224" s="254"/>
      <c r="L224" s="254"/>
      <c r="M224" s="254"/>
      <c r="N224" s="254"/>
      <c r="O224" s="254"/>
      <c r="P224" s="254"/>
      <c r="Q224" s="254"/>
      <c r="R224" s="254"/>
      <c r="S224" s="254"/>
      <c r="T224" s="254"/>
      <c r="U224" s="254"/>
      <c r="V224" s="254"/>
      <c r="W224" s="254"/>
      <c r="X224" s="254"/>
      <c r="Y224" s="254"/>
      <c r="Z224" s="254"/>
    </row>
    <row r="225" spans="1:26" ht="13.5" customHeight="1">
      <c r="A225" s="254"/>
      <c r="B225" s="254"/>
      <c r="C225" s="254"/>
      <c r="D225" s="269"/>
      <c r="E225" s="254"/>
      <c r="F225" s="270"/>
      <c r="G225" s="254"/>
      <c r="H225" s="254"/>
      <c r="I225" s="254"/>
      <c r="J225" s="254"/>
      <c r="K225" s="254"/>
      <c r="L225" s="254"/>
      <c r="M225" s="254"/>
      <c r="N225" s="254"/>
      <c r="O225" s="254"/>
      <c r="P225" s="254"/>
      <c r="Q225" s="254"/>
      <c r="R225" s="254"/>
      <c r="S225" s="254"/>
      <c r="T225" s="254"/>
      <c r="U225" s="254"/>
      <c r="V225" s="254"/>
      <c r="W225" s="254"/>
      <c r="X225" s="254"/>
      <c r="Y225" s="254"/>
      <c r="Z225" s="254"/>
    </row>
    <row r="226" spans="1:26" ht="13.5" customHeight="1">
      <c r="A226" s="254"/>
      <c r="B226" s="254"/>
      <c r="C226" s="254"/>
      <c r="D226" s="269"/>
      <c r="E226" s="254"/>
      <c r="F226" s="270"/>
      <c r="G226" s="254"/>
      <c r="H226" s="254"/>
      <c r="I226" s="254"/>
      <c r="J226" s="254"/>
      <c r="K226" s="254"/>
      <c r="L226" s="254"/>
      <c r="M226" s="254"/>
      <c r="N226" s="254"/>
      <c r="O226" s="254"/>
      <c r="P226" s="254"/>
      <c r="Q226" s="254"/>
      <c r="R226" s="254"/>
      <c r="S226" s="254"/>
      <c r="T226" s="254"/>
      <c r="U226" s="254"/>
      <c r="V226" s="254"/>
      <c r="W226" s="254"/>
      <c r="X226" s="254"/>
      <c r="Y226" s="254"/>
      <c r="Z226" s="254"/>
    </row>
    <row r="227" spans="1:26" ht="13.5" customHeight="1">
      <c r="A227" s="254"/>
      <c r="B227" s="254"/>
      <c r="C227" s="254"/>
      <c r="D227" s="269"/>
      <c r="E227" s="254"/>
      <c r="F227" s="270"/>
      <c r="G227" s="254"/>
      <c r="H227" s="254"/>
      <c r="I227" s="254"/>
      <c r="J227" s="254"/>
      <c r="K227" s="254"/>
      <c r="L227" s="254"/>
      <c r="M227" s="254"/>
      <c r="N227" s="254"/>
      <c r="O227" s="254"/>
      <c r="P227" s="254"/>
      <c r="Q227" s="254"/>
      <c r="R227" s="254"/>
      <c r="S227" s="254"/>
      <c r="T227" s="254"/>
      <c r="U227" s="254"/>
      <c r="V227" s="254"/>
      <c r="W227" s="254"/>
      <c r="X227" s="254"/>
      <c r="Y227" s="254"/>
      <c r="Z227" s="254"/>
    </row>
    <row r="228" spans="1:26" ht="13.5" customHeight="1">
      <c r="A228" s="254"/>
      <c r="B228" s="254"/>
      <c r="C228" s="254"/>
      <c r="D228" s="269"/>
      <c r="E228" s="254"/>
      <c r="F228" s="270"/>
      <c r="G228" s="254"/>
      <c r="H228" s="254"/>
      <c r="I228" s="254"/>
      <c r="J228" s="254"/>
      <c r="K228" s="254"/>
      <c r="L228" s="254"/>
      <c r="M228" s="254"/>
      <c r="N228" s="254"/>
      <c r="O228" s="254"/>
      <c r="P228" s="254"/>
      <c r="Q228" s="254"/>
      <c r="R228" s="254"/>
      <c r="S228" s="254"/>
      <c r="T228" s="254"/>
      <c r="U228" s="254"/>
      <c r="V228" s="254"/>
      <c r="W228" s="254"/>
      <c r="X228" s="254"/>
      <c r="Y228" s="254"/>
      <c r="Z228" s="254"/>
    </row>
    <row r="229" spans="1:26" ht="13.5" customHeight="1">
      <c r="A229" s="254"/>
      <c r="B229" s="254"/>
      <c r="C229" s="254"/>
      <c r="D229" s="269"/>
      <c r="E229" s="254"/>
      <c r="F229" s="270"/>
      <c r="G229" s="254"/>
      <c r="H229" s="254"/>
      <c r="I229" s="254"/>
      <c r="J229" s="254"/>
      <c r="K229" s="254"/>
      <c r="L229" s="254"/>
      <c r="M229" s="254"/>
      <c r="N229" s="254"/>
      <c r="O229" s="254"/>
      <c r="P229" s="254"/>
      <c r="Q229" s="254"/>
      <c r="R229" s="254"/>
      <c r="S229" s="254"/>
      <c r="T229" s="254"/>
      <c r="U229" s="254"/>
      <c r="V229" s="254"/>
      <c r="W229" s="254"/>
      <c r="X229" s="254"/>
      <c r="Y229" s="254"/>
      <c r="Z229" s="254"/>
    </row>
    <row r="230" spans="1:26" ht="13.5" customHeight="1">
      <c r="A230" s="254"/>
      <c r="B230" s="254"/>
      <c r="C230" s="254"/>
      <c r="D230" s="269"/>
      <c r="E230" s="254"/>
      <c r="F230" s="270"/>
      <c r="G230" s="254"/>
      <c r="H230" s="254"/>
      <c r="I230" s="254"/>
      <c r="J230" s="254"/>
      <c r="K230" s="254"/>
      <c r="L230" s="254"/>
      <c r="M230" s="254"/>
      <c r="N230" s="254"/>
      <c r="O230" s="254"/>
      <c r="P230" s="254"/>
      <c r="Q230" s="254"/>
      <c r="R230" s="254"/>
      <c r="S230" s="254"/>
      <c r="T230" s="254"/>
      <c r="U230" s="254"/>
      <c r="V230" s="254"/>
      <c r="W230" s="254"/>
      <c r="X230" s="254"/>
      <c r="Y230" s="254"/>
      <c r="Z230" s="254"/>
    </row>
    <row r="231" spans="1:26" ht="13.5" customHeight="1">
      <c r="A231" s="254"/>
      <c r="B231" s="254"/>
      <c r="C231" s="254"/>
      <c r="D231" s="269"/>
      <c r="E231" s="254"/>
      <c r="F231" s="270"/>
      <c r="G231" s="254"/>
      <c r="H231" s="254"/>
      <c r="I231" s="254"/>
      <c r="J231" s="254"/>
      <c r="K231" s="254"/>
      <c r="L231" s="254"/>
      <c r="M231" s="254"/>
      <c r="N231" s="254"/>
      <c r="O231" s="254"/>
      <c r="P231" s="254"/>
      <c r="Q231" s="254"/>
      <c r="R231" s="254"/>
      <c r="S231" s="254"/>
      <c r="T231" s="254"/>
      <c r="U231" s="254"/>
      <c r="V231" s="254"/>
      <c r="W231" s="254"/>
      <c r="X231" s="254"/>
      <c r="Y231" s="254"/>
      <c r="Z231" s="254"/>
    </row>
    <row r="232" spans="1:26" ht="13.5" customHeight="1">
      <c r="A232" s="254"/>
      <c r="B232" s="254"/>
      <c r="C232" s="254"/>
      <c r="D232" s="269"/>
      <c r="E232" s="254"/>
      <c r="F232" s="270"/>
      <c r="G232" s="254"/>
      <c r="H232" s="254"/>
      <c r="I232" s="254"/>
      <c r="J232" s="254"/>
      <c r="K232" s="254"/>
      <c r="L232" s="254"/>
      <c r="M232" s="254"/>
      <c r="N232" s="254"/>
      <c r="O232" s="254"/>
      <c r="P232" s="254"/>
      <c r="Q232" s="254"/>
      <c r="R232" s="254"/>
      <c r="S232" s="254"/>
      <c r="T232" s="254"/>
      <c r="U232" s="254"/>
      <c r="V232" s="254"/>
      <c r="W232" s="254"/>
      <c r="X232" s="254"/>
      <c r="Y232" s="254"/>
      <c r="Z232" s="254"/>
    </row>
    <row r="233" spans="1:26" ht="13.5" customHeight="1">
      <c r="A233" s="254"/>
      <c r="B233" s="254"/>
      <c r="C233" s="254"/>
      <c r="D233" s="269"/>
      <c r="E233" s="254"/>
      <c r="F233" s="270"/>
      <c r="G233" s="254"/>
      <c r="H233" s="254"/>
      <c r="I233" s="254"/>
      <c r="J233" s="254"/>
      <c r="K233" s="254"/>
      <c r="L233" s="254"/>
      <c r="M233" s="254"/>
      <c r="N233" s="254"/>
      <c r="O233" s="254"/>
      <c r="P233" s="254"/>
      <c r="Q233" s="254"/>
      <c r="R233" s="254"/>
      <c r="S233" s="254"/>
      <c r="T233" s="254"/>
      <c r="U233" s="254"/>
      <c r="V233" s="254"/>
      <c r="W233" s="254"/>
      <c r="X233" s="254"/>
      <c r="Y233" s="254"/>
      <c r="Z233" s="254"/>
    </row>
    <row r="234" spans="1:26" ht="13.5" customHeight="1">
      <c r="A234" s="254"/>
      <c r="B234" s="254"/>
      <c r="C234" s="254"/>
      <c r="D234" s="269"/>
      <c r="E234" s="254"/>
      <c r="F234" s="270"/>
      <c r="G234" s="254"/>
      <c r="H234" s="254"/>
      <c r="I234" s="254"/>
      <c r="J234" s="254"/>
      <c r="K234" s="254"/>
      <c r="L234" s="254"/>
      <c r="M234" s="254"/>
      <c r="N234" s="254"/>
      <c r="O234" s="254"/>
      <c r="P234" s="254"/>
      <c r="Q234" s="254"/>
      <c r="R234" s="254"/>
      <c r="S234" s="254"/>
      <c r="T234" s="254"/>
      <c r="U234" s="254"/>
      <c r="V234" s="254"/>
      <c r="W234" s="254"/>
      <c r="X234" s="254"/>
      <c r="Y234" s="254"/>
      <c r="Z234" s="254"/>
    </row>
    <row r="235" spans="1:26" ht="13.5" customHeight="1">
      <c r="A235" s="254"/>
      <c r="B235" s="254"/>
      <c r="C235" s="254"/>
      <c r="D235" s="269"/>
      <c r="E235" s="254"/>
      <c r="F235" s="270"/>
      <c r="G235" s="254"/>
      <c r="H235" s="254"/>
      <c r="I235" s="254"/>
      <c r="J235" s="254"/>
      <c r="K235" s="254"/>
      <c r="L235" s="254"/>
      <c r="M235" s="254"/>
      <c r="N235" s="254"/>
      <c r="O235" s="254"/>
      <c r="P235" s="254"/>
      <c r="Q235" s="254"/>
      <c r="R235" s="254"/>
      <c r="S235" s="254"/>
      <c r="T235" s="254"/>
      <c r="U235" s="254"/>
      <c r="V235" s="254"/>
      <c r="W235" s="254"/>
      <c r="X235" s="254"/>
      <c r="Y235" s="254"/>
      <c r="Z235" s="254"/>
    </row>
    <row r="236" spans="1:26" ht="13.5" customHeight="1">
      <c r="A236" s="254"/>
      <c r="B236" s="254"/>
      <c r="C236" s="254"/>
      <c r="D236" s="269"/>
      <c r="E236" s="254"/>
      <c r="F236" s="270"/>
      <c r="G236" s="254"/>
      <c r="H236" s="254"/>
      <c r="I236" s="254"/>
      <c r="J236" s="254"/>
      <c r="K236" s="254"/>
      <c r="L236" s="254"/>
      <c r="M236" s="254"/>
      <c r="N236" s="254"/>
      <c r="O236" s="254"/>
      <c r="P236" s="254"/>
      <c r="Q236" s="254"/>
      <c r="R236" s="254"/>
      <c r="S236" s="254"/>
      <c r="T236" s="254"/>
      <c r="U236" s="254"/>
      <c r="V236" s="254"/>
      <c r="W236" s="254"/>
      <c r="X236" s="254"/>
      <c r="Y236" s="254"/>
      <c r="Z236" s="254"/>
    </row>
    <row r="237" spans="1:26" ht="13.5" customHeight="1">
      <c r="A237" s="254"/>
      <c r="B237" s="254"/>
      <c r="C237" s="254"/>
      <c r="D237" s="269"/>
      <c r="E237" s="254"/>
      <c r="F237" s="270"/>
      <c r="G237" s="254"/>
      <c r="H237" s="254"/>
      <c r="I237" s="254"/>
      <c r="J237" s="254"/>
      <c r="K237" s="254"/>
      <c r="L237" s="254"/>
      <c r="M237" s="254"/>
      <c r="N237" s="254"/>
      <c r="O237" s="254"/>
      <c r="P237" s="254"/>
      <c r="Q237" s="254"/>
      <c r="R237" s="254"/>
      <c r="S237" s="254"/>
      <c r="T237" s="254"/>
      <c r="U237" s="254"/>
      <c r="V237" s="254"/>
      <c r="W237" s="254"/>
      <c r="X237" s="254"/>
      <c r="Y237" s="254"/>
      <c r="Z237" s="254"/>
    </row>
    <row r="238" spans="1:26" ht="13.5" customHeight="1">
      <c r="A238" s="254"/>
      <c r="B238" s="254"/>
      <c r="C238" s="254"/>
      <c r="D238" s="269"/>
      <c r="E238" s="254"/>
      <c r="F238" s="270"/>
      <c r="G238" s="254"/>
      <c r="H238" s="254"/>
      <c r="I238" s="254"/>
      <c r="J238" s="254"/>
      <c r="K238" s="254"/>
      <c r="L238" s="254"/>
      <c r="M238" s="254"/>
      <c r="N238" s="254"/>
      <c r="O238" s="254"/>
      <c r="P238" s="254"/>
      <c r="Q238" s="254"/>
      <c r="R238" s="254"/>
      <c r="S238" s="254"/>
      <c r="T238" s="254"/>
      <c r="U238" s="254"/>
      <c r="V238" s="254"/>
      <c r="W238" s="254"/>
      <c r="X238" s="254"/>
      <c r="Y238" s="254"/>
      <c r="Z238" s="254"/>
    </row>
    <row r="239" spans="1:26" ht="13.5" customHeight="1">
      <c r="A239" s="254"/>
      <c r="B239" s="254"/>
      <c r="C239" s="254"/>
      <c r="D239" s="269"/>
      <c r="E239" s="254"/>
      <c r="F239" s="270"/>
      <c r="G239" s="254"/>
      <c r="H239" s="254"/>
      <c r="I239" s="254"/>
      <c r="J239" s="254"/>
      <c r="K239" s="254"/>
      <c r="L239" s="254"/>
      <c r="M239" s="254"/>
      <c r="N239" s="254"/>
      <c r="O239" s="254"/>
      <c r="P239" s="254"/>
      <c r="Q239" s="254"/>
      <c r="R239" s="254"/>
      <c r="S239" s="254"/>
      <c r="T239" s="254"/>
      <c r="U239" s="254"/>
      <c r="V239" s="254"/>
      <c r="W239" s="254"/>
      <c r="X239" s="254"/>
      <c r="Y239" s="254"/>
      <c r="Z239" s="254"/>
    </row>
    <row r="240" spans="1:26" ht="13.5" customHeight="1">
      <c r="A240" s="254"/>
      <c r="B240" s="254"/>
      <c r="C240" s="254"/>
      <c r="D240" s="269"/>
      <c r="E240" s="254"/>
      <c r="F240" s="270"/>
      <c r="G240" s="254"/>
      <c r="H240" s="254"/>
      <c r="I240" s="254"/>
      <c r="J240" s="254"/>
      <c r="K240" s="254"/>
      <c r="L240" s="254"/>
      <c r="M240" s="254"/>
      <c r="N240" s="254"/>
      <c r="O240" s="254"/>
      <c r="P240" s="254"/>
      <c r="Q240" s="254"/>
      <c r="R240" s="254"/>
      <c r="S240" s="254"/>
      <c r="T240" s="254"/>
      <c r="U240" s="254"/>
      <c r="V240" s="254"/>
      <c r="W240" s="254"/>
      <c r="X240" s="254"/>
      <c r="Y240" s="254"/>
      <c r="Z240" s="254"/>
    </row>
    <row r="241" spans="1:26" ht="13.5" customHeight="1">
      <c r="A241" s="254"/>
      <c r="B241" s="254"/>
      <c r="C241" s="254"/>
      <c r="D241" s="269"/>
      <c r="E241" s="254"/>
      <c r="F241" s="270"/>
      <c r="G241" s="254"/>
      <c r="H241" s="254"/>
      <c r="I241" s="254"/>
      <c r="J241" s="254"/>
      <c r="K241" s="254"/>
      <c r="L241" s="254"/>
      <c r="M241" s="254"/>
      <c r="N241" s="254"/>
      <c r="O241" s="254"/>
      <c r="P241" s="254"/>
      <c r="Q241" s="254"/>
      <c r="R241" s="254"/>
      <c r="S241" s="254"/>
      <c r="T241" s="254"/>
      <c r="U241" s="254"/>
      <c r="V241" s="254"/>
      <c r="W241" s="254"/>
      <c r="X241" s="254"/>
      <c r="Y241" s="254"/>
      <c r="Z241" s="254"/>
    </row>
    <row r="242" spans="1:26" ht="13.5" customHeight="1">
      <c r="A242" s="254"/>
      <c r="B242" s="254"/>
      <c r="C242" s="254"/>
      <c r="D242" s="269"/>
      <c r="E242" s="254"/>
      <c r="F242" s="270"/>
      <c r="G242" s="254"/>
      <c r="H242" s="254"/>
      <c r="I242" s="254"/>
      <c r="J242" s="254"/>
      <c r="K242" s="254"/>
      <c r="L242" s="254"/>
      <c r="M242" s="254"/>
      <c r="N242" s="254"/>
      <c r="O242" s="254"/>
      <c r="P242" s="254"/>
      <c r="Q242" s="254"/>
      <c r="R242" s="254"/>
      <c r="S242" s="254"/>
      <c r="T242" s="254"/>
      <c r="U242" s="254"/>
      <c r="V242" s="254"/>
      <c r="W242" s="254"/>
      <c r="X242" s="254"/>
      <c r="Y242" s="254"/>
      <c r="Z242" s="254"/>
    </row>
    <row r="243" spans="1:26" ht="13.5" customHeight="1">
      <c r="A243" s="254"/>
      <c r="B243" s="254"/>
      <c r="C243" s="254"/>
      <c r="D243" s="269"/>
      <c r="E243" s="254"/>
      <c r="F243" s="270"/>
      <c r="G243" s="254"/>
      <c r="H243" s="254"/>
      <c r="I243" s="254"/>
      <c r="J243" s="254"/>
      <c r="K243" s="254"/>
      <c r="L243" s="254"/>
      <c r="M243" s="254"/>
      <c r="N243" s="254"/>
      <c r="O243" s="254"/>
      <c r="P243" s="254"/>
      <c r="Q243" s="254"/>
      <c r="R243" s="254"/>
      <c r="S243" s="254"/>
      <c r="T243" s="254"/>
      <c r="U243" s="254"/>
      <c r="V243" s="254"/>
      <c r="W243" s="254"/>
      <c r="X243" s="254"/>
      <c r="Y243" s="254"/>
      <c r="Z243" s="254"/>
    </row>
    <row r="244" spans="1:26" ht="13.5" customHeight="1">
      <c r="A244" s="254"/>
      <c r="B244" s="254"/>
      <c r="C244" s="254"/>
      <c r="D244" s="269"/>
      <c r="E244" s="254"/>
      <c r="F244" s="270"/>
      <c r="G244" s="254"/>
      <c r="H244" s="254"/>
      <c r="I244" s="254"/>
      <c r="J244" s="254"/>
      <c r="K244" s="254"/>
      <c r="L244" s="254"/>
      <c r="M244" s="254"/>
      <c r="N244" s="254"/>
      <c r="O244" s="254"/>
      <c r="P244" s="254"/>
      <c r="Q244" s="254"/>
      <c r="R244" s="254"/>
      <c r="S244" s="254"/>
      <c r="T244" s="254"/>
      <c r="U244" s="254"/>
      <c r="V244" s="254"/>
      <c r="W244" s="254"/>
      <c r="X244" s="254"/>
      <c r="Y244" s="254"/>
      <c r="Z244" s="254"/>
    </row>
    <row r="245" spans="1:26" ht="13.5" customHeight="1">
      <c r="A245" s="254"/>
      <c r="B245" s="254"/>
      <c r="C245" s="254"/>
      <c r="D245" s="269"/>
      <c r="E245" s="254"/>
      <c r="F245" s="270"/>
      <c r="G245" s="254"/>
      <c r="H245" s="254"/>
      <c r="I245" s="254"/>
      <c r="J245" s="254"/>
      <c r="K245" s="254"/>
      <c r="L245" s="254"/>
      <c r="M245" s="254"/>
      <c r="N245" s="254"/>
      <c r="O245" s="254"/>
      <c r="P245" s="254"/>
      <c r="Q245" s="254"/>
      <c r="R245" s="254"/>
      <c r="S245" s="254"/>
      <c r="T245" s="254"/>
      <c r="U245" s="254"/>
      <c r="V245" s="254"/>
      <c r="W245" s="254"/>
      <c r="X245" s="254"/>
      <c r="Y245" s="254"/>
      <c r="Z245" s="254"/>
    </row>
    <row r="246" spans="1:26" ht="13.5" customHeight="1">
      <c r="A246" s="254"/>
      <c r="B246" s="254"/>
      <c r="C246" s="254"/>
      <c r="D246" s="269"/>
      <c r="E246" s="254"/>
      <c r="F246" s="270"/>
      <c r="G246" s="254"/>
      <c r="H246" s="254"/>
      <c r="I246" s="254"/>
      <c r="J246" s="254"/>
      <c r="K246" s="254"/>
      <c r="L246" s="254"/>
      <c r="M246" s="254"/>
      <c r="N246" s="254"/>
      <c r="O246" s="254"/>
      <c r="P246" s="254"/>
      <c r="Q246" s="254"/>
      <c r="R246" s="254"/>
      <c r="S246" s="254"/>
      <c r="T246" s="254"/>
      <c r="U246" s="254"/>
      <c r="V246" s="254"/>
      <c r="W246" s="254"/>
      <c r="X246" s="254"/>
      <c r="Y246" s="254"/>
      <c r="Z246" s="254"/>
    </row>
    <row r="247" spans="1:26" ht="13.5" customHeight="1">
      <c r="A247" s="254"/>
      <c r="B247" s="254"/>
      <c r="C247" s="254"/>
      <c r="D247" s="269"/>
      <c r="E247" s="254"/>
      <c r="F247" s="270"/>
      <c r="G247" s="254"/>
      <c r="H247" s="254"/>
      <c r="I247" s="254"/>
      <c r="J247" s="254"/>
      <c r="K247" s="254"/>
      <c r="L247" s="254"/>
      <c r="M247" s="254"/>
      <c r="N247" s="254"/>
      <c r="O247" s="254"/>
      <c r="P247" s="254"/>
      <c r="Q247" s="254"/>
      <c r="R247" s="254"/>
      <c r="S247" s="254"/>
      <c r="T247" s="254"/>
      <c r="U247" s="254"/>
      <c r="V247" s="254"/>
      <c r="W247" s="254"/>
      <c r="X247" s="254"/>
      <c r="Y247" s="254"/>
      <c r="Z247" s="254"/>
    </row>
    <row r="248" spans="1:26" ht="13.5" customHeight="1">
      <c r="A248" s="254"/>
      <c r="B248" s="254"/>
      <c r="C248" s="254"/>
      <c r="D248" s="269"/>
      <c r="E248" s="254"/>
      <c r="F248" s="270"/>
      <c r="G248" s="254"/>
      <c r="H248" s="254"/>
      <c r="I248" s="254"/>
      <c r="J248" s="254"/>
      <c r="K248" s="254"/>
      <c r="L248" s="254"/>
      <c r="M248" s="254"/>
      <c r="N248" s="254"/>
      <c r="O248" s="254"/>
      <c r="P248" s="254"/>
      <c r="Q248" s="254"/>
      <c r="R248" s="254"/>
      <c r="S248" s="254"/>
      <c r="T248" s="254"/>
      <c r="U248" s="254"/>
      <c r="V248" s="254"/>
      <c r="W248" s="254"/>
      <c r="X248" s="254"/>
      <c r="Y248" s="254"/>
      <c r="Z248" s="254"/>
    </row>
    <row r="249" spans="1:26" ht="13.5" customHeight="1">
      <c r="A249" s="254"/>
      <c r="B249" s="254"/>
      <c r="C249" s="254"/>
      <c r="D249" s="269"/>
      <c r="E249" s="254"/>
      <c r="F249" s="270"/>
      <c r="G249" s="254"/>
      <c r="H249" s="254"/>
      <c r="I249" s="254"/>
      <c r="J249" s="254"/>
      <c r="K249" s="254"/>
      <c r="L249" s="254"/>
      <c r="M249" s="254"/>
      <c r="N249" s="254"/>
      <c r="O249" s="254"/>
      <c r="P249" s="254"/>
      <c r="Q249" s="254"/>
      <c r="R249" s="254"/>
      <c r="S249" s="254"/>
      <c r="T249" s="254"/>
      <c r="U249" s="254"/>
      <c r="V249" s="254"/>
      <c r="W249" s="254"/>
      <c r="X249" s="254"/>
      <c r="Y249" s="254"/>
      <c r="Z249" s="254"/>
    </row>
    <row r="250" spans="1:26" ht="13.5" customHeight="1">
      <c r="A250" s="254"/>
      <c r="B250" s="254"/>
      <c r="C250" s="254"/>
      <c r="D250" s="269"/>
      <c r="E250" s="254"/>
      <c r="F250" s="270"/>
      <c r="G250" s="254"/>
      <c r="H250" s="254"/>
      <c r="I250" s="254"/>
      <c r="J250" s="254"/>
      <c r="K250" s="254"/>
      <c r="L250" s="254"/>
      <c r="M250" s="254"/>
      <c r="N250" s="254"/>
      <c r="O250" s="254"/>
      <c r="P250" s="254"/>
      <c r="Q250" s="254"/>
      <c r="R250" s="254"/>
      <c r="S250" s="254"/>
      <c r="T250" s="254"/>
      <c r="U250" s="254"/>
      <c r="V250" s="254"/>
      <c r="W250" s="254"/>
      <c r="X250" s="254"/>
      <c r="Y250" s="254"/>
      <c r="Z250" s="254"/>
    </row>
    <row r="251" spans="1:26" ht="13.5" customHeight="1">
      <c r="A251" s="254"/>
      <c r="B251" s="254"/>
      <c r="C251" s="254"/>
      <c r="D251" s="269"/>
      <c r="E251" s="254"/>
      <c r="F251" s="270"/>
      <c r="G251" s="254"/>
      <c r="H251" s="254"/>
      <c r="I251" s="254"/>
      <c r="J251" s="254"/>
      <c r="K251" s="254"/>
      <c r="L251" s="254"/>
      <c r="M251" s="254"/>
      <c r="N251" s="254"/>
      <c r="O251" s="254"/>
      <c r="P251" s="254"/>
      <c r="Q251" s="254"/>
      <c r="R251" s="254"/>
      <c r="S251" s="254"/>
      <c r="T251" s="254"/>
      <c r="U251" s="254"/>
      <c r="V251" s="254"/>
      <c r="W251" s="254"/>
      <c r="X251" s="254"/>
      <c r="Y251" s="254"/>
      <c r="Z251" s="254"/>
    </row>
    <row r="252" spans="1:26" ht="13.5" customHeight="1">
      <c r="A252" s="254"/>
      <c r="B252" s="254"/>
      <c r="C252" s="254"/>
      <c r="D252" s="269"/>
      <c r="E252" s="254"/>
      <c r="F252" s="270"/>
      <c r="G252" s="254"/>
      <c r="H252" s="254"/>
      <c r="I252" s="254"/>
      <c r="J252" s="254"/>
      <c r="K252" s="254"/>
      <c r="L252" s="254"/>
      <c r="M252" s="254"/>
      <c r="N252" s="254"/>
      <c r="O252" s="254"/>
      <c r="P252" s="254"/>
      <c r="Q252" s="254"/>
      <c r="R252" s="254"/>
      <c r="S252" s="254"/>
      <c r="T252" s="254"/>
      <c r="U252" s="254"/>
      <c r="V252" s="254"/>
      <c r="W252" s="254"/>
      <c r="X252" s="254"/>
      <c r="Y252" s="254"/>
      <c r="Z252" s="254"/>
    </row>
    <row r="253" spans="1:26" ht="13.5" customHeight="1">
      <c r="A253" s="254"/>
      <c r="B253" s="254"/>
      <c r="C253" s="254"/>
      <c r="D253" s="269"/>
      <c r="E253" s="254"/>
      <c r="F253" s="270"/>
      <c r="G253" s="254"/>
      <c r="H253" s="254"/>
      <c r="I253" s="254"/>
      <c r="J253" s="254"/>
      <c r="K253" s="254"/>
      <c r="L253" s="254"/>
      <c r="M253" s="254"/>
      <c r="N253" s="254"/>
      <c r="O253" s="254"/>
      <c r="P253" s="254"/>
      <c r="Q253" s="254"/>
      <c r="R253" s="254"/>
      <c r="S253" s="254"/>
      <c r="T253" s="254"/>
      <c r="U253" s="254"/>
      <c r="V253" s="254"/>
      <c r="W253" s="254"/>
      <c r="X253" s="254"/>
      <c r="Y253" s="254"/>
      <c r="Z253" s="254"/>
    </row>
    <row r="254" spans="1:26" ht="13.5" customHeight="1">
      <c r="A254" s="254"/>
      <c r="B254" s="254"/>
      <c r="C254" s="254"/>
      <c r="D254" s="269"/>
      <c r="E254" s="254"/>
      <c r="F254" s="270"/>
      <c r="G254" s="254"/>
      <c r="H254" s="254"/>
      <c r="I254" s="254"/>
      <c r="J254" s="254"/>
      <c r="K254" s="254"/>
      <c r="L254" s="254"/>
      <c r="M254" s="254"/>
      <c r="N254" s="254"/>
      <c r="O254" s="254"/>
      <c r="P254" s="254"/>
      <c r="Q254" s="254"/>
      <c r="R254" s="254"/>
      <c r="S254" s="254"/>
      <c r="T254" s="254"/>
      <c r="U254" s="254"/>
      <c r="V254" s="254"/>
      <c r="W254" s="254"/>
      <c r="X254" s="254"/>
      <c r="Y254" s="254"/>
      <c r="Z254" s="254"/>
    </row>
    <row r="255" spans="1:26" ht="13.5" customHeight="1">
      <c r="A255" s="254"/>
      <c r="B255" s="254"/>
      <c r="C255" s="254"/>
      <c r="D255" s="269"/>
      <c r="E255" s="254"/>
      <c r="F255" s="270"/>
      <c r="G255" s="254"/>
      <c r="H255" s="254"/>
      <c r="I255" s="254"/>
      <c r="J255" s="254"/>
      <c r="K255" s="254"/>
      <c r="L255" s="254"/>
      <c r="M255" s="254"/>
      <c r="N255" s="254"/>
      <c r="O255" s="254"/>
      <c r="P255" s="254"/>
      <c r="Q255" s="254"/>
      <c r="R255" s="254"/>
      <c r="S255" s="254"/>
      <c r="T255" s="254"/>
      <c r="U255" s="254"/>
      <c r="V255" s="254"/>
      <c r="W255" s="254"/>
      <c r="X255" s="254"/>
      <c r="Y255" s="254"/>
      <c r="Z255" s="254"/>
    </row>
    <row r="256" spans="1:26" ht="13.5" customHeight="1">
      <c r="A256" s="254"/>
      <c r="B256" s="254"/>
      <c r="C256" s="254"/>
      <c r="D256" s="269"/>
      <c r="E256" s="254"/>
      <c r="F256" s="270"/>
      <c r="G256" s="254"/>
      <c r="H256" s="254"/>
      <c r="I256" s="254"/>
      <c r="J256" s="254"/>
      <c r="K256" s="254"/>
      <c r="L256" s="254"/>
      <c r="M256" s="254"/>
      <c r="N256" s="254"/>
      <c r="O256" s="254"/>
      <c r="P256" s="254"/>
      <c r="Q256" s="254"/>
      <c r="R256" s="254"/>
      <c r="S256" s="254"/>
      <c r="T256" s="254"/>
      <c r="U256" s="254"/>
      <c r="V256" s="254"/>
      <c r="W256" s="254"/>
      <c r="X256" s="254"/>
      <c r="Y256" s="254"/>
      <c r="Z256" s="254"/>
    </row>
    <row r="257" spans="1:26" ht="13.5" customHeight="1">
      <c r="A257" s="254"/>
      <c r="B257" s="254"/>
      <c r="C257" s="254"/>
      <c r="D257" s="269"/>
      <c r="E257" s="254"/>
      <c r="F257" s="270"/>
      <c r="G257" s="254"/>
      <c r="H257" s="254"/>
      <c r="I257" s="254"/>
      <c r="J257" s="254"/>
      <c r="K257" s="254"/>
      <c r="L257" s="254"/>
      <c r="M257" s="254"/>
      <c r="N257" s="254"/>
      <c r="O257" s="254"/>
      <c r="P257" s="254"/>
      <c r="Q257" s="254"/>
      <c r="R257" s="254"/>
      <c r="S257" s="254"/>
      <c r="T257" s="254"/>
      <c r="U257" s="254"/>
      <c r="V257" s="254"/>
      <c r="W257" s="254"/>
      <c r="X257" s="254"/>
      <c r="Y257" s="254"/>
      <c r="Z257" s="254"/>
    </row>
    <row r="258" spans="1:26" ht="13.5" customHeight="1">
      <c r="A258" s="254"/>
      <c r="B258" s="254"/>
      <c r="C258" s="254"/>
      <c r="D258" s="269"/>
      <c r="E258" s="254"/>
      <c r="F258" s="270"/>
      <c r="G258" s="254"/>
      <c r="H258" s="254"/>
      <c r="I258" s="254"/>
      <c r="J258" s="254"/>
      <c r="K258" s="254"/>
      <c r="L258" s="254"/>
      <c r="M258" s="254"/>
      <c r="N258" s="254"/>
      <c r="O258" s="254"/>
      <c r="P258" s="254"/>
      <c r="Q258" s="254"/>
      <c r="R258" s="254"/>
      <c r="S258" s="254"/>
      <c r="T258" s="254"/>
      <c r="U258" s="254"/>
      <c r="V258" s="254"/>
      <c r="W258" s="254"/>
      <c r="X258" s="254"/>
      <c r="Y258" s="254"/>
      <c r="Z258" s="254"/>
    </row>
    <row r="259" spans="1:26" ht="13.5" customHeight="1">
      <c r="A259" s="254"/>
      <c r="B259" s="254"/>
      <c r="C259" s="254"/>
      <c r="D259" s="269"/>
      <c r="E259" s="254"/>
      <c r="F259" s="270"/>
      <c r="G259" s="254"/>
      <c r="H259" s="254"/>
      <c r="I259" s="254"/>
      <c r="J259" s="254"/>
      <c r="K259" s="254"/>
      <c r="L259" s="254"/>
      <c r="M259" s="254"/>
      <c r="N259" s="254"/>
      <c r="O259" s="254"/>
      <c r="P259" s="254"/>
      <c r="Q259" s="254"/>
      <c r="R259" s="254"/>
      <c r="S259" s="254"/>
      <c r="T259" s="254"/>
      <c r="U259" s="254"/>
      <c r="V259" s="254"/>
      <c r="W259" s="254"/>
      <c r="X259" s="254"/>
      <c r="Y259" s="254"/>
      <c r="Z259" s="254"/>
    </row>
    <row r="260" spans="1:26" ht="13.5" customHeight="1">
      <c r="A260" s="254"/>
      <c r="B260" s="254"/>
      <c r="C260" s="254"/>
      <c r="D260" s="269"/>
      <c r="E260" s="254"/>
      <c r="F260" s="270"/>
      <c r="G260" s="254"/>
      <c r="H260" s="254"/>
      <c r="I260" s="254"/>
      <c r="J260" s="254"/>
      <c r="K260" s="254"/>
      <c r="L260" s="254"/>
      <c r="M260" s="254"/>
      <c r="N260" s="254"/>
      <c r="O260" s="254"/>
      <c r="P260" s="254"/>
      <c r="Q260" s="254"/>
      <c r="R260" s="254"/>
      <c r="S260" s="254"/>
      <c r="T260" s="254"/>
      <c r="U260" s="254"/>
      <c r="V260" s="254"/>
      <c r="W260" s="254"/>
      <c r="X260" s="254"/>
      <c r="Y260" s="254"/>
      <c r="Z260" s="254"/>
    </row>
    <row r="261" spans="1:26" ht="13.5" customHeight="1">
      <c r="A261" s="254"/>
      <c r="B261" s="254"/>
      <c r="C261" s="254"/>
      <c r="D261" s="269"/>
      <c r="E261" s="254"/>
      <c r="F261" s="270"/>
      <c r="G261" s="254"/>
      <c r="H261" s="254"/>
      <c r="I261" s="254"/>
      <c r="J261" s="254"/>
      <c r="K261" s="254"/>
      <c r="L261" s="254"/>
      <c r="M261" s="254"/>
      <c r="N261" s="254"/>
      <c r="O261" s="254"/>
      <c r="P261" s="254"/>
      <c r="Q261" s="254"/>
      <c r="R261" s="254"/>
      <c r="S261" s="254"/>
      <c r="T261" s="254"/>
      <c r="U261" s="254"/>
      <c r="V261" s="254"/>
      <c r="W261" s="254"/>
      <c r="X261" s="254"/>
      <c r="Y261" s="254"/>
      <c r="Z261" s="254"/>
    </row>
    <row r="262" spans="1:26" ht="13.5" customHeight="1">
      <c r="A262" s="254"/>
      <c r="B262" s="254"/>
      <c r="C262" s="254"/>
      <c r="D262" s="269"/>
      <c r="E262" s="254"/>
      <c r="F262" s="270"/>
      <c r="G262" s="254"/>
      <c r="H262" s="254"/>
      <c r="I262" s="254"/>
      <c r="J262" s="254"/>
      <c r="K262" s="254"/>
      <c r="L262" s="254"/>
      <c r="M262" s="254"/>
      <c r="N262" s="254"/>
      <c r="O262" s="254"/>
      <c r="P262" s="254"/>
      <c r="Q262" s="254"/>
      <c r="R262" s="254"/>
      <c r="S262" s="254"/>
      <c r="T262" s="254"/>
      <c r="U262" s="254"/>
      <c r="V262" s="254"/>
      <c r="W262" s="254"/>
      <c r="X262" s="254"/>
      <c r="Y262" s="254"/>
      <c r="Z262" s="254"/>
    </row>
    <row r="263" spans="1:26" ht="13.5" customHeight="1">
      <c r="A263" s="254"/>
      <c r="B263" s="254"/>
      <c r="C263" s="254"/>
      <c r="D263" s="269"/>
      <c r="E263" s="254"/>
      <c r="F263" s="270"/>
      <c r="G263" s="254"/>
      <c r="H263" s="254"/>
      <c r="I263" s="254"/>
      <c r="J263" s="254"/>
      <c r="K263" s="254"/>
      <c r="L263" s="254"/>
      <c r="M263" s="254"/>
      <c r="N263" s="254"/>
      <c r="O263" s="254"/>
      <c r="P263" s="254"/>
      <c r="Q263" s="254"/>
      <c r="R263" s="254"/>
      <c r="S263" s="254"/>
      <c r="T263" s="254"/>
      <c r="U263" s="254"/>
      <c r="V263" s="254"/>
      <c r="W263" s="254"/>
      <c r="X263" s="254"/>
      <c r="Y263" s="254"/>
      <c r="Z263" s="254"/>
    </row>
    <row r="264" spans="1:26" ht="13.5" customHeight="1">
      <c r="A264" s="254"/>
      <c r="B264" s="254"/>
      <c r="C264" s="254"/>
      <c r="D264" s="269"/>
      <c r="E264" s="254"/>
      <c r="F264" s="270"/>
      <c r="G264" s="254"/>
      <c r="H264" s="254"/>
      <c r="I264" s="254"/>
      <c r="J264" s="254"/>
      <c r="K264" s="254"/>
      <c r="L264" s="254"/>
      <c r="M264" s="254"/>
      <c r="N264" s="254"/>
      <c r="O264" s="254"/>
      <c r="P264" s="254"/>
      <c r="Q264" s="254"/>
      <c r="R264" s="254"/>
      <c r="S264" s="254"/>
      <c r="T264" s="254"/>
      <c r="U264" s="254"/>
      <c r="V264" s="254"/>
      <c r="W264" s="254"/>
      <c r="X264" s="254"/>
      <c r="Y264" s="254"/>
      <c r="Z264" s="254"/>
    </row>
    <row r="265" spans="1:26" ht="13.5" customHeight="1">
      <c r="A265" s="254"/>
      <c r="B265" s="254"/>
      <c r="C265" s="254"/>
      <c r="D265" s="269"/>
      <c r="E265" s="254"/>
      <c r="F265" s="270"/>
      <c r="G265" s="254"/>
      <c r="H265" s="254"/>
      <c r="I265" s="254"/>
      <c r="J265" s="254"/>
      <c r="K265" s="254"/>
      <c r="L265" s="254"/>
      <c r="M265" s="254"/>
      <c r="N265" s="254"/>
      <c r="O265" s="254"/>
      <c r="P265" s="254"/>
      <c r="Q265" s="254"/>
      <c r="R265" s="254"/>
      <c r="S265" s="254"/>
      <c r="T265" s="254"/>
      <c r="U265" s="254"/>
      <c r="V265" s="254"/>
      <c r="W265" s="254"/>
      <c r="X265" s="254"/>
      <c r="Y265" s="254"/>
      <c r="Z265" s="254"/>
    </row>
    <row r="266" spans="1:26" ht="13.5" customHeight="1">
      <c r="A266" s="254"/>
      <c r="B266" s="254"/>
      <c r="C266" s="254"/>
      <c r="D266" s="269"/>
      <c r="E266" s="254"/>
      <c r="F266" s="270"/>
      <c r="G266" s="254"/>
      <c r="H266" s="254"/>
      <c r="I266" s="254"/>
      <c r="J266" s="254"/>
      <c r="K266" s="254"/>
      <c r="L266" s="254"/>
      <c r="M266" s="254"/>
      <c r="N266" s="254"/>
      <c r="O266" s="254"/>
      <c r="P266" s="254"/>
      <c r="Q266" s="254"/>
      <c r="R266" s="254"/>
      <c r="S266" s="254"/>
      <c r="T266" s="254"/>
      <c r="U266" s="254"/>
      <c r="V266" s="254"/>
      <c r="W266" s="254"/>
      <c r="X266" s="254"/>
      <c r="Y266" s="254"/>
      <c r="Z266" s="254"/>
    </row>
    <row r="267" spans="1:26" ht="13.5" customHeight="1">
      <c r="A267" s="254"/>
      <c r="B267" s="254"/>
      <c r="C267" s="254"/>
      <c r="D267" s="269"/>
      <c r="E267" s="254"/>
      <c r="F267" s="270"/>
      <c r="G267" s="254"/>
      <c r="H267" s="254"/>
      <c r="I267" s="254"/>
      <c r="J267" s="254"/>
      <c r="K267" s="254"/>
      <c r="L267" s="254"/>
      <c r="M267" s="254"/>
      <c r="N267" s="254"/>
      <c r="O267" s="254"/>
      <c r="P267" s="254"/>
      <c r="Q267" s="254"/>
      <c r="R267" s="254"/>
      <c r="S267" s="254"/>
      <c r="T267" s="254"/>
      <c r="U267" s="254"/>
      <c r="V267" s="254"/>
      <c r="W267" s="254"/>
      <c r="X267" s="254"/>
      <c r="Y267" s="254"/>
      <c r="Z267" s="254"/>
    </row>
    <row r="268" spans="1:26" ht="13.5" customHeight="1">
      <c r="A268" s="254"/>
      <c r="B268" s="254"/>
      <c r="C268" s="254"/>
      <c r="D268" s="269"/>
      <c r="E268" s="254"/>
      <c r="F268" s="270"/>
      <c r="G268" s="254"/>
      <c r="H268" s="254"/>
      <c r="I268" s="254"/>
      <c r="J268" s="254"/>
      <c r="K268" s="254"/>
      <c r="L268" s="254"/>
      <c r="M268" s="254"/>
      <c r="N268" s="254"/>
      <c r="O268" s="254"/>
      <c r="P268" s="254"/>
      <c r="Q268" s="254"/>
      <c r="R268" s="254"/>
      <c r="S268" s="254"/>
      <c r="T268" s="254"/>
      <c r="U268" s="254"/>
      <c r="V268" s="254"/>
      <c r="W268" s="254"/>
      <c r="X268" s="254"/>
      <c r="Y268" s="254"/>
      <c r="Z268" s="254"/>
    </row>
    <row r="269" spans="1:26" ht="13.5" customHeight="1">
      <c r="A269" s="254"/>
      <c r="B269" s="254"/>
      <c r="C269" s="254"/>
      <c r="D269" s="269"/>
      <c r="E269" s="254"/>
      <c r="F269" s="270"/>
      <c r="G269" s="254"/>
      <c r="H269" s="254"/>
      <c r="I269" s="254"/>
      <c r="J269" s="254"/>
      <c r="K269" s="254"/>
      <c r="L269" s="254"/>
      <c r="M269" s="254"/>
      <c r="N269" s="254"/>
      <c r="O269" s="254"/>
      <c r="P269" s="254"/>
      <c r="Q269" s="254"/>
      <c r="R269" s="254"/>
      <c r="S269" s="254"/>
      <c r="T269" s="254"/>
      <c r="U269" s="254"/>
      <c r="V269" s="254"/>
      <c r="W269" s="254"/>
      <c r="X269" s="254"/>
      <c r="Y269" s="254"/>
      <c r="Z269" s="254"/>
    </row>
    <row r="270" spans="1:26" ht="13.5" customHeight="1">
      <c r="A270" s="254"/>
      <c r="B270" s="254"/>
      <c r="C270" s="254"/>
      <c r="D270" s="269"/>
      <c r="E270" s="254"/>
      <c r="F270" s="270"/>
      <c r="G270" s="254"/>
      <c r="H270" s="254"/>
      <c r="I270" s="254"/>
      <c r="J270" s="254"/>
      <c r="K270" s="254"/>
      <c r="L270" s="254"/>
      <c r="M270" s="254"/>
      <c r="N270" s="254"/>
      <c r="O270" s="254"/>
      <c r="P270" s="254"/>
      <c r="Q270" s="254"/>
      <c r="R270" s="254"/>
      <c r="S270" s="254"/>
      <c r="T270" s="254"/>
      <c r="U270" s="254"/>
      <c r="V270" s="254"/>
      <c r="W270" s="254"/>
      <c r="X270" s="254"/>
      <c r="Y270" s="254"/>
      <c r="Z270" s="254"/>
    </row>
    <row r="271" spans="1:26" ht="13.5" customHeight="1">
      <c r="A271" s="254"/>
      <c r="B271" s="254"/>
      <c r="C271" s="254"/>
      <c r="D271" s="269"/>
      <c r="E271" s="254"/>
      <c r="F271" s="270"/>
      <c r="G271" s="254"/>
      <c r="H271" s="254"/>
      <c r="I271" s="254"/>
      <c r="J271" s="254"/>
      <c r="K271" s="254"/>
      <c r="L271" s="254"/>
      <c r="M271" s="254"/>
      <c r="N271" s="254"/>
      <c r="O271" s="254"/>
      <c r="P271" s="254"/>
      <c r="Q271" s="254"/>
      <c r="R271" s="254"/>
      <c r="S271" s="254"/>
      <c r="T271" s="254"/>
      <c r="U271" s="254"/>
      <c r="V271" s="254"/>
      <c r="W271" s="254"/>
      <c r="X271" s="254"/>
      <c r="Y271" s="254"/>
      <c r="Z271" s="254"/>
    </row>
    <row r="272" spans="1:26" ht="13.5" customHeight="1">
      <c r="A272" s="254"/>
      <c r="B272" s="254"/>
      <c r="C272" s="254"/>
      <c r="D272" s="269"/>
      <c r="E272" s="254"/>
      <c r="F272" s="270"/>
      <c r="G272" s="254"/>
      <c r="H272" s="254"/>
      <c r="I272" s="254"/>
      <c r="J272" s="254"/>
      <c r="K272" s="254"/>
      <c r="L272" s="254"/>
      <c r="M272" s="254"/>
      <c r="N272" s="254"/>
      <c r="O272" s="254"/>
      <c r="P272" s="254"/>
      <c r="Q272" s="254"/>
      <c r="R272" s="254"/>
      <c r="S272" s="254"/>
      <c r="T272" s="254"/>
      <c r="U272" s="254"/>
      <c r="V272" s="254"/>
      <c r="W272" s="254"/>
      <c r="X272" s="254"/>
      <c r="Y272" s="254"/>
      <c r="Z272" s="254"/>
    </row>
    <row r="273" spans="1:26" ht="13.5" customHeight="1">
      <c r="A273" s="254"/>
      <c r="B273" s="254"/>
      <c r="C273" s="254"/>
      <c r="D273" s="269"/>
      <c r="E273" s="254"/>
      <c r="F273" s="270"/>
      <c r="G273" s="254"/>
      <c r="H273" s="254"/>
      <c r="I273" s="254"/>
      <c r="J273" s="254"/>
      <c r="K273" s="254"/>
      <c r="L273" s="254"/>
      <c r="M273" s="254"/>
      <c r="N273" s="254"/>
      <c r="O273" s="254"/>
      <c r="P273" s="254"/>
      <c r="Q273" s="254"/>
      <c r="R273" s="254"/>
      <c r="S273" s="254"/>
      <c r="T273" s="254"/>
      <c r="U273" s="254"/>
      <c r="V273" s="254"/>
      <c r="W273" s="254"/>
      <c r="X273" s="254"/>
      <c r="Y273" s="254"/>
      <c r="Z273" s="254"/>
    </row>
    <row r="274" spans="1:26" ht="13.5" customHeight="1">
      <c r="A274" s="254"/>
      <c r="B274" s="254"/>
      <c r="C274" s="254"/>
      <c r="D274" s="269"/>
      <c r="E274" s="254"/>
      <c r="F274" s="270"/>
      <c r="G274" s="254"/>
      <c r="H274" s="254"/>
      <c r="I274" s="254"/>
      <c r="J274" s="254"/>
      <c r="K274" s="254"/>
      <c r="L274" s="254"/>
      <c r="M274" s="254"/>
      <c r="N274" s="254"/>
      <c r="O274" s="254"/>
      <c r="P274" s="254"/>
      <c r="Q274" s="254"/>
      <c r="R274" s="254"/>
      <c r="S274" s="254"/>
      <c r="T274" s="254"/>
      <c r="U274" s="254"/>
      <c r="V274" s="254"/>
      <c r="W274" s="254"/>
      <c r="X274" s="254"/>
      <c r="Y274" s="254"/>
      <c r="Z274" s="254"/>
    </row>
    <row r="275" spans="1:26" ht="13.5" customHeight="1">
      <c r="A275" s="254"/>
      <c r="B275" s="254"/>
      <c r="C275" s="254"/>
      <c r="D275" s="269"/>
      <c r="E275" s="254"/>
      <c r="F275" s="270"/>
      <c r="G275" s="254"/>
      <c r="H275" s="254"/>
      <c r="I275" s="254"/>
      <c r="J275" s="254"/>
      <c r="K275" s="254"/>
      <c r="L275" s="254"/>
      <c r="M275" s="254"/>
      <c r="N275" s="254"/>
      <c r="O275" s="254"/>
      <c r="P275" s="254"/>
      <c r="Q275" s="254"/>
      <c r="R275" s="254"/>
      <c r="S275" s="254"/>
      <c r="T275" s="254"/>
      <c r="U275" s="254"/>
      <c r="V275" s="254"/>
      <c r="W275" s="254"/>
      <c r="X275" s="254"/>
      <c r="Y275" s="254"/>
      <c r="Z275" s="254"/>
    </row>
    <row r="276" spans="1:26" ht="13.5" customHeight="1">
      <c r="A276" s="254"/>
      <c r="B276" s="254"/>
      <c r="C276" s="254"/>
      <c r="D276" s="269"/>
      <c r="E276" s="254"/>
      <c r="F276" s="270"/>
      <c r="G276" s="254"/>
      <c r="H276" s="254"/>
      <c r="I276" s="254"/>
      <c r="J276" s="254"/>
      <c r="K276" s="254"/>
      <c r="L276" s="254"/>
      <c r="M276" s="254"/>
      <c r="N276" s="254"/>
      <c r="O276" s="254"/>
      <c r="P276" s="254"/>
      <c r="Q276" s="254"/>
      <c r="R276" s="254"/>
      <c r="S276" s="254"/>
      <c r="T276" s="254"/>
      <c r="U276" s="254"/>
      <c r="V276" s="254"/>
      <c r="W276" s="254"/>
      <c r="X276" s="254"/>
      <c r="Y276" s="254"/>
      <c r="Z276" s="254"/>
    </row>
    <row r="277" spans="1:26" ht="13.5" customHeight="1">
      <c r="A277" s="254"/>
      <c r="B277" s="254"/>
      <c r="C277" s="254"/>
      <c r="D277" s="269"/>
      <c r="E277" s="254"/>
      <c r="F277" s="270"/>
      <c r="G277" s="254"/>
      <c r="H277" s="254"/>
      <c r="I277" s="254"/>
      <c r="J277" s="254"/>
      <c r="K277" s="254"/>
      <c r="L277" s="254"/>
      <c r="M277" s="254"/>
      <c r="N277" s="254"/>
      <c r="O277" s="254"/>
      <c r="P277" s="254"/>
      <c r="Q277" s="254"/>
      <c r="R277" s="254"/>
      <c r="S277" s="254"/>
      <c r="T277" s="254"/>
      <c r="U277" s="254"/>
      <c r="V277" s="254"/>
      <c r="W277" s="254"/>
      <c r="X277" s="254"/>
      <c r="Y277" s="254"/>
      <c r="Z277" s="254"/>
    </row>
    <row r="278" spans="1:26" ht="13.5" customHeight="1">
      <c r="A278" s="254"/>
      <c r="B278" s="254"/>
      <c r="C278" s="254"/>
      <c r="D278" s="269"/>
      <c r="E278" s="254"/>
      <c r="F278" s="270"/>
      <c r="G278" s="254"/>
      <c r="H278" s="254"/>
      <c r="I278" s="254"/>
      <c r="J278" s="254"/>
      <c r="K278" s="254"/>
      <c r="L278" s="254"/>
      <c r="M278" s="254"/>
      <c r="N278" s="254"/>
      <c r="O278" s="254"/>
      <c r="P278" s="254"/>
      <c r="Q278" s="254"/>
      <c r="R278" s="254"/>
      <c r="S278" s="254"/>
      <c r="T278" s="254"/>
      <c r="U278" s="254"/>
      <c r="V278" s="254"/>
      <c r="W278" s="254"/>
      <c r="X278" s="254"/>
      <c r="Y278" s="254"/>
      <c r="Z278" s="254"/>
    </row>
    <row r="279" spans="1:26" ht="13.5" customHeight="1">
      <c r="A279" s="254"/>
      <c r="B279" s="254"/>
      <c r="C279" s="254"/>
      <c r="D279" s="269"/>
      <c r="E279" s="254"/>
      <c r="F279" s="270"/>
      <c r="G279" s="254"/>
      <c r="H279" s="254"/>
      <c r="I279" s="254"/>
      <c r="J279" s="254"/>
      <c r="K279" s="254"/>
      <c r="L279" s="254"/>
      <c r="M279" s="254"/>
      <c r="N279" s="254"/>
      <c r="O279" s="254"/>
      <c r="P279" s="254"/>
      <c r="Q279" s="254"/>
      <c r="R279" s="254"/>
      <c r="S279" s="254"/>
      <c r="T279" s="254"/>
      <c r="U279" s="254"/>
      <c r="V279" s="254"/>
      <c r="W279" s="254"/>
      <c r="X279" s="254"/>
      <c r="Y279" s="254"/>
      <c r="Z279" s="254"/>
    </row>
    <row r="280" spans="1:26" ht="13.5" customHeight="1">
      <c r="A280" s="254"/>
      <c r="B280" s="254"/>
      <c r="C280" s="254"/>
      <c r="D280" s="269"/>
      <c r="E280" s="254"/>
      <c r="F280" s="270"/>
      <c r="G280" s="254"/>
      <c r="H280" s="254"/>
      <c r="I280" s="254"/>
      <c r="J280" s="254"/>
      <c r="K280" s="254"/>
      <c r="L280" s="254"/>
      <c r="M280" s="254"/>
      <c r="N280" s="254"/>
      <c r="O280" s="254"/>
      <c r="P280" s="254"/>
      <c r="Q280" s="254"/>
      <c r="R280" s="254"/>
      <c r="S280" s="254"/>
      <c r="T280" s="254"/>
      <c r="U280" s="254"/>
      <c r="V280" s="254"/>
      <c r="W280" s="254"/>
      <c r="X280" s="254"/>
      <c r="Y280" s="254"/>
      <c r="Z280" s="254"/>
    </row>
    <row r="281" spans="1:26" ht="13.5" customHeight="1">
      <c r="A281" s="254"/>
      <c r="B281" s="254"/>
      <c r="C281" s="254"/>
      <c r="D281" s="269"/>
      <c r="E281" s="254"/>
      <c r="F281" s="270"/>
      <c r="G281" s="254"/>
      <c r="H281" s="254"/>
      <c r="I281" s="254"/>
      <c r="J281" s="254"/>
      <c r="K281" s="254"/>
      <c r="L281" s="254"/>
      <c r="M281" s="254"/>
      <c r="N281" s="254"/>
      <c r="O281" s="254"/>
      <c r="P281" s="254"/>
      <c r="Q281" s="254"/>
      <c r="R281" s="254"/>
      <c r="S281" s="254"/>
      <c r="T281" s="254"/>
      <c r="U281" s="254"/>
      <c r="V281" s="254"/>
      <c r="W281" s="254"/>
      <c r="X281" s="254"/>
      <c r="Y281" s="254"/>
      <c r="Z281" s="254"/>
    </row>
    <row r="282" spans="1:26" ht="13.5" customHeight="1">
      <c r="A282" s="254"/>
      <c r="B282" s="254"/>
      <c r="C282" s="254"/>
      <c r="D282" s="269"/>
      <c r="E282" s="254"/>
      <c r="F282" s="270"/>
      <c r="G282" s="254"/>
      <c r="H282" s="254"/>
      <c r="I282" s="254"/>
      <c r="J282" s="254"/>
      <c r="K282" s="254"/>
      <c r="L282" s="254"/>
      <c r="M282" s="254"/>
      <c r="N282" s="254"/>
      <c r="O282" s="254"/>
      <c r="P282" s="254"/>
      <c r="Q282" s="254"/>
      <c r="R282" s="254"/>
      <c r="S282" s="254"/>
      <c r="T282" s="254"/>
      <c r="U282" s="254"/>
      <c r="V282" s="254"/>
      <c r="W282" s="254"/>
      <c r="X282" s="254"/>
      <c r="Y282" s="254"/>
      <c r="Z282" s="254"/>
    </row>
    <row r="283" spans="1:26" ht="13.5" customHeight="1">
      <c r="A283" s="254"/>
      <c r="B283" s="254"/>
      <c r="C283" s="254"/>
      <c r="D283" s="269"/>
      <c r="E283" s="254"/>
      <c r="F283" s="270"/>
      <c r="G283" s="254"/>
      <c r="H283" s="254"/>
      <c r="I283" s="254"/>
      <c r="J283" s="254"/>
      <c r="K283" s="254"/>
      <c r="L283" s="254"/>
      <c r="M283" s="254"/>
      <c r="N283" s="254"/>
      <c r="O283" s="254"/>
      <c r="P283" s="254"/>
      <c r="Q283" s="254"/>
      <c r="R283" s="254"/>
      <c r="S283" s="254"/>
      <c r="T283" s="254"/>
      <c r="U283" s="254"/>
      <c r="V283" s="254"/>
      <c r="W283" s="254"/>
      <c r="X283" s="254"/>
      <c r="Y283" s="254"/>
      <c r="Z283" s="254"/>
    </row>
    <row r="284" spans="1:26" ht="13.5" customHeight="1">
      <c r="A284" s="254"/>
      <c r="B284" s="254"/>
      <c r="C284" s="254"/>
      <c r="D284" s="269"/>
      <c r="E284" s="254"/>
      <c r="F284" s="270"/>
      <c r="G284" s="254"/>
      <c r="H284" s="254"/>
      <c r="I284" s="254"/>
      <c r="J284" s="254"/>
      <c r="K284" s="254"/>
      <c r="L284" s="254"/>
      <c r="M284" s="254"/>
      <c r="N284" s="254"/>
      <c r="O284" s="254"/>
      <c r="P284" s="254"/>
      <c r="Q284" s="254"/>
      <c r="R284" s="254"/>
      <c r="S284" s="254"/>
      <c r="T284" s="254"/>
      <c r="U284" s="254"/>
      <c r="V284" s="254"/>
      <c r="W284" s="254"/>
      <c r="X284" s="254"/>
      <c r="Y284" s="254"/>
      <c r="Z284" s="254"/>
    </row>
    <row r="285" spans="1:26" ht="13.5" customHeight="1">
      <c r="A285" s="254"/>
      <c r="B285" s="254"/>
      <c r="C285" s="254"/>
      <c r="D285" s="269"/>
      <c r="E285" s="254"/>
      <c r="F285" s="270"/>
      <c r="G285" s="254"/>
      <c r="H285" s="254"/>
      <c r="I285" s="254"/>
      <c r="J285" s="254"/>
      <c r="K285" s="254"/>
      <c r="L285" s="254"/>
      <c r="M285" s="254"/>
      <c r="N285" s="254"/>
      <c r="O285" s="254"/>
      <c r="P285" s="254"/>
      <c r="Q285" s="254"/>
      <c r="R285" s="254"/>
      <c r="S285" s="254"/>
      <c r="T285" s="254"/>
      <c r="U285" s="254"/>
      <c r="V285" s="254"/>
      <c r="W285" s="254"/>
      <c r="X285" s="254"/>
      <c r="Y285" s="254"/>
      <c r="Z285" s="254"/>
    </row>
    <row r="286" spans="1:26" ht="13.5" customHeight="1">
      <c r="A286" s="254"/>
      <c r="B286" s="254"/>
      <c r="C286" s="254"/>
      <c r="D286" s="269"/>
      <c r="E286" s="254"/>
      <c r="F286" s="270"/>
      <c r="G286" s="254"/>
      <c r="H286" s="254"/>
      <c r="I286" s="254"/>
      <c r="J286" s="254"/>
      <c r="K286" s="254"/>
      <c r="L286" s="254"/>
      <c r="M286" s="254"/>
      <c r="N286" s="254"/>
      <c r="O286" s="254"/>
      <c r="P286" s="254"/>
      <c r="Q286" s="254"/>
      <c r="R286" s="254"/>
      <c r="S286" s="254"/>
      <c r="T286" s="254"/>
      <c r="U286" s="254"/>
      <c r="V286" s="254"/>
      <c r="W286" s="254"/>
      <c r="X286" s="254"/>
      <c r="Y286" s="254"/>
      <c r="Z286" s="254"/>
    </row>
    <row r="287" spans="1:26" ht="13.5" customHeight="1">
      <c r="A287" s="254"/>
      <c r="B287" s="254"/>
      <c r="C287" s="254"/>
      <c r="D287" s="269"/>
      <c r="E287" s="254"/>
      <c r="F287" s="270"/>
      <c r="G287" s="254"/>
      <c r="H287" s="254"/>
      <c r="I287" s="254"/>
      <c r="J287" s="254"/>
      <c r="K287" s="254"/>
      <c r="L287" s="254"/>
      <c r="M287" s="254"/>
      <c r="N287" s="254"/>
      <c r="O287" s="254"/>
      <c r="P287" s="254"/>
      <c r="Q287" s="254"/>
      <c r="R287" s="254"/>
      <c r="S287" s="254"/>
      <c r="T287" s="254"/>
      <c r="U287" s="254"/>
      <c r="V287" s="254"/>
      <c r="W287" s="254"/>
      <c r="X287" s="254"/>
      <c r="Y287" s="254"/>
      <c r="Z287" s="254"/>
    </row>
    <row r="288" spans="1:26" ht="13.5" customHeight="1">
      <c r="A288" s="254"/>
      <c r="B288" s="254"/>
      <c r="C288" s="254"/>
      <c r="D288" s="269"/>
      <c r="E288" s="254"/>
      <c r="F288" s="270"/>
      <c r="G288" s="254"/>
      <c r="H288" s="254"/>
      <c r="I288" s="254"/>
      <c r="J288" s="254"/>
      <c r="K288" s="254"/>
      <c r="L288" s="254"/>
      <c r="M288" s="254"/>
      <c r="N288" s="254"/>
      <c r="O288" s="254"/>
      <c r="P288" s="254"/>
      <c r="Q288" s="254"/>
      <c r="R288" s="254"/>
      <c r="S288" s="254"/>
      <c r="T288" s="254"/>
      <c r="U288" s="254"/>
      <c r="V288" s="254"/>
      <c r="W288" s="254"/>
      <c r="X288" s="254"/>
      <c r="Y288" s="254"/>
      <c r="Z288" s="254"/>
    </row>
    <row r="289" spans="1:26" ht="13.5" customHeight="1">
      <c r="A289" s="254"/>
      <c r="B289" s="254"/>
      <c r="C289" s="254"/>
      <c r="D289" s="269"/>
      <c r="E289" s="254"/>
      <c r="F289" s="270"/>
      <c r="G289" s="254"/>
      <c r="H289" s="254"/>
      <c r="I289" s="254"/>
      <c r="J289" s="254"/>
      <c r="K289" s="254"/>
      <c r="L289" s="254"/>
      <c r="M289" s="254"/>
      <c r="N289" s="254"/>
      <c r="O289" s="254"/>
      <c r="P289" s="254"/>
      <c r="Q289" s="254"/>
      <c r="R289" s="254"/>
      <c r="S289" s="254"/>
      <c r="T289" s="254"/>
      <c r="U289" s="254"/>
      <c r="V289" s="254"/>
      <c r="W289" s="254"/>
      <c r="X289" s="254"/>
      <c r="Y289" s="254"/>
      <c r="Z289" s="254"/>
    </row>
    <row r="290" spans="1:26" ht="13.5" customHeight="1">
      <c r="A290" s="254"/>
      <c r="B290" s="254"/>
      <c r="C290" s="254"/>
      <c r="D290" s="269"/>
      <c r="E290" s="254"/>
      <c r="F290" s="270"/>
      <c r="G290" s="254"/>
      <c r="H290" s="254"/>
      <c r="I290" s="254"/>
      <c r="J290" s="254"/>
      <c r="K290" s="254"/>
      <c r="L290" s="254"/>
      <c r="M290" s="254"/>
      <c r="N290" s="254"/>
      <c r="O290" s="254"/>
      <c r="P290" s="254"/>
      <c r="Q290" s="254"/>
      <c r="R290" s="254"/>
      <c r="S290" s="254"/>
      <c r="T290" s="254"/>
      <c r="U290" s="254"/>
      <c r="V290" s="254"/>
      <c r="W290" s="254"/>
      <c r="X290" s="254"/>
      <c r="Y290" s="254"/>
      <c r="Z290" s="254"/>
    </row>
    <row r="291" spans="1:26" ht="13.5" customHeight="1">
      <c r="A291" s="254"/>
      <c r="B291" s="254"/>
      <c r="C291" s="254"/>
      <c r="D291" s="269"/>
      <c r="E291" s="254"/>
      <c r="F291" s="270"/>
      <c r="G291" s="254"/>
      <c r="H291" s="254"/>
      <c r="I291" s="254"/>
      <c r="J291" s="254"/>
      <c r="K291" s="254"/>
      <c r="L291" s="254"/>
      <c r="M291" s="254"/>
      <c r="N291" s="254"/>
      <c r="O291" s="254"/>
      <c r="P291" s="254"/>
      <c r="Q291" s="254"/>
      <c r="R291" s="254"/>
      <c r="S291" s="254"/>
      <c r="T291" s="254"/>
      <c r="U291" s="254"/>
      <c r="V291" s="254"/>
      <c r="W291" s="254"/>
      <c r="X291" s="254"/>
      <c r="Y291" s="254"/>
      <c r="Z291" s="254"/>
    </row>
    <row r="292" spans="1:26" ht="13.5" customHeight="1">
      <c r="A292" s="254"/>
      <c r="B292" s="254"/>
      <c r="C292" s="254"/>
      <c r="D292" s="269"/>
      <c r="E292" s="254"/>
      <c r="F292" s="270"/>
      <c r="G292" s="254"/>
      <c r="H292" s="254"/>
      <c r="I292" s="254"/>
      <c r="J292" s="254"/>
      <c r="K292" s="254"/>
      <c r="L292" s="254"/>
      <c r="M292" s="254"/>
      <c r="N292" s="254"/>
      <c r="O292" s="254"/>
      <c r="P292" s="254"/>
      <c r="Q292" s="254"/>
      <c r="R292" s="254"/>
      <c r="S292" s="254"/>
      <c r="T292" s="254"/>
      <c r="U292" s="254"/>
      <c r="V292" s="254"/>
      <c r="W292" s="254"/>
      <c r="X292" s="254"/>
      <c r="Y292" s="254"/>
      <c r="Z292" s="254"/>
    </row>
    <row r="293" spans="1:26" ht="13.5" customHeight="1">
      <c r="A293" s="254"/>
      <c r="B293" s="254"/>
      <c r="C293" s="254"/>
      <c r="D293" s="269"/>
      <c r="E293" s="254"/>
      <c r="F293" s="270"/>
      <c r="G293" s="254"/>
      <c r="H293" s="254"/>
      <c r="I293" s="254"/>
      <c r="J293" s="254"/>
      <c r="K293" s="254"/>
      <c r="L293" s="254"/>
      <c r="M293" s="254"/>
      <c r="N293" s="254"/>
      <c r="O293" s="254"/>
      <c r="P293" s="254"/>
      <c r="Q293" s="254"/>
      <c r="R293" s="254"/>
      <c r="S293" s="254"/>
      <c r="T293" s="254"/>
      <c r="U293" s="254"/>
      <c r="V293" s="254"/>
      <c r="W293" s="254"/>
      <c r="X293" s="254"/>
      <c r="Y293" s="254"/>
      <c r="Z293" s="254"/>
    </row>
    <row r="294" spans="1:26" ht="13.5" customHeight="1">
      <c r="A294" s="254"/>
      <c r="B294" s="254"/>
      <c r="C294" s="254"/>
      <c r="D294" s="269"/>
      <c r="E294" s="254"/>
      <c r="F294" s="270"/>
      <c r="G294" s="254"/>
      <c r="H294" s="254"/>
      <c r="I294" s="254"/>
      <c r="J294" s="254"/>
      <c r="K294" s="254"/>
      <c r="L294" s="254"/>
      <c r="M294" s="254"/>
      <c r="N294" s="254"/>
      <c r="O294" s="254"/>
      <c r="P294" s="254"/>
      <c r="Q294" s="254"/>
      <c r="R294" s="254"/>
      <c r="S294" s="254"/>
      <c r="T294" s="254"/>
      <c r="U294" s="254"/>
      <c r="V294" s="254"/>
      <c r="W294" s="254"/>
      <c r="X294" s="254"/>
      <c r="Y294" s="254"/>
      <c r="Z294" s="254"/>
    </row>
    <row r="295" spans="1:26" ht="13.5" customHeight="1">
      <c r="A295" s="254"/>
      <c r="B295" s="254"/>
      <c r="C295" s="254"/>
      <c r="D295" s="269"/>
      <c r="E295" s="254"/>
      <c r="F295" s="270"/>
      <c r="G295" s="254"/>
      <c r="H295" s="254"/>
      <c r="I295" s="254"/>
      <c r="J295" s="254"/>
      <c r="K295" s="254"/>
      <c r="L295" s="254"/>
      <c r="M295" s="254"/>
      <c r="N295" s="254"/>
      <c r="O295" s="254"/>
      <c r="P295" s="254"/>
      <c r="Q295" s="254"/>
      <c r="R295" s="254"/>
      <c r="S295" s="254"/>
      <c r="T295" s="254"/>
      <c r="U295" s="254"/>
      <c r="V295" s="254"/>
      <c r="W295" s="254"/>
      <c r="X295" s="254"/>
      <c r="Y295" s="254"/>
      <c r="Z295" s="254"/>
    </row>
    <row r="296" spans="1:26" ht="13.5" customHeight="1">
      <c r="A296" s="254"/>
      <c r="B296" s="254"/>
      <c r="C296" s="254"/>
      <c r="D296" s="269"/>
      <c r="E296" s="254"/>
      <c r="F296" s="270"/>
      <c r="G296" s="254"/>
      <c r="H296" s="254"/>
      <c r="I296" s="254"/>
      <c r="J296" s="254"/>
      <c r="K296" s="254"/>
      <c r="L296" s="254"/>
      <c r="M296" s="254"/>
      <c r="N296" s="254"/>
      <c r="O296" s="254"/>
      <c r="P296" s="254"/>
      <c r="Q296" s="254"/>
      <c r="R296" s="254"/>
      <c r="S296" s="254"/>
      <c r="T296" s="254"/>
      <c r="U296" s="254"/>
      <c r="V296" s="254"/>
      <c r="W296" s="254"/>
      <c r="X296" s="254"/>
      <c r="Y296" s="254"/>
      <c r="Z296" s="254"/>
    </row>
    <row r="297" spans="1:26" ht="13.5" customHeight="1">
      <c r="A297" s="254"/>
      <c r="B297" s="254"/>
      <c r="C297" s="254"/>
      <c r="D297" s="269"/>
      <c r="E297" s="254"/>
      <c r="F297" s="270"/>
      <c r="G297" s="254"/>
      <c r="H297" s="254"/>
      <c r="I297" s="254"/>
      <c r="J297" s="254"/>
      <c r="K297" s="254"/>
      <c r="L297" s="254"/>
      <c r="M297" s="254"/>
      <c r="N297" s="254"/>
      <c r="O297" s="254"/>
      <c r="P297" s="254"/>
      <c r="Q297" s="254"/>
      <c r="R297" s="254"/>
      <c r="S297" s="254"/>
      <c r="T297" s="254"/>
      <c r="U297" s="254"/>
      <c r="V297" s="254"/>
      <c r="W297" s="254"/>
      <c r="X297" s="254"/>
      <c r="Y297" s="254"/>
      <c r="Z297" s="254"/>
    </row>
    <row r="298" spans="1:26" ht="13.5" customHeight="1">
      <c r="A298" s="254"/>
      <c r="B298" s="254"/>
      <c r="C298" s="254"/>
      <c r="D298" s="269"/>
      <c r="E298" s="254"/>
      <c r="F298" s="270"/>
      <c r="G298" s="254"/>
      <c r="H298" s="254"/>
      <c r="I298" s="254"/>
      <c r="J298" s="254"/>
      <c r="K298" s="254"/>
      <c r="L298" s="254"/>
      <c r="M298" s="254"/>
      <c r="N298" s="254"/>
      <c r="O298" s="254"/>
      <c r="P298" s="254"/>
      <c r="Q298" s="254"/>
      <c r="R298" s="254"/>
      <c r="S298" s="254"/>
      <c r="T298" s="254"/>
      <c r="U298" s="254"/>
      <c r="V298" s="254"/>
      <c r="W298" s="254"/>
      <c r="X298" s="254"/>
      <c r="Y298" s="254"/>
      <c r="Z298" s="254"/>
    </row>
    <row r="299" spans="1:26" ht="13.5" customHeight="1">
      <c r="A299" s="254"/>
      <c r="B299" s="254"/>
      <c r="C299" s="254"/>
      <c r="D299" s="269"/>
      <c r="E299" s="254"/>
      <c r="F299" s="270"/>
      <c r="G299" s="254"/>
      <c r="H299" s="254"/>
      <c r="I299" s="254"/>
      <c r="J299" s="254"/>
      <c r="K299" s="254"/>
      <c r="L299" s="254"/>
      <c r="M299" s="254"/>
      <c r="N299" s="254"/>
      <c r="O299" s="254"/>
      <c r="P299" s="254"/>
      <c r="Q299" s="254"/>
      <c r="R299" s="254"/>
      <c r="S299" s="254"/>
      <c r="T299" s="254"/>
      <c r="U299" s="254"/>
      <c r="V299" s="254"/>
      <c r="W299" s="254"/>
      <c r="X299" s="254"/>
      <c r="Y299" s="254"/>
      <c r="Z299" s="254"/>
    </row>
    <row r="300" spans="1:26" ht="13.5" customHeight="1">
      <c r="A300" s="254"/>
      <c r="B300" s="254"/>
      <c r="C300" s="254"/>
      <c r="D300" s="269"/>
      <c r="E300" s="254"/>
      <c r="F300" s="270"/>
      <c r="G300" s="254"/>
      <c r="H300" s="254"/>
      <c r="I300" s="254"/>
      <c r="J300" s="254"/>
      <c r="K300" s="254"/>
      <c r="L300" s="254"/>
      <c r="M300" s="254"/>
      <c r="N300" s="254"/>
      <c r="O300" s="254"/>
      <c r="P300" s="254"/>
      <c r="Q300" s="254"/>
      <c r="R300" s="254"/>
      <c r="S300" s="254"/>
      <c r="T300" s="254"/>
      <c r="U300" s="254"/>
      <c r="V300" s="254"/>
      <c r="W300" s="254"/>
      <c r="X300" s="254"/>
      <c r="Y300" s="254"/>
      <c r="Z300" s="254"/>
    </row>
    <row r="301" spans="1:26" ht="13.5" customHeight="1">
      <c r="A301" s="254"/>
      <c r="B301" s="254"/>
      <c r="C301" s="254"/>
      <c r="D301" s="269"/>
      <c r="E301" s="254"/>
      <c r="F301" s="270"/>
      <c r="G301" s="254"/>
      <c r="H301" s="254"/>
      <c r="I301" s="254"/>
      <c r="J301" s="254"/>
      <c r="K301" s="254"/>
      <c r="L301" s="254"/>
      <c r="M301" s="254"/>
      <c r="N301" s="254"/>
      <c r="O301" s="254"/>
      <c r="P301" s="254"/>
      <c r="Q301" s="254"/>
      <c r="R301" s="254"/>
      <c r="S301" s="254"/>
      <c r="T301" s="254"/>
      <c r="U301" s="254"/>
      <c r="V301" s="254"/>
      <c r="W301" s="254"/>
      <c r="X301" s="254"/>
      <c r="Y301" s="254"/>
      <c r="Z301" s="254"/>
    </row>
    <row r="302" spans="1:26" ht="13.5" customHeight="1">
      <c r="A302" s="254"/>
      <c r="B302" s="254"/>
      <c r="C302" s="254"/>
      <c r="D302" s="269"/>
      <c r="E302" s="254"/>
      <c r="F302" s="270"/>
      <c r="G302" s="254"/>
      <c r="H302" s="254"/>
      <c r="I302" s="254"/>
      <c r="J302" s="254"/>
      <c r="K302" s="254"/>
      <c r="L302" s="254"/>
      <c r="M302" s="254"/>
      <c r="N302" s="254"/>
      <c r="O302" s="254"/>
      <c r="P302" s="254"/>
      <c r="Q302" s="254"/>
      <c r="R302" s="254"/>
      <c r="S302" s="254"/>
      <c r="T302" s="254"/>
      <c r="U302" s="254"/>
      <c r="V302" s="254"/>
      <c r="W302" s="254"/>
      <c r="X302" s="254"/>
      <c r="Y302" s="254"/>
      <c r="Z302" s="254"/>
    </row>
    <row r="303" spans="1:26" ht="13.5" customHeight="1">
      <c r="A303" s="254"/>
      <c r="B303" s="254"/>
      <c r="C303" s="254"/>
      <c r="D303" s="269"/>
      <c r="E303" s="254"/>
      <c r="F303" s="270"/>
      <c r="G303" s="254"/>
      <c r="H303" s="254"/>
      <c r="I303" s="254"/>
      <c r="J303" s="254"/>
      <c r="K303" s="254"/>
      <c r="L303" s="254"/>
      <c r="M303" s="254"/>
      <c r="N303" s="254"/>
      <c r="O303" s="254"/>
      <c r="P303" s="254"/>
      <c r="Q303" s="254"/>
      <c r="R303" s="254"/>
      <c r="S303" s="254"/>
      <c r="T303" s="254"/>
      <c r="U303" s="254"/>
      <c r="V303" s="254"/>
      <c r="W303" s="254"/>
      <c r="X303" s="254"/>
      <c r="Y303" s="254"/>
      <c r="Z303" s="254"/>
    </row>
    <row r="304" spans="1:26" ht="13.5" customHeight="1">
      <c r="A304" s="254"/>
      <c r="B304" s="254"/>
      <c r="C304" s="254"/>
      <c r="D304" s="269"/>
      <c r="E304" s="254"/>
      <c r="F304" s="270"/>
      <c r="G304" s="254"/>
      <c r="H304" s="254"/>
      <c r="I304" s="254"/>
      <c r="J304" s="254"/>
      <c r="K304" s="254"/>
      <c r="L304" s="254"/>
      <c r="M304" s="254"/>
      <c r="N304" s="254"/>
      <c r="O304" s="254"/>
      <c r="P304" s="254"/>
      <c r="Q304" s="254"/>
      <c r="R304" s="254"/>
      <c r="S304" s="254"/>
      <c r="T304" s="254"/>
      <c r="U304" s="254"/>
      <c r="V304" s="254"/>
      <c r="W304" s="254"/>
      <c r="X304" s="254"/>
      <c r="Y304" s="254"/>
      <c r="Z304" s="254"/>
    </row>
    <row r="305" spans="1:26" ht="13.5" customHeight="1">
      <c r="A305" s="254"/>
      <c r="B305" s="254"/>
      <c r="C305" s="254"/>
      <c r="D305" s="269"/>
      <c r="E305" s="254"/>
      <c r="F305" s="270"/>
      <c r="G305" s="254"/>
      <c r="H305" s="254"/>
      <c r="I305" s="254"/>
      <c r="J305" s="254"/>
      <c r="K305" s="254"/>
      <c r="L305" s="254"/>
      <c r="M305" s="254"/>
      <c r="N305" s="254"/>
      <c r="O305" s="254"/>
      <c r="P305" s="254"/>
      <c r="Q305" s="254"/>
      <c r="R305" s="254"/>
      <c r="S305" s="254"/>
      <c r="T305" s="254"/>
      <c r="U305" s="254"/>
      <c r="V305" s="254"/>
      <c r="W305" s="254"/>
      <c r="X305" s="254"/>
      <c r="Y305" s="254"/>
      <c r="Z305" s="254"/>
    </row>
    <row r="306" spans="1:26" ht="13.5" customHeight="1">
      <c r="A306" s="254"/>
      <c r="B306" s="254"/>
      <c r="C306" s="254"/>
      <c r="D306" s="269"/>
      <c r="E306" s="254"/>
      <c r="F306" s="270"/>
      <c r="G306" s="254"/>
      <c r="H306" s="254"/>
      <c r="I306" s="254"/>
      <c r="J306" s="254"/>
      <c r="K306" s="254"/>
      <c r="L306" s="254"/>
      <c r="M306" s="254"/>
      <c r="N306" s="254"/>
      <c r="O306" s="254"/>
      <c r="P306" s="254"/>
      <c r="Q306" s="254"/>
      <c r="R306" s="254"/>
      <c r="S306" s="254"/>
      <c r="T306" s="254"/>
      <c r="U306" s="254"/>
      <c r="V306" s="254"/>
      <c r="W306" s="254"/>
      <c r="X306" s="254"/>
      <c r="Y306" s="254"/>
      <c r="Z306" s="254"/>
    </row>
    <row r="307" spans="1:26" ht="13.5" customHeight="1">
      <c r="A307" s="254"/>
      <c r="B307" s="254"/>
      <c r="C307" s="254"/>
      <c r="D307" s="269"/>
      <c r="E307" s="254"/>
      <c r="F307" s="270"/>
      <c r="G307" s="254"/>
      <c r="H307" s="254"/>
      <c r="I307" s="254"/>
      <c r="J307" s="254"/>
      <c r="K307" s="254"/>
      <c r="L307" s="254"/>
      <c r="M307" s="254"/>
      <c r="N307" s="254"/>
      <c r="O307" s="254"/>
      <c r="P307" s="254"/>
      <c r="Q307" s="254"/>
      <c r="R307" s="254"/>
      <c r="S307" s="254"/>
      <c r="T307" s="254"/>
      <c r="U307" s="254"/>
      <c r="V307" s="254"/>
      <c r="W307" s="254"/>
      <c r="X307" s="254"/>
      <c r="Y307" s="254"/>
      <c r="Z307" s="254"/>
    </row>
    <row r="308" spans="1:26" ht="13.5" customHeight="1">
      <c r="A308" s="254"/>
      <c r="B308" s="254"/>
      <c r="C308" s="254"/>
      <c r="D308" s="269"/>
      <c r="E308" s="254"/>
      <c r="F308" s="270"/>
      <c r="G308" s="254"/>
      <c r="H308" s="254"/>
      <c r="I308" s="254"/>
      <c r="J308" s="254"/>
      <c r="K308" s="254"/>
      <c r="L308" s="254"/>
      <c r="M308" s="254"/>
      <c r="N308" s="254"/>
      <c r="O308" s="254"/>
      <c r="P308" s="254"/>
      <c r="Q308" s="254"/>
      <c r="R308" s="254"/>
      <c r="S308" s="254"/>
      <c r="T308" s="254"/>
      <c r="U308" s="254"/>
      <c r="V308" s="254"/>
      <c r="W308" s="254"/>
      <c r="X308" s="254"/>
      <c r="Y308" s="254"/>
      <c r="Z308" s="254"/>
    </row>
    <row r="309" spans="1:26" ht="13.5" customHeight="1">
      <c r="A309" s="254"/>
      <c r="B309" s="254"/>
      <c r="C309" s="254"/>
      <c r="D309" s="269"/>
      <c r="E309" s="254"/>
      <c r="F309" s="270"/>
      <c r="G309" s="254"/>
      <c r="H309" s="254"/>
      <c r="I309" s="254"/>
      <c r="J309" s="254"/>
      <c r="K309" s="254"/>
      <c r="L309" s="254"/>
      <c r="M309" s="254"/>
      <c r="N309" s="254"/>
      <c r="O309" s="254"/>
      <c r="P309" s="254"/>
      <c r="Q309" s="254"/>
      <c r="R309" s="254"/>
      <c r="S309" s="254"/>
      <c r="T309" s="254"/>
      <c r="U309" s="254"/>
      <c r="V309" s="254"/>
      <c r="W309" s="254"/>
      <c r="X309" s="254"/>
      <c r="Y309" s="254"/>
      <c r="Z309" s="254"/>
    </row>
    <row r="310" spans="1:26" ht="13.5" customHeight="1">
      <c r="A310" s="254"/>
      <c r="B310" s="254"/>
      <c r="C310" s="254"/>
      <c r="D310" s="269"/>
      <c r="E310" s="254"/>
      <c r="F310" s="270"/>
      <c r="G310" s="254"/>
      <c r="H310" s="254"/>
      <c r="I310" s="254"/>
      <c r="J310" s="254"/>
      <c r="K310" s="254"/>
      <c r="L310" s="254"/>
      <c r="M310" s="254"/>
      <c r="N310" s="254"/>
      <c r="O310" s="254"/>
      <c r="P310" s="254"/>
      <c r="Q310" s="254"/>
      <c r="R310" s="254"/>
      <c r="S310" s="254"/>
      <c r="T310" s="254"/>
      <c r="U310" s="254"/>
      <c r="V310" s="254"/>
      <c r="W310" s="254"/>
      <c r="X310" s="254"/>
      <c r="Y310" s="254"/>
      <c r="Z310" s="254"/>
    </row>
    <row r="311" spans="1:26" ht="13.5" customHeight="1">
      <c r="A311" s="254"/>
      <c r="B311" s="254"/>
      <c r="C311" s="254"/>
      <c r="D311" s="269"/>
      <c r="E311" s="254"/>
      <c r="F311" s="270"/>
      <c r="G311" s="254"/>
      <c r="H311" s="254"/>
      <c r="I311" s="254"/>
      <c r="J311" s="254"/>
      <c r="K311" s="254"/>
      <c r="L311" s="254"/>
      <c r="M311" s="254"/>
      <c r="N311" s="254"/>
      <c r="O311" s="254"/>
      <c r="P311" s="254"/>
      <c r="Q311" s="254"/>
      <c r="R311" s="254"/>
      <c r="S311" s="254"/>
      <c r="T311" s="254"/>
      <c r="U311" s="254"/>
      <c r="V311" s="254"/>
      <c r="W311" s="254"/>
      <c r="X311" s="254"/>
      <c r="Y311" s="254"/>
      <c r="Z311" s="254"/>
    </row>
    <row r="312" spans="1:26" ht="13.5" customHeight="1">
      <c r="A312" s="254"/>
      <c r="B312" s="254"/>
      <c r="C312" s="254"/>
      <c r="D312" s="269"/>
      <c r="E312" s="254"/>
      <c r="F312" s="270"/>
      <c r="G312" s="254"/>
      <c r="H312" s="254"/>
      <c r="I312" s="254"/>
      <c r="J312" s="254"/>
      <c r="K312" s="254"/>
      <c r="L312" s="254"/>
      <c r="M312" s="254"/>
      <c r="N312" s="254"/>
      <c r="O312" s="254"/>
      <c r="P312" s="254"/>
      <c r="Q312" s="254"/>
      <c r="R312" s="254"/>
      <c r="S312" s="254"/>
      <c r="T312" s="254"/>
      <c r="U312" s="254"/>
      <c r="V312" s="254"/>
      <c r="W312" s="254"/>
      <c r="X312" s="254"/>
      <c r="Y312" s="254"/>
      <c r="Z312" s="254"/>
    </row>
    <row r="313" spans="1:26" ht="13.5" customHeight="1">
      <c r="A313" s="254"/>
      <c r="B313" s="254"/>
      <c r="C313" s="254"/>
      <c r="D313" s="269"/>
      <c r="E313" s="254"/>
      <c r="F313" s="270"/>
      <c r="G313" s="254"/>
      <c r="H313" s="254"/>
      <c r="I313" s="254"/>
      <c r="J313" s="254"/>
      <c r="K313" s="254"/>
      <c r="L313" s="254"/>
      <c r="M313" s="254"/>
      <c r="N313" s="254"/>
      <c r="O313" s="254"/>
      <c r="P313" s="254"/>
      <c r="Q313" s="254"/>
      <c r="R313" s="254"/>
      <c r="S313" s="254"/>
      <c r="T313" s="254"/>
      <c r="U313" s="254"/>
      <c r="V313" s="254"/>
      <c r="W313" s="254"/>
      <c r="X313" s="254"/>
      <c r="Y313" s="254"/>
      <c r="Z313" s="254"/>
    </row>
    <row r="314" spans="1:26" ht="13.5" customHeight="1">
      <c r="A314" s="254"/>
      <c r="B314" s="254"/>
      <c r="C314" s="254"/>
      <c r="D314" s="269"/>
      <c r="E314" s="254"/>
      <c r="F314" s="270"/>
      <c r="G314" s="254"/>
      <c r="H314" s="254"/>
      <c r="I314" s="254"/>
      <c r="J314" s="254"/>
      <c r="K314" s="254"/>
      <c r="L314" s="254"/>
      <c r="M314" s="254"/>
      <c r="N314" s="254"/>
      <c r="O314" s="254"/>
      <c r="P314" s="254"/>
      <c r="Q314" s="254"/>
      <c r="R314" s="254"/>
      <c r="S314" s="254"/>
      <c r="T314" s="254"/>
      <c r="U314" s="254"/>
      <c r="V314" s="254"/>
      <c r="W314" s="254"/>
      <c r="X314" s="254"/>
      <c r="Y314" s="254"/>
      <c r="Z314" s="254"/>
    </row>
    <row r="315" spans="1:26" ht="13.5" customHeight="1">
      <c r="A315" s="254"/>
      <c r="B315" s="254"/>
      <c r="C315" s="254"/>
      <c r="D315" s="269"/>
      <c r="E315" s="254"/>
      <c r="F315" s="270"/>
      <c r="G315" s="254"/>
      <c r="H315" s="254"/>
      <c r="I315" s="254"/>
      <c r="J315" s="254"/>
      <c r="K315" s="254"/>
      <c r="L315" s="254"/>
      <c r="M315" s="254"/>
      <c r="N315" s="254"/>
      <c r="O315" s="254"/>
      <c r="P315" s="254"/>
      <c r="Q315" s="254"/>
      <c r="R315" s="254"/>
      <c r="S315" s="254"/>
      <c r="T315" s="254"/>
      <c r="U315" s="254"/>
      <c r="V315" s="254"/>
      <c r="W315" s="254"/>
      <c r="X315" s="254"/>
      <c r="Y315" s="254"/>
      <c r="Z315" s="254"/>
    </row>
    <row r="316" spans="1:26" ht="13.5" customHeight="1">
      <c r="A316" s="254"/>
      <c r="B316" s="254"/>
      <c r="C316" s="254"/>
      <c r="D316" s="269"/>
      <c r="E316" s="254"/>
      <c r="F316" s="270"/>
      <c r="G316" s="254"/>
      <c r="H316" s="254"/>
      <c r="I316" s="254"/>
      <c r="J316" s="254"/>
      <c r="K316" s="254"/>
      <c r="L316" s="254"/>
      <c r="M316" s="254"/>
      <c r="N316" s="254"/>
      <c r="O316" s="254"/>
      <c r="P316" s="254"/>
      <c r="Q316" s="254"/>
      <c r="R316" s="254"/>
      <c r="S316" s="254"/>
      <c r="T316" s="254"/>
      <c r="U316" s="254"/>
      <c r="V316" s="254"/>
      <c r="W316" s="254"/>
      <c r="X316" s="254"/>
      <c r="Y316" s="254"/>
      <c r="Z316" s="254"/>
    </row>
    <row r="317" spans="1:26" ht="13.5" customHeight="1">
      <c r="A317" s="254"/>
      <c r="B317" s="254"/>
      <c r="C317" s="254"/>
      <c r="D317" s="269"/>
      <c r="E317" s="254"/>
      <c r="F317" s="270"/>
      <c r="G317" s="254"/>
      <c r="H317" s="254"/>
      <c r="I317" s="254"/>
      <c r="J317" s="254"/>
      <c r="K317" s="254"/>
      <c r="L317" s="254"/>
      <c r="M317" s="254"/>
      <c r="N317" s="254"/>
      <c r="O317" s="254"/>
      <c r="P317" s="254"/>
      <c r="Q317" s="254"/>
      <c r="R317" s="254"/>
      <c r="S317" s="254"/>
      <c r="T317" s="254"/>
      <c r="U317" s="254"/>
      <c r="V317" s="254"/>
      <c r="W317" s="254"/>
      <c r="X317" s="254"/>
      <c r="Y317" s="254"/>
      <c r="Z317" s="254"/>
    </row>
    <row r="318" spans="1:26" ht="13.5" customHeight="1">
      <c r="A318" s="254"/>
      <c r="B318" s="254"/>
      <c r="C318" s="254"/>
      <c r="D318" s="269"/>
      <c r="E318" s="254"/>
      <c r="F318" s="270"/>
      <c r="G318" s="254"/>
      <c r="H318" s="254"/>
      <c r="I318" s="254"/>
      <c r="J318" s="254"/>
      <c r="K318" s="254"/>
      <c r="L318" s="254"/>
      <c r="M318" s="254"/>
      <c r="N318" s="254"/>
      <c r="O318" s="254"/>
      <c r="P318" s="254"/>
      <c r="Q318" s="254"/>
      <c r="R318" s="254"/>
      <c r="S318" s="254"/>
      <c r="T318" s="254"/>
      <c r="U318" s="254"/>
      <c r="V318" s="254"/>
      <c r="W318" s="254"/>
      <c r="X318" s="254"/>
      <c r="Y318" s="254"/>
      <c r="Z318" s="254"/>
    </row>
    <row r="319" spans="1:26" ht="13.5" customHeight="1">
      <c r="A319" s="254"/>
      <c r="B319" s="254"/>
      <c r="C319" s="254"/>
      <c r="D319" s="269"/>
      <c r="E319" s="254"/>
      <c r="F319" s="270"/>
      <c r="G319" s="254"/>
      <c r="H319" s="254"/>
      <c r="I319" s="254"/>
      <c r="J319" s="254"/>
      <c r="K319" s="254"/>
      <c r="L319" s="254"/>
      <c r="M319" s="254"/>
      <c r="N319" s="254"/>
      <c r="O319" s="254"/>
      <c r="P319" s="254"/>
      <c r="Q319" s="254"/>
      <c r="R319" s="254"/>
      <c r="S319" s="254"/>
      <c r="T319" s="254"/>
      <c r="U319" s="254"/>
      <c r="V319" s="254"/>
      <c r="W319" s="254"/>
      <c r="X319" s="254"/>
      <c r="Y319" s="254"/>
      <c r="Z319" s="254"/>
    </row>
    <row r="320" spans="1:26" ht="13.5" customHeight="1">
      <c r="A320" s="254"/>
      <c r="B320" s="254"/>
      <c r="C320" s="254"/>
      <c r="D320" s="269"/>
      <c r="E320" s="254"/>
      <c r="F320" s="270"/>
      <c r="G320" s="254"/>
      <c r="H320" s="254"/>
      <c r="I320" s="254"/>
      <c r="J320" s="254"/>
      <c r="K320" s="254"/>
      <c r="L320" s="254"/>
      <c r="M320" s="254"/>
      <c r="N320" s="254"/>
      <c r="O320" s="254"/>
      <c r="P320" s="254"/>
      <c r="Q320" s="254"/>
      <c r="R320" s="254"/>
      <c r="S320" s="254"/>
      <c r="T320" s="254"/>
      <c r="U320" s="254"/>
      <c r="V320" s="254"/>
      <c r="W320" s="254"/>
      <c r="X320" s="254"/>
      <c r="Y320" s="254"/>
      <c r="Z320" s="254"/>
    </row>
    <row r="321" spans="1:26" ht="13.5" customHeight="1">
      <c r="A321" s="254"/>
      <c r="B321" s="254"/>
      <c r="C321" s="254"/>
      <c r="D321" s="269"/>
      <c r="E321" s="254"/>
      <c r="F321" s="270"/>
      <c r="G321" s="254"/>
      <c r="H321" s="254"/>
      <c r="I321" s="254"/>
      <c r="J321" s="254"/>
      <c r="K321" s="254"/>
      <c r="L321" s="254"/>
      <c r="M321" s="254"/>
      <c r="N321" s="254"/>
      <c r="O321" s="254"/>
      <c r="P321" s="254"/>
      <c r="Q321" s="254"/>
      <c r="R321" s="254"/>
      <c r="S321" s="254"/>
      <c r="T321" s="254"/>
      <c r="U321" s="254"/>
      <c r="V321" s="254"/>
      <c r="W321" s="254"/>
      <c r="X321" s="254"/>
      <c r="Y321" s="254"/>
      <c r="Z321" s="254"/>
    </row>
    <row r="322" spans="1:26" ht="13.5" customHeight="1">
      <c r="A322" s="254"/>
      <c r="B322" s="254"/>
      <c r="C322" s="254"/>
      <c r="D322" s="269"/>
      <c r="E322" s="254"/>
      <c r="F322" s="270"/>
      <c r="G322" s="254"/>
      <c r="H322" s="254"/>
      <c r="I322" s="254"/>
      <c r="J322" s="254"/>
      <c r="K322" s="254"/>
      <c r="L322" s="254"/>
      <c r="M322" s="254"/>
      <c r="N322" s="254"/>
      <c r="O322" s="254"/>
      <c r="P322" s="254"/>
      <c r="Q322" s="254"/>
      <c r="R322" s="254"/>
      <c r="S322" s="254"/>
      <c r="T322" s="254"/>
      <c r="U322" s="254"/>
      <c r="V322" s="254"/>
      <c r="W322" s="254"/>
      <c r="X322" s="254"/>
      <c r="Y322" s="254"/>
      <c r="Z322" s="254"/>
    </row>
    <row r="323" spans="1:26" ht="13.5" customHeight="1">
      <c r="A323" s="254"/>
      <c r="B323" s="254"/>
      <c r="C323" s="254"/>
      <c r="D323" s="269"/>
      <c r="E323" s="254"/>
      <c r="F323" s="270"/>
      <c r="G323" s="254"/>
      <c r="H323" s="254"/>
      <c r="I323" s="254"/>
      <c r="J323" s="254"/>
      <c r="K323" s="254"/>
      <c r="L323" s="254"/>
      <c r="M323" s="254"/>
      <c r="N323" s="254"/>
      <c r="O323" s="254"/>
      <c r="P323" s="254"/>
      <c r="Q323" s="254"/>
      <c r="R323" s="254"/>
      <c r="S323" s="254"/>
      <c r="T323" s="254"/>
      <c r="U323" s="254"/>
      <c r="V323" s="254"/>
      <c r="W323" s="254"/>
      <c r="X323" s="254"/>
      <c r="Y323" s="254"/>
      <c r="Z323" s="254"/>
    </row>
    <row r="324" spans="1:26" ht="13.5" customHeight="1">
      <c r="A324" s="254"/>
      <c r="B324" s="254"/>
      <c r="C324" s="254"/>
      <c r="D324" s="269"/>
      <c r="E324" s="254"/>
      <c r="F324" s="270"/>
      <c r="G324" s="254"/>
      <c r="H324" s="254"/>
      <c r="I324" s="254"/>
      <c r="J324" s="254"/>
      <c r="K324" s="254"/>
      <c r="L324" s="254"/>
      <c r="M324" s="254"/>
      <c r="N324" s="254"/>
      <c r="O324" s="254"/>
      <c r="P324" s="254"/>
      <c r="Q324" s="254"/>
      <c r="R324" s="254"/>
      <c r="S324" s="254"/>
      <c r="T324" s="254"/>
      <c r="U324" s="254"/>
      <c r="V324" s="254"/>
      <c r="W324" s="254"/>
      <c r="X324" s="254"/>
      <c r="Y324" s="254"/>
      <c r="Z324" s="254"/>
    </row>
    <row r="325" spans="1:26" ht="13.5" customHeight="1">
      <c r="A325" s="254"/>
      <c r="B325" s="254"/>
      <c r="C325" s="254"/>
      <c r="D325" s="269"/>
      <c r="E325" s="254"/>
      <c r="F325" s="270"/>
      <c r="G325" s="254"/>
      <c r="H325" s="254"/>
      <c r="I325" s="254"/>
      <c r="J325" s="254"/>
      <c r="K325" s="254"/>
      <c r="L325" s="254"/>
      <c r="M325" s="254"/>
      <c r="N325" s="254"/>
      <c r="O325" s="254"/>
      <c r="P325" s="254"/>
      <c r="Q325" s="254"/>
      <c r="R325" s="254"/>
      <c r="S325" s="254"/>
      <c r="T325" s="254"/>
      <c r="U325" s="254"/>
      <c r="V325" s="254"/>
      <c r="W325" s="254"/>
      <c r="X325" s="254"/>
      <c r="Y325" s="254"/>
      <c r="Z325" s="254"/>
    </row>
    <row r="326" spans="1:26" ht="13.5" customHeight="1">
      <c r="A326" s="254"/>
      <c r="B326" s="254"/>
      <c r="C326" s="254"/>
      <c r="D326" s="269"/>
      <c r="E326" s="254"/>
      <c r="F326" s="270"/>
      <c r="G326" s="254"/>
      <c r="H326" s="254"/>
      <c r="I326" s="254"/>
      <c r="J326" s="254"/>
      <c r="K326" s="254"/>
      <c r="L326" s="254"/>
      <c r="M326" s="254"/>
      <c r="N326" s="254"/>
      <c r="O326" s="254"/>
      <c r="P326" s="254"/>
      <c r="Q326" s="254"/>
      <c r="R326" s="254"/>
      <c r="S326" s="254"/>
      <c r="T326" s="254"/>
      <c r="U326" s="254"/>
      <c r="V326" s="254"/>
      <c r="W326" s="254"/>
      <c r="X326" s="254"/>
      <c r="Y326" s="254"/>
      <c r="Z326" s="254"/>
    </row>
    <row r="327" spans="1:26" ht="13.5" customHeight="1">
      <c r="A327" s="254"/>
      <c r="B327" s="254"/>
      <c r="C327" s="254"/>
      <c r="D327" s="269"/>
      <c r="E327" s="254"/>
      <c r="F327" s="270"/>
      <c r="G327" s="254"/>
      <c r="H327" s="254"/>
      <c r="I327" s="254"/>
      <c r="J327" s="254"/>
      <c r="K327" s="254"/>
      <c r="L327" s="254"/>
      <c r="M327" s="254"/>
      <c r="N327" s="254"/>
      <c r="O327" s="254"/>
      <c r="P327" s="254"/>
      <c r="Q327" s="254"/>
      <c r="R327" s="254"/>
      <c r="S327" s="254"/>
      <c r="T327" s="254"/>
      <c r="U327" s="254"/>
      <c r="V327" s="254"/>
      <c r="W327" s="254"/>
      <c r="X327" s="254"/>
      <c r="Y327" s="254"/>
      <c r="Z327" s="254"/>
    </row>
    <row r="328" spans="1:26" ht="13.5" customHeight="1">
      <c r="A328" s="254"/>
      <c r="B328" s="254"/>
      <c r="C328" s="254"/>
      <c r="D328" s="269"/>
      <c r="E328" s="254"/>
      <c r="F328" s="270"/>
      <c r="G328" s="254"/>
      <c r="H328" s="254"/>
      <c r="I328" s="254"/>
      <c r="J328" s="254"/>
      <c r="K328" s="254"/>
      <c r="L328" s="254"/>
      <c r="M328" s="254"/>
      <c r="N328" s="254"/>
      <c r="O328" s="254"/>
      <c r="P328" s="254"/>
      <c r="Q328" s="254"/>
      <c r="R328" s="254"/>
      <c r="S328" s="254"/>
      <c r="T328" s="254"/>
      <c r="U328" s="254"/>
      <c r="V328" s="254"/>
      <c r="W328" s="254"/>
      <c r="X328" s="254"/>
      <c r="Y328" s="254"/>
      <c r="Z328" s="254"/>
    </row>
    <row r="329" spans="1:26" ht="13.5" customHeight="1">
      <c r="A329" s="254"/>
      <c r="B329" s="254"/>
      <c r="C329" s="254"/>
      <c r="D329" s="269"/>
      <c r="E329" s="254"/>
      <c r="F329" s="270"/>
      <c r="G329" s="254"/>
      <c r="H329" s="254"/>
      <c r="I329" s="254"/>
      <c r="J329" s="254"/>
      <c r="K329" s="254"/>
      <c r="L329" s="254"/>
      <c r="M329" s="254"/>
      <c r="N329" s="254"/>
      <c r="O329" s="254"/>
      <c r="P329" s="254"/>
      <c r="Q329" s="254"/>
      <c r="R329" s="254"/>
      <c r="S329" s="254"/>
      <c r="T329" s="254"/>
      <c r="U329" s="254"/>
      <c r="V329" s="254"/>
      <c r="W329" s="254"/>
      <c r="X329" s="254"/>
      <c r="Y329" s="254"/>
      <c r="Z329" s="254"/>
    </row>
    <row r="330" spans="1:26" ht="13.5" customHeight="1">
      <c r="A330" s="254"/>
      <c r="B330" s="254"/>
      <c r="C330" s="254"/>
      <c r="D330" s="269"/>
      <c r="E330" s="254"/>
      <c r="F330" s="270"/>
      <c r="G330" s="254"/>
      <c r="H330" s="254"/>
      <c r="I330" s="254"/>
      <c r="J330" s="254"/>
      <c r="K330" s="254"/>
      <c r="L330" s="254"/>
      <c r="M330" s="254"/>
      <c r="N330" s="254"/>
      <c r="O330" s="254"/>
      <c r="P330" s="254"/>
      <c r="Q330" s="254"/>
      <c r="R330" s="254"/>
      <c r="S330" s="254"/>
      <c r="T330" s="254"/>
      <c r="U330" s="254"/>
      <c r="V330" s="254"/>
      <c r="W330" s="254"/>
      <c r="X330" s="254"/>
      <c r="Y330" s="254"/>
      <c r="Z330" s="254"/>
    </row>
    <row r="331" spans="1:26" ht="13.5" customHeight="1">
      <c r="A331" s="254"/>
      <c r="B331" s="254"/>
      <c r="C331" s="254"/>
      <c r="D331" s="269"/>
      <c r="E331" s="254"/>
      <c r="F331" s="270"/>
      <c r="G331" s="254"/>
      <c r="H331" s="254"/>
      <c r="I331" s="254"/>
      <c r="J331" s="254"/>
      <c r="K331" s="254"/>
      <c r="L331" s="254"/>
      <c r="M331" s="254"/>
      <c r="N331" s="254"/>
      <c r="O331" s="254"/>
      <c r="P331" s="254"/>
      <c r="Q331" s="254"/>
      <c r="R331" s="254"/>
      <c r="S331" s="254"/>
      <c r="T331" s="254"/>
      <c r="U331" s="254"/>
      <c r="V331" s="254"/>
      <c r="W331" s="254"/>
      <c r="X331" s="254"/>
      <c r="Y331" s="254"/>
      <c r="Z331" s="254"/>
    </row>
    <row r="332" spans="1:26" ht="13.5" customHeight="1">
      <c r="A332" s="254"/>
      <c r="B332" s="254"/>
      <c r="C332" s="254"/>
      <c r="D332" s="269"/>
      <c r="E332" s="254"/>
      <c r="F332" s="270"/>
      <c r="G332" s="254"/>
      <c r="H332" s="254"/>
      <c r="I332" s="254"/>
      <c r="J332" s="254"/>
      <c r="K332" s="254"/>
      <c r="L332" s="254"/>
      <c r="M332" s="254"/>
      <c r="N332" s="254"/>
      <c r="O332" s="254"/>
      <c r="P332" s="254"/>
      <c r="Q332" s="254"/>
      <c r="R332" s="254"/>
      <c r="S332" s="254"/>
      <c r="T332" s="254"/>
      <c r="U332" s="254"/>
      <c r="V332" s="254"/>
      <c r="W332" s="254"/>
      <c r="X332" s="254"/>
      <c r="Y332" s="254"/>
      <c r="Z332" s="254"/>
    </row>
    <row r="333" spans="1:26" ht="13.5" customHeight="1">
      <c r="A333" s="254"/>
      <c r="B333" s="254"/>
      <c r="C333" s="254"/>
      <c r="D333" s="269"/>
      <c r="E333" s="254"/>
      <c r="F333" s="270"/>
      <c r="G333" s="254"/>
      <c r="H333" s="254"/>
      <c r="I333" s="254"/>
      <c r="J333" s="254"/>
      <c r="K333" s="254"/>
      <c r="L333" s="254"/>
      <c r="M333" s="254"/>
      <c r="N333" s="254"/>
      <c r="O333" s="254"/>
      <c r="P333" s="254"/>
      <c r="Q333" s="254"/>
      <c r="R333" s="254"/>
      <c r="S333" s="254"/>
      <c r="T333" s="254"/>
      <c r="U333" s="254"/>
      <c r="V333" s="254"/>
      <c r="W333" s="254"/>
      <c r="X333" s="254"/>
      <c r="Y333" s="254"/>
      <c r="Z333" s="254"/>
    </row>
    <row r="334" spans="1:26" ht="13.5" customHeight="1">
      <c r="A334" s="254"/>
      <c r="B334" s="254"/>
      <c r="C334" s="254"/>
      <c r="D334" s="269"/>
      <c r="E334" s="254"/>
      <c r="F334" s="270"/>
      <c r="G334" s="254"/>
      <c r="H334" s="254"/>
      <c r="I334" s="254"/>
      <c r="J334" s="254"/>
      <c r="K334" s="254"/>
      <c r="L334" s="254"/>
      <c r="M334" s="254"/>
      <c r="N334" s="254"/>
      <c r="O334" s="254"/>
      <c r="P334" s="254"/>
      <c r="Q334" s="254"/>
      <c r="R334" s="254"/>
      <c r="S334" s="254"/>
      <c r="T334" s="254"/>
      <c r="U334" s="254"/>
      <c r="V334" s="254"/>
      <c r="W334" s="254"/>
      <c r="X334" s="254"/>
      <c r="Y334" s="254"/>
      <c r="Z334" s="254"/>
    </row>
    <row r="335" spans="1:26" ht="13.5" customHeight="1">
      <c r="A335" s="254"/>
      <c r="B335" s="254"/>
      <c r="C335" s="254"/>
      <c r="D335" s="269"/>
      <c r="E335" s="254"/>
      <c r="F335" s="270"/>
      <c r="G335" s="254"/>
      <c r="H335" s="254"/>
      <c r="I335" s="254"/>
      <c r="J335" s="254"/>
      <c r="K335" s="254"/>
      <c r="L335" s="254"/>
      <c r="M335" s="254"/>
      <c r="N335" s="254"/>
      <c r="O335" s="254"/>
      <c r="P335" s="254"/>
      <c r="Q335" s="254"/>
      <c r="R335" s="254"/>
      <c r="S335" s="254"/>
      <c r="T335" s="254"/>
      <c r="U335" s="254"/>
      <c r="V335" s="254"/>
      <c r="W335" s="254"/>
      <c r="X335" s="254"/>
      <c r="Y335" s="254"/>
      <c r="Z335" s="254"/>
    </row>
    <row r="336" spans="1:26" ht="13.5" customHeight="1">
      <c r="A336" s="254"/>
      <c r="B336" s="254"/>
      <c r="C336" s="254"/>
      <c r="D336" s="269"/>
      <c r="E336" s="254"/>
      <c r="F336" s="270"/>
      <c r="G336" s="254"/>
      <c r="H336" s="254"/>
      <c r="I336" s="254"/>
      <c r="J336" s="254"/>
      <c r="K336" s="254"/>
      <c r="L336" s="254"/>
      <c r="M336" s="254"/>
      <c r="N336" s="254"/>
      <c r="O336" s="254"/>
      <c r="P336" s="254"/>
      <c r="Q336" s="254"/>
      <c r="R336" s="254"/>
      <c r="S336" s="254"/>
      <c r="T336" s="254"/>
      <c r="U336" s="254"/>
      <c r="V336" s="254"/>
      <c r="W336" s="254"/>
      <c r="X336" s="254"/>
      <c r="Y336" s="254"/>
      <c r="Z336" s="254"/>
    </row>
    <row r="337" spans="1:26" ht="13.5" customHeight="1">
      <c r="A337" s="254"/>
      <c r="B337" s="254"/>
      <c r="C337" s="254"/>
      <c r="D337" s="269"/>
      <c r="E337" s="254"/>
      <c r="F337" s="270"/>
      <c r="G337" s="254"/>
      <c r="H337" s="254"/>
      <c r="I337" s="254"/>
      <c r="J337" s="254"/>
      <c r="K337" s="254"/>
      <c r="L337" s="254"/>
      <c r="M337" s="254"/>
      <c r="N337" s="254"/>
      <c r="O337" s="254"/>
      <c r="P337" s="254"/>
      <c r="Q337" s="254"/>
      <c r="R337" s="254"/>
      <c r="S337" s="254"/>
      <c r="T337" s="254"/>
      <c r="U337" s="254"/>
      <c r="V337" s="254"/>
      <c r="W337" s="254"/>
      <c r="X337" s="254"/>
      <c r="Y337" s="254"/>
      <c r="Z337" s="254"/>
    </row>
    <row r="338" spans="1:26" ht="13.5" customHeight="1">
      <c r="A338" s="254"/>
      <c r="B338" s="254"/>
      <c r="C338" s="254"/>
      <c r="D338" s="269"/>
      <c r="E338" s="254"/>
      <c r="F338" s="270"/>
      <c r="G338" s="254"/>
      <c r="H338" s="254"/>
      <c r="I338" s="254"/>
      <c r="J338" s="254"/>
      <c r="K338" s="254"/>
      <c r="L338" s="254"/>
      <c r="M338" s="254"/>
      <c r="N338" s="254"/>
      <c r="O338" s="254"/>
      <c r="P338" s="254"/>
      <c r="Q338" s="254"/>
      <c r="R338" s="254"/>
      <c r="S338" s="254"/>
      <c r="T338" s="254"/>
      <c r="U338" s="254"/>
      <c r="V338" s="254"/>
      <c r="W338" s="254"/>
      <c r="X338" s="254"/>
      <c r="Y338" s="254"/>
      <c r="Z338" s="254"/>
    </row>
    <row r="339" spans="1:26" ht="13.5" customHeight="1">
      <c r="A339" s="254"/>
      <c r="B339" s="254"/>
      <c r="C339" s="254"/>
      <c r="D339" s="269"/>
      <c r="E339" s="254"/>
      <c r="F339" s="270"/>
      <c r="G339" s="254"/>
      <c r="H339" s="254"/>
      <c r="I339" s="254"/>
      <c r="J339" s="254"/>
      <c r="K339" s="254"/>
      <c r="L339" s="254"/>
      <c r="M339" s="254"/>
      <c r="N339" s="254"/>
      <c r="O339" s="254"/>
      <c r="P339" s="254"/>
      <c r="Q339" s="254"/>
      <c r="R339" s="254"/>
      <c r="S339" s="254"/>
      <c r="T339" s="254"/>
      <c r="U339" s="254"/>
      <c r="V339" s="254"/>
      <c r="W339" s="254"/>
      <c r="X339" s="254"/>
      <c r="Y339" s="254"/>
      <c r="Z339" s="254"/>
    </row>
    <row r="340" spans="1:26" ht="13.5" customHeight="1">
      <c r="A340" s="254"/>
      <c r="B340" s="254"/>
      <c r="C340" s="254"/>
      <c r="D340" s="269"/>
      <c r="E340" s="254"/>
      <c r="F340" s="270"/>
      <c r="G340" s="254"/>
      <c r="H340" s="254"/>
      <c r="I340" s="254"/>
      <c r="J340" s="254"/>
      <c r="K340" s="254"/>
      <c r="L340" s="254"/>
      <c r="M340" s="254"/>
      <c r="N340" s="254"/>
      <c r="O340" s="254"/>
      <c r="P340" s="254"/>
      <c r="Q340" s="254"/>
      <c r="R340" s="254"/>
      <c r="S340" s="254"/>
      <c r="T340" s="254"/>
      <c r="U340" s="254"/>
      <c r="V340" s="254"/>
      <c r="W340" s="254"/>
      <c r="X340" s="254"/>
      <c r="Y340" s="254"/>
      <c r="Z340" s="254"/>
    </row>
    <row r="341" spans="1:26" ht="13.5" customHeight="1">
      <c r="A341" s="254"/>
      <c r="B341" s="254"/>
      <c r="C341" s="254"/>
      <c r="D341" s="269"/>
      <c r="E341" s="254"/>
      <c r="F341" s="270"/>
      <c r="G341" s="254"/>
      <c r="H341" s="254"/>
      <c r="I341" s="254"/>
      <c r="J341" s="254"/>
      <c r="K341" s="254"/>
      <c r="L341" s="254"/>
      <c r="M341" s="254"/>
      <c r="N341" s="254"/>
      <c r="O341" s="254"/>
      <c r="P341" s="254"/>
      <c r="Q341" s="254"/>
      <c r="R341" s="254"/>
      <c r="S341" s="254"/>
      <c r="T341" s="254"/>
      <c r="U341" s="254"/>
      <c r="V341" s="254"/>
      <c r="W341" s="254"/>
      <c r="X341" s="254"/>
      <c r="Y341" s="254"/>
      <c r="Z341" s="254"/>
    </row>
    <row r="342" spans="1:26" ht="13.5" customHeight="1">
      <c r="A342" s="254"/>
      <c r="B342" s="254"/>
      <c r="C342" s="254"/>
      <c r="D342" s="269"/>
      <c r="E342" s="254"/>
      <c r="F342" s="270"/>
      <c r="G342" s="254"/>
      <c r="H342" s="254"/>
      <c r="I342" s="254"/>
      <c r="J342" s="254"/>
      <c r="K342" s="254"/>
      <c r="L342" s="254"/>
      <c r="M342" s="254"/>
      <c r="N342" s="254"/>
      <c r="O342" s="254"/>
      <c r="P342" s="254"/>
      <c r="Q342" s="254"/>
      <c r="R342" s="254"/>
      <c r="S342" s="254"/>
      <c r="T342" s="254"/>
      <c r="U342" s="254"/>
      <c r="V342" s="254"/>
      <c r="W342" s="254"/>
      <c r="X342" s="254"/>
      <c r="Y342" s="254"/>
      <c r="Z342" s="254"/>
    </row>
    <row r="343" spans="1:26" ht="13.5" customHeight="1">
      <c r="A343" s="254"/>
      <c r="B343" s="254"/>
      <c r="C343" s="254"/>
      <c r="D343" s="269"/>
      <c r="E343" s="254"/>
      <c r="F343" s="270"/>
      <c r="G343" s="254"/>
      <c r="H343" s="254"/>
      <c r="I343" s="254"/>
      <c r="J343" s="254"/>
      <c r="K343" s="254"/>
      <c r="L343" s="254"/>
      <c r="M343" s="254"/>
      <c r="N343" s="254"/>
      <c r="O343" s="254"/>
      <c r="P343" s="254"/>
      <c r="Q343" s="254"/>
      <c r="R343" s="254"/>
      <c r="S343" s="254"/>
      <c r="T343" s="254"/>
      <c r="U343" s="254"/>
      <c r="V343" s="254"/>
      <c r="W343" s="254"/>
      <c r="X343" s="254"/>
      <c r="Y343" s="254"/>
      <c r="Z343" s="254"/>
    </row>
    <row r="344" spans="1:26" ht="13.5" customHeight="1">
      <c r="A344" s="254"/>
      <c r="B344" s="254"/>
      <c r="C344" s="254"/>
      <c r="D344" s="269"/>
      <c r="E344" s="254"/>
      <c r="F344" s="270"/>
      <c r="G344" s="254"/>
      <c r="H344" s="254"/>
      <c r="I344" s="254"/>
      <c r="J344" s="254"/>
      <c r="K344" s="254"/>
      <c r="L344" s="254"/>
      <c r="M344" s="254"/>
      <c r="N344" s="254"/>
      <c r="O344" s="254"/>
      <c r="P344" s="254"/>
      <c r="Q344" s="254"/>
      <c r="R344" s="254"/>
      <c r="S344" s="254"/>
      <c r="T344" s="254"/>
      <c r="U344" s="254"/>
      <c r="V344" s="254"/>
      <c r="W344" s="254"/>
      <c r="X344" s="254"/>
      <c r="Y344" s="254"/>
      <c r="Z344" s="254"/>
    </row>
    <row r="345" spans="1:26" ht="13.5" customHeight="1">
      <c r="A345" s="254"/>
      <c r="B345" s="254"/>
      <c r="C345" s="254"/>
      <c r="D345" s="269"/>
      <c r="E345" s="254"/>
      <c r="F345" s="270"/>
      <c r="G345" s="254"/>
      <c r="H345" s="254"/>
      <c r="I345" s="254"/>
      <c r="J345" s="254"/>
      <c r="K345" s="254"/>
      <c r="L345" s="254"/>
      <c r="M345" s="254"/>
      <c r="N345" s="254"/>
      <c r="O345" s="254"/>
      <c r="P345" s="254"/>
      <c r="Q345" s="254"/>
      <c r="R345" s="254"/>
      <c r="S345" s="254"/>
      <c r="T345" s="254"/>
      <c r="U345" s="254"/>
      <c r="V345" s="254"/>
      <c r="W345" s="254"/>
      <c r="X345" s="254"/>
      <c r="Y345" s="254"/>
      <c r="Z345" s="254"/>
    </row>
    <row r="346" spans="1:26" ht="13.5" customHeight="1">
      <c r="A346" s="254"/>
      <c r="B346" s="254"/>
      <c r="C346" s="254"/>
      <c r="D346" s="269"/>
      <c r="E346" s="254"/>
      <c r="F346" s="270"/>
      <c r="G346" s="254"/>
      <c r="H346" s="254"/>
      <c r="I346" s="254"/>
      <c r="J346" s="254"/>
      <c r="K346" s="254"/>
      <c r="L346" s="254"/>
      <c r="M346" s="254"/>
      <c r="N346" s="254"/>
      <c r="O346" s="254"/>
      <c r="P346" s="254"/>
      <c r="Q346" s="254"/>
      <c r="R346" s="254"/>
      <c r="S346" s="254"/>
      <c r="T346" s="254"/>
      <c r="U346" s="254"/>
      <c r="V346" s="254"/>
      <c r="W346" s="254"/>
      <c r="X346" s="254"/>
      <c r="Y346" s="254"/>
      <c r="Z346" s="254"/>
    </row>
    <row r="347" spans="1:26" ht="13.5" customHeight="1">
      <c r="A347" s="254"/>
      <c r="B347" s="254"/>
      <c r="C347" s="254"/>
      <c r="D347" s="269"/>
      <c r="E347" s="254"/>
      <c r="F347" s="270"/>
      <c r="G347" s="254"/>
      <c r="H347" s="254"/>
      <c r="I347" s="254"/>
      <c r="J347" s="254"/>
      <c r="K347" s="254"/>
      <c r="L347" s="254"/>
      <c r="M347" s="254"/>
      <c r="N347" s="254"/>
      <c r="O347" s="254"/>
      <c r="P347" s="254"/>
      <c r="Q347" s="254"/>
      <c r="R347" s="254"/>
      <c r="S347" s="254"/>
      <c r="T347" s="254"/>
      <c r="U347" s="254"/>
      <c r="V347" s="254"/>
      <c r="W347" s="254"/>
      <c r="X347" s="254"/>
      <c r="Y347" s="254"/>
      <c r="Z347" s="254"/>
    </row>
    <row r="348" spans="1:26" ht="13.5" customHeight="1">
      <c r="A348" s="254"/>
      <c r="B348" s="254"/>
      <c r="C348" s="254"/>
      <c r="D348" s="269"/>
      <c r="E348" s="254"/>
      <c r="F348" s="270"/>
      <c r="G348" s="254"/>
      <c r="H348" s="254"/>
      <c r="I348" s="254"/>
      <c r="J348" s="254"/>
      <c r="K348" s="254"/>
      <c r="L348" s="254"/>
      <c r="M348" s="254"/>
      <c r="N348" s="254"/>
      <c r="O348" s="254"/>
      <c r="P348" s="254"/>
      <c r="Q348" s="254"/>
      <c r="R348" s="254"/>
      <c r="S348" s="254"/>
      <c r="T348" s="254"/>
      <c r="U348" s="254"/>
      <c r="V348" s="254"/>
      <c r="W348" s="254"/>
      <c r="X348" s="254"/>
      <c r="Y348" s="254"/>
      <c r="Z348" s="254"/>
    </row>
    <row r="349" spans="1:26" ht="13.5" customHeight="1">
      <c r="A349" s="254"/>
      <c r="B349" s="254"/>
      <c r="C349" s="254"/>
      <c r="D349" s="269"/>
      <c r="E349" s="254"/>
      <c r="F349" s="270"/>
      <c r="G349" s="254"/>
      <c r="H349" s="254"/>
      <c r="I349" s="254"/>
      <c r="J349" s="254"/>
      <c r="K349" s="254"/>
      <c r="L349" s="254"/>
      <c r="M349" s="254"/>
      <c r="N349" s="254"/>
      <c r="O349" s="254"/>
      <c r="P349" s="254"/>
      <c r="Q349" s="254"/>
      <c r="R349" s="254"/>
      <c r="S349" s="254"/>
      <c r="T349" s="254"/>
      <c r="U349" s="254"/>
      <c r="V349" s="254"/>
      <c r="W349" s="254"/>
      <c r="X349" s="254"/>
      <c r="Y349" s="254"/>
      <c r="Z349" s="254"/>
    </row>
    <row r="350" spans="1:26" ht="13.5" customHeight="1">
      <c r="A350" s="254"/>
      <c r="B350" s="254"/>
      <c r="C350" s="254"/>
      <c r="D350" s="269"/>
      <c r="E350" s="254"/>
      <c r="F350" s="270"/>
      <c r="G350" s="254"/>
      <c r="H350" s="254"/>
      <c r="I350" s="254"/>
      <c r="J350" s="254"/>
      <c r="K350" s="254"/>
      <c r="L350" s="254"/>
      <c r="M350" s="254"/>
      <c r="N350" s="254"/>
      <c r="O350" s="254"/>
      <c r="P350" s="254"/>
      <c r="Q350" s="254"/>
      <c r="R350" s="254"/>
      <c r="S350" s="254"/>
      <c r="T350" s="254"/>
      <c r="U350" s="254"/>
      <c r="V350" s="254"/>
      <c r="W350" s="254"/>
      <c r="X350" s="254"/>
      <c r="Y350" s="254"/>
      <c r="Z350" s="254"/>
    </row>
    <row r="351" spans="1:26" ht="13.5" customHeight="1">
      <c r="A351" s="254"/>
      <c r="B351" s="254"/>
      <c r="C351" s="254"/>
      <c r="D351" s="269"/>
      <c r="E351" s="254"/>
      <c r="F351" s="270"/>
      <c r="G351" s="254"/>
      <c r="H351" s="254"/>
      <c r="I351" s="254"/>
      <c r="J351" s="254"/>
      <c r="K351" s="254"/>
      <c r="L351" s="254"/>
      <c r="M351" s="254"/>
      <c r="N351" s="254"/>
      <c r="O351" s="254"/>
      <c r="P351" s="254"/>
      <c r="Q351" s="254"/>
      <c r="R351" s="254"/>
      <c r="S351" s="254"/>
      <c r="T351" s="254"/>
      <c r="U351" s="254"/>
      <c r="V351" s="254"/>
      <c r="W351" s="254"/>
      <c r="X351" s="254"/>
      <c r="Y351" s="254"/>
      <c r="Z351" s="254"/>
    </row>
    <row r="352" spans="1:26" ht="13.5" customHeight="1">
      <c r="A352" s="254"/>
      <c r="B352" s="254"/>
      <c r="C352" s="254"/>
      <c r="D352" s="269"/>
      <c r="E352" s="254"/>
      <c r="F352" s="270"/>
      <c r="G352" s="254"/>
      <c r="H352" s="254"/>
      <c r="I352" s="254"/>
      <c r="J352" s="254"/>
      <c r="K352" s="254"/>
      <c r="L352" s="254"/>
      <c r="M352" s="254"/>
      <c r="N352" s="254"/>
      <c r="O352" s="254"/>
      <c r="P352" s="254"/>
      <c r="Q352" s="254"/>
      <c r="R352" s="254"/>
      <c r="S352" s="254"/>
      <c r="T352" s="254"/>
      <c r="U352" s="254"/>
      <c r="V352" s="254"/>
      <c r="W352" s="254"/>
      <c r="X352" s="254"/>
      <c r="Y352" s="254"/>
      <c r="Z352" s="254"/>
    </row>
    <row r="353" spans="1:26" ht="13.5" customHeight="1">
      <c r="A353" s="254"/>
      <c r="B353" s="254"/>
      <c r="C353" s="254"/>
      <c r="D353" s="269"/>
      <c r="E353" s="254"/>
      <c r="F353" s="270"/>
      <c r="G353" s="254"/>
      <c r="H353" s="254"/>
      <c r="I353" s="254"/>
      <c r="J353" s="254"/>
      <c r="K353" s="254"/>
      <c r="L353" s="254"/>
      <c r="M353" s="254"/>
      <c r="N353" s="254"/>
      <c r="O353" s="254"/>
      <c r="P353" s="254"/>
      <c r="Q353" s="254"/>
      <c r="R353" s="254"/>
      <c r="S353" s="254"/>
      <c r="T353" s="254"/>
      <c r="U353" s="254"/>
      <c r="V353" s="254"/>
      <c r="W353" s="254"/>
      <c r="X353" s="254"/>
      <c r="Y353" s="254"/>
      <c r="Z353" s="254"/>
    </row>
    <row r="354" spans="1:26" ht="13.5" customHeight="1">
      <c r="A354" s="254"/>
      <c r="B354" s="254"/>
      <c r="C354" s="254"/>
      <c r="D354" s="269"/>
      <c r="E354" s="254"/>
      <c r="F354" s="270"/>
      <c r="G354" s="254"/>
      <c r="H354" s="254"/>
      <c r="I354" s="254"/>
      <c r="J354" s="254"/>
      <c r="K354" s="254"/>
      <c r="L354" s="254"/>
      <c r="M354" s="254"/>
      <c r="N354" s="254"/>
      <c r="O354" s="254"/>
      <c r="P354" s="254"/>
      <c r="Q354" s="254"/>
      <c r="R354" s="254"/>
      <c r="S354" s="254"/>
      <c r="T354" s="254"/>
      <c r="U354" s="254"/>
      <c r="V354" s="254"/>
      <c r="W354" s="254"/>
      <c r="X354" s="254"/>
      <c r="Y354" s="254"/>
      <c r="Z354" s="254"/>
    </row>
    <row r="355" spans="1:26" ht="13.5" customHeight="1">
      <c r="A355" s="254"/>
      <c r="B355" s="254"/>
      <c r="C355" s="254"/>
      <c r="D355" s="269"/>
      <c r="E355" s="254"/>
      <c r="F355" s="270"/>
      <c r="G355" s="254"/>
      <c r="H355" s="254"/>
      <c r="I355" s="254"/>
      <c r="J355" s="254"/>
      <c r="K355" s="254"/>
      <c r="L355" s="254"/>
      <c r="M355" s="254"/>
      <c r="N355" s="254"/>
      <c r="O355" s="254"/>
      <c r="P355" s="254"/>
      <c r="Q355" s="254"/>
      <c r="R355" s="254"/>
      <c r="S355" s="254"/>
      <c r="T355" s="254"/>
      <c r="U355" s="254"/>
      <c r="V355" s="254"/>
      <c r="W355" s="254"/>
      <c r="X355" s="254"/>
      <c r="Y355" s="254"/>
      <c r="Z355" s="254"/>
    </row>
    <row r="356" spans="1:26" ht="13.5" customHeight="1">
      <c r="A356" s="254"/>
      <c r="B356" s="254"/>
      <c r="C356" s="254"/>
      <c r="D356" s="269"/>
      <c r="E356" s="254"/>
      <c r="F356" s="270"/>
      <c r="G356" s="254"/>
      <c r="H356" s="254"/>
      <c r="I356" s="254"/>
      <c r="J356" s="254"/>
      <c r="K356" s="254"/>
      <c r="L356" s="254"/>
      <c r="M356" s="254"/>
      <c r="N356" s="254"/>
      <c r="O356" s="254"/>
      <c r="P356" s="254"/>
      <c r="Q356" s="254"/>
      <c r="R356" s="254"/>
      <c r="S356" s="254"/>
      <c r="T356" s="254"/>
      <c r="U356" s="254"/>
      <c r="V356" s="254"/>
      <c r="W356" s="254"/>
      <c r="X356" s="254"/>
      <c r="Y356" s="254"/>
      <c r="Z356" s="254"/>
    </row>
    <row r="357" spans="1:26" ht="13.5" customHeight="1">
      <c r="A357" s="254"/>
      <c r="B357" s="254"/>
      <c r="C357" s="254"/>
      <c r="D357" s="269"/>
      <c r="E357" s="254"/>
      <c r="F357" s="270"/>
      <c r="G357" s="254"/>
      <c r="H357" s="254"/>
      <c r="I357" s="254"/>
      <c r="J357" s="254"/>
      <c r="K357" s="254"/>
      <c r="L357" s="254"/>
      <c r="M357" s="254"/>
      <c r="N357" s="254"/>
      <c r="O357" s="254"/>
      <c r="P357" s="254"/>
      <c r="Q357" s="254"/>
      <c r="R357" s="254"/>
      <c r="S357" s="254"/>
      <c r="T357" s="254"/>
      <c r="U357" s="254"/>
      <c r="V357" s="254"/>
      <c r="W357" s="254"/>
      <c r="X357" s="254"/>
      <c r="Y357" s="254"/>
      <c r="Z357" s="254"/>
    </row>
    <row r="358" spans="1:26" ht="13.5" customHeight="1">
      <c r="A358" s="254"/>
      <c r="B358" s="254"/>
      <c r="C358" s="254"/>
      <c r="D358" s="269"/>
      <c r="E358" s="254"/>
      <c r="F358" s="270"/>
      <c r="G358" s="254"/>
      <c r="H358" s="254"/>
      <c r="I358" s="254"/>
      <c r="J358" s="254"/>
      <c r="K358" s="254"/>
      <c r="L358" s="254"/>
      <c r="M358" s="254"/>
      <c r="N358" s="254"/>
      <c r="O358" s="254"/>
      <c r="P358" s="254"/>
      <c r="Q358" s="254"/>
      <c r="R358" s="254"/>
      <c r="S358" s="254"/>
      <c r="T358" s="254"/>
      <c r="U358" s="254"/>
      <c r="V358" s="254"/>
      <c r="W358" s="254"/>
      <c r="X358" s="254"/>
      <c r="Y358" s="254"/>
      <c r="Z358" s="254"/>
    </row>
    <row r="359" spans="1:26" ht="13.5" customHeight="1">
      <c r="A359" s="254"/>
      <c r="B359" s="254"/>
      <c r="C359" s="254"/>
      <c r="D359" s="269"/>
      <c r="E359" s="254"/>
      <c r="F359" s="270"/>
      <c r="G359" s="254"/>
      <c r="H359" s="254"/>
      <c r="I359" s="254"/>
      <c r="J359" s="254"/>
      <c r="K359" s="254"/>
      <c r="L359" s="254"/>
      <c r="M359" s="254"/>
      <c r="N359" s="254"/>
      <c r="O359" s="254"/>
      <c r="P359" s="254"/>
      <c r="Q359" s="254"/>
      <c r="R359" s="254"/>
      <c r="S359" s="254"/>
      <c r="T359" s="254"/>
      <c r="U359" s="254"/>
      <c r="V359" s="254"/>
      <c r="W359" s="254"/>
      <c r="X359" s="254"/>
      <c r="Y359" s="254"/>
      <c r="Z359" s="254"/>
    </row>
    <row r="360" spans="1:26" ht="13.5" customHeight="1">
      <c r="A360" s="254"/>
      <c r="B360" s="254"/>
      <c r="C360" s="254"/>
      <c r="D360" s="269"/>
      <c r="E360" s="254"/>
      <c r="F360" s="270"/>
      <c r="G360" s="254"/>
      <c r="H360" s="254"/>
      <c r="I360" s="254"/>
      <c r="J360" s="254"/>
      <c r="K360" s="254"/>
      <c r="L360" s="254"/>
      <c r="M360" s="254"/>
      <c r="N360" s="254"/>
      <c r="O360" s="254"/>
      <c r="P360" s="254"/>
      <c r="Q360" s="254"/>
      <c r="R360" s="254"/>
      <c r="S360" s="254"/>
      <c r="T360" s="254"/>
      <c r="U360" s="254"/>
      <c r="V360" s="254"/>
      <c r="W360" s="254"/>
      <c r="X360" s="254"/>
      <c r="Y360" s="254"/>
      <c r="Z360" s="254"/>
    </row>
    <row r="361" spans="1:26" ht="13.5" customHeight="1">
      <c r="A361" s="254"/>
      <c r="B361" s="254"/>
      <c r="C361" s="254"/>
      <c r="D361" s="269"/>
      <c r="E361" s="254"/>
      <c r="F361" s="270"/>
      <c r="G361" s="254"/>
      <c r="H361" s="254"/>
      <c r="I361" s="254"/>
      <c r="J361" s="254"/>
      <c r="K361" s="254"/>
      <c r="L361" s="254"/>
      <c r="M361" s="254"/>
      <c r="N361" s="254"/>
      <c r="O361" s="254"/>
      <c r="P361" s="254"/>
      <c r="Q361" s="254"/>
      <c r="R361" s="254"/>
      <c r="S361" s="254"/>
      <c r="T361" s="254"/>
      <c r="U361" s="254"/>
      <c r="V361" s="254"/>
      <c r="W361" s="254"/>
      <c r="X361" s="254"/>
      <c r="Y361" s="254"/>
      <c r="Z361" s="254"/>
    </row>
    <row r="362" spans="1:26" ht="13.5" customHeight="1">
      <c r="A362" s="254"/>
      <c r="B362" s="254"/>
      <c r="C362" s="254"/>
      <c r="D362" s="269"/>
      <c r="E362" s="254"/>
      <c r="F362" s="270"/>
      <c r="G362" s="254"/>
      <c r="H362" s="254"/>
      <c r="I362" s="254"/>
      <c r="J362" s="254"/>
      <c r="K362" s="254"/>
      <c r="L362" s="254"/>
      <c r="M362" s="254"/>
      <c r="N362" s="254"/>
      <c r="O362" s="254"/>
      <c r="P362" s="254"/>
      <c r="Q362" s="254"/>
      <c r="R362" s="254"/>
      <c r="S362" s="254"/>
      <c r="T362" s="254"/>
      <c r="U362" s="254"/>
      <c r="V362" s="254"/>
      <c r="W362" s="254"/>
      <c r="X362" s="254"/>
      <c r="Y362" s="254"/>
      <c r="Z362" s="254"/>
    </row>
    <row r="363" spans="1:26" ht="13.5" customHeight="1">
      <c r="A363" s="254"/>
      <c r="B363" s="254"/>
      <c r="C363" s="254"/>
      <c r="D363" s="269"/>
      <c r="E363" s="254"/>
      <c r="F363" s="270"/>
      <c r="G363" s="254"/>
      <c r="H363" s="254"/>
      <c r="I363" s="254"/>
      <c r="J363" s="254"/>
      <c r="K363" s="254"/>
      <c r="L363" s="254"/>
      <c r="M363" s="254"/>
      <c r="N363" s="254"/>
      <c r="O363" s="254"/>
      <c r="P363" s="254"/>
      <c r="Q363" s="254"/>
      <c r="R363" s="254"/>
      <c r="S363" s="254"/>
      <c r="T363" s="254"/>
      <c r="U363" s="254"/>
      <c r="V363" s="254"/>
      <c r="W363" s="254"/>
      <c r="X363" s="254"/>
      <c r="Y363" s="254"/>
      <c r="Z363" s="254"/>
    </row>
    <row r="364" spans="1:26" ht="13.5" customHeight="1">
      <c r="A364" s="254"/>
      <c r="B364" s="254"/>
      <c r="C364" s="254"/>
      <c r="D364" s="269"/>
      <c r="E364" s="254"/>
      <c r="F364" s="270"/>
      <c r="G364" s="254"/>
      <c r="H364" s="254"/>
      <c r="I364" s="254"/>
      <c r="J364" s="254"/>
      <c r="K364" s="254"/>
      <c r="L364" s="254"/>
      <c r="M364" s="254"/>
      <c r="N364" s="254"/>
      <c r="O364" s="254"/>
      <c r="P364" s="254"/>
      <c r="Q364" s="254"/>
      <c r="R364" s="254"/>
      <c r="S364" s="254"/>
      <c r="T364" s="254"/>
      <c r="U364" s="254"/>
      <c r="V364" s="254"/>
      <c r="W364" s="254"/>
      <c r="X364" s="254"/>
      <c r="Y364" s="254"/>
      <c r="Z364" s="254"/>
    </row>
    <row r="365" spans="1:26" ht="13.5" customHeight="1">
      <c r="A365" s="254"/>
      <c r="B365" s="254"/>
      <c r="C365" s="254"/>
      <c r="D365" s="269"/>
      <c r="E365" s="254"/>
      <c r="F365" s="270"/>
      <c r="G365" s="254"/>
      <c r="H365" s="254"/>
      <c r="I365" s="254"/>
      <c r="J365" s="254"/>
      <c r="K365" s="254"/>
      <c r="L365" s="254"/>
      <c r="M365" s="254"/>
      <c r="N365" s="254"/>
      <c r="O365" s="254"/>
      <c r="P365" s="254"/>
      <c r="Q365" s="254"/>
      <c r="R365" s="254"/>
      <c r="S365" s="254"/>
      <c r="T365" s="254"/>
      <c r="U365" s="254"/>
      <c r="V365" s="254"/>
      <c r="W365" s="254"/>
      <c r="X365" s="254"/>
      <c r="Y365" s="254"/>
      <c r="Z365" s="254"/>
    </row>
    <row r="366" spans="1:26" ht="13.5" customHeight="1">
      <c r="A366" s="254"/>
      <c r="B366" s="254"/>
      <c r="C366" s="254"/>
      <c r="D366" s="269"/>
      <c r="E366" s="254"/>
      <c r="F366" s="270"/>
      <c r="G366" s="254"/>
      <c r="H366" s="254"/>
      <c r="I366" s="254"/>
      <c r="J366" s="254"/>
      <c r="K366" s="254"/>
      <c r="L366" s="254"/>
      <c r="M366" s="254"/>
      <c r="N366" s="254"/>
      <c r="O366" s="254"/>
      <c r="P366" s="254"/>
      <c r="Q366" s="254"/>
      <c r="R366" s="254"/>
      <c r="S366" s="254"/>
      <c r="T366" s="254"/>
      <c r="U366" s="254"/>
      <c r="V366" s="254"/>
      <c r="W366" s="254"/>
      <c r="X366" s="254"/>
      <c r="Y366" s="254"/>
      <c r="Z366" s="254"/>
    </row>
    <row r="367" spans="1:26" ht="13.5" customHeight="1">
      <c r="A367" s="254"/>
      <c r="B367" s="254"/>
      <c r="C367" s="254"/>
      <c r="D367" s="269"/>
      <c r="E367" s="254"/>
      <c r="F367" s="270"/>
      <c r="G367" s="254"/>
      <c r="H367" s="254"/>
      <c r="I367" s="254"/>
      <c r="J367" s="254"/>
      <c r="K367" s="254"/>
      <c r="L367" s="254"/>
      <c r="M367" s="254"/>
      <c r="N367" s="254"/>
      <c r="O367" s="254"/>
      <c r="P367" s="254"/>
      <c r="Q367" s="254"/>
      <c r="R367" s="254"/>
      <c r="S367" s="254"/>
      <c r="T367" s="254"/>
      <c r="U367" s="254"/>
      <c r="V367" s="254"/>
      <c r="W367" s="254"/>
      <c r="X367" s="254"/>
      <c r="Y367" s="254"/>
      <c r="Z367" s="254"/>
    </row>
    <row r="368" spans="1:26" ht="13.5" customHeight="1">
      <c r="A368" s="254"/>
      <c r="B368" s="254"/>
      <c r="C368" s="254"/>
      <c r="D368" s="269"/>
      <c r="E368" s="254"/>
      <c r="F368" s="270"/>
      <c r="G368" s="254"/>
      <c r="H368" s="254"/>
      <c r="I368" s="254"/>
      <c r="J368" s="254"/>
      <c r="K368" s="254"/>
      <c r="L368" s="254"/>
      <c r="M368" s="254"/>
      <c r="N368" s="254"/>
      <c r="O368" s="254"/>
      <c r="P368" s="254"/>
      <c r="Q368" s="254"/>
      <c r="R368" s="254"/>
      <c r="S368" s="254"/>
      <c r="T368" s="254"/>
      <c r="U368" s="254"/>
      <c r="V368" s="254"/>
      <c r="W368" s="254"/>
      <c r="X368" s="254"/>
      <c r="Y368" s="254"/>
      <c r="Z368" s="254"/>
    </row>
    <row r="369" spans="1:26" ht="13.5" customHeight="1">
      <c r="A369" s="254"/>
      <c r="B369" s="254"/>
      <c r="C369" s="254"/>
      <c r="D369" s="269"/>
      <c r="E369" s="254"/>
      <c r="F369" s="270"/>
      <c r="G369" s="254"/>
      <c r="H369" s="254"/>
      <c r="I369" s="254"/>
      <c r="J369" s="254"/>
      <c r="K369" s="254"/>
      <c r="L369" s="254"/>
      <c r="M369" s="254"/>
      <c r="N369" s="254"/>
      <c r="O369" s="254"/>
      <c r="P369" s="254"/>
      <c r="Q369" s="254"/>
      <c r="R369" s="254"/>
      <c r="S369" s="254"/>
      <c r="T369" s="254"/>
      <c r="U369" s="254"/>
      <c r="V369" s="254"/>
      <c r="W369" s="254"/>
      <c r="X369" s="254"/>
      <c r="Y369" s="254"/>
      <c r="Z369" s="254"/>
    </row>
    <row r="370" spans="1:26" ht="13.5" customHeight="1">
      <c r="A370" s="254"/>
      <c r="B370" s="254"/>
      <c r="C370" s="254"/>
      <c r="D370" s="269"/>
      <c r="E370" s="254"/>
      <c r="F370" s="270"/>
      <c r="G370" s="254"/>
      <c r="H370" s="254"/>
      <c r="I370" s="254"/>
      <c r="J370" s="254"/>
      <c r="K370" s="254"/>
      <c r="L370" s="254"/>
      <c r="M370" s="254"/>
      <c r="N370" s="254"/>
      <c r="O370" s="254"/>
      <c r="P370" s="254"/>
      <c r="Q370" s="254"/>
      <c r="R370" s="254"/>
      <c r="S370" s="254"/>
      <c r="T370" s="254"/>
      <c r="U370" s="254"/>
      <c r="V370" s="254"/>
      <c r="W370" s="254"/>
      <c r="X370" s="254"/>
      <c r="Y370" s="254"/>
      <c r="Z370" s="254"/>
    </row>
    <row r="371" spans="1:26" ht="13.5" customHeight="1">
      <c r="A371" s="254"/>
      <c r="B371" s="254"/>
      <c r="C371" s="254"/>
      <c r="D371" s="269"/>
      <c r="E371" s="254"/>
      <c r="F371" s="270"/>
      <c r="G371" s="254"/>
      <c r="H371" s="254"/>
      <c r="I371" s="254"/>
      <c r="J371" s="254"/>
      <c r="K371" s="254"/>
      <c r="L371" s="254"/>
      <c r="M371" s="254"/>
      <c r="N371" s="254"/>
      <c r="O371" s="254"/>
      <c r="P371" s="254"/>
      <c r="Q371" s="254"/>
      <c r="R371" s="254"/>
      <c r="S371" s="254"/>
      <c r="T371" s="254"/>
      <c r="U371" s="254"/>
      <c r="V371" s="254"/>
      <c r="W371" s="254"/>
      <c r="X371" s="254"/>
      <c r="Y371" s="254"/>
      <c r="Z371" s="254"/>
    </row>
    <row r="372" spans="1:26" ht="13.5" customHeight="1">
      <c r="A372" s="254"/>
      <c r="B372" s="254"/>
      <c r="C372" s="254"/>
      <c r="D372" s="269"/>
      <c r="E372" s="254"/>
      <c r="F372" s="270"/>
      <c r="G372" s="254"/>
      <c r="H372" s="254"/>
      <c r="I372" s="254"/>
      <c r="J372" s="254"/>
      <c r="K372" s="254"/>
      <c r="L372" s="254"/>
      <c r="M372" s="254"/>
      <c r="N372" s="254"/>
      <c r="O372" s="254"/>
      <c r="P372" s="254"/>
      <c r="Q372" s="254"/>
      <c r="R372" s="254"/>
      <c r="S372" s="254"/>
      <c r="T372" s="254"/>
      <c r="U372" s="254"/>
      <c r="V372" s="254"/>
      <c r="W372" s="254"/>
      <c r="X372" s="254"/>
      <c r="Y372" s="254"/>
      <c r="Z372" s="254"/>
    </row>
    <row r="373" spans="1:26" ht="13.5" customHeight="1">
      <c r="A373" s="254"/>
      <c r="B373" s="254"/>
      <c r="C373" s="254"/>
      <c r="D373" s="269"/>
      <c r="E373" s="254"/>
      <c r="F373" s="270"/>
      <c r="G373" s="254"/>
      <c r="H373" s="254"/>
      <c r="I373" s="254"/>
      <c r="J373" s="254"/>
      <c r="K373" s="254"/>
      <c r="L373" s="254"/>
      <c r="M373" s="254"/>
      <c r="N373" s="254"/>
      <c r="O373" s="254"/>
      <c r="P373" s="254"/>
      <c r="Q373" s="254"/>
      <c r="R373" s="254"/>
      <c r="S373" s="254"/>
      <c r="T373" s="254"/>
      <c r="U373" s="254"/>
      <c r="V373" s="254"/>
      <c r="W373" s="254"/>
      <c r="X373" s="254"/>
      <c r="Y373" s="254"/>
      <c r="Z373" s="254"/>
    </row>
    <row r="374" spans="1:26" ht="13.5" customHeight="1">
      <c r="A374" s="254"/>
      <c r="B374" s="254"/>
      <c r="C374" s="254"/>
      <c r="D374" s="269"/>
      <c r="E374" s="254"/>
      <c r="F374" s="270"/>
      <c r="G374" s="254"/>
      <c r="H374" s="254"/>
      <c r="I374" s="254"/>
      <c r="J374" s="254"/>
      <c r="K374" s="254"/>
      <c r="L374" s="254"/>
      <c r="M374" s="254"/>
      <c r="N374" s="254"/>
      <c r="O374" s="254"/>
      <c r="P374" s="254"/>
      <c r="Q374" s="254"/>
      <c r="R374" s="254"/>
      <c r="S374" s="254"/>
      <c r="T374" s="254"/>
      <c r="U374" s="254"/>
      <c r="V374" s="254"/>
      <c r="W374" s="254"/>
      <c r="X374" s="254"/>
      <c r="Y374" s="254"/>
      <c r="Z374" s="254"/>
    </row>
    <row r="375" spans="1:26" ht="13.5" customHeight="1">
      <c r="A375" s="254"/>
      <c r="B375" s="254"/>
      <c r="C375" s="254"/>
      <c r="D375" s="269"/>
      <c r="E375" s="254"/>
      <c r="F375" s="270"/>
      <c r="G375" s="254"/>
      <c r="H375" s="254"/>
      <c r="I375" s="254"/>
      <c r="J375" s="254"/>
      <c r="K375" s="254"/>
      <c r="L375" s="254"/>
      <c r="M375" s="254"/>
      <c r="N375" s="254"/>
      <c r="O375" s="254"/>
      <c r="P375" s="254"/>
      <c r="Q375" s="254"/>
      <c r="R375" s="254"/>
      <c r="S375" s="254"/>
      <c r="T375" s="254"/>
      <c r="U375" s="254"/>
      <c r="V375" s="254"/>
      <c r="W375" s="254"/>
      <c r="X375" s="254"/>
      <c r="Y375" s="254"/>
      <c r="Z375" s="254"/>
    </row>
    <row r="376" spans="1:26" ht="13.5" customHeight="1">
      <c r="A376" s="254"/>
      <c r="B376" s="254"/>
      <c r="C376" s="254"/>
      <c r="D376" s="269"/>
      <c r="E376" s="254"/>
      <c r="F376" s="270"/>
      <c r="G376" s="254"/>
      <c r="H376" s="254"/>
      <c r="I376" s="254"/>
      <c r="J376" s="254"/>
      <c r="K376" s="254"/>
      <c r="L376" s="254"/>
      <c r="M376" s="254"/>
      <c r="N376" s="254"/>
      <c r="O376" s="254"/>
      <c r="P376" s="254"/>
      <c r="Q376" s="254"/>
      <c r="R376" s="254"/>
      <c r="S376" s="254"/>
      <c r="T376" s="254"/>
      <c r="U376" s="254"/>
      <c r="V376" s="254"/>
      <c r="W376" s="254"/>
      <c r="X376" s="254"/>
      <c r="Y376" s="254"/>
      <c r="Z376" s="254"/>
    </row>
    <row r="377" spans="1:26" ht="13.5" customHeight="1">
      <c r="A377" s="254"/>
      <c r="B377" s="254"/>
      <c r="C377" s="254"/>
      <c r="D377" s="269"/>
      <c r="E377" s="254"/>
      <c r="F377" s="270"/>
      <c r="G377" s="254"/>
      <c r="H377" s="254"/>
      <c r="I377" s="254"/>
      <c r="J377" s="254"/>
      <c r="K377" s="254"/>
      <c r="L377" s="254"/>
      <c r="M377" s="254"/>
      <c r="N377" s="254"/>
      <c r="O377" s="254"/>
      <c r="P377" s="254"/>
      <c r="Q377" s="254"/>
      <c r="R377" s="254"/>
      <c r="S377" s="254"/>
      <c r="T377" s="254"/>
      <c r="U377" s="254"/>
      <c r="V377" s="254"/>
      <c r="W377" s="254"/>
      <c r="X377" s="254"/>
      <c r="Y377" s="254"/>
      <c r="Z377" s="254"/>
    </row>
    <row r="378" spans="1:26" ht="13.5" customHeight="1">
      <c r="A378" s="254"/>
      <c r="B378" s="254"/>
      <c r="C378" s="254"/>
      <c r="D378" s="269"/>
      <c r="E378" s="254"/>
      <c r="F378" s="270"/>
      <c r="G378" s="254"/>
      <c r="H378" s="254"/>
      <c r="I378" s="254"/>
      <c r="J378" s="254"/>
      <c r="K378" s="254"/>
      <c r="L378" s="254"/>
      <c r="M378" s="254"/>
      <c r="N378" s="254"/>
      <c r="O378" s="254"/>
      <c r="P378" s="254"/>
      <c r="Q378" s="254"/>
      <c r="R378" s="254"/>
      <c r="S378" s="254"/>
      <c r="T378" s="254"/>
      <c r="U378" s="254"/>
      <c r="V378" s="254"/>
      <c r="W378" s="254"/>
      <c r="X378" s="254"/>
      <c r="Y378" s="254"/>
      <c r="Z378" s="254"/>
    </row>
    <row r="379" spans="1:26" ht="13.5" customHeight="1">
      <c r="A379" s="254"/>
      <c r="B379" s="254"/>
      <c r="C379" s="254"/>
      <c r="D379" s="269"/>
      <c r="E379" s="254"/>
      <c r="F379" s="270"/>
      <c r="G379" s="254"/>
      <c r="H379" s="254"/>
      <c r="I379" s="254"/>
      <c r="J379" s="254"/>
      <c r="K379" s="254"/>
      <c r="L379" s="254"/>
      <c r="M379" s="254"/>
      <c r="N379" s="254"/>
      <c r="O379" s="254"/>
      <c r="P379" s="254"/>
      <c r="Q379" s="254"/>
      <c r="R379" s="254"/>
      <c r="S379" s="254"/>
      <c r="T379" s="254"/>
      <c r="U379" s="254"/>
      <c r="V379" s="254"/>
      <c r="W379" s="254"/>
      <c r="X379" s="254"/>
      <c r="Y379" s="254"/>
      <c r="Z379" s="254"/>
    </row>
    <row r="380" spans="1:26" ht="13.5" customHeight="1">
      <c r="A380" s="254"/>
      <c r="B380" s="254"/>
      <c r="C380" s="254"/>
      <c r="D380" s="269"/>
      <c r="E380" s="254"/>
      <c r="F380" s="270"/>
      <c r="G380" s="254"/>
      <c r="H380" s="254"/>
      <c r="I380" s="254"/>
      <c r="J380" s="254"/>
      <c r="K380" s="254"/>
      <c r="L380" s="254"/>
      <c r="M380" s="254"/>
      <c r="N380" s="254"/>
      <c r="O380" s="254"/>
      <c r="P380" s="254"/>
      <c r="Q380" s="254"/>
      <c r="R380" s="254"/>
      <c r="S380" s="254"/>
      <c r="T380" s="254"/>
      <c r="U380" s="254"/>
      <c r="V380" s="254"/>
      <c r="W380" s="254"/>
      <c r="X380" s="254"/>
      <c r="Y380" s="254"/>
      <c r="Z380" s="254"/>
    </row>
    <row r="381" spans="1:26" ht="13.5" customHeight="1">
      <c r="A381" s="254"/>
      <c r="B381" s="254"/>
      <c r="C381" s="254"/>
      <c r="D381" s="269"/>
      <c r="E381" s="254"/>
      <c r="F381" s="270"/>
      <c r="G381" s="254"/>
      <c r="H381" s="254"/>
      <c r="I381" s="254"/>
      <c r="J381" s="254"/>
      <c r="K381" s="254"/>
      <c r="L381" s="254"/>
      <c r="M381" s="254"/>
      <c r="N381" s="254"/>
      <c r="O381" s="254"/>
      <c r="P381" s="254"/>
      <c r="Q381" s="254"/>
      <c r="R381" s="254"/>
      <c r="S381" s="254"/>
      <c r="T381" s="254"/>
      <c r="U381" s="254"/>
      <c r="V381" s="254"/>
      <c r="W381" s="254"/>
      <c r="X381" s="254"/>
      <c r="Y381" s="254"/>
      <c r="Z381" s="254"/>
    </row>
    <row r="382" spans="1:26" ht="13.5" customHeight="1">
      <c r="A382" s="254"/>
      <c r="B382" s="254"/>
      <c r="C382" s="254"/>
      <c r="D382" s="269"/>
      <c r="E382" s="254"/>
      <c r="F382" s="270"/>
      <c r="G382" s="254"/>
      <c r="H382" s="254"/>
      <c r="I382" s="254"/>
      <c r="J382" s="254"/>
      <c r="K382" s="254"/>
      <c r="L382" s="254"/>
      <c r="M382" s="254"/>
      <c r="N382" s="254"/>
      <c r="O382" s="254"/>
      <c r="P382" s="254"/>
      <c r="Q382" s="254"/>
      <c r="R382" s="254"/>
      <c r="S382" s="254"/>
      <c r="T382" s="254"/>
      <c r="U382" s="254"/>
      <c r="V382" s="254"/>
      <c r="W382" s="254"/>
      <c r="X382" s="254"/>
      <c r="Y382" s="254"/>
      <c r="Z382" s="254"/>
    </row>
    <row r="383" spans="1:26" ht="13.5" customHeight="1">
      <c r="A383" s="254"/>
      <c r="B383" s="254"/>
      <c r="C383" s="254"/>
      <c r="D383" s="269"/>
      <c r="E383" s="254"/>
      <c r="F383" s="270"/>
      <c r="G383" s="254"/>
      <c r="H383" s="254"/>
      <c r="I383" s="254"/>
      <c r="J383" s="254"/>
      <c r="K383" s="254"/>
      <c r="L383" s="254"/>
      <c r="M383" s="254"/>
      <c r="N383" s="254"/>
      <c r="O383" s="254"/>
      <c r="P383" s="254"/>
      <c r="Q383" s="254"/>
      <c r="R383" s="254"/>
      <c r="S383" s="254"/>
      <c r="T383" s="254"/>
      <c r="U383" s="254"/>
      <c r="V383" s="254"/>
      <c r="W383" s="254"/>
      <c r="X383" s="254"/>
      <c r="Y383" s="254"/>
      <c r="Z383" s="254"/>
    </row>
    <row r="384" spans="1:26" ht="13.5" customHeight="1">
      <c r="A384" s="254"/>
      <c r="B384" s="254"/>
      <c r="C384" s="254"/>
      <c r="D384" s="269"/>
      <c r="E384" s="254"/>
      <c r="F384" s="270"/>
      <c r="G384" s="254"/>
      <c r="H384" s="254"/>
      <c r="I384" s="254"/>
      <c r="J384" s="254"/>
      <c r="K384" s="254"/>
      <c r="L384" s="254"/>
      <c r="M384" s="254"/>
      <c r="N384" s="254"/>
      <c r="O384" s="254"/>
      <c r="P384" s="254"/>
      <c r="Q384" s="254"/>
      <c r="R384" s="254"/>
      <c r="S384" s="254"/>
      <c r="T384" s="254"/>
      <c r="U384" s="254"/>
      <c r="V384" s="254"/>
      <c r="W384" s="254"/>
      <c r="X384" s="254"/>
      <c r="Y384" s="254"/>
      <c r="Z384" s="254"/>
    </row>
    <row r="385" spans="1:26" ht="13.5" customHeight="1">
      <c r="A385" s="254"/>
      <c r="B385" s="254"/>
      <c r="C385" s="254"/>
      <c r="D385" s="269"/>
      <c r="E385" s="254"/>
      <c r="F385" s="270"/>
      <c r="G385" s="254"/>
      <c r="H385" s="254"/>
      <c r="I385" s="254"/>
      <c r="J385" s="254"/>
      <c r="K385" s="254"/>
      <c r="L385" s="254"/>
      <c r="M385" s="254"/>
      <c r="N385" s="254"/>
      <c r="O385" s="254"/>
      <c r="P385" s="254"/>
      <c r="Q385" s="254"/>
      <c r="R385" s="254"/>
      <c r="S385" s="254"/>
      <c r="T385" s="254"/>
      <c r="U385" s="254"/>
      <c r="V385" s="254"/>
      <c r="W385" s="254"/>
      <c r="X385" s="254"/>
      <c r="Y385" s="254"/>
      <c r="Z385" s="254"/>
    </row>
    <row r="386" spans="1:26" ht="13.5" customHeight="1">
      <c r="A386" s="254"/>
      <c r="B386" s="254"/>
      <c r="C386" s="254"/>
      <c r="D386" s="269"/>
      <c r="E386" s="254"/>
      <c r="F386" s="270"/>
      <c r="G386" s="254"/>
      <c r="H386" s="254"/>
      <c r="I386" s="254"/>
      <c r="J386" s="254"/>
      <c r="K386" s="254"/>
      <c r="L386" s="254"/>
      <c r="M386" s="254"/>
      <c r="N386" s="254"/>
      <c r="O386" s="254"/>
      <c r="P386" s="254"/>
      <c r="Q386" s="254"/>
      <c r="R386" s="254"/>
      <c r="S386" s="254"/>
      <c r="T386" s="254"/>
      <c r="U386" s="254"/>
      <c r="V386" s="254"/>
      <c r="W386" s="254"/>
      <c r="X386" s="254"/>
      <c r="Y386" s="254"/>
      <c r="Z386" s="254"/>
    </row>
    <row r="387" spans="1:26" ht="13.5" customHeight="1">
      <c r="A387" s="254"/>
      <c r="B387" s="254"/>
      <c r="C387" s="254"/>
      <c r="D387" s="269"/>
      <c r="E387" s="254"/>
      <c r="F387" s="270"/>
      <c r="G387" s="254"/>
      <c r="H387" s="254"/>
      <c r="I387" s="254"/>
      <c r="J387" s="254"/>
      <c r="K387" s="254"/>
      <c r="L387" s="254"/>
      <c r="M387" s="254"/>
      <c r="N387" s="254"/>
      <c r="O387" s="254"/>
      <c r="P387" s="254"/>
      <c r="Q387" s="254"/>
      <c r="R387" s="254"/>
      <c r="S387" s="254"/>
      <c r="T387" s="254"/>
      <c r="U387" s="254"/>
      <c r="V387" s="254"/>
      <c r="W387" s="254"/>
      <c r="X387" s="254"/>
      <c r="Y387" s="254"/>
      <c r="Z387" s="254"/>
    </row>
    <row r="388" spans="1:26" ht="13.5" customHeight="1">
      <c r="A388" s="254"/>
      <c r="B388" s="254"/>
      <c r="C388" s="254"/>
      <c r="D388" s="269"/>
      <c r="E388" s="254"/>
      <c r="F388" s="270"/>
      <c r="G388" s="254"/>
      <c r="H388" s="254"/>
      <c r="I388" s="254"/>
      <c r="J388" s="254"/>
      <c r="K388" s="254"/>
      <c r="L388" s="254"/>
      <c r="M388" s="254"/>
      <c r="N388" s="254"/>
      <c r="O388" s="254"/>
      <c r="P388" s="254"/>
      <c r="Q388" s="254"/>
      <c r="R388" s="254"/>
      <c r="S388" s="254"/>
      <c r="T388" s="254"/>
      <c r="U388" s="254"/>
      <c r="V388" s="254"/>
      <c r="W388" s="254"/>
      <c r="X388" s="254"/>
      <c r="Y388" s="254"/>
      <c r="Z388" s="254"/>
    </row>
    <row r="389" spans="1:26" ht="13.5" customHeight="1">
      <c r="A389" s="254"/>
      <c r="B389" s="254"/>
      <c r="C389" s="254"/>
      <c r="D389" s="269"/>
      <c r="E389" s="254"/>
      <c r="F389" s="270"/>
      <c r="G389" s="254"/>
      <c r="H389" s="254"/>
      <c r="I389" s="254"/>
      <c r="J389" s="254"/>
      <c r="K389" s="254"/>
      <c r="L389" s="254"/>
      <c r="M389" s="254"/>
      <c r="N389" s="254"/>
      <c r="O389" s="254"/>
      <c r="P389" s="254"/>
      <c r="Q389" s="254"/>
      <c r="R389" s="254"/>
      <c r="S389" s="254"/>
      <c r="T389" s="254"/>
      <c r="U389" s="254"/>
      <c r="V389" s="254"/>
      <c r="W389" s="254"/>
      <c r="X389" s="254"/>
      <c r="Y389" s="254"/>
      <c r="Z389" s="254"/>
    </row>
    <row r="390" spans="1:26" ht="13.5" customHeight="1">
      <c r="A390" s="254"/>
      <c r="B390" s="254"/>
      <c r="C390" s="254"/>
      <c r="D390" s="269"/>
      <c r="E390" s="254"/>
      <c r="F390" s="270"/>
      <c r="G390" s="254"/>
      <c r="H390" s="254"/>
      <c r="I390" s="254"/>
      <c r="J390" s="254"/>
      <c r="K390" s="254"/>
      <c r="L390" s="254"/>
      <c r="M390" s="254"/>
      <c r="N390" s="254"/>
      <c r="O390" s="254"/>
      <c r="P390" s="254"/>
      <c r="Q390" s="254"/>
      <c r="R390" s="254"/>
      <c r="S390" s="254"/>
      <c r="T390" s="254"/>
      <c r="U390" s="254"/>
      <c r="V390" s="254"/>
      <c r="W390" s="254"/>
      <c r="X390" s="254"/>
      <c r="Y390" s="254"/>
      <c r="Z390" s="254"/>
    </row>
    <row r="391" spans="1:26" ht="13.5" customHeight="1">
      <c r="A391" s="254"/>
      <c r="B391" s="254"/>
      <c r="C391" s="254"/>
      <c r="D391" s="269"/>
      <c r="E391" s="254"/>
      <c r="F391" s="270"/>
      <c r="G391" s="254"/>
      <c r="H391" s="254"/>
      <c r="I391" s="254"/>
      <c r="J391" s="254"/>
      <c r="K391" s="254"/>
      <c r="L391" s="254"/>
      <c r="M391" s="254"/>
      <c r="N391" s="254"/>
      <c r="O391" s="254"/>
      <c r="P391" s="254"/>
      <c r="Q391" s="254"/>
      <c r="R391" s="254"/>
      <c r="S391" s="254"/>
      <c r="T391" s="254"/>
      <c r="U391" s="254"/>
      <c r="V391" s="254"/>
      <c r="W391" s="254"/>
      <c r="X391" s="254"/>
      <c r="Y391" s="254"/>
      <c r="Z391" s="254"/>
    </row>
    <row r="392" spans="1:26" ht="13.5" customHeight="1">
      <c r="A392" s="254"/>
      <c r="B392" s="254"/>
      <c r="C392" s="254"/>
      <c r="D392" s="269"/>
      <c r="E392" s="254"/>
      <c r="F392" s="270"/>
      <c r="G392" s="254"/>
      <c r="H392" s="254"/>
      <c r="I392" s="254"/>
      <c r="J392" s="254"/>
      <c r="K392" s="254"/>
      <c r="L392" s="254"/>
      <c r="M392" s="254"/>
      <c r="N392" s="254"/>
      <c r="O392" s="254"/>
      <c r="P392" s="254"/>
      <c r="Q392" s="254"/>
      <c r="R392" s="254"/>
      <c r="S392" s="254"/>
      <c r="T392" s="254"/>
      <c r="U392" s="254"/>
      <c r="V392" s="254"/>
      <c r="W392" s="254"/>
      <c r="X392" s="254"/>
      <c r="Y392" s="254"/>
      <c r="Z392" s="254"/>
    </row>
    <row r="393" spans="1:26" ht="13.5" customHeight="1">
      <c r="A393" s="254"/>
      <c r="B393" s="254"/>
      <c r="C393" s="254"/>
      <c r="D393" s="269"/>
      <c r="E393" s="254"/>
      <c r="F393" s="270"/>
      <c r="G393" s="254"/>
      <c r="H393" s="254"/>
      <c r="I393" s="254"/>
      <c r="J393" s="254"/>
      <c r="K393" s="254"/>
      <c r="L393" s="254"/>
      <c r="M393" s="254"/>
      <c r="N393" s="254"/>
      <c r="O393" s="254"/>
      <c r="P393" s="254"/>
      <c r="Q393" s="254"/>
      <c r="R393" s="254"/>
      <c r="S393" s="254"/>
      <c r="T393" s="254"/>
      <c r="U393" s="254"/>
      <c r="V393" s="254"/>
      <c r="W393" s="254"/>
      <c r="X393" s="254"/>
      <c r="Y393" s="254"/>
      <c r="Z393" s="254"/>
    </row>
    <row r="394" spans="1:26" ht="13.5" customHeight="1">
      <c r="A394" s="254"/>
      <c r="B394" s="254"/>
      <c r="C394" s="254"/>
      <c r="D394" s="269"/>
      <c r="E394" s="254"/>
      <c r="F394" s="270"/>
      <c r="G394" s="254"/>
      <c r="H394" s="254"/>
      <c r="I394" s="254"/>
      <c r="J394" s="254"/>
      <c r="K394" s="254"/>
      <c r="L394" s="254"/>
      <c r="M394" s="254"/>
      <c r="N394" s="254"/>
      <c r="O394" s="254"/>
      <c r="P394" s="254"/>
      <c r="Q394" s="254"/>
      <c r="R394" s="254"/>
      <c r="S394" s="254"/>
      <c r="T394" s="254"/>
      <c r="U394" s="254"/>
      <c r="V394" s="254"/>
      <c r="W394" s="254"/>
      <c r="X394" s="254"/>
      <c r="Y394" s="254"/>
      <c r="Z394" s="254"/>
    </row>
    <row r="395" spans="1:26" ht="13.5" customHeight="1">
      <c r="A395" s="254"/>
      <c r="B395" s="254"/>
      <c r="C395" s="254"/>
      <c r="D395" s="269"/>
      <c r="E395" s="254"/>
      <c r="F395" s="270"/>
      <c r="G395" s="254"/>
      <c r="H395" s="254"/>
      <c r="I395" s="254"/>
      <c r="J395" s="254"/>
      <c r="K395" s="254"/>
      <c r="L395" s="254"/>
      <c r="M395" s="254"/>
      <c r="N395" s="254"/>
      <c r="O395" s="254"/>
      <c r="P395" s="254"/>
      <c r="Q395" s="254"/>
      <c r="R395" s="254"/>
      <c r="S395" s="254"/>
      <c r="T395" s="254"/>
      <c r="U395" s="254"/>
      <c r="V395" s="254"/>
      <c r="W395" s="254"/>
      <c r="X395" s="254"/>
      <c r="Y395" s="254"/>
      <c r="Z395" s="254"/>
    </row>
    <row r="396" spans="1:26" ht="13.5" customHeight="1">
      <c r="A396" s="254"/>
      <c r="B396" s="254"/>
      <c r="C396" s="254"/>
      <c r="D396" s="269"/>
      <c r="E396" s="254"/>
      <c r="F396" s="270"/>
      <c r="G396" s="254"/>
      <c r="H396" s="254"/>
      <c r="I396" s="254"/>
      <c r="J396" s="254"/>
      <c r="K396" s="254"/>
      <c r="L396" s="254"/>
      <c r="M396" s="254"/>
      <c r="N396" s="254"/>
      <c r="O396" s="254"/>
      <c r="P396" s="254"/>
      <c r="Q396" s="254"/>
      <c r="R396" s="254"/>
      <c r="S396" s="254"/>
      <c r="T396" s="254"/>
      <c r="U396" s="254"/>
      <c r="V396" s="254"/>
      <c r="W396" s="254"/>
      <c r="X396" s="254"/>
      <c r="Y396" s="254"/>
      <c r="Z396" s="254"/>
    </row>
    <row r="397" spans="1:26" ht="13.5" customHeight="1">
      <c r="A397" s="254"/>
      <c r="B397" s="254"/>
      <c r="C397" s="254"/>
      <c r="D397" s="269"/>
      <c r="E397" s="254"/>
      <c r="F397" s="270"/>
      <c r="G397" s="254"/>
      <c r="H397" s="254"/>
      <c r="I397" s="254"/>
      <c r="J397" s="254"/>
      <c r="K397" s="254"/>
      <c r="L397" s="254"/>
      <c r="M397" s="254"/>
      <c r="N397" s="254"/>
      <c r="O397" s="254"/>
      <c r="P397" s="254"/>
      <c r="Q397" s="254"/>
      <c r="R397" s="254"/>
      <c r="S397" s="254"/>
      <c r="T397" s="254"/>
      <c r="U397" s="254"/>
      <c r="V397" s="254"/>
      <c r="W397" s="254"/>
      <c r="X397" s="254"/>
      <c r="Y397" s="254"/>
      <c r="Z397" s="254"/>
    </row>
    <row r="398" spans="1:26" ht="13.5" customHeight="1">
      <c r="A398" s="254"/>
      <c r="B398" s="254"/>
      <c r="C398" s="254"/>
      <c r="D398" s="269"/>
      <c r="E398" s="254"/>
      <c r="F398" s="270"/>
      <c r="G398" s="254"/>
      <c r="H398" s="254"/>
      <c r="I398" s="254"/>
      <c r="J398" s="254"/>
      <c r="K398" s="254"/>
      <c r="L398" s="254"/>
      <c r="M398" s="254"/>
      <c r="N398" s="254"/>
      <c r="O398" s="254"/>
      <c r="P398" s="254"/>
      <c r="Q398" s="254"/>
      <c r="R398" s="254"/>
      <c r="S398" s="254"/>
      <c r="T398" s="254"/>
      <c r="U398" s="254"/>
      <c r="V398" s="254"/>
      <c r="W398" s="254"/>
      <c r="X398" s="254"/>
      <c r="Y398" s="254"/>
      <c r="Z398" s="254"/>
    </row>
    <row r="399" spans="1:26" ht="13.5" customHeight="1">
      <c r="A399" s="254"/>
      <c r="B399" s="254"/>
      <c r="C399" s="254"/>
      <c r="D399" s="269"/>
      <c r="E399" s="254"/>
      <c r="F399" s="270"/>
      <c r="G399" s="254"/>
      <c r="H399" s="254"/>
      <c r="I399" s="254"/>
      <c r="J399" s="254"/>
      <c r="K399" s="254"/>
      <c r="L399" s="254"/>
      <c r="M399" s="254"/>
      <c r="N399" s="254"/>
      <c r="O399" s="254"/>
      <c r="P399" s="254"/>
      <c r="Q399" s="254"/>
      <c r="R399" s="254"/>
      <c r="S399" s="254"/>
      <c r="T399" s="254"/>
      <c r="U399" s="254"/>
      <c r="V399" s="254"/>
      <c r="W399" s="254"/>
      <c r="X399" s="254"/>
      <c r="Y399" s="254"/>
      <c r="Z399" s="254"/>
    </row>
    <row r="400" spans="1:26" ht="13.5" customHeight="1">
      <c r="A400" s="254"/>
      <c r="B400" s="254"/>
      <c r="C400" s="254"/>
      <c r="D400" s="269"/>
      <c r="E400" s="254"/>
      <c r="F400" s="270"/>
      <c r="G400" s="254"/>
      <c r="H400" s="254"/>
      <c r="I400" s="254"/>
      <c r="J400" s="254"/>
      <c r="K400" s="254"/>
      <c r="L400" s="254"/>
      <c r="M400" s="254"/>
      <c r="N400" s="254"/>
      <c r="O400" s="254"/>
      <c r="P400" s="254"/>
      <c r="Q400" s="254"/>
      <c r="R400" s="254"/>
      <c r="S400" s="254"/>
      <c r="T400" s="254"/>
      <c r="U400" s="254"/>
      <c r="V400" s="254"/>
      <c r="W400" s="254"/>
      <c r="X400" s="254"/>
      <c r="Y400" s="254"/>
      <c r="Z400" s="254"/>
    </row>
    <row r="401" spans="1:26" ht="13.5" customHeight="1">
      <c r="A401" s="254"/>
      <c r="B401" s="254"/>
      <c r="C401" s="254"/>
      <c r="D401" s="269"/>
      <c r="E401" s="254"/>
      <c r="F401" s="270"/>
      <c r="G401" s="254"/>
      <c r="H401" s="254"/>
      <c r="I401" s="254"/>
      <c r="J401" s="254"/>
      <c r="K401" s="254"/>
      <c r="L401" s="254"/>
      <c r="M401" s="254"/>
      <c r="N401" s="254"/>
      <c r="O401" s="254"/>
      <c r="P401" s="254"/>
      <c r="Q401" s="254"/>
      <c r="R401" s="254"/>
      <c r="S401" s="254"/>
      <c r="T401" s="254"/>
      <c r="U401" s="254"/>
      <c r="V401" s="254"/>
      <c r="W401" s="254"/>
      <c r="X401" s="254"/>
      <c r="Y401" s="254"/>
      <c r="Z401" s="254"/>
    </row>
    <row r="402" spans="1:26" ht="13.5" customHeight="1">
      <c r="A402" s="254"/>
      <c r="B402" s="254"/>
      <c r="C402" s="254"/>
      <c r="D402" s="269"/>
      <c r="E402" s="254"/>
      <c r="F402" s="270"/>
      <c r="G402" s="254"/>
      <c r="H402" s="254"/>
      <c r="I402" s="254"/>
      <c r="J402" s="254"/>
      <c r="K402" s="254"/>
      <c r="L402" s="254"/>
      <c r="M402" s="254"/>
      <c r="N402" s="254"/>
      <c r="O402" s="254"/>
      <c r="P402" s="254"/>
      <c r="Q402" s="254"/>
      <c r="R402" s="254"/>
      <c r="S402" s="254"/>
      <c r="T402" s="254"/>
      <c r="U402" s="254"/>
      <c r="V402" s="254"/>
      <c r="W402" s="254"/>
      <c r="X402" s="254"/>
      <c r="Y402" s="254"/>
      <c r="Z402" s="254"/>
    </row>
    <row r="403" spans="1:26" ht="13.5" customHeight="1">
      <c r="A403" s="254"/>
      <c r="B403" s="254"/>
      <c r="C403" s="254"/>
      <c r="D403" s="269"/>
      <c r="E403" s="254"/>
      <c r="F403" s="270"/>
      <c r="G403" s="254"/>
      <c r="H403" s="254"/>
      <c r="I403" s="254"/>
      <c r="J403" s="254"/>
      <c r="K403" s="254"/>
      <c r="L403" s="254"/>
      <c r="M403" s="254"/>
      <c r="N403" s="254"/>
      <c r="O403" s="254"/>
      <c r="P403" s="254"/>
      <c r="Q403" s="254"/>
      <c r="R403" s="254"/>
      <c r="S403" s="254"/>
      <c r="T403" s="254"/>
      <c r="U403" s="254"/>
      <c r="V403" s="254"/>
      <c r="W403" s="254"/>
      <c r="X403" s="254"/>
      <c r="Y403" s="254"/>
      <c r="Z403" s="254"/>
    </row>
    <row r="404" spans="1:26" ht="13.5" customHeight="1">
      <c r="A404" s="254"/>
      <c r="B404" s="254"/>
      <c r="C404" s="254"/>
      <c r="D404" s="269"/>
      <c r="E404" s="254"/>
      <c r="F404" s="270"/>
      <c r="G404" s="254"/>
      <c r="H404" s="254"/>
      <c r="I404" s="254"/>
      <c r="J404" s="254"/>
      <c r="K404" s="254"/>
      <c r="L404" s="254"/>
      <c r="M404" s="254"/>
      <c r="N404" s="254"/>
      <c r="O404" s="254"/>
      <c r="P404" s="254"/>
      <c r="Q404" s="254"/>
      <c r="R404" s="254"/>
      <c r="S404" s="254"/>
      <c r="T404" s="254"/>
      <c r="U404" s="254"/>
      <c r="V404" s="254"/>
      <c r="W404" s="254"/>
      <c r="X404" s="254"/>
      <c r="Y404" s="254"/>
      <c r="Z404" s="254"/>
    </row>
    <row r="405" spans="1:26" ht="13.5" customHeight="1">
      <c r="A405" s="254"/>
      <c r="B405" s="254"/>
      <c r="C405" s="254"/>
      <c r="D405" s="269"/>
      <c r="E405" s="254"/>
      <c r="F405" s="270"/>
      <c r="G405" s="254"/>
      <c r="H405" s="254"/>
      <c r="I405" s="254"/>
      <c r="J405" s="254"/>
      <c r="K405" s="254"/>
      <c r="L405" s="254"/>
      <c r="M405" s="254"/>
      <c r="N405" s="254"/>
      <c r="O405" s="254"/>
      <c r="P405" s="254"/>
      <c r="Q405" s="254"/>
      <c r="R405" s="254"/>
      <c r="S405" s="254"/>
      <c r="T405" s="254"/>
      <c r="U405" s="254"/>
      <c r="V405" s="254"/>
      <c r="W405" s="254"/>
      <c r="X405" s="254"/>
      <c r="Y405" s="254"/>
      <c r="Z405" s="254"/>
    </row>
    <row r="406" spans="1:26" ht="13.5" customHeight="1">
      <c r="A406" s="254"/>
      <c r="B406" s="254"/>
      <c r="C406" s="254"/>
      <c r="D406" s="269"/>
      <c r="E406" s="254"/>
      <c r="F406" s="270"/>
      <c r="G406" s="254"/>
      <c r="H406" s="254"/>
      <c r="I406" s="254"/>
      <c r="J406" s="254"/>
      <c r="K406" s="254"/>
      <c r="L406" s="254"/>
      <c r="M406" s="254"/>
      <c r="N406" s="254"/>
      <c r="O406" s="254"/>
      <c r="P406" s="254"/>
      <c r="Q406" s="254"/>
      <c r="R406" s="254"/>
      <c r="S406" s="254"/>
      <c r="T406" s="254"/>
      <c r="U406" s="254"/>
      <c r="V406" s="254"/>
      <c r="W406" s="254"/>
      <c r="X406" s="254"/>
      <c r="Y406" s="254"/>
      <c r="Z406" s="254"/>
    </row>
    <row r="407" spans="1:26" ht="13.5" customHeight="1">
      <c r="A407" s="254"/>
      <c r="B407" s="254"/>
      <c r="C407" s="254"/>
      <c r="D407" s="269"/>
      <c r="E407" s="254"/>
      <c r="F407" s="270"/>
      <c r="G407" s="254"/>
      <c r="H407" s="254"/>
      <c r="I407" s="254"/>
      <c r="J407" s="254"/>
      <c r="K407" s="254"/>
      <c r="L407" s="254"/>
      <c r="M407" s="254"/>
      <c r="N407" s="254"/>
      <c r="O407" s="254"/>
      <c r="P407" s="254"/>
      <c r="Q407" s="254"/>
      <c r="R407" s="254"/>
      <c r="S407" s="254"/>
      <c r="T407" s="254"/>
      <c r="U407" s="254"/>
      <c r="V407" s="254"/>
      <c r="W407" s="254"/>
      <c r="X407" s="254"/>
      <c r="Y407" s="254"/>
      <c r="Z407" s="254"/>
    </row>
    <row r="408" spans="1:26" ht="13.5" customHeight="1">
      <c r="A408" s="254"/>
      <c r="B408" s="254"/>
      <c r="C408" s="254"/>
      <c r="D408" s="269"/>
      <c r="E408" s="254"/>
      <c r="F408" s="270"/>
      <c r="G408" s="254"/>
      <c r="H408" s="254"/>
      <c r="I408" s="254"/>
      <c r="J408" s="254"/>
      <c r="K408" s="254"/>
      <c r="L408" s="254"/>
      <c r="M408" s="254"/>
      <c r="N408" s="254"/>
      <c r="O408" s="254"/>
      <c r="P408" s="254"/>
      <c r="Q408" s="254"/>
      <c r="R408" s="254"/>
      <c r="S408" s="254"/>
      <c r="T408" s="254"/>
      <c r="U408" s="254"/>
      <c r="V408" s="254"/>
      <c r="W408" s="254"/>
      <c r="X408" s="254"/>
      <c r="Y408" s="254"/>
      <c r="Z408" s="254"/>
    </row>
    <row r="409" spans="1:26" ht="13.5" customHeight="1">
      <c r="A409" s="254"/>
      <c r="B409" s="254"/>
      <c r="C409" s="254"/>
      <c r="D409" s="269"/>
      <c r="E409" s="254"/>
      <c r="F409" s="270"/>
      <c r="G409" s="254"/>
      <c r="H409" s="254"/>
      <c r="I409" s="254"/>
      <c r="J409" s="254"/>
      <c r="K409" s="254"/>
      <c r="L409" s="254"/>
      <c r="M409" s="254"/>
      <c r="N409" s="254"/>
      <c r="O409" s="254"/>
      <c r="P409" s="254"/>
      <c r="Q409" s="254"/>
      <c r="R409" s="254"/>
      <c r="S409" s="254"/>
      <c r="T409" s="254"/>
      <c r="U409" s="254"/>
      <c r="V409" s="254"/>
      <c r="W409" s="254"/>
      <c r="X409" s="254"/>
      <c r="Y409" s="254"/>
      <c r="Z409" s="254"/>
    </row>
    <row r="410" spans="1:26" ht="13.5" customHeight="1">
      <c r="A410" s="254"/>
      <c r="B410" s="254"/>
      <c r="C410" s="254"/>
      <c r="D410" s="269"/>
      <c r="E410" s="254"/>
      <c r="F410" s="270"/>
      <c r="G410" s="254"/>
      <c r="H410" s="254"/>
      <c r="I410" s="254"/>
      <c r="J410" s="254"/>
      <c r="K410" s="254"/>
      <c r="L410" s="254"/>
      <c r="M410" s="254"/>
      <c r="N410" s="254"/>
      <c r="O410" s="254"/>
      <c r="P410" s="254"/>
      <c r="Q410" s="254"/>
      <c r="R410" s="254"/>
      <c r="S410" s="254"/>
      <c r="T410" s="254"/>
      <c r="U410" s="254"/>
      <c r="V410" s="254"/>
      <c r="W410" s="254"/>
      <c r="X410" s="254"/>
      <c r="Y410" s="254"/>
      <c r="Z410" s="254"/>
    </row>
    <row r="411" spans="1:26" ht="13.5" customHeight="1">
      <c r="A411" s="254"/>
      <c r="B411" s="254"/>
      <c r="C411" s="254"/>
      <c r="D411" s="269"/>
      <c r="E411" s="254"/>
      <c r="F411" s="270"/>
      <c r="G411" s="254"/>
      <c r="H411" s="254"/>
      <c r="I411" s="254"/>
      <c r="J411" s="254"/>
      <c r="K411" s="254"/>
      <c r="L411" s="254"/>
      <c r="M411" s="254"/>
      <c r="N411" s="254"/>
      <c r="O411" s="254"/>
      <c r="P411" s="254"/>
      <c r="Q411" s="254"/>
      <c r="R411" s="254"/>
      <c r="S411" s="254"/>
      <c r="T411" s="254"/>
      <c r="U411" s="254"/>
      <c r="V411" s="254"/>
      <c r="W411" s="254"/>
      <c r="X411" s="254"/>
      <c r="Y411" s="254"/>
      <c r="Z411" s="254"/>
    </row>
    <row r="412" spans="1:26" ht="13.5" customHeight="1">
      <c r="A412" s="254"/>
      <c r="B412" s="254"/>
      <c r="C412" s="254"/>
      <c r="D412" s="269"/>
      <c r="E412" s="254"/>
      <c r="F412" s="270"/>
      <c r="G412" s="254"/>
      <c r="H412" s="254"/>
      <c r="I412" s="254"/>
      <c r="J412" s="254"/>
      <c r="K412" s="254"/>
      <c r="L412" s="254"/>
      <c r="M412" s="254"/>
      <c r="N412" s="254"/>
      <c r="O412" s="254"/>
      <c r="P412" s="254"/>
      <c r="Q412" s="254"/>
      <c r="R412" s="254"/>
      <c r="S412" s="254"/>
      <c r="T412" s="254"/>
      <c r="U412" s="254"/>
      <c r="V412" s="254"/>
      <c r="W412" s="254"/>
      <c r="X412" s="254"/>
      <c r="Y412" s="254"/>
      <c r="Z412" s="254"/>
    </row>
    <row r="413" spans="1:26" ht="13.5" customHeight="1">
      <c r="A413" s="254"/>
      <c r="B413" s="254"/>
      <c r="C413" s="254"/>
      <c r="D413" s="269"/>
      <c r="E413" s="254"/>
      <c r="F413" s="270"/>
      <c r="G413" s="254"/>
      <c r="H413" s="254"/>
      <c r="I413" s="254"/>
      <c r="J413" s="254"/>
      <c r="K413" s="254"/>
      <c r="L413" s="254"/>
      <c r="M413" s="254"/>
      <c r="N413" s="254"/>
      <c r="O413" s="254"/>
      <c r="P413" s="254"/>
      <c r="Q413" s="254"/>
      <c r="R413" s="254"/>
      <c r="S413" s="254"/>
      <c r="T413" s="254"/>
      <c r="U413" s="254"/>
      <c r="V413" s="254"/>
      <c r="W413" s="254"/>
      <c r="X413" s="254"/>
      <c r="Y413" s="254"/>
      <c r="Z413" s="254"/>
    </row>
    <row r="414" spans="1:26" ht="13.5" customHeight="1">
      <c r="A414" s="254"/>
      <c r="B414" s="254"/>
      <c r="C414" s="254"/>
      <c r="D414" s="269"/>
      <c r="E414" s="254"/>
      <c r="F414" s="270"/>
      <c r="G414" s="254"/>
      <c r="H414" s="254"/>
      <c r="I414" s="254"/>
      <c r="J414" s="254"/>
      <c r="K414" s="254"/>
      <c r="L414" s="254"/>
      <c r="M414" s="254"/>
      <c r="N414" s="254"/>
      <c r="O414" s="254"/>
      <c r="P414" s="254"/>
      <c r="Q414" s="254"/>
      <c r="R414" s="254"/>
      <c r="S414" s="254"/>
      <c r="T414" s="254"/>
      <c r="U414" s="254"/>
      <c r="V414" s="254"/>
      <c r="W414" s="254"/>
      <c r="X414" s="254"/>
      <c r="Y414" s="254"/>
      <c r="Z414" s="254"/>
    </row>
    <row r="415" spans="1:26" ht="13.5" customHeight="1">
      <c r="A415" s="254"/>
      <c r="B415" s="254"/>
      <c r="C415" s="254"/>
      <c r="D415" s="269"/>
      <c r="E415" s="254"/>
      <c r="F415" s="270"/>
      <c r="G415" s="254"/>
      <c r="H415" s="254"/>
      <c r="I415" s="254"/>
      <c r="J415" s="254"/>
      <c r="K415" s="254"/>
      <c r="L415" s="254"/>
      <c r="M415" s="254"/>
      <c r="N415" s="254"/>
      <c r="O415" s="254"/>
      <c r="P415" s="254"/>
      <c r="Q415" s="254"/>
      <c r="R415" s="254"/>
      <c r="S415" s="254"/>
      <c r="T415" s="254"/>
      <c r="U415" s="254"/>
      <c r="V415" s="254"/>
      <c r="W415" s="254"/>
      <c r="X415" s="254"/>
      <c r="Y415" s="254"/>
      <c r="Z415" s="254"/>
    </row>
    <row r="416" spans="1:26" ht="13.5" customHeight="1">
      <c r="A416" s="254"/>
      <c r="B416" s="254"/>
      <c r="C416" s="254"/>
      <c r="D416" s="269"/>
      <c r="E416" s="254"/>
      <c r="F416" s="270"/>
      <c r="G416" s="254"/>
      <c r="H416" s="254"/>
      <c r="I416" s="254"/>
      <c r="J416" s="254"/>
      <c r="K416" s="254"/>
      <c r="L416" s="254"/>
      <c r="M416" s="254"/>
      <c r="N416" s="254"/>
      <c r="O416" s="254"/>
      <c r="P416" s="254"/>
      <c r="Q416" s="254"/>
      <c r="R416" s="254"/>
      <c r="S416" s="254"/>
      <c r="T416" s="254"/>
      <c r="U416" s="254"/>
      <c r="V416" s="254"/>
      <c r="W416" s="254"/>
      <c r="X416" s="254"/>
      <c r="Y416" s="254"/>
      <c r="Z416" s="254"/>
    </row>
    <row r="417" spans="1:26" ht="13.5" customHeight="1">
      <c r="A417" s="254"/>
      <c r="B417" s="254"/>
      <c r="C417" s="254"/>
      <c r="D417" s="269"/>
      <c r="E417" s="254"/>
      <c r="F417" s="270"/>
      <c r="G417" s="254"/>
      <c r="H417" s="254"/>
      <c r="I417" s="254"/>
      <c r="J417" s="254"/>
      <c r="K417" s="254"/>
      <c r="L417" s="254"/>
      <c r="M417" s="254"/>
      <c r="N417" s="254"/>
      <c r="O417" s="254"/>
      <c r="P417" s="254"/>
      <c r="Q417" s="254"/>
      <c r="R417" s="254"/>
      <c r="S417" s="254"/>
      <c r="T417" s="254"/>
      <c r="U417" s="254"/>
      <c r="V417" s="254"/>
      <c r="W417" s="254"/>
      <c r="X417" s="254"/>
      <c r="Y417" s="254"/>
      <c r="Z417" s="254"/>
    </row>
    <row r="418" spans="1:26" ht="13.5" customHeight="1">
      <c r="A418" s="254"/>
      <c r="B418" s="254"/>
      <c r="C418" s="254"/>
      <c r="D418" s="269"/>
      <c r="E418" s="254"/>
      <c r="F418" s="270"/>
      <c r="G418" s="254"/>
      <c r="H418" s="254"/>
      <c r="I418" s="254"/>
      <c r="J418" s="254"/>
      <c r="K418" s="254"/>
      <c r="L418" s="254"/>
      <c r="M418" s="254"/>
      <c r="N418" s="254"/>
      <c r="O418" s="254"/>
      <c r="P418" s="254"/>
      <c r="Q418" s="254"/>
      <c r="R418" s="254"/>
      <c r="S418" s="254"/>
      <c r="T418" s="254"/>
      <c r="U418" s="254"/>
      <c r="V418" s="254"/>
      <c r="W418" s="254"/>
      <c r="X418" s="254"/>
      <c r="Y418" s="254"/>
      <c r="Z418" s="254"/>
    </row>
    <row r="419" spans="1:26" ht="13.5" customHeight="1">
      <c r="A419" s="254"/>
      <c r="B419" s="254"/>
      <c r="C419" s="254"/>
      <c r="D419" s="269"/>
      <c r="E419" s="254"/>
      <c r="F419" s="270"/>
      <c r="G419" s="254"/>
      <c r="H419" s="254"/>
      <c r="I419" s="254"/>
      <c r="J419" s="254"/>
      <c r="K419" s="254"/>
      <c r="L419" s="254"/>
      <c r="M419" s="254"/>
      <c r="N419" s="254"/>
      <c r="O419" s="254"/>
      <c r="P419" s="254"/>
      <c r="Q419" s="254"/>
      <c r="R419" s="254"/>
      <c r="S419" s="254"/>
      <c r="T419" s="254"/>
      <c r="U419" s="254"/>
      <c r="V419" s="254"/>
      <c r="W419" s="254"/>
      <c r="X419" s="254"/>
      <c r="Y419" s="254"/>
      <c r="Z419" s="254"/>
    </row>
    <row r="420" spans="1:26" ht="13.5" customHeight="1">
      <c r="A420" s="254"/>
      <c r="B420" s="254"/>
      <c r="C420" s="254"/>
      <c r="D420" s="269"/>
      <c r="E420" s="254"/>
      <c r="F420" s="270"/>
      <c r="G420" s="254"/>
      <c r="H420" s="254"/>
      <c r="I420" s="254"/>
      <c r="J420" s="254"/>
      <c r="K420" s="254"/>
      <c r="L420" s="254"/>
      <c r="M420" s="254"/>
      <c r="N420" s="254"/>
      <c r="O420" s="254"/>
      <c r="P420" s="254"/>
      <c r="Q420" s="254"/>
      <c r="R420" s="254"/>
      <c r="S420" s="254"/>
      <c r="T420" s="254"/>
      <c r="U420" s="254"/>
      <c r="V420" s="254"/>
      <c r="W420" s="254"/>
      <c r="X420" s="254"/>
      <c r="Y420" s="254"/>
      <c r="Z420" s="254"/>
    </row>
    <row r="421" spans="1:26" ht="13.5" customHeight="1">
      <c r="A421" s="254"/>
      <c r="B421" s="254"/>
      <c r="C421" s="254"/>
      <c r="D421" s="269"/>
      <c r="E421" s="254"/>
      <c r="F421" s="270"/>
      <c r="G421" s="254"/>
      <c r="H421" s="254"/>
      <c r="I421" s="254"/>
      <c r="J421" s="254"/>
      <c r="K421" s="254"/>
      <c r="L421" s="254"/>
      <c r="M421" s="254"/>
      <c r="N421" s="254"/>
      <c r="O421" s="254"/>
      <c r="P421" s="254"/>
      <c r="Q421" s="254"/>
      <c r="R421" s="254"/>
      <c r="S421" s="254"/>
      <c r="T421" s="254"/>
      <c r="U421" s="254"/>
      <c r="V421" s="254"/>
      <c r="W421" s="254"/>
      <c r="X421" s="254"/>
      <c r="Y421" s="254"/>
      <c r="Z421" s="254"/>
    </row>
    <row r="422" spans="1:26" ht="13.5" customHeight="1">
      <c r="A422" s="254"/>
      <c r="B422" s="254"/>
      <c r="C422" s="254"/>
      <c r="D422" s="269"/>
      <c r="E422" s="254"/>
      <c r="F422" s="270"/>
      <c r="G422" s="254"/>
      <c r="H422" s="254"/>
      <c r="I422" s="254"/>
      <c r="J422" s="254"/>
      <c r="K422" s="254"/>
      <c r="L422" s="254"/>
      <c r="M422" s="254"/>
      <c r="N422" s="254"/>
      <c r="O422" s="254"/>
      <c r="P422" s="254"/>
      <c r="Q422" s="254"/>
      <c r="R422" s="254"/>
      <c r="S422" s="254"/>
      <c r="T422" s="254"/>
      <c r="U422" s="254"/>
      <c r="V422" s="254"/>
      <c r="W422" s="254"/>
      <c r="X422" s="254"/>
      <c r="Y422" s="254"/>
      <c r="Z422" s="254"/>
    </row>
    <row r="423" spans="1:26" ht="13.5" customHeight="1">
      <c r="A423" s="254"/>
      <c r="B423" s="254"/>
      <c r="C423" s="254"/>
      <c r="D423" s="269"/>
      <c r="E423" s="254"/>
      <c r="F423" s="270"/>
      <c r="G423" s="254"/>
      <c r="H423" s="254"/>
      <c r="I423" s="254"/>
      <c r="J423" s="254"/>
      <c r="K423" s="254"/>
      <c r="L423" s="254"/>
      <c r="M423" s="254"/>
      <c r="N423" s="254"/>
      <c r="O423" s="254"/>
      <c r="P423" s="254"/>
      <c r="Q423" s="254"/>
      <c r="R423" s="254"/>
      <c r="S423" s="254"/>
      <c r="T423" s="254"/>
      <c r="U423" s="254"/>
      <c r="V423" s="254"/>
      <c r="W423" s="254"/>
      <c r="X423" s="254"/>
      <c r="Y423" s="254"/>
      <c r="Z423" s="254"/>
    </row>
    <row r="424" spans="1:26" ht="13.5" customHeight="1">
      <c r="A424" s="254"/>
      <c r="B424" s="254"/>
      <c r="C424" s="254"/>
      <c r="D424" s="269"/>
      <c r="E424" s="254"/>
      <c r="F424" s="270"/>
      <c r="G424" s="254"/>
      <c r="H424" s="254"/>
      <c r="I424" s="254"/>
      <c r="J424" s="254"/>
      <c r="K424" s="254"/>
      <c r="L424" s="254"/>
      <c r="M424" s="254"/>
      <c r="N424" s="254"/>
      <c r="O424" s="254"/>
      <c r="P424" s="254"/>
      <c r="Q424" s="254"/>
      <c r="R424" s="254"/>
      <c r="S424" s="254"/>
      <c r="T424" s="254"/>
      <c r="U424" s="254"/>
      <c r="V424" s="254"/>
      <c r="W424" s="254"/>
      <c r="X424" s="254"/>
      <c r="Y424" s="254"/>
      <c r="Z424" s="254"/>
    </row>
    <row r="425" spans="1:26" ht="13.5" customHeight="1">
      <c r="A425" s="254"/>
      <c r="B425" s="254"/>
      <c r="C425" s="254"/>
      <c r="D425" s="269"/>
      <c r="E425" s="254"/>
      <c r="F425" s="270"/>
      <c r="G425" s="254"/>
      <c r="H425" s="254"/>
      <c r="I425" s="254"/>
      <c r="J425" s="254"/>
      <c r="K425" s="254"/>
      <c r="L425" s="254"/>
      <c r="M425" s="254"/>
      <c r="N425" s="254"/>
      <c r="O425" s="254"/>
      <c r="P425" s="254"/>
      <c r="Q425" s="254"/>
      <c r="R425" s="254"/>
      <c r="S425" s="254"/>
      <c r="T425" s="254"/>
      <c r="U425" s="254"/>
      <c r="V425" s="254"/>
      <c r="W425" s="254"/>
      <c r="X425" s="254"/>
      <c r="Y425" s="254"/>
      <c r="Z425" s="254"/>
    </row>
    <row r="426" spans="1:26" ht="13.5" customHeight="1">
      <c r="A426" s="254"/>
      <c r="B426" s="254"/>
      <c r="C426" s="254"/>
      <c r="D426" s="269"/>
      <c r="E426" s="254"/>
      <c r="F426" s="270"/>
      <c r="G426" s="254"/>
      <c r="H426" s="254"/>
      <c r="I426" s="254"/>
      <c r="J426" s="254"/>
      <c r="K426" s="254"/>
      <c r="L426" s="254"/>
      <c r="M426" s="254"/>
      <c r="N426" s="254"/>
      <c r="O426" s="254"/>
      <c r="P426" s="254"/>
      <c r="Q426" s="254"/>
      <c r="R426" s="254"/>
      <c r="S426" s="254"/>
      <c r="T426" s="254"/>
      <c r="U426" s="254"/>
      <c r="V426" s="254"/>
      <c r="W426" s="254"/>
      <c r="X426" s="254"/>
      <c r="Y426" s="254"/>
      <c r="Z426" s="254"/>
    </row>
    <row r="427" spans="1:26" ht="13.5" customHeight="1">
      <c r="A427" s="254"/>
      <c r="B427" s="254"/>
      <c r="C427" s="254"/>
      <c r="D427" s="269"/>
      <c r="E427" s="254"/>
      <c r="F427" s="270"/>
      <c r="G427" s="254"/>
      <c r="H427" s="254"/>
      <c r="I427" s="254"/>
      <c r="J427" s="254"/>
      <c r="K427" s="254"/>
      <c r="L427" s="254"/>
      <c r="M427" s="254"/>
      <c r="N427" s="254"/>
      <c r="O427" s="254"/>
      <c r="P427" s="254"/>
      <c r="Q427" s="254"/>
      <c r="R427" s="254"/>
      <c r="S427" s="254"/>
      <c r="T427" s="254"/>
      <c r="U427" s="254"/>
      <c r="V427" s="254"/>
      <c r="W427" s="254"/>
      <c r="X427" s="254"/>
      <c r="Y427" s="254"/>
      <c r="Z427" s="254"/>
    </row>
    <row r="428" spans="1:26" ht="13.5" customHeight="1">
      <c r="A428" s="254"/>
      <c r="B428" s="254"/>
      <c r="C428" s="254"/>
      <c r="D428" s="269"/>
      <c r="E428" s="254"/>
      <c r="F428" s="270"/>
      <c r="G428" s="254"/>
      <c r="H428" s="254"/>
      <c r="I428" s="254"/>
      <c r="J428" s="254"/>
      <c r="K428" s="254"/>
      <c r="L428" s="254"/>
      <c r="M428" s="254"/>
      <c r="N428" s="254"/>
      <c r="O428" s="254"/>
      <c r="P428" s="254"/>
      <c r="Q428" s="254"/>
      <c r="R428" s="254"/>
      <c r="S428" s="254"/>
      <c r="T428" s="254"/>
      <c r="U428" s="254"/>
      <c r="V428" s="254"/>
      <c r="W428" s="254"/>
      <c r="X428" s="254"/>
      <c r="Y428" s="254"/>
      <c r="Z428" s="254"/>
    </row>
    <row r="429" spans="1:26" ht="13.5" customHeight="1">
      <c r="A429" s="254"/>
      <c r="B429" s="254"/>
      <c r="C429" s="254"/>
      <c r="D429" s="269"/>
      <c r="E429" s="254"/>
      <c r="F429" s="270"/>
      <c r="G429" s="254"/>
      <c r="H429" s="254"/>
      <c r="I429" s="254"/>
      <c r="J429" s="254"/>
      <c r="K429" s="254"/>
      <c r="L429" s="254"/>
      <c r="M429" s="254"/>
      <c r="N429" s="254"/>
      <c r="O429" s="254"/>
      <c r="P429" s="254"/>
      <c r="Q429" s="254"/>
      <c r="R429" s="254"/>
      <c r="S429" s="254"/>
      <c r="T429" s="254"/>
      <c r="U429" s="254"/>
      <c r="V429" s="254"/>
      <c r="W429" s="254"/>
      <c r="X429" s="254"/>
      <c r="Y429" s="254"/>
      <c r="Z429" s="254"/>
    </row>
    <row r="430" spans="1:26" ht="13.5" customHeight="1">
      <c r="A430" s="254"/>
      <c r="B430" s="254"/>
      <c r="C430" s="254"/>
      <c r="D430" s="269"/>
      <c r="E430" s="254"/>
      <c r="F430" s="270"/>
      <c r="G430" s="254"/>
      <c r="H430" s="254"/>
      <c r="I430" s="254"/>
      <c r="J430" s="254"/>
      <c r="K430" s="254"/>
      <c r="L430" s="254"/>
      <c r="M430" s="254"/>
      <c r="N430" s="254"/>
      <c r="O430" s="254"/>
      <c r="P430" s="254"/>
      <c r="Q430" s="254"/>
      <c r="R430" s="254"/>
      <c r="S430" s="254"/>
      <c r="T430" s="254"/>
      <c r="U430" s="254"/>
      <c r="V430" s="254"/>
      <c r="W430" s="254"/>
      <c r="X430" s="254"/>
      <c r="Y430" s="254"/>
      <c r="Z430" s="254"/>
    </row>
    <row r="431" spans="1:26" ht="13.5" customHeight="1">
      <c r="A431" s="254"/>
      <c r="B431" s="254"/>
      <c r="C431" s="254"/>
      <c r="D431" s="269"/>
      <c r="E431" s="254"/>
      <c r="F431" s="270"/>
      <c r="G431" s="254"/>
      <c r="H431" s="254"/>
      <c r="I431" s="254"/>
      <c r="J431" s="254"/>
      <c r="K431" s="254"/>
      <c r="L431" s="254"/>
      <c r="M431" s="254"/>
      <c r="N431" s="254"/>
      <c r="O431" s="254"/>
      <c r="P431" s="254"/>
      <c r="Q431" s="254"/>
      <c r="R431" s="254"/>
      <c r="S431" s="254"/>
      <c r="T431" s="254"/>
      <c r="U431" s="254"/>
      <c r="V431" s="254"/>
      <c r="W431" s="254"/>
      <c r="X431" s="254"/>
      <c r="Y431" s="254"/>
      <c r="Z431" s="254"/>
    </row>
    <row r="432" spans="1:26" ht="13.5" customHeight="1">
      <c r="A432" s="254"/>
      <c r="B432" s="254"/>
      <c r="C432" s="254"/>
      <c r="D432" s="269"/>
      <c r="E432" s="254"/>
      <c r="F432" s="270"/>
      <c r="G432" s="254"/>
      <c r="H432" s="254"/>
      <c r="I432" s="254"/>
      <c r="J432" s="254"/>
      <c r="K432" s="254"/>
      <c r="L432" s="254"/>
      <c r="M432" s="254"/>
      <c r="N432" s="254"/>
      <c r="O432" s="254"/>
      <c r="P432" s="254"/>
      <c r="Q432" s="254"/>
      <c r="R432" s="254"/>
      <c r="S432" s="254"/>
      <c r="T432" s="254"/>
      <c r="U432" s="254"/>
      <c r="V432" s="254"/>
      <c r="W432" s="254"/>
      <c r="X432" s="254"/>
      <c r="Y432" s="254"/>
      <c r="Z432" s="254"/>
    </row>
    <row r="433" spans="1:26" ht="13.5" customHeight="1">
      <c r="A433" s="254"/>
      <c r="B433" s="254"/>
      <c r="C433" s="254"/>
      <c r="D433" s="269"/>
      <c r="E433" s="254"/>
      <c r="F433" s="270"/>
      <c r="G433" s="254"/>
      <c r="H433" s="254"/>
      <c r="I433" s="254"/>
      <c r="J433" s="254"/>
      <c r="K433" s="254"/>
      <c r="L433" s="254"/>
      <c r="M433" s="254"/>
      <c r="N433" s="254"/>
      <c r="O433" s="254"/>
      <c r="P433" s="254"/>
      <c r="Q433" s="254"/>
      <c r="R433" s="254"/>
      <c r="S433" s="254"/>
      <c r="T433" s="254"/>
      <c r="U433" s="254"/>
      <c r="V433" s="254"/>
      <c r="W433" s="254"/>
      <c r="X433" s="254"/>
      <c r="Y433" s="254"/>
      <c r="Z433" s="254"/>
    </row>
    <row r="434" spans="1:26" ht="13.5" customHeight="1">
      <c r="A434" s="254"/>
      <c r="B434" s="254"/>
      <c r="C434" s="254"/>
      <c r="D434" s="269"/>
      <c r="E434" s="254"/>
      <c r="F434" s="270"/>
      <c r="G434" s="254"/>
      <c r="H434" s="254"/>
      <c r="I434" s="254"/>
      <c r="J434" s="254"/>
      <c r="K434" s="254"/>
      <c r="L434" s="254"/>
      <c r="M434" s="254"/>
      <c r="N434" s="254"/>
      <c r="O434" s="254"/>
      <c r="P434" s="254"/>
      <c r="Q434" s="254"/>
      <c r="R434" s="254"/>
      <c r="S434" s="254"/>
      <c r="T434" s="254"/>
      <c r="U434" s="254"/>
      <c r="V434" s="254"/>
      <c r="W434" s="254"/>
      <c r="X434" s="254"/>
      <c r="Y434" s="254"/>
      <c r="Z434" s="254"/>
    </row>
    <row r="435" spans="1:26" ht="13.5" customHeight="1">
      <c r="A435" s="254"/>
      <c r="B435" s="254"/>
      <c r="C435" s="254"/>
      <c r="D435" s="269"/>
      <c r="E435" s="254"/>
      <c r="F435" s="270"/>
      <c r="G435" s="254"/>
      <c r="H435" s="254"/>
      <c r="I435" s="254"/>
      <c r="J435" s="254"/>
      <c r="K435" s="254"/>
      <c r="L435" s="254"/>
      <c r="M435" s="254"/>
      <c r="N435" s="254"/>
      <c r="O435" s="254"/>
      <c r="P435" s="254"/>
      <c r="Q435" s="254"/>
      <c r="R435" s="254"/>
      <c r="S435" s="254"/>
      <c r="T435" s="254"/>
      <c r="U435" s="254"/>
      <c r="V435" s="254"/>
      <c r="W435" s="254"/>
      <c r="X435" s="254"/>
      <c r="Y435" s="254"/>
      <c r="Z435" s="254"/>
    </row>
    <row r="436" spans="1:26" ht="13.5" customHeight="1">
      <c r="A436" s="254"/>
      <c r="B436" s="254"/>
      <c r="C436" s="254"/>
      <c r="D436" s="269"/>
      <c r="E436" s="254"/>
      <c r="F436" s="270"/>
      <c r="G436" s="254"/>
      <c r="H436" s="254"/>
      <c r="I436" s="254"/>
      <c r="J436" s="254"/>
      <c r="K436" s="254"/>
      <c r="L436" s="254"/>
      <c r="M436" s="254"/>
      <c r="N436" s="254"/>
      <c r="O436" s="254"/>
      <c r="P436" s="254"/>
      <c r="Q436" s="254"/>
      <c r="R436" s="254"/>
      <c r="S436" s="254"/>
      <c r="T436" s="254"/>
      <c r="U436" s="254"/>
      <c r="V436" s="254"/>
      <c r="W436" s="254"/>
      <c r="X436" s="254"/>
      <c r="Y436" s="254"/>
      <c r="Z436" s="254"/>
    </row>
    <row r="437" spans="1:26" ht="13.5" customHeight="1">
      <c r="A437" s="254"/>
      <c r="B437" s="254"/>
      <c r="C437" s="254"/>
      <c r="D437" s="269"/>
      <c r="E437" s="254"/>
      <c r="F437" s="270"/>
      <c r="G437" s="254"/>
      <c r="H437" s="254"/>
      <c r="I437" s="254"/>
      <c r="J437" s="254"/>
      <c r="K437" s="254"/>
      <c r="L437" s="254"/>
      <c r="M437" s="254"/>
      <c r="N437" s="254"/>
      <c r="O437" s="254"/>
      <c r="P437" s="254"/>
      <c r="Q437" s="254"/>
      <c r="R437" s="254"/>
      <c r="S437" s="254"/>
      <c r="T437" s="254"/>
      <c r="U437" s="254"/>
      <c r="V437" s="254"/>
      <c r="W437" s="254"/>
      <c r="X437" s="254"/>
      <c r="Y437" s="254"/>
      <c r="Z437" s="254"/>
    </row>
    <row r="438" spans="1:26" ht="13.5" customHeight="1">
      <c r="A438" s="254"/>
      <c r="B438" s="254"/>
      <c r="C438" s="254"/>
      <c r="D438" s="269"/>
      <c r="E438" s="254"/>
      <c r="F438" s="270"/>
      <c r="G438" s="254"/>
      <c r="H438" s="254"/>
      <c r="I438" s="254"/>
      <c r="J438" s="254"/>
      <c r="K438" s="254"/>
      <c r="L438" s="254"/>
      <c r="M438" s="254"/>
      <c r="N438" s="254"/>
      <c r="O438" s="254"/>
      <c r="P438" s="254"/>
      <c r="Q438" s="254"/>
      <c r="R438" s="254"/>
      <c r="S438" s="254"/>
      <c r="T438" s="254"/>
      <c r="U438" s="254"/>
      <c r="V438" s="254"/>
      <c r="W438" s="254"/>
      <c r="X438" s="254"/>
      <c r="Y438" s="254"/>
      <c r="Z438" s="254"/>
    </row>
    <row r="439" spans="1:26" ht="13.5" customHeight="1">
      <c r="A439" s="254"/>
      <c r="B439" s="254"/>
      <c r="C439" s="254"/>
      <c r="D439" s="269"/>
      <c r="E439" s="254"/>
      <c r="F439" s="270"/>
      <c r="G439" s="254"/>
      <c r="H439" s="254"/>
      <c r="I439" s="254"/>
      <c r="J439" s="254"/>
      <c r="K439" s="254"/>
      <c r="L439" s="254"/>
      <c r="M439" s="254"/>
      <c r="N439" s="254"/>
      <c r="O439" s="254"/>
      <c r="P439" s="254"/>
      <c r="Q439" s="254"/>
      <c r="R439" s="254"/>
      <c r="S439" s="254"/>
      <c r="T439" s="254"/>
      <c r="U439" s="254"/>
      <c r="V439" s="254"/>
      <c r="W439" s="254"/>
      <c r="X439" s="254"/>
      <c r="Y439" s="254"/>
      <c r="Z439" s="254"/>
    </row>
    <row r="440" spans="1:26" ht="13.5" customHeight="1">
      <c r="A440" s="254"/>
      <c r="B440" s="254"/>
      <c r="C440" s="254"/>
      <c r="D440" s="269"/>
      <c r="E440" s="254"/>
      <c r="F440" s="270"/>
      <c r="G440" s="254"/>
      <c r="H440" s="254"/>
      <c r="I440" s="254"/>
      <c r="J440" s="254"/>
      <c r="K440" s="254"/>
      <c r="L440" s="254"/>
      <c r="M440" s="254"/>
      <c r="N440" s="254"/>
      <c r="O440" s="254"/>
      <c r="P440" s="254"/>
      <c r="Q440" s="254"/>
      <c r="R440" s="254"/>
      <c r="S440" s="254"/>
      <c r="T440" s="254"/>
      <c r="U440" s="254"/>
      <c r="V440" s="254"/>
      <c r="W440" s="254"/>
      <c r="X440" s="254"/>
      <c r="Y440" s="254"/>
      <c r="Z440" s="254"/>
    </row>
    <row r="441" spans="1:26" ht="13.5" customHeight="1">
      <c r="A441" s="254"/>
      <c r="B441" s="254"/>
      <c r="C441" s="254"/>
      <c r="D441" s="269"/>
      <c r="E441" s="254"/>
      <c r="F441" s="270"/>
      <c r="G441" s="254"/>
      <c r="H441" s="254"/>
      <c r="I441" s="254"/>
      <c r="J441" s="254"/>
      <c r="K441" s="254"/>
      <c r="L441" s="254"/>
      <c r="M441" s="254"/>
      <c r="N441" s="254"/>
      <c r="O441" s="254"/>
      <c r="P441" s="254"/>
      <c r="Q441" s="254"/>
      <c r="R441" s="254"/>
      <c r="S441" s="254"/>
      <c r="T441" s="254"/>
      <c r="U441" s="254"/>
      <c r="V441" s="254"/>
      <c r="W441" s="254"/>
      <c r="X441" s="254"/>
      <c r="Y441" s="254"/>
      <c r="Z441" s="254"/>
    </row>
    <row r="442" spans="1:26" ht="13.5" customHeight="1">
      <c r="A442" s="254"/>
      <c r="B442" s="254"/>
      <c r="C442" s="254"/>
      <c r="D442" s="269"/>
      <c r="E442" s="254"/>
      <c r="F442" s="270"/>
      <c r="G442" s="254"/>
      <c r="H442" s="254"/>
      <c r="I442" s="254"/>
      <c r="J442" s="254"/>
      <c r="K442" s="254"/>
      <c r="L442" s="254"/>
      <c r="M442" s="254"/>
      <c r="N442" s="254"/>
      <c r="O442" s="254"/>
      <c r="P442" s="254"/>
      <c r="Q442" s="254"/>
      <c r="R442" s="254"/>
      <c r="S442" s="254"/>
      <c r="T442" s="254"/>
      <c r="U442" s="254"/>
      <c r="V442" s="254"/>
      <c r="W442" s="254"/>
      <c r="X442" s="254"/>
      <c r="Y442" s="254"/>
      <c r="Z442" s="254"/>
    </row>
    <row r="443" spans="1:26" ht="13.5" customHeight="1">
      <c r="A443" s="254"/>
      <c r="B443" s="254"/>
      <c r="C443" s="254"/>
      <c r="D443" s="269"/>
      <c r="E443" s="254"/>
      <c r="F443" s="270"/>
      <c r="G443" s="254"/>
      <c r="H443" s="254"/>
      <c r="I443" s="254"/>
      <c r="J443" s="254"/>
      <c r="K443" s="254"/>
      <c r="L443" s="254"/>
      <c r="M443" s="254"/>
      <c r="N443" s="254"/>
      <c r="O443" s="254"/>
      <c r="P443" s="254"/>
      <c r="Q443" s="254"/>
      <c r="R443" s="254"/>
      <c r="S443" s="254"/>
      <c r="T443" s="254"/>
      <c r="U443" s="254"/>
      <c r="V443" s="254"/>
      <c r="W443" s="254"/>
      <c r="X443" s="254"/>
      <c r="Y443" s="254"/>
      <c r="Z443" s="254"/>
    </row>
    <row r="444" spans="1:26" ht="13.5" customHeight="1">
      <c r="A444" s="254"/>
      <c r="B444" s="254"/>
      <c r="C444" s="254"/>
      <c r="D444" s="269"/>
      <c r="E444" s="254"/>
      <c r="F444" s="270"/>
      <c r="G444" s="254"/>
      <c r="H444" s="254"/>
      <c r="I444" s="254"/>
      <c r="J444" s="254"/>
      <c r="K444" s="254"/>
      <c r="L444" s="254"/>
      <c r="M444" s="254"/>
      <c r="N444" s="254"/>
      <c r="O444" s="254"/>
      <c r="P444" s="254"/>
      <c r="Q444" s="254"/>
      <c r="R444" s="254"/>
      <c r="S444" s="254"/>
      <c r="T444" s="254"/>
      <c r="U444" s="254"/>
      <c r="V444" s="254"/>
      <c r="W444" s="254"/>
      <c r="X444" s="254"/>
      <c r="Y444" s="254"/>
      <c r="Z444" s="254"/>
    </row>
    <row r="445" spans="1:26" ht="13.5" customHeight="1">
      <c r="A445" s="254"/>
      <c r="B445" s="254"/>
      <c r="C445" s="254"/>
      <c r="D445" s="269"/>
      <c r="E445" s="254"/>
      <c r="F445" s="270"/>
      <c r="G445" s="254"/>
      <c r="H445" s="254"/>
      <c r="I445" s="254"/>
      <c r="J445" s="254"/>
      <c r="K445" s="254"/>
      <c r="L445" s="254"/>
      <c r="M445" s="254"/>
      <c r="N445" s="254"/>
      <c r="O445" s="254"/>
      <c r="P445" s="254"/>
      <c r="Q445" s="254"/>
      <c r="R445" s="254"/>
      <c r="S445" s="254"/>
      <c r="T445" s="254"/>
      <c r="U445" s="254"/>
      <c r="V445" s="254"/>
      <c r="W445" s="254"/>
      <c r="X445" s="254"/>
      <c r="Y445" s="254"/>
      <c r="Z445" s="254"/>
    </row>
    <row r="446" spans="1:26" ht="13.5" customHeight="1">
      <c r="A446" s="254"/>
      <c r="B446" s="254"/>
      <c r="C446" s="254"/>
      <c r="D446" s="269"/>
      <c r="E446" s="254"/>
      <c r="F446" s="270"/>
      <c r="G446" s="254"/>
      <c r="H446" s="254"/>
      <c r="I446" s="254"/>
      <c r="J446" s="254"/>
      <c r="K446" s="254"/>
      <c r="L446" s="254"/>
      <c r="M446" s="254"/>
      <c r="N446" s="254"/>
      <c r="O446" s="254"/>
      <c r="P446" s="254"/>
      <c r="Q446" s="254"/>
      <c r="R446" s="254"/>
      <c r="S446" s="254"/>
      <c r="T446" s="254"/>
      <c r="U446" s="254"/>
      <c r="V446" s="254"/>
      <c r="W446" s="254"/>
      <c r="X446" s="254"/>
      <c r="Y446" s="254"/>
      <c r="Z446" s="254"/>
    </row>
    <row r="447" spans="1:26" ht="13.5" customHeight="1">
      <c r="A447" s="254"/>
      <c r="B447" s="254"/>
      <c r="C447" s="254"/>
      <c r="D447" s="269"/>
      <c r="E447" s="254"/>
      <c r="F447" s="270"/>
      <c r="G447" s="254"/>
      <c r="H447" s="254"/>
      <c r="I447" s="254"/>
      <c r="J447" s="254"/>
      <c r="K447" s="254"/>
      <c r="L447" s="254"/>
      <c r="M447" s="254"/>
      <c r="N447" s="254"/>
      <c r="O447" s="254"/>
      <c r="P447" s="254"/>
      <c r="Q447" s="254"/>
      <c r="R447" s="254"/>
      <c r="S447" s="254"/>
      <c r="T447" s="254"/>
      <c r="U447" s="254"/>
      <c r="V447" s="254"/>
      <c r="W447" s="254"/>
      <c r="X447" s="254"/>
      <c r="Y447" s="254"/>
      <c r="Z447" s="254"/>
    </row>
    <row r="448" spans="1:26" ht="13.5" customHeight="1">
      <c r="A448" s="254"/>
      <c r="B448" s="254"/>
      <c r="C448" s="254"/>
      <c r="D448" s="269"/>
      <c r="E448" s="254"/>
      <c r="F448" s="270"/>
      <c r="G448" s="254"/>
      <c r="H448" s="254"/>
      <c r="I448" s="254"/>
      <c r="J448" s="254"/>
      <c r="K448" s="254"/>
      <c r="L448" s="254"/>
      <c r="M448" s="254"/>
      <c r="N448" s="254"/>
      <c r="O448" s="254"/>
      <c r="P448" s="254"/>
      <c r="Q448" s="254"/>
      <c r="R448" s="254"/>
      <c r="S448" s="254"/>
      <c r="T448" s="254"/>
      <c r="U448" s="254"/>
      <c r="V448" s="254"/>
      <c r="W448" s="254"/>
      <c r="X448" s="254"/>
      <c r="Y448" s="254"/>
      <c r="Z448" s="254"/>
    </row>
    <row r="449" spans="1:26" ht="13.5" customHeight="1">
      <c r="A449" s="254"/>
      <c r="B449" s="254"/>
      <c r="C449" s="254"/>
      <c r="D449" s="269"/>
      <c r="E449" s="254"/>
      <c r="F449" s="270"/>
      <c r="G449" s="254"/>
      <c r="H449" s="254"/>
      <c r="I449" s="254"/>
      <c r="J449" s="254"/>
      <c r="K449" s="254"/>
      <c r="L449" s="254"/>
      <c r="M449" s="254"/>
      <c r="N449" s="254"/>
      <c r="O449" s="254"/>
      <c r="P449" s="254"/>
      <c r="Q449" s="254"/>
      <c r="R449" s="254"/>
      <c r="S449" s="254"/>
      <c r="T449" s="254"/>
      <c r="U449" s="254"/>
      <c r="V449" s="254"/>
      <c r="W449" s="254"/>
      <c r="X449" s="254"/>
      <c r="Y449" s="254"/>
      <c r="Z449" s="254"/>
    </row>
    <row r="450" spans="1:26" ht="13.5" customHeight="1">
      <c r="A450" s="254"/>
      <c r="B450" s="254"/>
      <c r="C450" s="254"/>
      <c r="D450" s="269"/>
      <c r="E450" s="254"/>
      <c r="F450" s="270"/>
      <c r="G450" s="254"/>
      <c r="H450" s="254"/>
      <c r="I450" s="254"/>
      <c r="J450" s="254"/>
      <c r="K450" s="254"/>
      <c r="L450" s="254"/>
      <c r="M450" s="254"/>
      <c r="N450" s="254"/>
      <c r="O450" s="254"/>
      <c r="P450" s="254"/>
      <c r="Q450" s="254"/>
      <c r="R450" s="254"/>
      <c r="S450" s="254"/>
      <c r="T450" s="254"/>
      <c r="U450" s="254"/>
      <c r="V450" s="254"/>
      <c r="W450" s="254"/>
      <c r="X450" s="254"/>
      <c r="Y450" s="254"/>
      <c r="Z450" s="254"/>
    </row>
    <row r="451" spans="1:26" ht="13.5" customHeight="1">
      <c r="A451" s="254"/>
      <c r="B451" s="254"/>
      <c r="C451" s="254"/>
      <c r="D451" s="269"/>
      <c r="E451" s="254"/>
      <c r="F451" s="270"/>
      <c r="G451" s="254"/>
      <c r="H451" s="254"/>
      <c r="I451" s="254"/>
      <c r="J451" s="254"/>
      <c r="K451" s="254"/>
      <c r="L451" s="254"/>
      <c r="M451" s="254"/>
      <c r="N451" s="254"/>
      <c r="O451" s="254"/>
      <c r="P451" s="254"/>
      <c r="Q451" s="254"/>
      <c r="R451" s="254"/>
      <c r="S451" s="254"/>
      <c r="T451" s="254"/>
      <c r="U451" s="254"/>
      <c r="V451" s="254"/>
      <c r="W451" s="254"/>
      <c r="X451" s="254"/>
      <c r="Y451" s="254"/>
      <c r="Z451" s="254"/>
    </row>
    <row r="452" spans="1:26" ht="13.5" customHeight="1">
      <c r="A452" s="254"/>
      <c r="B452" s="254"/>
      <c r="C452" s="254"/>
      <c r="D452" s="269"/>
      <c r="E452" s="254"/>
      <c r="F452" s="270"/>
      <c r="G452" s="254"/>
      <c r="H452" s="254"/>
      <c r="I452" s="254"/>
      <c r="J452" s="254"/>
      <c r="K452" s="254"/>
      <c r="L452" s="254"/>
      <c r="M452" s="254"/>
      <c r="N452" s="254"/>
      <c r="O452" s="254"/>
      <c r="P452" s="254"/>
      <c r="Q452" s="254"/>
      <c r="R452" s="254"/>
      <c r="S452" s="254"/>
      <c r="T452" s="254"/>
      <c r="U452" s="254"/>
      <c r="V452" s="254"/>
      <c r="W452" s="254"/>
      <c r="X452" s="254"/>
      <c r="Y452" s="254"/>
      <c r="Z452" s="254"/>
    </row>
    <row r="453" spans="1:26" ht="13.5" customHeight="1">
      <c r="A453" s="254"/>
      <c r="B453" s="254"/>
      <c r="C453" s="254"/>
      <c r="D453" s="269"/>
      <c r="E453" s="254"/>
      <c r="F453" s="270"/>
      <c r="G453" s="254"/>
      <c r="H453" s="254"/>
      <c r="I453" s="254"/>
      <c r="J453" s="254"/>
      <c r="K453" s="254"/>
      <c r="L453" s="254"/>
      <c r="M453" s="254"/>
      <c r="N453" s="254"/>
      <c r="O453" s="254"/>
      <c r="P453" s="254"/>
      <c r="Q453" s="254"/>
      <c r="R453" s="254"/>
      <c r="S453" s="254"/>
      <c r="T453" s="254"/>
      <c r="U453" s="254"/>
      <c r="V453" s="254"/>
      <c r="W453" s="254"/>
      <c r="X453" s="254"/>
      <c r="Y453" s="254"/>
      <c r="Z453" s="254"/>
    </row>
    <row r="454" spans="1:26" ht="13.5" customHeight="1">
      <c r="A454" s="254"/>
      <c r="B454" s="254"/>
      <c r="C454" s="254"/>
      <c r="D454" s="269"/>
      <c r="E454" s="254"/>
      <c r="F454" s="270"/>
      <c r="G454" s="254"/>
      <c r="H454" s="254"/>
      <c r="I454" s="254"/>
      <c r="J454" s="254"/>
      <c r="K454" s="254"/>
      <c r="L454" s="254"/>
      <c r="M454" s="254"/>
      <c r="N454" s="254"/>
      <c r="O454" s="254"/>
      <c r="P454" s="254"/>
      <c r="Q454" s="254"/>
      <c r="R454" s="254"/>
      <c r="S454" s="254"/>
      <c r="T454" s="254"/>
      <c r="U454" s="254"/>
      <c r="V454" s="254"/>
      <c r="W454" s="254"/>
      <c r="X454" s="254"/>
      <c r="Y454" s="254"/>
      <c r="Z454" s="254"/>
    </row>
    <row r="455" spans="1:26" ht="13.5" customHeight="1">
      <c r="A455" s="254"/>
      <c r="B455" s="254"/>
      <c r="C455" s="254"/>
      <c r="D455" s="269"/>
      <c r="E455" s="254"/>
      <c r="F455" s="270"/>
      <c r="G455" s="254"/>
      <c r="H455" s="254"/>
      <c r="I455" s="254"/>
      <c r="J455" s="254"/>
      <c r="K455" s="254"/>
      <c r="L455" s="254"/>
      <c r="M455" s="254"/>
      <c r="N455" s="254"/>
      <c r="O455" s="254"/>
      <c r="P455" s="254"/>
      <c r="Q455" s="254"/>
      <c r="R455" s="254"/>
      <c r="S455" s="254"/>
      <c r="T455" s="254"/>
      <c r="U455" s="254"/>
      <c r="V455" s="254"/>
      <c r="W455" s="254"/>
      <c r="X455" s="254"/>
      <c r="Y455" s="254"/>
      <c r="Z455" s="254"/>
    </row>
    <row r="456" spans="1:26" ht="13.5" customHeight="1">
      <c r="A456" s="254"/>
      <c r="B456" s="254"/>
      <c r="C456" s="254"/>
      <c r="D456" s="269"/>
      <c r="E456" s="254"/>
      <c r="F456" s="270"/>
      <c r="G456" s="254"/>
      <c r="H456" s="254"/>
      <c r="I456" s="254"/>
      <c r="J456" s="254"/>
      <c r="K456" s="254"/>
      <c r="L456" s="254"/>
      <c r="M456" s="254"/>
      <c r="N456" s="254"/>
      <c r="O456" s="254"/>
      <c r="P456" s="254"/>
      <c r="Q456" s="254"/>
      <c r="R456" s="254"/>
      <c r="S456" s="254"/>
      <c r="T456" s="254"/>
      <c r="U456" s="254"/>
      <c r="V456" s="254"/>
      <c r="W456" s="254"/>
      <c r="X456" s="254"/>
      <c r="Y456" s="254"/>
      <c r="Z456" s="254"/>
    </row>
    <row r="457" spans="1:26" ht="13.5" customHeight="1">
      <c r="A457" s="254"/>
      <c r="B457" s="254"/>
      <c r="C457" s="254"/>
      <c r="D457" s="269"/>
      <c r="E457" s="254"/>
      <c r="F457" s="270"/>
      <c r="G457" s="254"/>
      <c r="H457" s="254"/>
      <c r="I457" s="254"/>
      <c r="J457" s="254"/>
      <c r="K457" s="254"/>
      <c r="L457" s="254"/>
      <c r="M457" s="254"/>
      <c r="N457" s="254"/>
      <c r="O457" s="254"/>
      <c r="P457" s="254"/>
      <c r="Q457" s="254"/>
      <c r="R457" s="254"/>
      <c r="S457" s="254"/>
      <c r="T457" s="254"/>
      <c r="U457" s="254"/>
      <c r="V457" s="254"/>
      <c r="W457" s="254"/>
      <c r="X457" s="254"/>
      <c r="Y457" s="254"/>
      <c r="Z457" s="254"/>
    </row>
    <row r="458" spans="1:26" ht="13.5" customHeight="1">
      <c r="A458" s="254"/>
      <c r="B458" s="254"/>
      <c r="C458" s="254"/>
      <c r="D458" s="269"/>
      <c r="E458" s="254"/>
      <c r="F458" s="270"/>
      <c r="G458" s="254"/>
      <c r="H458" s="254"/>
      <c r="I458" s="254"/>
      <c r="J458" s="254"/>
      <c r="K458" s="254"/>
      <c r="L458" s="254"/>
      <c r="M458" s="254"/>
      <c r="N458" s="254"/>
      <c r="O458" s="254"/>
      <c r="P458" s="254"/>
      <c r="Q458" s="254"/>
      <c r="R458" s="254"/>
      <c r="S458" s="254"/>
      <c r="T458" s="254"/>
      <c r="U458" s="254"/>
      <c r="V458" s="254"/>
      <c r="W458" s="254"/>
      <c r="X458" s="254"/>
      <c r="Y458" s="254"/>
      <c r="Z458" s="254"/>
    </row>
    <row r="459" spans="1:26" ht="13.5" customHeight="1">
      <c r="A459" s="254"/>
      <c r="B459" s="254"/>
      <c r="C459" s="254"/>
      <c r="D459" s="269"/>
      <c r="E459" s="254"/>
      <c r="F459" s="270"/>
      <c r="G459" s="254"/>
      <c r="H459" s="254"/>
      <c r="I459" s="254"/>
      <c r="J459" s="254"/>
      <c r="K459" s="254"/>
      <c r="L459" s="254"/>
      <c r="M459" s="254"/>
      <c r="N459" s="254"/>
      <c r="O459" s="254"/>
      <c r="P459" s="254"/>
      <c r="Q459" s="254"/>
      <c r="R459" s="254"/>
      <c r="S459" s="254"/>
      <c r="T459" s="254"/>
      <c r="U459" s="254"/>
      <c r="V459" s="254"/>
      <c r="W459" s="254"/>
      <c r="X459" s="254"/>
      <c r="Y459" s="254"/>
      <c r="Z459" s="254"/>
    </row>
    <row r="460" spans="1:26" ht="13.5" customHeight="1">
      <c r="A460" s="254"/>
      <c r="B460" s="254"/>
      <c r="C460" s="254"/>
      <c r="D460" s="269"/>
      <c r="E460" s="254"/>
      <c r="F460" s="270"/>
      <c r="G460" s="254"/>
      <c r="H460" s="254"/>
      <c r="I460" s="254"/>
      <c r="J460" s="254"/>
      <c r="K460" s="254"/>
      <c r="L460" s="254"/>
      <c r="M460" s="254"/>
      <c r="N460" s="254"/>
      <c r="O460" s="254"/>
      <c r="P460" s="254"/>
      <c r="Q460" s="254"/>
      <c r="R460" s="254"/>
      <c r="S460" s="254"/>
      <c r="T460" s="254"/>
      <c r="U460" s="254"/>
      <c r="V460" s="254"/>
      <c r="W460" s="254"/>
      <c r="X460" s="254"/>
      <c r="Y460" s="254"/>
      <c r="Z460" s="254"/>
    </row>
    <row r="461" spans="1:26" ht="13.5" customHeight="1">
      <c r="A461" s="254"/>
      <c r="B461" s="254"/>
      <c r="C461" s="254"/>
      <c r="D461" s="269"/>
      <c r="E461" s="254"/>
      <c r="F461" s="270"/>
      <c r="G461" s="254"/>
      <c r="H461" s="254"/>
      <c r="I461" s="254"/>
      <c r="J461" s="254"/>
      <c r="K461" s="254"/>
      <c r="L461" s="254"/>
      <c r="M461" s="254"/>
      <c r="N461" s="254"/>
      <c r="O461" s="254"/>
      <c r="P461" s="254"/>
      <c r="Q461" s="254"/>
      <c r="R461" s="254"/>
      <c r="S461" s="254"/>
      <c r="T461" s="254"/>
      <c r="U461" s="254"/>
      <c r="V461" s="254"/>
      <c r="W461" s="254"/>
      <c r="X461" s="254"/>
      <c r="Y461" s="254"/>
      <c r="Z461" s="254"/>
    </row>
    <row r="462" spans="1:26" ht="13.5" customHeight="1">
      <c r="A462" s="254"/>
      <c r="B462" s="254"/>
      <c r="C462" s="254"/>
      <c r="D462" s="269"/>
      <c r="E462" s="254"/>
      <c r="F462" s="270"/>
      <c r="G462" s="254"/>
      <c r="H462" s="254"/>
      <c r="I462" s="254"/>
      <c r="J462" s="254"/>
      <c r="K462" s="254"/>
      <c r="L462" s="254"/>
      <c r="M462" s="254"/>
      <c r="N462" s="254"/>
      <c r="O462" s="254"/>
      <c r="P462" s="254"/>
      <c r="Q462" s="254"/>
      <c r="R462" s="254"/>
      <c r="S462" s="254"/>
      <c r="T462" s="254"/>
      <c r="U462" s="254"/>
      <c r="V462" s="254"/>
      <c r="W462" s="254"/>
      <c r="X462" s="254"/>
      <c r="Y462" s="254"/>
      <c r="Z462" s="254"/>
    </row>
    <row r="463" spans="1:26" ht="13.5" customHeight="1">
      <c r="A463" s="254"/>
      <c r="B463" s="254"/>
      <c r="C463" s="254"/>
      <c r="D463" s="269"/>
      <c r="E463" s="254"/>
      <c r="F463" s="270"/>
      <c r="G463" s="254"/>
      <c r="H463" s="254"/>
      <c r="I463" s="254"/>
      <c r="J463" s="254"/>
      <c r="K463" s="254"/>
      <c r="L463" s="254"/>
      <c r="M463" s="254"/>
      <c r="N463" s="254"/>
      <c r="O463" s="254"/>
      <c r="P463" s="254"/>
      <c r="Q463" s="254"/>
      <c r="R463" s="254"/>
      <c r="S463" s="254"/>
      <c r="T463" s="254"/>
      <c r="U463" s="254"/>
      <c r="V463" s="254"/>
      <c r="W463" s="254"/>
      <c r="X463" s="254"/>
      <c r="Y463" s="254"/>
      <c r="Z463" s="254"/>
    </row>
    <row r="464" spans="1:26" ht="13.5" customHeight="1">
      <c r="A464" s="254"/>
      <c r="B464" s="254"/>
      <c r="C464" s="254"/>
      <c r="D464" s="269"/>
      <c r="E464" s="254"/>
      <c r="F464" s="270"/>
      <c r="G464" s="254"/>
      <c r="H464" s="254"/>
      <c r="I464" s="254"/>
      <c r="J464" s="254"/>
      <c r="K464" s="254"/>
      <c r="L464" s="254"/>
      <c r="M464" s="254"/>
      <c r="N464" s="254"/>
      <c r="O464" s="254"/>
      <c r="P464" s="254"/>
      <c r="Q464" s="254"/>
      <c r="R464" s="254"/>
      <c r="S464" s="254"/>
      <c r="T464" s="254"/>
      <c r="U464" s="254"/>
      <c r="V464" s="254"/>
      <c r="W464" s="254"/>
      <c r="X464" s="254"/>
      <c r="Y464" s="254"/>
      <c r="Z464" s="254"/>
    </row>
    <row r="465" spans="1:26" ht="13.5" customHeight="1">
      <c r="A465" s="254"/>
      <c r="B465" s="254"/>
      <c r="C465" s="254"/>
      <c r="D465" s="269"/>
      <c r="E465" s="254"/>
      <c r="F465" s="270"/>
      <c r="G465" s="254"/>
      <c r="H465" s="254"/>
      <c r="I465" s="254"/>
      <c r="J465" s="254"/>
      <c r="K465" s="254"/>
      <c r="L465" s="254"/>
      <c r="M465" s="254"/>
      <c r="N465" s="254"/>
      <c r="O465" s="254"/>
      <c r="P465" s="254"/>
      <c r="Q465" s="254"/>
      <c r="R465" s="254"/>
      <c r="S465" s="254"/>
      <c r="T465" s="254"/>
      <c r="U465" s="254"/>
      <c r="V465" s="254"/>
      <c r="W465" s="254"/>
      <c r="X465" s="254"/>
      <c r="Y465" s="254"/>
      <c r="Z465" s="254"/>
    </row>
    <row r="466" spans="1:26" ht="13.5" customHeight="1">
      <c r="A466" s="254"/>
      <c r="B466" s="254"/>
      <c r="C466" s="254"/>
      <c r="D466" s="269"/>
      <c r="E466" s="254"/>
      <c r="F466" s="270"/>
      <c r="G466" s="254"/>
      <c r="H466" s="254"/>
      <c r="I466" s="254"/>
      <c r="J466" s="254"/>
      <c r="K466" s="254"/>
      <c r="L466" s="254"/>
      <c r="M466" s="254"/>
      <c r="N466" s="254"/>
      <c r="O466" s="254"/>
      <c r="P466" s="254"/>
      <c r="Q466" s="254"/>
      <c r="R466" s="254"/>
      <c r="S466" s="254"/>
      <c r="T466" s="254"/>
      <c r="U466" s="254"/>
      <c r="V466" s="254"/>
      <c r="W466" s="254"/>
      <c r="X466" s="254"/>
      <c r="Y466" s="254"/>
      <c r="Z466" s="254"/>
    </row>
    <row r="467" spans="1:26" ht="13.5" customHeight="1">
      <c r="A467" s="254"/>
      <c r="B467" s="254"/>
      <c r="C467" s="254"/>
      <c r="D467" s="269"/>
      <c r="E467" s="254"/>
      <c r="F467" s="270"/>
      <c r="G467" s="254"/>
      <c r="H467" s="254"/>
      <c r="I467" s="254"/>
      <c r="J467" s="254"/>
      <c r="K467" s="254"/>
      <c r="L467" s="254"/>
      <c r="M467" s="254"/>
      <c r="N467" s="254"/>
      <c r="O467" s="254"/>
      <c r="P467" s="254"/>
      <c r="Q467" s="254"/>
      <c r="R467" s="254"/>
      <c r="S467" s="254"/>
      <c r="T467" s="254"/>
      <c r="U467" s="254"/>
      <c r="V467" s="254"/>
      <c r="W467" s="254"/>
      <c r="X467" s="254"/>
      <c r="Y467" s="254"/>
      <c r="Z467" s="254"/>
    </row>
    <row r="468" spans="1:26" ht="13.5" customHeight="1">
      <c r="A468" s="254"/>
      <c r="B468" s="254"/>
      <c r="C468" s="254"/>
      <c r="D468" s="269"/>
      <c r="E468" s="254"/>
      <c r="F468" s="270"/>
      <c r="G468" s="254"/>
      <c r="H468" s="254"/>
      <c r="I468" s="254"/>
      <c r="J468" s="254"/>
      <c r="K468" s="254"/>
      <c r="L468" s="254"/>
      <c r="M468" s="254"/>
      <c r="N468" s="254"/>
      <c r="O468" s="254"/>
      <c r="P468" s="254"/>
      <c r="Q468" s="254"/>
      <c r="R468" s="254"/>
      <c r="S468" s="254"/>
      <c r="T468" s="254"/>
      <c r="U468" s="254"/>
      <c r="V468" s="254"/>
      <c r="W468" s="254"/>
      <c r="X468" s="254"/>
      <c r="Y468" s="254"/>
      <c r="Z468" s="254"/>
    </row>
    <row r="469" spans="1:26" ht="13.5" customHeight="1">
      <c r="A469" s="254"/>
      <c r="B469" s="254"/>
      <c r="C469" s="254"/>
      <c r="D469" s="269"/>
      <c r="E469" s="254"/>
      <c r="F469" s="270"/>
      <c r="G469" s="254"/>
      <c r="H469" s="254"/>
      <c r="I469" s="254"/>
      <c r="J469" s="254"/>
      <c r="K469" s="254"/>
      <c r="L469" s="254"/>
      <c r="M469" s="254"/>
      <c r="N469" s="254"/>
      <c r="O469" s="254"/>
      <c r="P469" s="254"/>
      <c r="Q469" s="254"/>
      <c r="R469" s="254"/>
      <c r="S469" s="254"/>
      <c r="T469" s="254"/>
      <c r="U469" s="254"/>
      <c r="V469" s="254"/>
      <c r="W469" s="254"/>
      <c r="X469" s="254"/>
      <c r="Y469" s="254"/>
      <c r="Z469" s="254"/>
    </row>
    <row r="470" spans="1:26" ht="13.5" customHeight="1">
      <c r="A470" s="254"/>
      <c r="B470" s="254"/>
      <c r="C470" s="254"/>
      <c r="D470" s="269"/>
      <c r="E470" s="254"/>
      <c r="F470" s="270"/>
      <c r="G470" s="254"/>
      <c r="H470" s="254"/>
      <c r="I470" s="254"/>
      <c r="J470" s="254"/>
      <c r="K470" s="254"/>
      <c r="L470" s="254"/>
      <c r="M470" s="254"/>
      <c r="N470" s="254"/>
      <c r="O470" s="254"/>
      <c r="P470" s="254"/>
      <c r="Q470" s="254"/>
      <c r="R470" s="254"/>
      <c r="S470" s="254"/>
      <c r="T470" s="254"/>
      <c r="U470" s="254"/>
      <c r="V470" s="254"/>
      <c r="W470" s="254"/>
      <c r="X470" s="254"/>
      <c r="Y470" s="254"/>
      <c r="Z470" s="254"/>
    </row>
    <row r="471" spans="1:26" ht="13.5" customHeight="1">
      <c r="A471" s="254"/>
      <c r="B471" s="254"/>
      <c r="C471" s="254"/>
      <c r="D471" s="269"/>
      <c r="E471" s="254"/>
      <c r="F471" s="270"/>
      <c r="G471" s="254"/>
      <c r="H471" s="254"/>
      <c r="I471" s="254"/>
      <c r="J471" s="254"/>
      <c r="K471" s="254"/>
      <c r="L471" s="254"/>
      <c r="M471" s="254"/>
      <c r="N471" s="254"/>
      <c r="O471" s="254"/>
      <c r="P471" s="254"/>
      <c r="Q471" s="254"/>
      <c r="R471" s="254"/>
      <c r="S471" s="254"/>
      <c r="T471" s="254"/>
      <c r="U471" s="254"/>
      <c r="V471" s="254"/>
      <c r="W471" s="254"/>
      <c r="X471" s="254"/>
      <c r="Y471" s="254"/>
      <c r="Z471" s="254"/>
    </row>
    <row r="472" spans="1:26" ht="13.5" customHeight="1">
      <c r="A472" s="254"/>
      <c r="B472" s="254"/>
      <c r="C472" s="254"/>
      <c r="D472" s="269"/>
      <c r="E472" s="254"/>
      <c r="F472" s="270"/>
      <c r="G472" s="254"/>
      <c r="H472" s="254"/>
      <c r="I472" s="254"/>
      <c r="J472" s="254"/>
      <c r="K472" s="254"/>
      <c r="L472" s="254"/>
      <c r="M472" s="254"/>
      <c r="N472" s="254"/>
      <c r="O472" s="254"/>
      <c r="P472" s="254"/>
      <c r="Q472" s="254"/>
      <c r="R472" s="254"/>
      <c r="S472" s="254"/>
      <c r="T472" s="254"/>
      <c r="U472" s="254"/>
      <c r="V472" s="254"/>
      <c r="W472" s="254"/>
      <c r="X472" s="254"/>
      <c r="Y472" s="254"/>
      <c r="Z472" s="254"/>
    </row>
    <row r="473" spans="1:26" ht="13.5" customHeight="1">
      <c r="A473" s="254"/>
      <c r="B473" s="254"/>
      <c r="C473" s="254"/>
      <c r="D473" s="269"/>
      <c r="E473" s="254"/>
      <c r="F473" s="270"/>
      <c r="G473" s="254"/>
      <c r="H473" s="254"/>
      <c r="I473" s="254"/>
      <c r="J473" s="254"/>
      <c r="K473" s="254"/>
      <c r="L473" s="254"/>
      <c r="M473" s="254"/>
      <c r="N473" s="254"/>
      <c r="O473" s="254"/>
      <c r="P473" s="254"/>
      <c r="Q473" s="254"/>
      <c r="R473" s="254"/>
      <c r="S473" s="254"/>
      <c r="T473" s="254"/>
      <c r="U473" s="254"/>
      <c r="V473" s="254"/>
      <c r="W473" s="254"/>
      <c r="X473" s="254"/>
      <c r="Y473" s="254"/>
      <c r="Z473" s="254"/>
    </row>
    <row r="474" spans="1:26" ht="13.5" customHeight="1">
      <c r="A474" s="254"/>
      <c r="B474" s="254"/>
      <c r="C474" s="254"/>
      <c r="D474" s="269"/>
      <c r="E474" s="254"/>
      <c r="F474" s="270"/>
      <c r="G474" s="254"/>
      <c r="H474" s="254"/>
      <c r="I474" s="254"/>
      <c r="J474" s="254"/>
      <c r="K474" s="254"/>
      <c r="L474" s="254"/>
      <c r="M474" s="254"/>
      <c r="N474" s="254"/>
      <c r="O474" s="254"/>
      <c r="P474" s="254"/>
      <c r="Q474" s="254"/>
      <c r="R474" s="254"/>
      <c r="S474" s="254"/>
      <c r="T474" s="254"/>
      <c r="U474" s="254"/>
      <c r="V474" s="254"/>
      <c r="W474" s="254"/>
      <c r="X474" s="254"/>
      <c r="Y474" s="254"/>
      <c r="Z474" s="254"/>
    </row>
    <row r="475" spans="1:26" ht="13.5" customHeight="1">
      <c r="A475" s="254"/>
      <c r="B475" s="254"/>
      <c r="C475" s="254"/>
      <c r="D475" s="269"/>
      <c r="E475" s="254"/>
      <c r="F475" s="270"/>
      <c r="G475" s="254"/>
      <c r="H475" s="254"/>
      <c r="I475" s="254"/>
      <c r="J475" s="254"/>
      <c r="K475" s="254"/>
      <c r="L475" s="254"/>
      <c r="M475" s="254"/>
      <c r="N475" s="254"/>
      <c r="O475" s="254"/>
      <c r="P475" s="254"/>
      <c r="Q475" s="254"/>
      <c r="R475" s="254"/>
      <c r="S475" s="254"/>
      <c r="T475" s="254"/>
      <c r="U475" s="254"/>
      <c r="V475" s="254"/>
      <c r="W475" s="254"/>
      <c r="X475" s="254"/>
      <c r="Y475" s="254"/>
      <c r="Z475" s="254"/>
    </row>
    <row r="476" spans="1:26" ht="13.5" customHeight="1">
      <c r="A476" s="254"/>
      <c r="B476" s="254"/>
      <c r="C476" s="254"/>
      <c r="D476" s="269"/>
      <c r="E476" s="254"/>
      <c r="F476" s="270"/>
      <c r="G476" s="254"/>
      <c r="H476" s="254"/>
      <c r="I476" s="254"/>
      <c r="J476" s="254"/>
      <c r="K476" s="254"/>
      <c r="L476" s="254"/>
      <c r="M476" s="254"/>
      <c r="N476" s="254"/>
      <c r="O476" s="254"/>
      <c r="P476" s="254"/>
      <c r="Q476" s="254"/>
      <c r="R476" s="254"/>
      <c r="S476" s="254"/>
      <c r="T476" s="254"/>
      <c r="U476" s="254"/>
      <c r="V476" s="254"/>
      <c r="W476" s="254"/>
      <c r="X476" s="254"/>
      <c r="Y476" s="254"/>
      <c r="Z476" s="254"/>
    </row>
    <row r="477" spans="1:26" ht="13.5" customHeight="1">
      <c r="A477" s="254"/>
      <c r="B477" s="254"/>
      <c r="C477" s="254"/>
      <c r="D477" s="269"/>
      <c r="E477" s="254"/>
      <c r="F477" s="270"/>
      <c r="G477" s="254"/>
      <c r="H477" s="254"/>
      <c r="I477" s="254"/>
      <c r="J477" s="254"/>
      <c r="K477" s="254"/>
      <c r="L477" s="254"/>
      <c r="M477" s="254"/>
      <c r="N477" s="254"/>
      <c r="O477" s="254"/>
      <c r="P477" s="254"/>
      <c r="Q477" s="254"/>
      <c r="R477" s="254"/>
      <c r="S477" s="254"/>
      <c r="T477" s="254"/>
      <c r="U477" s="254"/>
      <c r="V477" s="254"/>
      <c r="W477" s="254"/>
      <c r="X477" s="254"/>
      <c r="Y477" s="254"/>
      <c r="Z477" s="254"/>
    </row>
    <row r="478" spans="1:26" ht="13.5" customHeight="1">
      <c r="A478" s="254"/>
      <c r="B478" s="254"/>
      <c r="C478" s="254"/>
      <c r="D478" s="269"/>
      <c r="E478" s="254"/>
      <c r="F478" s="270"/>
      <c r="G478" s="254"/>
      <c r="H478" s="254"/>
      <c r="I478" s="254"/>
      <c r="J478" s="254"/>
      <c r="K478" s="254"/>
      <c r="L478" s="254"/>
      <c r="M478" s="254"/>
      <c r="N478" s="254"/>
      <c r="O478" s="254"/>
      <c r="P478" s="254"/>
      <c r="Q478" s="254"/>
      <c r="R478" s="254"/>
      <c r="S478" s="254"/>
      <c r="T478" s="254"/>
      <c r="U478" s="254"/>
      <c r="V478" s="254"/>
      <c r="W478" s="254"/>
      <c r="X478" s="254"/>
      <c r="Y478" s="254"/>
      <c r="Z478" s="254"/>
    </row>
    <row r="479" spans="1:26" ht="13.5" customHeight="1">
      <c r="A479" s="254"/>
      <c r="B479" s="254"/>
      <c r="C479" s="254"/>
      <c r="D479" s="269"/>
      <c r="E479" s="254"/>
      <c r="F479" s="270"/>
      <c r="G479" s="254"/>
      <c r="H479" s="254"/>
      <c r="I479" s="254"/>
      <c r="J479" s="254"/>
      <c r="K479" s="254"/>
      <c r="L479" s="254"/>
      <c r="M479" s="254"/>
      <c r="N479" s="254"/>
      <c r="O479" s="254"/>
      <c r="P479" s="254"/>
      <c r="Q479" s="254"/>
      <c r="R479" s="254"/>
      <c r="S479" s="254"/>
      <c r="T479" s="254"/>
      <c r="U479" s="254"/>
      <c r="V479" s="254"/>
      <c r="W479" s="254"/>
      <c r="X479" s="254"/>
      <c r="Y479" s="254"/>
      <c r="Z479" s="254"/>
    </row>
    <row r="480" spans="1:26" ht="13.5" customHeight="1">
      <c r="A480" s="254"/>
      <c r="B480" s="254"/>
      <c r="C480" s="254"/>
      <c r="D480" s="269"/>
      <c r="E480" s="254"/>
      <c r="F480" s="270"/>
      <c r="G480" s="254"/>
      <c r="H480" s="254"/>
      <c r="I480" s="254"/>
      <c r="J480" s="254"/>
      <c r="K480" s="254"/>
      <c r="L480" s="254"/>
      <c r="M480" s="254"/>
      <c r="N480" s="254"/>
      <c r="O480" s="254"/>
      <c r="P480" s="254"/>
      <c r="Q480" s="254"/>
      <c r="R480" s="254"/>
      <c r="S480" s="254"/>
      <c r="T480" s="254"/>
      <c r="U480" s="254"/>
      <c r="V480" s="254"/>
      <c r="W480" s="254"/>
      <c r="X480" s="254"/>
      <c r="Y480" s="254"/>
      <c r="Z480" s="254"/>
    </row>
    <row r="481" spans="1:26" ht="13.5" customHeight="1">
      <c r="A481" s="254"/>
      <c r="B481" s="254"/>
      <c r="C481" s="254"/>
      <c r="D481" s="269"/>
      <c r="E481" s="254"/>
      <c r="F481" s="270"/>
      <c r="G481" s="254"/>
      <c r="H481" s="254"/>
      <c r="I481" s="254"/>
      <c r="J481" s="254"/>
      <c r="K481" s="254"/>
      <c r="L481" s="254"/>
      <c r="M481" s="254"/>
      <c r="N481" s="254"/>
      <c r="O481" s="254"/>
      <c r="P481" s="254"/>
      <c r="Q481" s="254"/>
      <c r="R481" s="254"/>
      <c r="S481" s="254"/>
      <c r="T481" s="254"/>
      <c r="U481" s="254"/>
      <c r="V481" s="254"/>
      <c r="W481" s="254"/>
      <c r="X481" s="254"/>
      <c r="Y481" s="254"/>
      <c r="Z481" s="254"/>
    </row>
    <row r="482" spans="1:26" ht="13.5" customHeight="1">
      <c r="A482" s="254"/>
      <c r="B482" s="254"/>
      <c r="C482" s="254"/>
      <c r="D482" s="269"/>
      <c r="E482" s="254"/>
      <c r="F482" s="270"/>
      <c r="G482" s="254"/>
      <c r="H482" s="254"/>
      <c r="I482" s="254"/>
      <c r="J482" s="254"/>
      <c r="K482" s="254"/>
      <c r="L482" s="254"/>
      <c r="M482" s="254"/>
      <c r="N482" s="254"/>
      <c r="O482" s="254"/>
      <c r="P482" s="254"/>
      <c r="Q482" s="254"/>
      <c r="R482" s="254"/>
      <c r="S482" s="254"/>
      <c r="T482" s="254"/>
      <c r="U482" s="254"/>
      <c r="V482" s="254"/>
      <c r="W482" s="254"/>
      <c r="X482" s="254"/>
      <c r="Y482" s="254"/>
      <c r="Z482" s="254"/>
    </row>
    <row r="483" spans="1:26" ht="13.5" customHeight="1">
      <c r="A483" s="254"/>
      <c r="B483" s="254"/>
      <c r="C483" s="254"/>
      <c r="D483" s="269"/>
      <c r="E483" s="254"/>
      <c r="F483" s="270"/>
      <c r="G483" s="254"/>
      <c r="H483" s="254"/>
      <c r="I483" s="254"/>
      <c r="J483" s="254"/>
      <c r="K483" s="254"/>
      <c r="L483" s="254"/>
      <c r="M483" s="254"/>
      <c r="N483" s="254"/>
      <c r="O483" s="254"/>
      <c r="P483" s="254"/>
      <c r="Q483" s="254"/>
      <c r="R483" s="254"/>
      <c r="S483" s="254"/>
      <c r="T483" s="254"/>
      <c r="U483" s="254"/>
      <c r="V483" s="254"/>
      <c r="W483" s="254"/>
      <c r="X483" s="254"/>
      <c r="Y483" s="254"/>
      <c r="Z483" s="254"/>
    </row>
    <row r="484" spans="1:26" ht="13.5" customHeight="1">
      <c r="A484" s="254"/>
      <c r="B484" s="254"/>
      <c r="C484" s="254"/>
      <c r="D484" s="269"/>
      <c r="E484" s="254"/>
      <c r="F484" s="270"/>
      <c r="G484" s="254"/>
      <c r="H484" s="254"/>
      <c r="I484" s="254"/>
      <c r="J484" s="254"/>
      <c r="K484" s="254"/>
      <c r="L484" s="254"/>
      <c r="M484" s="254"/>
      <c r="N484" s="254"/>
      <c r="O484" s="254"/>
      <c r="P484" s="254"/>
      <c r="Q484" s="254"/>
      <c r="R484" s="254"/>
      <c r="S484" s="254"/>
      <c r="T484" s="254"/>
      <c r="U484" s="254"/>
      <c r="V484" s="254"/>
      <c r="W484" s="254"/>
      <c r="X484" s="254"/>
      <c r="Y484" s="254"/>
      <c r="Z484" s="254"/>
    </row>
    <row r="485" spans="1:26" ht="13.5" customHeight="1">
      <c r="A485" s="254"/>
      <c r="B485" s="254"/>
      <c r="C485" s="254"/>
      <c r="D485" s="269"/>
      <c r="E485" s="254"/>
      <c r="F485" s="270"/>
      <c r="G485" s="254"/>
      <c r="H485" s="254"/>
      <c r="I485" s="254"/>
      <c r="J485" s="254"/>
      <c r="K485" s="254"/>
      <c r="L485" s="254"/>
      <c r="M485" s="254"/>
      <c r="N485" s="254"/>
      <c r="O485" s="254"/>
      <c r="P485" s="254"/>
      <c r="Q485" s="254"/>
      <c r="R485" s="254"/>
      <c r="S485" s="254"/>
      <c r="T485" s="254"/>
      <c r="U485" s="254"/>
      <c r="V485" s="254"/>
      <c r="W485" s="254"/>
      <c r="X485" s="254"/>
      <c r="Y485" s="254"/>
      <c r="Z485" s="254"/>
    </row>
    <row r="486" spans="1:26" ht="13.5" customHeight="1">
      <c r="A486" s="254"/>
      <c r="B486" s="254"/>
      <c r="C486" s="254"/>
      <c r="D486" s="269"/>
      <c r="E486" s="254"/>
      <c r="F486" s="270"/>
      <c r="G486" s="254"/>
      <c r="H486" s="254"/>
      <c r="I486" s="254"/>
      <c r="J486" s="254"/>
      <c r="K486" s="254"/>
      <c r="L486" s="254"/>
      <c r="M486" s="254"/>
      <c r="N486" s="254"/>
      <c r="O486" s="254"/>
      <c r="P486" s="254"/>
      <c r="Q486" s="254"/>
      <c r="R486" s="254"/>
      <c r="S486" s="254"/>
      <c r="T486" s="254"/>
      <c r="U486" s="254"/>
      <c r="V486" s="254"/>
      <c r="W486" s="254"/>
      <c r="X486" s="254"/>
      <c r="Y486" s="254"/>
      <c r="Z486" s="254"/>
    </row>
    <row r="487" spans="1:26" ht="13.5" customHeight="1">
      <c r="A487" s="254"/>
      <c r="B487" s="254"/>
      <c r="C487" s="254"/>
      <c r="D487" s="269"/>
      <c r="E487" s="254"/>
      <c r="F487" s="270"/>
      <c r="G487" s="254"/>
      <c r="H487" s="254"/>
      <c r="I487" s="254"/>
      <c r="J487" s="254"/>
      <c r="K487" s="254"/>
      <c r="L487" s="254"/>
      <c r="M487" s="254"/>
      <c r="N487" s="254"/>
      <c r="O487" s="254"/>
      <c r="P487" s="254"/>
      <c r="Q487" s="254"/>
      <c r="R487" s="254"/>
      <c r="S487" s="254"/>
      <c r="T487" s="254"/>
      <c r="U487" s="254"/>
      <c r="V487" s="254"/>
      <c r="W487" s="254"/>
      <c r="X487" s="254"/>
      <c r="Y487" s="254"/>
      <c r="Z487" s="254"/>
    </row>
    <row r="488" spans="1:26" ht="13.5" customHeight="1">
      <c r="A488" s="254"/>
      <c r="B488" s="254"/>
      <c r="C488" s="254"/>
      <c r="D488" s="269"/>
      <c r="E488" s="254"/>
      <c r="F488" s="270"/>
      <c r="G488" s="254"/>
      <c r="H488" s="254"/>
      <c r="I488" s="254"/>
      <c r="J488" s="254"/>
      <c r="K488" s="254"/>
      <c r="L488" s="254"/>
      <c r="M488" s="254"/>
      <c r="N488" s="254"/>
      <c r="O488" s="254"/>
      <c r="P488" s="254"/>
      <c r="Q488" s="254"/>
      <c r="R488" s="254"/>
      <c r="S488" s="254"/>
      <c r="T488" s="254"/>
      <c r="U488" s="254"/>
      <c r="V488" s="254"/>
      <c r="W488" s="254"/>
      <c r="X488" s="254"/>
      <c r="Y488" s="254"/>
      <c r="Z488" s="254"/>
    </row>
    <row r="489" spans="1:26" ht="13.5" customHeight="1">
      <c r="A489" s="254"/>
      <c r="B489" s="254"/>
      <c r="C489" s="254"/>
      <c r="D489" s="269"/>
      <c r="E489" s="254"/>
      <c r="F489" s="270"/>
      <c r="G489" s="254"/>
      <c r="H489" s="254"/>
      <c r="I489" s="254"/>
      <c r="J489" s="254"/>
      <c r="K489" s="254"/>
      <c r="L489" s="254"/>
      <c r="M489" s="254"/>
      <c r="N489" s="254"/>
      <c r="O489" s="254"/>
      <c r="P489" s="254"/>
      <c r="Q489" s="254"/>
      <c r="R489" s="254"/>
      <c r="S489" s="254"/>
      <c r="T489" s="254"/>
      <c r="U489" s="254"/>
      <c r="V489" s="254"/>
      <c r="W489" s="254"/>
      <c r="X489" s="254"/>
      <c r="Y489" s="254"/>
      <c r="Z489" s="254"/>
    </row>
    <row r="490" spans="1:26" ht="13.5" customHeight="1">
      <c r="A490" s="254"/>
      <c r="B490" s="254"/>
      <c r="C490" s="254"/>
      <c r="D490" s="269"/>
      <c r="E490" s="254"/>
      <c r="F490" s="270"/>
      <c r="G490" s="254"/>
      <c r="H490" s="254"/>
      <c r="I490" s="254"/>
      <c r="J490" s="254"/>
      <c r="K490" s="254"/>
      <c r="L490" s="254"/>
      <c r="M490" s="254"/>
      <c r="N490" s="254"/>
      <c r="O490" s="254"/>
      <c r="P490" s="254"/>
      <c r="Q490" s="254"/>
      <c r="R490" s="254"/>
      <c r="S490" s="254"/>
      <c r="T490" s="254"/>
      <c r="U490" s="254"/>
      <c r="V490" s="254"/>
      <c r="W490" s="254"/>
      <c r="X490" s="254"/>
      <c r="Y490" s="254"/>
      <c r="Z490" s="254"/>
    </row>
    <row r="491" spans="1:26" ht="13.5" customHeight="1">
      <c r="A491" s="254"/>
      <c r="B491" s="254"/>
      <c r="C491" s="254"/>
      <c r="D491" s="269"/>
      <c r="E491" s="254"/>
      <c r="F491" s="270"/>
      <c r="G491" s="254"/>
      <c r="H491" s="254"/>
      <c r="I491" s="254"/>
      <c r="J491" s="254"/>
      <c r="K491" s="254"/>
      <c r="L491" s="254"/>
      <c r="M491" s="254"/>
      <c r="N491" s="254"/>
      <c r="O491" s="254"/>
      <c r="P491" s="254"/>
      <c r="Q491" s="254"/>
      <c r="R491" s="254"/>
      <c r="S491" s="254"/>
      <c r="T491" s="254"/>
      <c r="U491" s="254"/>
      <c r="V491" s="254"/>
      <c r="W491" s="254"/>
      <c r="X491" s="254"/>
      <c r="Y491" s="254"/>
      <c r="Z491" s="254"/>
    </row>
    <row r="492" spans="1:26" ht="13.5" customHeight="1">
      <c r="A492" s="254"/>
      <c r="B492" s="254"/>
      <c r="C492" s="254"/>
      <c r="D492" s="269"/>
      <c r="E492" s="254"/>
      <c r="F492" s="270"/>
      <c r="G492" s="254"/>
      <c r="H492" s="254"/>
      <c r="I492" s="254"/>
      <c r="J492" s="254"/>
      <c r="K492" s="254"/>
      <c r="L492" s="254"/>
      <c r="M492" s="254"/>
      <c r="N492" s="254"/>
      <c r="O492" s="254"/>
      <c r="P492" s="254"/>
      <c r="Q492" s="254"/>
      <c r="R492" s="254"/>
      <c r="S492" s="254"/>
      <c r="T492" s="254"/>
      <c r="U492" s="254"/>
      <c r="V492" s="254"/>
      <c r="W492" s="254"/>
      <c r="X492" s="254"/>
      <c r="Y492" s="254"/>
      <c r="Z492" s="254"/>
    </row>
    <row r="493" spans="1:26" ht="13.5" customHeight="1">
      <c r="A493" s="254"/>
      <c r="B493" s="254"/>
      <c r="C493" s="254"/>
      <c r="D493" s="269"/>
      <c r="E493" s="254"/>
      <c r="F493" s="270"/>
      <c r="G493" s="254"/>
      <c r="H493" s="254"/>
      <c r="I493" s="254"/>
      <c r="J493" s="254"/>
      <c r="K493" s="254"/>
      <c r="L493" s="254"/>
      <c r="M493" s="254"/>
      <c r="N493" s="254"/>
      <c r="O493" s="254"/>
      <c r="P493" s="254"/>
      <c r="Q493" s="254"/>
      <c r="R493" s="254"/>
      <c r="S493" s="254"/>
      <c r="T493" s="254"/>
      <c r="U493" s="254"/>
      <c r="V493" s="254"/>
      <c r="W493" s="254"/>
      <c r="X493" s="254"/>
      <c r="Y493" s="254"/>
      <c r="Z493" s="254"/>
    </row>
    <row r="494" spans="1:26" ht="13.5" customHeight="1">
      <c r="A494" s="254"/>
      <c r="B494" s="254"/>
      <c r="C494" s="254"/>
      <c r="D494" s="269"/>
      <c r="E494" s="254"/>
      <c r="F494" s="270"/>
      <c r="G494" s="254"/>
      <c r="H494" s="254"/>
      <c r="I494" s="254"/>
      <c r="J494" s="254"/>
      <c r="K494" s="254"/>
      <c r="L494" s="254"/>
      <c r="M494" s="254"/>
      <c r="N494" s="254"/>
      <c r="O494" s="254"/>
      <c r="P494" s="254"/>
      <c r="Q494" s="254"/>
      <c r="R494" s="254"/>
      <c r="S494" s="254"/>
      <c r="T494" s="254"/>
      <c r="U494" s="254"/>
      <c r="V494" s="254"/>
      <c r="W494" s="254"/>
      <c r="X494" s="254"/>
      <c r="Y494" s="254"/>
      <c r="Z494" s="254"/>
    </row>
    <row r="495" spans="1:26" ht="13.5" customHeight="1">
      <c r="A495" s="254"/>
      <c r="B495" s="254"/>
      <c r="C495" s="254"/>
      <c r="D495" s="269"/>
      <c r="E495" s="254"/>
      <c r="F495" s="270"/>
      <c r="G495" s="254"/>
      <c r="H495" s="254"/>
      <c r="I495" s="254"/>
      <c r="J495" s="254"/>
      <c r="K495" s="254"/>
      <c r="L495" s="254"/>
      <c r="M495" s="254"/>
      <c r="N495" s="254"/>
      <c r="O495" s="254"/>
      <c r="P495" s="254"/>
      <c r="Q495" s="254"/>
      <c r="R495" s="254"/>
      <c r="S495" s="254"/>
      <c r="T495" s="254"/>
      <c r="U495" s="254"/>
      <c r="V495" s="254"/>
      <c r="W495" s="254"/>
      <c r="X495" s="254"/>
      <c r="Y495" s="254"/>
      <c r="Z495" s="254"/>
    </row>
    <row r="496" spans="1:26" ht="13.5" customHeight="1">
      <c r="A496" s="254"/>
      <c r="B496" s="254"/>
      <c r="C496" s="254"/>
      <c r="D496" s="269"/>
      <c r="E496" s="254"/>
      <c r="F496" s="270"/>
      <c r="G496" s="254"/>
      <c r="H496" s="254"/>
      <c r="I496" s="254"/>
      <c r="J496" s="254"/>
      <c r="K496" s="254"/>
      <c r="L496" s="254"/>
      <c r="M496" s="254"/>
      <c r="N496" s="254"/>
      <c r="O496" s="254"/>
      <c r="P496" s="254"/>
      <c r="Q496" s="254"/>
      <c r="R496" s="254"/>
      <c r="S496" s="254"/>
      <c r="T496" s="254"/>
      <c r="U496" s="254"/>
      <c r="V496" s="254"/>
      <c r="W496" s="254"/>
      <c r="X496" s="254"/>
      <c r="Y496" s="254"/>
      <c r="Z496" s="254"/>
    </row>
    <row r="497" spans="1:26" ht="13.5" customHeight="1">
      <c r="A497" s="254"/>
      <c r="B497" s="254"/>
      <c r="C497" s="254"/>
      <c r="D497" s="269"/>
      <c r="E497" s="254"/>
      <c r="F497" s="270"/>
      <c r="G497" s="254"/>
      <c r="H497" s="254"/>
      <c r="I497" s="254"/>
      <c r="J497" s="254"/>
      <c r="K497" s="254"/>
      <c r="L497" s="254"/>
      <c r="M497" s="254"/>
      <c r="N497" s="254"/>
      <c r="O497" s="254"/>
      <c r="P497" s="254"/>
      <c r="Q497" s="254"/>
      <c r="R497" s="254"/>
      <c r="S497" s="254"/>
      <c r="T497" s="254"/>
      <c r="U497" s="254"/>
      <c r="V497" s="254"/>
      <c r="W497" s="254"/>
      <c r="X497" s="254"/>
      <c r="Y497" s="254"/>
      <c r="Z497" s="254"/>
    </row>
    <row r="498" spans="1:26" ht="13.5" customHeight="1">
      <c r="A498" s="254"/>
      <c r="B498" s="254"/>
      <c r="C498" s="254"/>
      <c r="D498" s="269"/>
      <c r="E498" s="254"/>
      <c r="F498" s="270"/>
      <c r="G498" s="254"/>
      <c r="H498" s="254"/>
      <c r="I498" s="254"/>
      <c r="J498" s="254"/>
      <c r="K498" s="254"/>
      <c r="L498" s="254"/>
      <c r="M498" s="254"/>
      <c r="N498" s="254"/>
      <c r="O498" s="254"/>
      <c r="P498" s="254"/>
      <c r="Q498" s="254"/>
      <c r="R498" s="254"/>
      <c r="S498" s="254"/>
      <c r="T498" s="254"/>
      <c r="U498" s="254"/>
      <c r="V498" s="254"/>
      <c r="W498" s="254"/>
      <c r="X498" s="254"/>
      <c r="Y498" s="254"/>
      <c r="Z498" s="254"/>
    </row>
    <row r="499" spans="1:26" ht="13.5" customHeight="1">
      <c r="A499" s="254"/>
      <c r="B499" s="254"/>
      <c r="C499" s="254"/>
      <c r="D499" s="269"/>
      <c r="E499" s="254"/>
      <c r="F499" s="270"/>
      <c r="G499" s="254"/>
      <c r="H499" s="254"/>
      <c r="I499" s="254"/>
      <c r="J499" s="254"/>
      <c r="K499" s="254"/>
      <c r="L499" s="254"/>
      <c r="M499" s="254"/>
      <c r="N499" s="254"/>
      <c r="O499" s="254"/>
      <c r="P499" s="254"/>
      <c r="Q499" s="254"/>
      <c r="R499" s="254"/>
      <c r="S499" s="254"/>
      <c r="T499" s="254"/>
      <c r="U499" s="254"/>
      <c r="V499" s="254"/>
      <c r="W499" s="254"/>
      <c r="X499" s="254"/>
      <c r="Y499" s="254"/>
      <c r="Z499" s="254"/>
    </row>
    <row r="500" spans="1:26" ht="13.5" customHeight="1">
      <c r="A500" s="254"/>
      <c r="B500" s="254"/>
      <c r="C500" s="254"/>
      <c r="D500" s="269"/>
      <c r="E500" s="254"/>
      <c r="F500" s="270"/>
      <c r="G500" s="254"/>
      <c r="H500" s="254"/>
      <c r="I500" s="254"/>
      <c r="J500" s="254"/>
      <c r="K500" s="254"/>
      <c r="L500" s="254"/>
      <c r="M500" s="254"/>
      <c r="N500" s="254"/>
      <c r="O500" s="254"/>
      <c r="P500" s="254"/>
      <c r="Q500" s="254"/>
      <c r="R500" s="254"/>
      <c r="S500" s="254"/>
      <c r="T500" s="254"/>
      <c r="U500" s="254"/>
      <c r="V500" s="254"/>
      <c r="W500" s="254"/>
      <c r="X500" s="254"/>
      <c r="Y500" s="254"/>
      <c r="Z500" s="254"/>
    </row>
    <row r="501" spans="1:26" ht="13.5" customHeight="1">
      <c r="A501" s="254"/>
      <c r="B501" s="254"/>
      <c r="C501" s="254"/>
      <c r="D501" s="269"/>
      <c r="E501" s="254"/>
      <c r="F501" s="270"/>
      <c r="G501" s="254"/>
      <c r="H501" s="254"/>
      <c r="I501" s="254"/>
      <c r="J501" s="254"/>
      <c r="K501" s="254"/>
      <c r="L501" s="254"/>
      <c r="M501" s="254"/>
      <c r="N501" s="254"/>
      <c r="O501" s="254"/>
      <c r="P501" s="254"/>
      <c r="Q501" s="254"/>
      <c r="R501" s="254"/>
      <c r="S501" s="254"/>
      <c r="T501" s="254"/>
      <c r="U501" s="254"/>
      <c r="V501" s="254"/>
      <c r="W501" s="254"/>
      <c r="X501" s="254"/>
      <c r="Y501" s="254"/>
      <c r="Z501" s="254"/>
    </row>
    <row r="502" spans="1:26" ht="13.5" customHeight="1">
      <c r="A502" s="254"/>
      <c r="B502" s="254"/>
      <c r="C502" s="254"/>
      <c r="D502" s="269"/>
      <c r="E502" s="254"/>
      <c r="F502" s="270"/>
      <c r="G502" s="254"/>
      <c r="H502" s="254"/>
      <c r="I502" s="254"/>
      <c r="J502" s="254"/>
      <c r="K502" s="254"/>
      <c r="L502" s="254"/>
      <c r="M502" s="254"/>
      <c r="N502" s="254"/>
      <c r="O502" s="254"/>
      <c r="P502" s="254"/>
      <c r="Q502" s="254"/>
      <c r="R502" s="254"/>
      <c r="S502" s="254"/>
      <c r="T502" s="254"/>
      <c r="U502" s="254"/>
      <c r="V502" s="254"/>
      <c r="W502" s="254"/>
      <c r="X502" s="254"/>
      <c r="Y502" s="254"/>
      <c r="Z502" s="254"/>
    </row>
    <row r="503" spans="1:26" ht="13.5" customHeight="1">
      <c r="A503" s="254"/>
      <c r="B503" s="254"/>
      <c r="C503" s="254"/>
      <c r="D503" s="269"/>
      <c r="E503" s="254"/>
      <c r="F503" s="270"/>
      <c r="G503" s="254"/>
      <c r="H503" s="254"/>
      <c r="I503" s="254"/>
      <c r="J503" s="254"/>
      <c r="K503" s="254"/>
      <c r="L503" s="254"/>
      <c r="M503" s="254"/>
      <c r="N503" s="254"/>
      <c r="O503" s="254"/>
      <c r="P503" s="254"/>
      <c r="Q503" s="254"/>
      <c r="R503" s="254"/>
      <c r="S503" s="254"/>
      <c r="T503" s="254"/>
      <c r="U503" s="254"/>
      <c r="V503" s="254"/>
      <c r="W503" s="254"/>
      <c r="X503" s="254"/>
      <c r="Y503" s="254"/>
      <c r="Z503" s="254"/>
    </row>
    <row r="504" spans="1:26" ht="13.5" customHeight="1">
      <c r="A504" s="254"/>
      <c r="B504" s="254"/>
      <c r="C504" s="254"/>
      <c r="D504" s="269"/>
      <c r="E504" s="254"/>
      <c r="F504" s="270"/>
      <c r="G504" s="254"/>
      <c r="H504" s="254"/>
      <c r="I504" s="254"/>
      <c r="J504" s="254"/>
      <c r="K504" s="254"/>
      <c r="L504" s="254"/>
      <c r="M504" s="254"/>
      <c r="N504" s="254"/>
      <c r="O504" s="254"/>
      <c r="P504" s="254"/>
      <c r="Q504" s="254"/>
      <c r="R504" s="254"/>
      <c r="S504" s="254"/>
      <c r="T504" s="254"/>
      <c r="U504" s="254"/>
      <c r="V504" s="254"/>
      <c r="W504" s="254"/>
      <c r="X504" s="254"/>
      <c r="Y504" s="254"/>
      <c r="Z504" s="254"/>
    </row>
    <row r="505" spans="1:26" ht="13.5" customHeight="1">
      <c r="A505" s="254"/>
      <c r="B505" s="254"/>
      <c r="C505" s="254"/>
      <c r="D505" s="269"/>
      <c r="E505" s="254"/>
      <c r="F505" s="270"/>
      <c r="G505" s="254"/>
      <c r="H505" s="254"/>
      <c r="I505" s="254"/>
      <c r="J505" s="254"/>
      <c r="K505" s="254"/>
      <c r="L505" s="254"/>
      <c r="M505" s="254"/>
      <c r="N505" s="254"/>
      <c r="O505" s="254"/>
      <c r="P505" s="254"/>
      <c r="Q505" s="254"/>
      <c r="R505" s="254"/>
      <c r="S505" s="254"/>
      <c r="T505" s="254"/>
      <c r="U505" s="254"/>
      <c r="V505" s="254"/>
      <c r="W505" s="254"/>
      <c r="X505" s="254"/>
      <c r="Y505" s="254"/>
      <c r="Z505" s="254"/>
    </row>
    <row r="506" spans="1:26" ht="13.5" customHeight="1">
      <c r="A506" s="254"/>
      <c r="B506" s="254"/>
      <c r="C506" s="254"/>
      <c r="D506" s="269"/>
      <c r="E506" s="254"/>
      <c r="F506" s="270"/>
      <c r="G506" s="254"/>
      <c r="H506" s="254"/>
      <c r="I506" s="254"/>
      <c r="J506" s="254"/>
      <c r="K506" s="254"/>
      <c r="L506" s="254"/>
      <c r="M506" s="254"/>
      <c r="N506" s="254"/>
      <c r="O506" s="254"/>
      <c r="P506" s="254"/>
      <c r="Q506" s="254"/>
      <c r="R506" s="254"/>
      <c r="S506" s="254"/>
      <c r="T506" s="254"/>
      <c r="U506" s="254"/>
      <c r="V506" s="254"/>
      <c r="W506" s="254"/>
      <c r="X506" s="254"/>
      <c r="Y506" s="254"/>
      <c r="Z506" s="254"/>
    </row>
    <row r="507" spans="1:26" ht="13.5" customHeight="1">
      <c r="A507" s="254"/>
      <c r="B507" s="254"/>
      <c r="C507" s="254"/>
      <c r="D507" s="269"/>
      <c r="E507" s="254"/>
      <c r="F507" s="270"/>
      <c r="G507" s="254"/>
      <c r="H507" s="254"/>
      <c r="I507" s="254"/>
      <c r="J507" s="254"/>
      <c r="K507" s="254"/>
      <c r="L507" s="254"/>
      <c r="M507" s="254"/>
      <c r="N507" s="254"/>
      <c r="O507" s="254"/>
      <c r="P507" s="254"/>
      <c r="Q507" s="254"/>
      <c r="R507" s="254"/>
      <c r="S507" s="254"/>
      <c r="T507" s="254"/>
      <c r="U507" s="254"/>
      <c r="V507" s="254"/>
      <c r="W507" s="254"/>
      <c r="X507" s="254"/>
      <c r="Y507" s="254"/>
      <c r="Z507" s="254"/>
    </row>
    <row r="508" spans="1:26" ht="13.5" customHeight="1">
      <c r="A508" s="254"/>
      <c r="B508" s="254"/>
      <c r="C508" s="254"/>
      <c r="D508" s="269"/>
      <c r="E508" s="254"/>
      <c r="F508" s="270"/>
      <c r="G508" s="254"/>
      <c r="H508" s="254"/>
      <c r="I508" s="254"/>
      <c r="J508" s="254"/>
      <c r="K508" s="254"/>
      <c r="L508" s="254"/>
      <c r="M508" s="254"/>
      <c r="N508" s="254"/>
      <c r="O508" s="254"/>
      <c r="P508" s="254"/>
      <c r="Q508" s="254"/>
      <c r="R508" s="254"/>
      <c r="S508" s="254"/>
      <c r="T508" s="254"/>
      <c r="U508" s="254"/>
      <c r="V508" s="254"/>
      <c r="W508" s="254"/>
      <c r="X508" s="254"/>
      <c r="Y508" s="254"/>
      <c r="Z508" s="254"/>
    </row>
    <row r="509" spans="1:26" ht="13.5" customHeight="1">
      <c r="A509" s="254"/>
      <c r="B509" s="254"/>
      <c r="C509" s="254"/>
      <c r="D509" s="269"/>
      <c r="E509" s="254"/>
      <c r="F509" s="270"/>
      <c r="G509" s="254"/>
      <c r="H509" s="254"/>
      <c r="I509" s="254"/>
      <c r="J509" s="254"/>
      <c r="K509" s="254"/>
      <c r="L509" s="254"/>
      <c r="M509" s="254"/>
      <c r="N509" s="254"/>
      <c r="O509" s="254"/>
      <c r="P509" s="254"/>
      <c r="Q509" s="254"/>
      <c r="R509" s="254"/>
      <c r="S509" s="254"/>
      <c r="T509" s="254"/>
      <c r="U509" s="254"/>
      <c r="V509" s="254"/>
      <c r="W509" s="254"/>
      <c r="X509" s="254"/>
      <c r="Y509" s="254"/>
      <c r="Z509" s="254"/>
    </row>
    <row r="510" spans="1:26" ht="13.5" customHeight="1">
      <c r="A510" s="254"/>
      <c r="B510" s="254"/>
      <c r="C510" s="254"/>
      <c r="D510" s="269"/>
      <c r="E510" s="254"/>
      <c r="F510" s="270"/>
      <c r="G510" s="254"/>
      <c r="H510" s="254"/>
      <c r="I510" s="254"/>
      <c r="J510" s="254"/>
      <c r="K510" s="254"/>
      <c r="L510" s="254"/>
      <c r="M510" s="254"/>
      <c r="N510" s="254"/>
      <c r="O510" s="254"/>
      <c r="P510" s="254"/>
      <c r="Q510" s="254"/>
      <c r="R510" s="254"/>
      <c r="S510" s="254"/>
      <c r="T510" s="254"/>
      <c r="U510" s="254"/>
      <c r="V510" s="254"/>
      <c r="W510" s="254"/>
      <c r="X510" s="254"/>
      <c r="Y510" s="254"/>
      <c r="Z510" s="254"/>
    </row>
    <row r="511" spans="1:26" ht="13.5" customHeight="1">
      <c r="A511" s="254"/>
      <c r="B511" s="254"/>
      <c r="C511" s="254"/>
      <c r="D511" s="269"/>
      <c r="E511" s="254"/>
      <c r="F511" s="270"/>
      <c r="G511" s="254"/>
      <c r="H511" s="254"/>
      <c r="I511" s="254"/>
      <c r="J511" s="254"/>
      <c r="K511" s="254"/>
      <c r="L511" s="254"/>
      <c r="M511" s="254"/>
      <c r="N511" s="254"/>
      <c r="O511" s="254"/>
      <c r="P511" s="254"/>
      <c r="Q511" s="254"/>
      <c r="R511" s="254"/>
      <c r="S511" s="254"/>
      <c r="T511" s="254"/>
      <c r="U511" s="254"/>
      <c r="V511" s="254"/>
      <c r="W511" s="254"/>
      <c r="X511" s="254"/>
      <c r="Y511" s="254"/>
      <c r="Z511" s="254"/>
    </row>
    <row r="512" spans="1:26" ht="13.5" customHeight="1">
      <c r="A512" s="254"/>
      <c r="B512" s="254"/>
      <c r="C512" s="254"/>
      <c r="D512" s="269"/>
      <c r="E512" s="254"/>
      <c r="F512" s="270"/>
      <c r="G512" s="254"/>
      <c r="H512" s="254"/>
      <c r="I512" s="254"/>
      <c r="J512" s="254"/>
      <c r="K512" s="254"/>
      <c r="L512" s="254"/>
      <c r="M512" s="254"/>
      <c r="N512" s="254"/>
      <c r="O512" s="254"/>
      <c r="P512" s="254"/>
      <c r="Q512" s="254"/>
      <c r="R512" s="254"/>
      <c r="S512" s="254"/>
      <c r="T512" s="254"/>
      <c r="U512" s="254"/>
      <c r="V512" s="254"/>
      <c r="W512" s="254"/>
      <c r="X512" s="254"/>
      <c r="Y512" s="254"/>
      <c r="Z512" s="254"/>
    </row>
    <row r="513" spans="1:26" ht="13.5" customHeight="1">
      <c r="A513" s="254"/>
      <c r="B513" s="254"/>
      <c r="C513" s="254"/>
      <c r="D513" s="269"/>
      <c r="E513" s="254"/>
      <c r="F513" s="270"/>
      <c r="G513" s="254"/>
      <c r="H513" s="254"/>
      <c r="I513" s="254"/>
      <c r="J513" s="254"/>
      <c r="K513" s="254"/>
      <c r="L513" s="254"/>
      <c r="M513" s="254"/>
      <c r="N513" s="254"/>
      <c r="O513" s="254"/>
      <c r="P513" s="254"/>
      <c r="Q513" s="254"/>
      <c r="R513" s="254"/>
      <c r="S513" s="254"/>
      <c r="T513" s="254"/>
      <c r="U513" s="254"/>
      <c r="V513" s="254"/>
      <c r="W513" s="254"/>
      <c r="X513" s="254"/>
      <c r="Y513" s="254"/>
      <c r="Z513" s="254"/>
    </row>
    <row r="514" spans="1:26" ht="13.5" customHeight="1">
      <c r="A514" s="254"/>
      <c r="B514" s="254"/>
      <c r="C514" s="254"/>
      <c r="D514" s="269"/>
      <c r="E514" s="254"/>
      <c r="F514" s="270"/>
      <c r="G514" s="254"/>
      <c r="H514" s="254"/>
      <c r="I514" s="254"/>
      <c r="J514" s="254"/>
      <c r="K514" s="254"/>
      <c r="L514" s="254"/>
      <c r="M514" s="254"/>
      <c r="N514" s="254"/>
      <c r="O514" s="254"/>
      <c r="P514" s="254"/>
      <c r="Q514" s="254"/>
      <c r="R514" s="254"/>
      <c r="S514" s="254"/>
      <c r="T514" s="254"/>
      <c r="U514" s="254"/>
      <c r="V514" s="254"/>
      <c r="W514" s="254"/>
      <c r="X514" s="254"/>
      <c r="Y514" s="254"/>
      <c r="Z514" s="254"/>
    </row>
    <row r="515" spans="1:26" ht="13.5" customHeight="1">
      <c r="A515" s="254"/>
      <c r="B515" s="254"/>
      <c r="C515" s="254"/>
      <c r="D515" s="269"/>
      <c r="E515" s="254"/>
      <c r="F515" s="270"/>
      <c r="G515" s="254"/>
      <c r="H515" s="254"/>
      <c r="I515" s="254"/>
      <c r="J515" s="254"/>
      <c r="K515" s="254"/>
      <c r="L515" s="254"/>
      <c r="M515" s="254"/>
      <c r="N515" s="254"/>
      <c r="O515" s="254"/>
      <c r="P515" s="254"/>
      <c r="Q515" s="254"/>
      <c r="R515" s="254"/>
      <c r="S515" s="254"/>
      <c r="T515" s="254"/>
      <c r="U515" s="254"/>
      <c r="V515" s="254"/>
      <c r="W515" s="254"/>
      <c r="X515" s="254"/>
      <c r="Y515" s="254"/>
      <c r="Z515" s="254"/>
    </row>
    <row r="516" spans="1:26" ht="13.5" customHeight="1">
      <c r="A516" s="254"/>
      <c r="B516" s="254"/>
      <c r="C516" s="254"/>
      <c r="D516" s="269"/>
      <c r="E516" s="254"/>
      <c r="F516" s="270"/>
      <c r="G516" s="254"/>
      <c r="H516" s="254"/>
      <c r="I516" s="254"/>
      <c r="J516" s="254"/>
      <c r="K516" s="254"/>
      <c r="L516" s="254"/>
      <c r="M516" s="254"/>
      <c r="N516" s="254"/>
      <c r="O516" s="254"/>
      <c r="P516" s="254"/>
      <c r="Q516" s="254"/>
      <c r="R516" s="254"/>
      <c r="S516" s="254"/>
      <c r="T516" s="254"/>
      <c r="U516" s="254"/>
      <c r="V516" s="254"/>
      <c r="W516" s="254"/>
      <c r="X516" s="254"/>
      <c r="Y516" s="254"/>
      <c r="Z516" s="254"/>
    </row>
    <row r="517" spans="1:26" ht="13.5" customHeight="1">
      <c r="A517" s="254"/>
      <c r="B517" s="254"/>
      <c r="C517" s="254"/>
      <c r="D517" s="269"/>
      <c r="E517" s="254"/>
      <c r="F517" s="270"/>
      <c r="G517" s="254"/>
      <c r="H517" s="254"/>
      <c r="I517" s="254"/>
      <c r="J517" s="254"/>
      <c r="K517" s="254"/>
      <c r="L517" s="254"/>
      <c r="M517" s="254"/>
      <c r="N517" s="254"/>
      <c r="O517" s="254"/>
      <c r="P517" s="254"/>
      <c r="Q517" s="254"/>
      <c r="R517" s="254"/>
      <c r="S517" s="254"/>
      <c r="T517" s="254"/>
      <c r="U517" s="254"/>
      <c r="V517" s="254"/>
      <c r="W517" s="254"/>
      <c r="X517" s="254"/>
      <c r="Y517" s="254"/>
      <c r="Z517" s="254"/>
    </row>
    <row r="518" spans="1:26" ht="13.5" customHeight="1">
      <c r="A518" s="254"/>
      <c r="B518" s="254"/>
      <c r="C518" s="254"/>
      <c r="D518" s="269"/>
      <c r="E518" s="254"/>
      <c r="F518" s="270"/>
      <c r="G518" s="254"/>
      <c r="H518" s="254"/>
      <c r="I518" s="254"/>
      <c r="J518" s="254"/>
      <c r="K518" s="254"/>
      <c r="L518" s="254"/>
      <c r="M518" s="254"/>
      <c r="N518" s="254"/>
      <c r="O518" s="254"/>
      <c r="P518" s="254"/>
      <c r="Q518" s="254"/>
      <c r="R518" s="254"/>
      <c r="S518" s="254"/>
      <c r="T518" s="254"/>
      <c r="U518" s="254"/>
      <c r="V518" s="254"/>
      <c r="W518" s="254"/>
      <c r="X518" s="254"/>
      <c r="Y518" s="254"/>
      <c r="Z518" s="254"/>
    </row>
    <row r="519" spans="1:26" ht="13.5" customHeight="1">
      <c r="A519" s="254"/>
      <c r="B519" s="254"/>
      <c r="C519" s="254"/>
      <c r="D519" s="269"/>
      <c r="E519" s="254"/>
      <c r="F519" s="270"/>
      <c r="G519" s="254"/>
      <c r="H519" s="254"/>
      <c r="I519" s="254"/>
      <c r="J519" s="254"/>
      <c r="K519" s="254"/>
      <c r="L519" s="254"/>
      <c r="M519" s="254"/>
      <c r="N519" s="254"/>
      <c r="O519" s="254"/>
      <c r="P519" s="254"/>
      <c r="Q519" s="254"/>
      <c r="R519" s="254"/>
      <c r="S519" s="254"/>
      <c r="T519" s="254"/>
      <c r="U519" s="254"/>
      <c r="V519" s="254"/>
      <c r="W519" s="254"/>
      <c r="X519" s="254"/>
      <c r="Y519" s="254"/>
      <c r="Z519" s="254"/>
    </row>
    <row r="520" spans="1:26" ht="13.5" customHeight="1">
      <c r="A520" s="254"/>
      <c r="B520" s="254"/>
      <c r="C520" s="254"/>
      <c r="D520" s="269"/>
      <c r="E520" s="254"/>
      <c r="F520" s="270"/>
      <c r="G520" s="254"/>
      <c r="H520" s="254"/>
      <c r="I520" s="254"/>
      <c r="J520" s="254"/>
      <c r="K520" s="254"/>
      <c r="L520" s="254"/>
      <c r="M520" s="254"/>
      <c r="N520" s="254"/>
      <c r="O520" s="254"/>
      <c r="P520" s="254"/>
      <c r="Q520" s="254"/>
      <c r="R520" s="254"/>
      <c r="S520" s="254"/>
      <c r="T520" s="254"/>
      <c r="U520" s="254"/>
      <c r="V520" s="254"/>
      <c r="W520" s="254"/>
      <c r="X520" s="254"/>
      <c r="Y520" s="254"/>
      <c r="Z520" s="254"/>
    </row>
    <row r="521" spans="1:26" ht="13.5" customHeight="1">
      <c r="A521" s="254"/>
      <c r="B521" s="254"/>
      <c r="C521" s="254"/>
      <c r="D521" s="269"/>
      <c r="E521" s="254"/>
      <c r="F521" s="270"/>
      <c r="G521" s="254"/>
      <c r="H521" s="254"/>
      <c r="I521" s="254"/>
      <c r="J521" s="254"/>
      <c r="K521" s="254"/>
      <c r="L521" s="254"/>
      <c r="M521" s="254"/>
      <c r="N521" s="254"/>
      <c r="O521" s="254"/>
      <c r="P521" s="254"/>
      <c r="Q521" s="254"/>
      <c r="R521" s="254"/>
      <c r="S521" s="254"/>
      <c r="T521" s="254"/>
      <c r="U521" s="254"/>
      <c r="V521" s="254"/>
      <c r="W521" s="254"/>
      <c r="X521" s="254"/>
      <c r="Y521" s="254"/>
      <c r="Z521" s="254"/>
    </row>
    <row r="522" spans="1:26" ht="13.5" customHeight="1">
      <c r="A522" s="254"/>
      <c r="B522" s="254"/>
      <c r="C522" s="254"/>
      <c r="D522" s="269"/>
      <c r="E522" s="254"/>
      <c r="F522" s="270"/>
      <c r="G522" s="254"/>
      <c r="H522" s="254"/>
      <c r="I522" s="254"/>
      <c r="J522" s="254"/>
      <c r="K522" s="254"/>
      <c r="L522" s="254"/>
      <c r="M522" s="254"/>
      <c r="N522" s="254"/>
      <c r="O522" s="254"/>
      <c r="P522" s="254"/>
      <c r="Q522" s="254"/>
      <c r="R522" s="254"/>
      <c r="S522" s="254"/>
      <c r="T522" s="254"/>
      <c r="U522" s="254"/>
      <c r="V522" s="254"/>
      <c r="W522" s="254"/>
      <c r="X522" s="254"/>
      <c r="Y522" s="254"/>
      <c r="Z522" s="254"/>
    </row>
    <row r="523" spans="1:26" ht="13.5" customHeight="1">
      <c r="A523" s="254"/>
      <c r="B523" s="254"/>
      <c r="C523" s="254"/>
      <c r="D523" s="269"/>
      <c r="E523" s="254"/>
      <c r="F523" s="270"/>
      <c r="G523" s="254"/>
      <c r="H523" s="254"/>
      <c r="I523" s="254"/>
      <c r="J523" s="254"/>
      <c r="K523" s="254"/>
      <c r="L523" s="254"/>
      <c r="M523" s="254"/>
      <c r="N523" s="254"/>
      <c r="O523" s="254"/>
      <c r="P523" s="254"/>
      <c r="Q523" s="254"/>
      <c r="R523" s="254"/>
      <c r="S523" s="254"/>
      <c r="T523" s="254"/>
      <c r="U523" s="254"/>
      <c r="V523" s="254"/>
      <c r="W523" s="254"/>
      <c r="X523" s="254"/>
      <c r="Y523" s="254"/>
      <c r="Z523" s="254"/>
    </row>
    <row r="524" spans="1:26" ht="13.5" customHeight="1">
      <c r="A524" s="254"/>
      <c r="B524" s="254"/>
      <c r="C524" s="254"/>
      <c r="D524" s="269"/>
      <c r="E524" s="254"/>
      <c r="F524" s="270"/>
      <c r="G524" s="254"/>
      <c r="H524" s="254"/>
      <c r="I524" s="254"/>
      <c r="J524" s="254"/>
      <c r="K524" s="254"/>
      <c r="L524" s="254"/>
      <c r="M524" s="254"/>
      <c r="N524" s="254"/>
      <c r="O524" s="254"/>
      <c r="P524" s="254"/>
      <c r="Q524" s="254"/>
      <c r="R524" s="254"/>
      <c r="S524" s="254"/>
      <c r="T524" s="254"/>
      <c r="U524" s="254"/>
      <c r="V524" s="254"/>
      <c r="W524" s="254"/>
      <c r="X524" s="254"/>
      <c r="Y524" s="254"/>
      <c r="Z524" s="254"/>
    </row>
    <row r="525" spans="1:26" ht="13.5" customHeight="1">
      <c r="A525" s="254"/>
      <c r="B525" s="254"/>
      <c r="C525" s="254"/>
      <c r="D525" s="269"/>
      <c r="E525" s="254"/>
      <c r="F525" s="270"/>
      <c r="G525" s="254"/>
      <c r="H525" s="254"/>
      <c r="I525" s="254"/>
      <c r="J525" s="254"/>
      <c r="K525" s="254"/>
      <c r="L525" s="254"/>
      <c r="M525" s="254"/>
      <c r="N525" s="254"/>
      <c r="O525" s="254"/>
      <c r="P525" s="254"/>
      <c r="Q525" s="254"/>
      <c r="R525" s="254"/>
      <c r="S525" s="254"/>
      <c r="T525" s="254"/>
      <c r="U525" s="254"/>
      <c r="V525" s="254"/>
      <c r="W525" s="254"/>
      <c r="X525" s="254"/>
      <c r="Y525" s="254"/>
      <c r="Z525" s="254"/>
    </row>
    <row r="526" spans="1:26" ht="13.5" customHeight="1">
      <c r="A526" s="254"/>
      <c r="B526" s="254"/>
      <c r="C526" s="254"/>
      <c r="D526" s="269"/>
      <c r="E526" s="254"/>
      <c r="F526" s="270"/>
      <c r="G526" s="254"/>
      <c r="H526" s="254"/>
      <c r="I526" s="254"/>
      <c r="J526" s="254"/>
      <c r="K526" s="254"/>
      <c r="L526" s="254"/>
      <c r="M526" s="254"/>
      <c r="N526" s="254"/>
      <c r="O526" s="254"/>
      <c r="P526" s="254"/>
      <c r="Q526" s="254"/>
      <c r="R526" s="254"/>
      <c r="S526" s="254"/>
      <c r="T526" s="254"/>
      <c r="U526" s="254"/>
      <c r="V526" s="254"/>
      <c r="W526" s="254"/>
      <c r="X526" s="254"/>
      <c r="Y526" s="254"/>
      <c r="Z526" s="254"/>
    </row>
    <row r="527" spans="1:26" ht="13.5" customHeight="1">
      <c r="A527" s="254"/>
      <c r="B527" s="254"/>
      <c r="C527" s="254"/>
      <c r="D527" s="269"/>
      <c r="E527" s="254"/>
      <c r="F527" s="270"/>
      <c r="G527" s="254"/>
      <c r="H527" s="254"/>
      <c r="I527" s="254"/>
      <c r="J527" s="254"/>
      <c r="K527" s="254"/>
      <c r="L527" s="254"/>
      <c r="M527" s="254"/>
      <c r="N527" s="254"/>
      <c r="O527" s="254"/>
      <c r="P527" s="254"/>
      <c r="Q527" s="254"/>
      <c r="R527" s="254"/>
      <c r="S527" s="254"/>
      <c r="T527" s="254"/>
      <c r="U527" s="254"/>
      <c r="V527" s="254"/>
      <c r="W527" s="254"/>
      <c r="X527" s="254"/>
      <c r="Y527" s="254"/>
      <c r="Z527" s="254"/>
    </row>
    <row r="528" spans="1:26" ht="13.5" customHeight="1">
      <c r="A528" s="254"/>
      <c r="B528" s="254"/>
      <c r="C528" s="254"/>
      <c r="D528" s="269"/>
      <c r="E528" s="254"/>
      <c r="F528" s="270"/>
      <c r="G528" s="254"/>
      <c r="H528" s="254"/>
      <c r="I528" s="254"/>
      <c r="J528" s="254"/>
      <c r="K528" s="254"/>
      <c r="L528" s="254"/>
      <c r="M528" s="254"/>
      <c r="N528" s="254"/>
      <c r="O528" s="254"/>
      <c r="P528" s="254"/>
      <c r="Q528" s="254"/>
      <c r="R528" s="254"/>
      <c r="S528" s="254"/>
      <c r="T528" s="254"/>
      <c r="U528" s="254"/>
      <c r="V528" s="254"/>
      <c r="W528" s="254"/>
      <c r="X528" s="254"/>
      <c r="Y528" s="254"/>
      <c r="Z528" s="254"/>
    </row>
    <row r="529" spans="1:26" ht="13.5" customHeight="1">
      <c r="A529" s="254"/>
      <c r="B529" s="254"/>
      <c r="C529" s="254"/>
      <c r="D529" s="269"/>
      <c r="E529" s="254"/>
      <c r="F529" s="270"/>
      <c r="G529" s="254"/>
      <c r="H529" s="254"/>
      <c r="I529" s="254"/>
      <c r="J529" s="254"/>
      <c r="K529" s="254"/>
      <c r="L529" s="254"/>
      <c r="M529" s="254"/>
      <c r="N529" s="254"/>
      <c r="O529" s="254"/>
      <c r="P529" s="254"/>
      <c r="Q529" s="254"/>
      <c r="R529" s="254"/>
      <c r="S529" s="254"/>
      <c r="T529" s="254"/>
      <c r="U529" s="254"/>
      <c r="V529" s="254"/>
      <c r="W529" s="254"/>
      <c r="X529" s="254"/>
      <c r="Y529" s="254"/>
      <c r="Z529" s="254"/>
    </row>
    <row r="530" spans="1:26" ht="13.5" customHeight="1">
      <c r="A530" s="254"/>
      <c r="B530" s="254"/>
      <c r="C530" s="254"/>
      <c r="D530" s="269"/>
      <c r="E530" s="254"/>
      <c r="F530" s="270"/>
      <c r="G530" s="254"/>
      <c r="H530" s="254"/>
      <c r="I530" s="254"/>
      <c r="J530" s="254"/>
      <c r="K530" s="254"/>
      <c r="L530" s="254"/>
      <c r="M530" s="254"/>
      <c r="N530" s="254"/>
      <c r="O530" s="254"/>
      <c r="P530" s="254"/>
      <c r="Q530" s="254"/>
      <c r="R530" s="254"/>
      <c r="S530" s="254"/>
      <c r="T530" s="254"/>
      <c r="U530" s="254"/>
      <c r="V530" s="254"/>
      <c r="W530" s="254"/>
      <c r="X530" s="254"/>
      <c r="Y530" s="254"/>
      <c r="Z530" s="254"/>
    </row>
    <row r="531" spans="1:26" ht="13.5" customHeight="1">
      <c r="A531" s="254"/>
      <c r="B531" s="254"/>
      <c r="C531" s="254"/>
      <c r="D531" s="269"/>
      <c r="E531" s="254"/>
      <c r="F531" s="270"/>
      <c r="G531" s="254"/>
      <c r="H531" s="254"/>
      <c r="I531" s="254"/>
      <c r="J531" s="254"/>
      <c r="K531" s="254"/>
      <c r="L531" s="254"/>
      <c r="M531" s="254"/>
      <c r="N531" s="254"/>
      <c r="O531" s="254"/>
      <c r="P531" s="254"/>
      <c r="Q531" s="254"/>
      <c r="R531" s="254"/>
      <c r="S531" s="254"/>
      <c r="T531" s="254"/>
      <c r="U531" s="254"/>
      <c r="V531" s="254"/>
      <c r="W531" s="254"/>
      <c r="X531" s="254"/>
      <c r="Y531" s="254"/>
      <c r="Z531" s="254"/>
    </row>
    <row r="532" spans="1:26" ht="13.5" customHeight="1">
      <c r="A532" s="254"/>
      <c r="B532" s="254"/>
      <c r="C532" s="254"/>
      <c r="D532" s="269"/>
      <c r="E532" s="254"/>
      <c r="F532" s="270"/>
      <c r="G532" s="254"/>
      <c r="H532" s="254"/>
      <c r="I532" s="254"/>
      <c r="J532" s="254"/>
      <c r="K532" s="254"/>
      <c r="L532" s="254"/>
      <c r="M532" s="254"/>
      <c r="N532" s="254"/>
      <c r="O532" s="254"/>
      <c r="P532" s="254"/>
      <c r="Q532" s="254"/>
      <c r="R532" s="254"/>
      <c r="S532" s="254"/>
      <c r="T532" s="254"/>
      <c r="U532" s="254"/>
      <c r="V532" s="254"/>
      <c r="W532" s="254"/>
      <c r="X532" s="254"/>
      <c r="Y532" s="254"/>
      <c r="Z532" s="254"/>
    </row>
    <row r="533" spans="1:26" ht="13.5" customHeight="1">
      <c r="A533" s="254"/>
      <c r="B533" s="254"/>
      <c r="C533" s="254"/>
      <c r="D533" s="269"/>
      <c r="E533" s="254"/>
      <c r="F533" s="270"/>
      <c r="G533" s="254"/>
      <c r="H533" s="254"/>
      <c r="I533" s="254"/>
      <c r="J533" s="254"/>
      <c r="K533" s="254"/>
      <c r="L533" s="254"/>
      <c r="M533" s="254"/>
      <c r="N533" s="254"/>
      <c r="O533" s="254"/>
      <c r="P533" s="254"/>
      <c r="Q533" s="254"/>
      <c r="R533" s="254"/>
      <c r="S533" s="254"/>
      <c r="T533" s="254"/>
      <c r="U533" s="254"/>
      <c r="V533" s="254"/>
      <c r="W533" s="254"/>
      <c r="X533" s="254"/>
      <c r="Y533" s="254"/>
      <c r="Z533" s="254"/>
    </row>
    <row r="534" spans="1:26" ht="13.5" customHeight="1">
      <c r="A534" s="254"/>
      <c r="B534" s="254"/>
      <c r="C534" s="254"/>
      <c r="D534" s="269"/>
      <c r="E534" s="254"/>
      <c r="F534" s="270"/>
      <c r="G534" s="254"/>
      <c r="H534" s="254"/>
      <c r="I534" s="254"/>
      <c r="J534" s="254"/>
      <c r="K534" s="254"/>
      <c r="L534" s="254"/>
      <c r="M534" s="254"/>
      <c r="N534" s="254"/>
      <c r="O534" s="254"/>
      <c r="P534" s="254"/>
      <c r="Q534" s="254"/>
      <c r="R534" s="254"/>
      <c r="S534" s="254"/>
      <c r="T534" s="254"/>
      <c r="U534" s="254"/>
      <c r="V534" s="254"/>
      <c r="W534" s="254"/>
      <c r="X534" s="254"/>
      <c r="Y534" s="254"/>
      <c r="Z534" s="254"/>
    </row>
    <row r="535" spans="1:26" ht="13.5" customHeight="1">
      <c r="A535" s="254"/>
      <c r="B535" s="254"/>
      <c r="C535" s="254"/>
      <c r="D535" s="269"/>
      <c r="E535" s="254"/>
      <c r="F535" s="270"/>
      <c r="G535" s="254"/>
      <c r="H535" s="254"/>
      <c r="I535" s="254"/>
      <c r="J535" s="254"/>
      <c r="K535" s="254"/>
      <c r="L535" s="254"/>
      <c r="M535" s="254"/>
      <c r="N535" s="254"/>
      <c r="O535" s="254"/>
      <c r="P535" s="254"/>
      <c r="Q535" s="254"/>
      <c r="R535" s="254"/>
      <c r="S535" s="254"/>
      <c r="T535" s="254"/>
      <c r="U535" s="254"/>
      <c r="V535" s="254"/>
      <c r="W535" s="254"/>
      <c r="X535" s="254"/>
      <c r="Y535" s="254"/>
      <c r="Z535" s="254"/>
    </row>
    <row r="536" spans="1:26" ht="13.5" customHeight="1">
      <c r="A536" s="254"/>
      <c r="B536" s="254"/>
      <c r="C536" s="254"/>
      <c r="D536" s="269"/>
      <c r="E536" s="254"/>
      <c r="F536" s="270"/>
      <c r="G536" s="254"/>
      <c r="H536" s="254"/>
      <c r="I536" s="254"/>
      <c r="J536" s="254"/>
      <c r="K536" s="254"/>
      <c r="L536" s="254"/>
      <c r="M536" s="254"/>
      <c r="N536" s="254"/>
      <c r="O536" s="254"/>
      <c r="P536" s="254"/>
      <c r="Q536" s="254"/>
      <c r="R536" s="254"/>
      <c r="S536" s="254"/>
      <c r="T536" s="254"/>
      <c r="U536" s="254"/>
      <c r="V536" s="254"/>
      <c r="W536" s="254"/>
      <c r="X536" s="254"/>
      <c r="Y536" s="254"/>
      <c r="Z536" s="254"/>
    </row>
    <row r="537" spans="1:26" ht="13.5" customHeight="1">
      <c r="A537" s="254"/>
      <c r="B537" s="254"/>
      <c r="C537" s="254"/>
      <c r="D537" s="269"/>
      <c r="E537" s="254"/>
      <c r="F537" s="270"/>
      <c r="G537" s="254"/>
      <c r="H537" s="254"/>
      <c r="I537" s="254"/>
      <c r="J537" s="254"/>
      <c r="K537" s="254"/>
      <c r="L537" s="254"/>
      <c r="M537" s="254"/>
      <c r="N537" s="254"/>
      <c r="O537" s="254"/>
      <c r="P537" s="254"/>
      <c r="Q537" s="254"/>
      <c r="R537" s="254"/>
      <c r="S537" s="254"/>
      <c r="T537" s="254"/>
      <c r="U537" s="254"/>
      <c r="V537" s="254"/>
      <c r="W537" s="254"/>
      <c r="X537" s="254"/>
      <c r="Y537" s="254"/>
      <c r="Z537" s="254"/>
    </row>
    <row r="538" spans="1:26" ht="13.5" customHeight="1">
      <c r="A538" s="254"/>
      <c r="B538" s="254"/>
      <c r="C538" s="254"/>
      <c r="D538" s="269"/>
      <c r="E538" s="254"/>
      <c r="F538" s="270"/>
      <c r="G538" s="254"/>
      <c r="H538" s="254"/>
      <c r="I538" s="254"/>
      <c r="J538" s="254"/>
      <c r="K538" s="254"/>
      <c r="L538" s="254"/>
      <c r="M538" s="254"/>
      <c r="N538" s="254"/>
      <c r="O538" s="254"/>
      <c r="P538" s="254"/>
      <c r="Q538" s="254"/>
      <c r="R538" s="254"/>
      <c r="S538" s="254"/>
      <c r="T538" s="254"/>
      <c r="U538" s="254"/>
      <c r="V538" s="254"/>
      <c r="W538" s="254"/>
      <c r="X538" s="254"/>
      <c r="Y538" s="254"/>
      <c r="Z538" s="254"/>
    </row>
    <row r="539" spans="1:26" ht="13.5" customHeight="1">
      <c r="A539" s="254"/>
      <c r="B539" s="254"/>
      <c r="C539" s="254"/>
      <c r="D539" s="269"/>
      <c r="E539" s="254"/>
      <c r="F539" s="270"/>
      <c r="G539" s="254"/>
      <c r="H539" s="254"/>
      <c r="I539" s="254"/>
      <c r="J539" s="254"/>
      <c r="K539" s="254"/>
      <c r="L539" s="254"/>
      <c r="M539" s="254"/>
      <c r="N539" s="254"/>
      <c r="O539" s="254"/>
      <c r="P539" s="254"/>
      <c r="Q539" s="254"/>
      <c r="R539" s="254"/>
      <c r="S539" s="254"/>
      <c r="T539" s="254"/>
      <c r="U539" s="254"/>
      <c r="V539" s="254"/>
      <c r="W539" s="254"/>
      <c r="X539" s="254"/>
      <c r="Y539" s="254"/>
      <c r="Z539" s="254"/>
    </row>
    <row r="540" spans="1:26" ht="13.5" customHeight="1">
      <c r="A540" s="254"/>
      <c r="B540" s="254"/>
      <c r="C540" s="254"/>
      <c r="D540" s="269"/>
      <c r="E540" s="254"/>
      <c r="F540" s="270"/>
      <c r="G540" s="254"/>
      <c r="H540" s="254"/>
      <c r="I540" s="254"/>
      <c r="J540" s="254"/>
      <c r="K540" s="254"/>
      <c r="L540" s="254"/>
      <c r="M540" s="254"/>
      <c r="N540" s="254"/>
      <c r="O540" s="254"/>
      <c r="P540" s="254"/>
      <c r="Q540" s="254"/>
      <c r="R540" s="254"/>
      <c r="S540" s="254"/>
      <c r="T540" s="254"/>
      <c r="U540" s="254"/>
      <c r="V540" s="254"/>
      <c r="W540" s="254"/>
      <c r="X540" s="254"/>
      <c r="Y540" s="254"/>
      <c r="Z540" s="254"/>
    </row>
    <row r="541" spans="1:26" ht="13.5" customHeight="1">
      <c r="A541" s="254"/>
      <c r="B541" s="254"/>
      <c r="C541" s="254"/>
      <c r="D541" s="269"/>
      <c r="E541" s="254"/>
      <c r="F541" s="270"/>
      <c r="G541" s="254"/>
      <c r="H541" s="254"/>
      <c r="I541" s="254"/>
      <c r="J541" s="254"/>
      <c r="K541" s="254"/>
      <c r="L541" s="254"/>
      <c r="M541" s="254"/>
      <c r="N541" s="254"/>
      <c r="O541" s="254"/>
      <c r="P541" s="254"/>
      <c r="Q541" s="254"/>
      <c r="R541" s="254"/>
      <c r="S541" s="254"/>
      <c r="T541" s="254"/>
      <c r="U541" s="254"/>
      <c r="V541" s="254"/>
      <c r="W541" s="254"/>
      <c r="X541" s="254"/>
      <c r="Y541" s="254"/>
      <c r="Z541" s="254"/>
    </row>
    <row r="542" spans="1:26" ht="13.5" customHeight="1">
      <c r="A542" s="254"/>
      <c r="B542" s="254"/>
      <c r="C542" s="254"/>
      <c r="D542" s="269"/>
      <c r="E542" s="254"/>
      <c r="F542" s="270"/>
      <c r="G542" s="254"/>
      <c r="H542" s="254"/>
      <c r="I542" s="254"/>
      <c r="J542" s="254"/>
      <c r="K542" s="254"/>
      <c r="L542" s="254"/>
      <c r="M542" s="254"/>
      <c r="N542" s="254"/>
      <c r="O542" s="254"/>
      <c r="P542" s="254"/>
      <c r="Q542" s="254"/>
      <c r="R542" s="254"/>
      <c r="S542" s="254"/>
      <c r="T542" s="254"/>
      <c r="U542" s="254"/>
      <c r="V542" s="254"/>
      <c r="W542" s="254"/>
      <c r="X542" s="254"/>
      <c r="Y542" s="254"/>
      <c r="Z542" s="254"/>
    </row>
    <row r="543" spans="1:26" ht="13.5" customHeight="1">
      <c r="A543" s="254"/>
      <c r="B543" s="254"/>
      <c r="C543" s="254"/>
      <c r="D543" s="269"/>
      <c r="E543" s="254"/>
      <c r="F543" s="270"/>
      <c r="G543" s="254"/>
      <c r="H543" s="254"/>
      <c r="I543" s="254"/>
      <c r="J543" s="254"/>
      <c r="K543" s="254"/>
      <c r="L543" s="254"/>
      <c r="M543" s="254"/>
      <c r="N543" s="254"/>
      <c r="O543" s="254"/>
      <c r="P543" s="254"/>
      <c r="Q543" s="254"/>
      <c r="R543" s="254"/>
      <c r="S543" s="254"/>
      <c r="T543" s="254"/>
      <c r="U543" s="254"/>
      <c r="V543" s="254"/>
      <c r="W543" s="254"/>
      <c r="X543" s="254"/>
      <c r="Y543" s="254"/>
      <c r="Z543" s="254"/>
    </row>
    <row r="544" spans="1:26" ht="13.5" customHeight="1">
      <c r="A544" s="254"/>
      <c r="B544" s="254"/>
      <c r="C544" s="254"/>
      <c r="D544" s="269"/>
      <c r="E544" s="254"/>
      <c r="F544" s="270"/>
      <c r="G544" s="254"/>
      <c r="H544" s="254"/>
      <c r="I544" s="254"/>
      <c r="J544" s="254"/>
      <c r="K544" s="254"/>
      <c r="L544" s="254"/>
      <c r="M544" s="254"/>
      <c r="N544" s="254"/>
      <c r="O544" s="254"/>
      <c r="P544" s="254"/>
      <c r="Q544" s="254"/>
      <c r="R544" s="254"/>
      <c r="S544" s="254"/>
      <c r="T544" s="254"/>
      <c r="U544" s="254"/>
      <c r="V544" s="254"/>
      <c r="W544" s="254"/>
      <c r="X544" s="254"/>
      <c r="Y544" s="254"/>
      <c r="Z544" s="254"/>
    </row>
    <row r="545" spans="1:26" ht="13.5" customHeight="1">
      <c r="A545" s="254"/>
      <c r="B545" s="254"/>
      <c r="C545" s="254"/>
      <c r="D545" s="269"/>
      <c r="E545" s="254"/>
      <c r="F545" s="270"/>
      <c r="G545" s="254"/>
      <c r="H545" s="254"/>
      <c r="I545" s="254"/>
      <c r="J545" s="254"/>
      <c r="K545" s="254"/>
      <c r="L545" s="254"/>
      <c r="M545" s="254"/>
      <c r="N545" s="254"/>
      <c r="O545" s="254"/>
      <c r="P545" s="254"/>
      <c r="Q545" s="254"/>
      <c r="R545" s="254"/>
      <c r="S545" s="254"/>
      <c r="T545" s="254"/>
      <c r="U545" s="254"/>
      <c r="V545" s="254"/>
      <c r="W545" s="254"/>
      <c r="X545" s="254"/>
      <c r="Y545" s="254"/>
      <c r="Z545" s="254"/>
    </row>
    <row r="546" spans="1:26" ht="13.5" customHeight="1">
      <c r="A546" s="254"/>
      <c r="B546" s="254"/>
      <c r="C546" s="254"/>
      <c r="D546" s="269"/>
      <c r="E546" s="254"/>
      <c r="F546" s="270"/>
      <c r="G546" s="254"/>
      <c r="H546" s="254"/>
      <c r="I546" s="254"/>
      <c r="J546" s="254"/>
      <c r="K546" s="254"/>
      <c r="L546" s="254"/>
      <c r="M546" s="254"/>
      <c r="N546" s="254"/>
      <c r="O546" s="254"/>
      <c r="P546" s="254"/>
      <c r="Q546" s="254"/>
      <c r="R546" s="254"/>
      <c r="S546" s="254"/>
      <c r="T546" s="254"/>
      <c r="U546" s="254"/>
      <c r="V546" s="254"/>
      <c r="W546" s="254"/>
      <c r="X546" s="254"/>
      <c r="Y546" s="254"/>
      <c r="Z546" s="254"/>
    </row>
    <row r="547" spans="1:26" ht="13.5" customHeight="1">
      <c r="A547" s="254"/>
      <c r="B547" s="254"/>
      <c r="C547" s="254"/>
      <c r="D547" s="269"/>
      <c r="E547" s="254"/>
      <c r="F547" s="270"/>
      <c r="G547" s="254"/>
      <c r="H547" s="254"/>
      <c r="I547" s="254"/>
      <c r="J547" s="254"/>
      <c r="K547" s="254"/>
      <c r="L547" s="254"/>
      <c r="M547" s="254"/>
      <c r="N547" s="254"/>
      <c r="O547" s="254"/>
      <c r="P547" s="254"/>
      <c r="Q547" s="254"/>
      <c r="R547" s="254"/>
      <c r="S547" s="254"/>
      <c r="T547" s="254"/>
      <c r="U547" s="254"/>
      <c r="V547" s="254"/>
      <c r="W547" s="254"/>
      <c r="X547" s="254"/>
      <c r="Y547" s="254"/>
      <c r="Z547" s="254"/>
    </row>
    <row r="548" spans="1:26" ht="13.5" customHeight="1">
      <c r="A548" s="254"/>
      <c r="B548" s="254"/>
      <c r="C548" s="254"/>
      <c r="D548" s="269"/>
      <c r="E548" s="254"/>
      <c r="F548" s="270"/>
      <c r="G548" s="254"/>
      <c r="H548" s="254"/>
      <c r="I548" s="254"/>
      <c r="J548" s="254"/>
      <c r="K548" s="254"/>
      <c r="L548" s="254"/>
      <c r="M548" s="254"/>
      <c r="N548" s="254"/>
      <c r="O548" s="254"/>
      <c r="P548" s="254"/>
      <c r="Q548" s="254"/>
      <c r="R548" s="254"/>
      <c r="S548" s="254"/>
      <c r="T548" s="254"/>
      <c r="U548" s="254"/>
      <c r="V548" s="254"/>
      <c r="W548" s="254"/>
      <c r="X548" s="254"/>
      <c r="Y548" s="254"/>
      <c r="Z548" s="254"/>
    </row>
    <row r="549" spans="1:26" ht="13.5" customHeight="1">
      <c r="A549" s="254"/>
      <c r="B549" s="254"/>
      <c r="C549" s="254"/>
      <c r="D549" s="269"/>
      <c r="E549" s="254"/>
      <c r="F549" s="270"/>
      <c r="G549" s="254"/>
      <c r="H549" s="254"/>
      <c r="I549" s="254"/>
      <c r="J549" s="254"/>
      <c r="K549" s="254"/>
      <c r="L549" s="254"/>
      <c r="M549" s="254"/>
      <c r="N549" s="254"/>
      <c r="O549" s="254"/>
      <c r="P549" s="254"/>
      <c r="Q549" s="254"/>
      <c r="R549" s="254"/>
      <c r="S549" s="254"/>
      <c r="T549" s="254"/>
      <c r="U549" s="254"/>
      <c r="V549" s="254"/>
      <c r="W549" s="254"/>
      <c r="X549" s="254"/>
      <c r="Y549" s="254"/>
      <c r="Z549" s="254"/>
    </row>
    <row r="550" spans="1:26" ht="13.5" customHeight="1">
      <c r="A550" s="254"/>
      <c r="B550" s="254"/>
      <c r="C550" s="254"/>
      <c r="D550" s="269"/>
      <c r="E550" s="254"/>
      <c r="F550" s="270"/>
      <c r="G550" s="254"/>
      <c r="H550" s="254"/>
      <c r="I550" s="254"/>
      <c r="J550" s="254"/>
      <c r="K550" s="254"/>
      <c r="L550" s="254"/>
      <c r="M550" s="254"/>
      <c r="N550" s="254"/>
      <c r="O550" s="254"/>
      <c r="P550" s="254"/>
      <c r="Q550" s="254"/>
      <c r="R550" s="254"/>
      <c r="S550" s="254"/>
      <c r="T550" s="254"/>
      <c r="U550" s="254"/>
      <c r="V550" s="254"/>
      <c r="W550" s="254"/>
      <c r="X550" s="254"/>
      <c r="Y550" s="254"/>
      <c r="Z550" s="254"/>
    </row>
    <row r="551" spans="1:26" ht="13.5" customHeight="1">
      <c r="A551" s="254"/>
      <c r="B551" s="254"/>
      <c r="C551" s="254"/>
      <c r="D551" s="269"/>
      <c r="E551" s="254"/>
      <c r="F551" s="270"/>
      <c r="G551" s="254"/>
      <c r="H551" s="254"/>
      <c r="I551" s="254"/>
      <c r="J551" s="254"/>
      <c r="K551" s="254"/>
      <c r="L551" s="254"/>
      <c r="M551" s="254"/>
      <c r="N551" s="254"/>
      <c r="O551" s="254"/>
      <c r="P551" s="254"/>
      <c r="Q551" s="254"/>
      <c r="R551" s="254"/>
      <c r="S551" s="254"/>
      <c r="T551" s="254"/>
      <c r="U551" s="254"/>
      <c r="V551" s="254"/>
      <c r="W551" s="254"/>
      <c r="X551" s="254"/>
      <c r="Y551" s="254"/>
      <c r="Z551" s="254"/>
    </row>
    <row r="552" spans="1:26" ht="13.5" customHeight="1">
      <c r="A552" s="254"/>
      <c r="B552" s="254"/>
      <c r="C552" s="254"/>
      <c r="D552" s="269"/>
      <c r="E552" s="254"/>
      <c r="F552" s="270"/>
      <c r="G552" s="254"/>
      <c r="H552" s="254"/>
      <c r="I552" s="254"/>
      <c r="J552" s="254"/>
      <c r="K552" s="254"/>
      <c r="L552" s="254"/>
      <c r="M552" s="254"/>
      <c r="N552" s="254"/>
      <c r="O552" s="254"/>
      <c r="P552" s="254"/>
      <c r="Q552" s="254"/>
      <c r="R552" s="254"/>
      <c r="S552" s="254"/>
      <c r="T552" s="254"/>
      <c r="U552" s="254"/>
      <c r="V552" s="254"/>
      <c r="W552" s="254"/>
      <c r="X552" s="254"/>
      <c r="Y552" s="254"/>
      <c r="Z552" s="254"/>
    </row>
    <row r="553" spans="1:26" ht="13.5" customHeight="1">
      <c r="A553" s="254"/>
      <c r="B553" s="254"/>
      <c r="C553" s="254"/>
      <c r="D553" s="269"/>
      <c r="E553" s="254"/>
      <c r="F553" s="270"/>
      <c r="G553" s="254"/>
      <c r="H553" s="254"/>
      <c r="I553" s="254"/>
      <c r="J553" s="254"/>
      <c r="K553" s="254"/>
      <c r="L553" s="254"/>
      <c r="M553" s="254"/>
      <c r="N553" s="254"/>
      <c r="O553" s="254"/>
      <c r="P553" s="254"/>
      <c r="Q553" s="254"/>
      <c r="R553" s="254"/>
      <c r="S553" s="254"/>
      <c r="T553" s="254"/>
      <c r="U553" s="254"/>
      <c r="V553" s="254"/>
      <c r="W553" s="254"/>
      <c r="X553" s="254"/>
      <c r="Y553" s="254"/>
      <c r="Z553" s="254"/>
    </row>
    <row r="554" spans="1:26" ht="13.5" customHeight="1">
      <c r="A554" s="254"/>
      <c r="B554" s="254"/>
      <c r="C554" s="254"/>
      <c r="D554" s="269"/>
      <c r="E554" s="254"/>
      <c r="F554" s="270"/>
      <c r="G554" s="254"/>
      <c r="H554" s="254"/>
      <c r="I554" s="254"/>
      <c r="J554" s="254"/>
      <c r="K554" s="254"/>
      <c r="L554" s="254"/>
      <c r="M554" s="254"/>
      <c r="N554" s="254"/>
      <c r="O554" s="254"/>
      <c r="P554" s="254"/>
      <c r="Q554" s="254"/>
      <c r="R554" s="254"/>
      <c r="S554" s="254"/>
      <c r="T554" s="254"/>
      <c r="U554" s="254"/>
      <c r="V554" s="254"/>
      <c r="W554" s="254"/>
      <c r="X554" s="254"/>
      <c r="Y554" s="254"/>
      <c r="Z554" s="254"/>
    </row>
    <row r="555" spans="1:26" ht="13.5" customHeight="1">
      <c r="A555" s="254"/>
      <c r="B555" s="254"/>
      <c r="C555" s="254"/>
      <c r="D555" s="269"/>
      <c r="E555" s="254"/>
      <c r="F555" s="270"/>
      <c r="G555" s="254"/>
      <c r="H555" s="254"/>
      <c r="I555" s="254"/>
      <c r="J555" s="254"/>
      <c r="K555" s="254"/>
      <c r="L555" s="254"/>
      <c r="M555" s="254"/>
      <c r="N555" s="254"/>
      <c r="O555" s="254"/>
      <c r="P555" s="254"/>
      <c r="Q555" s="254"/>
      <c r="R555" s="254"/>
      <c r="S555" s="254"/>
      <c r="T555" s="254"/>
      <c r="U555" s="254"/>
      <c r="V555" s="254"/>
      <c r="W555" s="254"/>
      <c r="X555" s="254"/>
      <c r="Y555" s="254"/>
      <c r="Z555" s="254"/>
    </row>
    <row r="556" spans="1:26" ht="13.5" customHeight="1">
      <c r="A556" s="254"/>
      <c r="B556" s="254"/>
      <c r="C556" s="254"/>
      <c r="D556" s="269"/>
      <c r="E556" s="254"/>
      <c r="F556" s="270"/>
      <c r="G556" s="254"/>
      <c r="H556" s="254"/>
      <c r="I556" s="254"/>
      <c r="J556" s="254"/>
      <c r="K556" s="254"/>
      <c r="L556" s="254"/>
      <c r="M556" s="254"/>
      <c r="N556" s="254"/>
      <c r="O556" s="254"/>
      <c r="P556" s="254"/>
      <c r="Q556" s="254"/>
      <c r="R556" s="254"/>
      <c r="S556" s="254"/>
      <c r="T556" s="254"/>
      <c r="U556" s="254"/>
      <c r="V556" s="254"/>
      <c r="W556" s="254"/>
      <c r="X556" s="254"/>
      <c r="Y556" s="254"/>
      <c r="Z556" s="254"/>
    </row>
    <row r="557" spans="1:26" ht="13.5" customHeight="1">
      <c r="A557" s="254"/>
      <c r="B557" s="254"/>
      <c r="C557" s="254"/>
      <c r="D557" s="269"/>
      <c r="E557" s="254"/>
      <c r="F557" s="270"/>
      <c r="G557" s="254"/>
      <c r="H557" s="254"/>
      <c r="I557" s="254"/>
      <c r="J557" s="254"/>
      <c r="K557" s="254"/>
      <c r="L557" s="254"/>
      <c r="M557" s="254"/>
      <c r="N557" s="254"/>
      <c r="O557" s="254"/>
      <c r="P557" s="254"/>
      <c r="Q557" s="254"/>
      <c r="R557" s="254"/>
      <c r="S557" s="254"/>
      <c r="T557" s="254"/>
      <c r="U557" s="254"/>
      <c r="V557" s="254"/>
      <c r="W557" s="254"/>
      <c r="X557" s="254"/>
      <c r="Y557" s="254"/>
      <c r="Z557" s="254"/>
    </row>
    <row r="558" spans="1:26" ht="13.5" customHeight="1">
      <c r="A558" s="254"/>
      <c r="B558" s="254"/>
      <c r="C558" s="254"/>
      <c r="D558" s="269"/>
      <c r="E558" s="254"/>
      <c r="F558" s="270"/>
      <c r="G558" s="254"/>
      <c r="H558" s="254"/>
      <c r="I558" s="254"/>
      <c r="J558" s="254"/>
      <c r="K558" s="254"/>
      <c r="L558" s="254"/>
      <c r="M558" s="254"/>
      <c r="N558" s="254"/>
      <c r="O558" s="254"/>
      <c r="P558" s="254"/>
      <c r="Q558" s="254"/>
      <c r="R558" s="254"/>
      <c r="S558" s="254"/>
      <c r="T558" s="254"/>
      <c r="U558" s="254"/>
      <c r="V558" s="254"/>
      <c r="W558" s="254"/>
      <c r="X558" s="254"/>
      <c r="Y558" s="254"/>
      <c r="Z558" s="254"/>
    </row>
    <row r="559" spans="1:26" ht="13.5" customHeight="1">
      <c r="A559" s="254"/>
      <c r="B559" s="254"/>
      <c r="C559" s="254"/>
      <c r="D559" s="269"/>
      <c r="E559" s="254"/>
      <c r="F559" s="270"/>
      <c r="G559" s="254"/>
      <c r="H559" s="254"/>
      <c r="I559" s="254"/>
      <c r="J559" s="254"/>
      <c r="K559" s="254"/>
      <c r="L559" s="254"/>
      <c r="M559" s="254"/>
      <c r="N559" s="254"/>
      <c r="O559" s="254"/>
      <c r="P559" s="254"/>
      <c r="Q559" s="254"/>
      <c r="R559" s="254"/>
      <c r="S559" s="254"/>
      <c r="T559" s="254"/>
      <c r="U559" s="254"/>
      <c r="V559" s="254"/>
      <c r="W559" s="254"/>
      <c r="X559" s="254"/>
      <c r="Y559" s="254"/>
      <c r="Z559" s="254"/>
    </row>
    <row r="560" spans="1:26" ht="13.5" customHeight="1">
      <c r="A560" s="254"/>
      <c r="B560" s="254"/>
      <c r="C560" s="254"/>
      <c r="D560" s="269"/>
      <c r="E560" s="254"/>
      <c r="F560" s="270"/>
      <c r="G560" s="254"/>
      <c r="H560" s="254"/>
      <c r="I560" s="254"/>
      <c r="J560" s="254"/>
      <c r="K560" s="254"/>
      <c r="L560" s="254"/>
      <c r="M560" s="254"/>
      <c r="N560" s="254"/>
      <c r="O560" s="254"/>
      <c r="P560" s="254"/>
      <c r="Q560" s="254"/>
      <c r="R560" s="254"/>
      <c r="S560" s="254"/>
      <c r="T560" s="254"/>
      <c r="U560" s="254"/>
      <c r="V560" s="254"/>
      <c r="W560" s="254"/>
      <c r="X560" s="254"/>
      <c r="Y560" s="254"/>
      <c r="Z560" s="254"/>
    </row>
    <row r="561" spans="1:26" ht="13.5" customHeight="1">
      <c r="A561" s="254"/>
      <c r="B561" s="254"/>
      <c r="C561" s="254"/>
      <c r="D561" s="269"/>
      <c r="E561" s="254"/>
      <c r="F561" s="270"/>
      <c r="G561" s="254"/>
      <c r="H561" s="254"/>
      <c r="I561" s="254"/>
      <c r="J561" s="254"/>
      <c r="K561" s="254"/>
      <c r="L561" s="254"/>
      <c r="M561" s="254"/>
      <c r="N561" s="254"/>
      <c r="O561" s="254"/>
      <c r="P561" s="254"/>
      <c r="Q561" s="254"/>
      <c r="R561" s="254"/>
      <c r="S561" s="254"/>
      <c r="T561" s="254"/>
      <c r="U561" s="254"/>
      <c r="V561" s="254"/>
      <c r="W561" s="254"/>
      <c r="X561" s="254"/>
      <c r="Y561" s="254"/>
      <c r="Z561" s="254"/>
    </row>
    <row r="562" spans="1:26" ht="13.5" customHeight="1">
      <c r="A562" s="254"/>
      <c r="B562" s="254"/>
      <c r="C562" s="254"/>
      <c r="D562" s="269"/>
      <c r="E562" s="254"/>
      <c r="F562" s="270"/>
      <c r="G562" s="254"/>
      <c r="H562" s="254"/>
      <c r="I562" s="254"/>
      <c r="J562" s="254"/>
      <c r="K562" s="254"/>
      <c r="L562" s="254"/>
      <c r="M562" s="254"/>
      <c r="N562" s="254"/>
      <c r="O562" s="254"/>
      <c r="P562" s="254"/>
      <c r="Q562" s="254"/>
      <c r="R562" s="254"/>
      <c r="S562" s="254"/>
      <c r="T562" s="254"/>
      <c r="U562" s="254"/>
      <c r="V562" s="254"/>
      <c r="W562" s="254"/>
      <c r="X562" s="254"/>
      <c r="Y562" s="254"/>
      <c r="Z562" s="254"/>
    </row>
    <row r="563" spans="1:26" ht="13.5" customHeight="1">
      <c r="A563" s="254"/>
      <c r="B563" s="254"/>
      <c r="C563" s="254"/>
      <c r="D563" s="269"/>
      <c r="E563" s="254"/>
      <c r="F563" s="270"/>
      <c r="G563" s="254"/>
      <c r="H563" s="254"/>
      <c r="I563" s="254"/>
      <c r="J563" s="254"/>
      <c r="K563" s="254"/>
      <c r="L563" s="254"/>
      <c r="M563" s="254"/>
      <c r="N563" s="254"/>
      <c r="O563" s="254"/>
      <c r="P563" s="254"/>
      <c r="Q563" s="254"/>
      <c r="R563" s="254"/>
      <c r="S563" s="254"/>
      <c r="T563" s="254"/>
      <c r="U563" s="254"/>
      <c r="V563" s="254"/>
      <c r="W563" s="254"/>
      <c r="X563" s="254"/>
      <c r="Y563" s="254"/>
      <c r="Z563" s="254"/>
    </row>
    <row r="564" spans="1:26" ht="13.5" customHeight="1">
      <c r="A564" s="254"/>
      <c r="B564" s="254"/>
      <c r="C564" s="254"/>
      <c r="D564" s="269"/>
      <c r="E564" s="254"/>
      <c r="F564" s="270"/>
      <c r="G564" s="254"/>
      <c r="H564" s="254"/>
      <c r="I564" s="254"/>
      <c r="J564" s="254"/>
      <c r="K564" s="254"/>
      <c r="L564" s="254"/>
      <c r="M564" s="254"/>
      <c r="N564" s="254"/>
      <c r="O564" s="254"/>
      <c r="P564" s="254"/>
      <c r="Q564" s="254"/>
      <c r="R564" s="254"/>
      <c r="S564" s="254"/>
      <c r="T564" s="254"/>
      <c r="U564" s="254"/>
      <c r="V564" s="254"/>
      <c r="W564" s="254"/>
      <c r="X564" s="254"/>
      <c r="Y564" s="254"/>
      <c r="Z564" s="254"/>
    </row>
    <row r="565" spans="1:26" ht="13.5" customHeight="1">
      <c r="A565" s="254"/>
      <c r="B565" s="254"/>
      <c r="C565" s="254"/>
      <c r="D565" s="269"/>
      <c r="E565" s="254"/>
      <c r="F565" s="270"/>
      <c r="G565" s="254"/>
      <c r="H565" s="254"/>
      <c r="I565" s="254"/>
      <c r="J565" s="254"/>
      <c r="K565" s="254"/>
      <c r="L565" s="254"/>
      <c r="M565" s="254"/>
      <c r="N565" s="254"/>
      <c r="O565" s="254"/>
      <c r="P565" s="254"/>
      <c r="Q565" s="254"/>
      <c r="R565" s="254"/>
      <c r="S565" s="254"/>
      <c r="T565" s="254"/>
      <c r="U565" s="254"/>
      <c r="V565" s="254"/>
      <c r="W565" s="254"/>
      <c r="X565" s="254"/>
      <c r="Y565" s="254"/>
      <c r="Z565" s="254"/>
    </row>
    <row r="566" spans="1:26" ht="13.5" customHeight="1">
      <c r="A566" s="254"/>
      <c r="B566" s="254"/>
      <c r="C566" s="254"/>
      <c r="D566" s="269"/>
      <c r="E566" s="254"/>
      <c r="F566" s="270"/>
      <c r="G566" s="254"/>
      <c r="H566" s="254"/>
      <c r="I566" s="254"/>
      <c r="J566" s="254"/>
      <c r="K566" s="254"/>
      <c r="L566" s="254"/>
      <c r="M566" s="254"/>
      <c r="N566" s="254"/>
      <c r="O566" s="254"/>
      <c r="P566" s="254"/>
      <c r="Q566" s="254"/>
      <c r="R566" s="254"/>
      <c r="S566" s="254"/>
      <c r="T566" s="254"/>
      <c r="U566" s="254"/>
      <c r="V566" s="254"/>
      <c r="W566" s="254"/>
      <c r="X566" s="254"/>
      <c r="Y566" s="254"/>
      <c r="Z566" s="254"/>
    </row>
    <row r="567" spans="1:26" ht="13.5" customHeight="1">
      <c r="A567" s="254"/>
      <c r="B567" s="254"/>
      <c r="C567" s="254"/>
      <c r="D567" s="269"/>
      <c r="E567" s="254"/>
      <c r="F567" s="270"/>
      <c r="G567" s="254"/>
      <c r="H567" s="254"/>
      <c r="I567" s="254"/>
      <c r="J567" s="254"/>
      <c r="K567" s="254"/>
      <c r="L567" s="254"/>
      <c r="M567" s="254"/>
      <c r="N567" s="254"/>
      <c r="O567" s="254"/>
      <c r="P567" s="254"/>
      <c r="Q567" s="254"/>
      <c r="R567" s="254"/>
      <c r="S567" s="254"/>
      <c r="T567" s="254"/>
      <c r="U567" s="254"/>
      <c r="V567" s="254"/>
      <c r="W567" s="254"/>
      <c r="X567" s="254"/>
      <c r="Y567" s="254"/>
      <c r="Z567" s="254"/>
    </row>
    <row r="568" spans="1:26" ht="13.5" customHeight="1">
      <c r="A568" s="254"/>
      <c r="B568" s="254"/>
      <c r="C568" s="254"/>
      <c r="D568" s="269"/>
      <c r="E568" s="254"/>
      <c r="F568" s="270"/>
      <c r="G568" s="254"/>
      <c r="H568" s="254"/>
      <c r="I568" s="254"/>
      <c r="J568" s="254"/>
      <c r="K568" s="254"/>
      <c r="L568" s="254"/>
      <c r="M568" s="254"/>
      <c r="N568" s="254"/>
      <c r="O568" s="254"/>
      <c r="P568" s="254"/>
      <c r="Q568" s="254"/>
      <c r="R568" s="254"/>
      <c r="S568" s="254"/>
      <c r="T568" s="254"/>
      <c r="U568" s="254"/>
      <c r="V568" s="254"/>
      <c r="W568" s="254"/>
      <c r="X568" s="254"/>
      <c r="Y568" s="254"/>
      <c r="Z568" s="254"/>
    </row>
    <row r="569" spans="1:26" ht="13.5" customHeight="1">
      <c r="A569" s="254"/>
      <c r="B569" s="254"/>
      <c r="C569" s="254"/>
      <c r="D569" s="269"/>
      <c r="E569" s="254"/>
      <c r="F569" s="270"/>
      <c r="G569" s="254"/>
      <c r="H569" s="254"/>
      <c r="I569" s="254"/>
      <c r="J569" s="254"/>
      <c r="K569" s="254"/>
      <c r="L569" s="254"/>
      <c r="M569" s="254"/>
      <c r="N569" s="254"/>
      <c r="O569" s="254"/>
      <c r="P569" s="254"/>
      <c r="Q569" s="254"/>
      <c r="R569" s="254"/>
      <c r="S569" s="254"/>
      <c r="T569" s="254"/>
      <c r="U569" s="254"/>
      <c r="V569" s="254"/>
      <c r="W569" s="254"/>
      <c r="X569" s="254"/>
      <c r="Y569" s="254"/>
      <c r="Z569" s="254"/>
    </row>
    <row r="570" spans="1:26" ht="13.5" customHeight="1">
      <c r="A570" s="254"/>
      <c r="B570" s="254"/>
      <c r="C570" s="254"/>
      <c r="D570" s="269"/>
      <c r="E570" s="254"/>
      <c r="F570" s="270"/>
      <c r="G570" s="254"/>
      <c r="H570" s="254"/>
      <c r="I570" s="254"/>
      <c r="J570" s="254"/>
      <c r="K570" s="254"/>
      <c r="L570" s="254"/>
      <c r="M570" s="254"/>
      <c r="N570" s="254"/>
      <c r="O570" s="254"/>
      <c r="P570" s="254"/>
      <c r="Q570" s="254"/>
      <c r="R570" s="254"/>
      <c r="S570" s="254"/>
      <c r="T570" s="254"/>
      <c r="U570" s="254"/>
      <c r="V570" s="254"/>
      <c r="W570" s="254"/>
      <c r="X570" s="254"/>
      <c r="Y570" s="254"/>
      <c r="Z570" s="254"/>
    </row>
    <row r="571" spans="1:26" ht="13.5" customHeight="1">
      <c r="A571" s="254"/>
      <c r="B571" s="254"/>
      <c r="C571" s="254"/>
      <c r="D571" s="269"/>
      <c r="E571" s="254"/>
      <c r="F571" s="270"/>
      <c r="G571" s="254"/>
      <c r="H571" s="254"/>
      <c r="I571" s="254"/>
      <c r="J571" s="254"/>
      <c r="K571" s="254"/>
      <c r="L571" s="254"/>
      <c r="M571" s="254"/>
      <c r="N571" s="254"/>
      <c r="O571" s="254"/>
      <c r="P571" s="254"/>
      <c r="Q571" s="254"/>
      <c r="R571" s="254"/>
      <c r="S571" s="254"/>
      <c r="T571" s="254"/>
      <c r="U571" s="254"/>
      <c r="V571" s="254"/>
      <c r="W571" s="254"/>
      <c r="X571" s="254"/>
      <c r="Y571" s="254"/>
      <c r="Z571" s="254"/>
    </row>
    <row r="572" spans="1:26" ht="13.5" customHeight="1">
      <c r="A572" s="254"/>
      <c r="B572" s="254"/>
      <c r="C572" s="254"/>
      <c r="D572" s="269"/>
      <c r="E572" s="254"/>
      <c r="F572" s="270"/>
      <c r="G572" s="254"/>
      <c r="H572" s="254"/>
      <c r="I572" s="254"/>
      <c r="J572" s="254"/>
      <c r="K572" s="254"/>
      <c r="L572" s="254"/>
      <c r="M572" s="254"/>
      <c r="N572" s="254"/>
      <c r="O572" s="254"/>
      <c r="P572" s="254"/>
      <c r="Q572" s="254"/>
      <c r="R572" s="254"/>
      <c r="S572" s="254"/>
      <c r="T572" s="254"/>
      <c r="U572" s="254"/>
      <c r="V572" s="254"/>
      <c r="W572" s="254"/>
      <c r="X572" s="254"/>
      <c r="Y572" s="254"/>
      <c r="Z572" s="254"/>
    </row>
    <row r="573" spans="1:26" ht="13.5" customHeight="1">
      <c r="A573" s="254"/>
      <c r="B573" s="254"/>
      <c r="C573" s="254"/>
      <c r="D573" s="269"/>
      <c r="E573" s="254"/>
      <c r="F573" s="270"/>
      <c r="G573" s="254"/>
      <c r="H573" s="254"/>
      <c r="I573" s="254"/>
      <c r="J573" s="254"/>
      <c r="K573" s="254"/>
      <c r="L573" s="254"/>
      <c r="M573" s="254"/>
      <c r="N573" s="254"/>
      <c r="O573" s="254"/>
      <c r="P573" s="254"/>
      <c r="Q573" s="254"/>
      <c r="R573" s="254"/>
      <c r="S573" s="254"/>
      <c r="T573" s="254"/>
      <c r="U573" s="254"/>
      <c r="V573" s="254"/>
      <c r="W573" s="254"/>
      <c r="X573" s="254"/>
      <c r="Y573" s="254"/>
      <c r="Z573" s="254"/>
    </row>
    <row r="574" spans="1:26" ht="13.5" customHeight="1">
      <c r="A574" s="254"/>
      <c r="B574" s="254"/>
      <c r="C574" s="254"/>
      <c r="D574" s="269"/>
      <c r="E574" s="254"/>
      <c r="F574" s="270"/>
      <c r="G574" s="254"/>
      <c r="H574" s="254"/>
      <c r="I574" s="254"/>
      <c r="J574" s="254"/>
      <c r="K574" s="254"/>
      <c r="L574" s="254"/>
      <c r="M574" s="254"/>
      <c r="N574" s="254"/>
      <c r="O574" s="254"/>
      <c r="P574" s="254"/>
      <c r="Q574" s="254"/>
      <c r="R574" s="254"/>
      <c r="S574" s="254"/>
      <c r="T574" s="254"/>
      <c r="U574" s="254"/>
      <c r="V574" s="254"/>
      <c r="W574" s="254"/>
      <c r="X574" s="254"/>
      <c r="Y574" s="254"/>
      <c r="Z574" s="254"/>
    </row>
    <row r="575" spans="1:26" ht="13.5" customHeight="1">
      <c r="A575" s="254"/>
      <c r="B575" s="254"/>
      <c r="C575" s="254"/>
      <c r="D575" s="269"/>
      <c r="E575" s="254"/>
      <c r="F575" s="270"/>
      <c r="G575" s="254"/>
      <c r="H575" s="254"/>
      <c r="I575" s="254"/>
      <c r="J575" s="254"/>
      <c r="K575" s="254"/>
      <c r="L575" s="254"/>
      <c r="M575" s="254"/>
      <c r="N575" s="254"/>
      <c r="O575" s="254"/>
      <c r="P575" s="254"/>
      <c r="Q575" s="254"/>
      <c r="R575" s="254"/>
      <c r="S575" s="254"/>
      <c r="T575" s="254"/>
      <c r="U575" s="254"/>
      <c r="V575" s="254"/>
      <c r="W575" s="254"/>
      <c r="X575" s="254"/>
      <c r="Y575" s="254"/>
      <c r="Z575" s="254"/>
    </row>
    <row r="576" spans="1:26" ht="13.5" customHeight="1">
      <c r="A576" s="254"/>
      <c r="B576" s="254"/>
      <c r="C576" s="254"/>
      <c r="D576" s="269"/>
      <c r="E576" s="254"/>
      <c r="F576" s="270"/>
      <c r="G576" s="254"/>
      <c r="H576" s="254"/>
      <c r="I576" s="254"/>
      <c r="J576" s="254"/>
      <c r="K576" s="254"/>
      <c r="L576" s="254"/>
      <c r="M576" s="254"/>
      <c r="N576" s="254"/>
      <c r="O576" s="254"/>
      <c r="P576" s="254"/>
      <c r="Q576" s="254"/>
      <c r="R576" s="254"/>
      <c r="S576" s="254"/>
      <c r="T576" s="254"/>
      <c r="U576" s="254"/>
      <c r="V576" s="254"/>
      <c r="W576" s="254"/>
      <c r="X576" s="254"/>
      <c r="Y576" s="254"/>
      <c r="Z576" s="254"/>
    </row>
    <row r="577" spans="1:26" ht="13.5" customHeight="1">
      <c r="A577" s="254"/>
      <c r="B577" s="254"/>
      <c r="C577" s="254"/>
      <c r="D577" s="269"/>
      <c r="E577" s="254"/>
      <c r="F577" s="270"/>
      <c r="G577" s="254"/>
      <c r="H577" s="254"/>
      <c r="I577" s="254"/>
      <c r="J577" s="254"/>
      <c r="K577" s="254"/>
      <c r="L577" s="254"/>
      <c r="M577" s="254"/>
      <c r="N577" s="254"/>
      <c r="O577" s="254"/>
      <c r="P577" s="254"/>
      <c r="Q577" s="254"/>
      <c r="R577" s="254"/>
      <c r="S577" s="254"/>
      <c r="T577" s="254"/>
      <c r="U577" s="254"/>
      <c r="V577" s="254"/>
      <c r="W577" s="254"/>
      <c r="X577" s="254"/>
      <c r="Y577" s="254"/>
      <c r="Z577" s="254"/>
    </row>
    <row r="578" spans="1:26" ht="13.5" customHeight="1">
      <c r="A578" s="254"/>
      <c r="B578" s="254"/>
      <c r="C578" s="254"/>
      <c r="D578" s="269"/>
      <c r="E578" s="254"/>
      <c r="F578" s="270"/>
      <c r="G578" s="254"/>
      <c r="H578" s="254"/>
      <c r="I578" s="254"/>
      <c r="J578" s="254"/>
      <c r="K578" s="254"/>
      <c r="L578" s="254"/>
      <c r="M578" s="254"/>
      <c r="N578" s="254"/>
      <c r="O578" s="254"/>
      <c r="P578" s="254"/>
      <c r="Q578" s="254"/>
      <c r="R578" s="254"/>
      <c r="S578" s="254"/>
      <c r="T578" s="254"/>
      <c r="U578" s="254"/>
      <c r="V578" s="254"/>
      <c r="W578" s="254"/>
      <c r="X578" s="254"/>
      <c r="Y578" s="254"/>
      <c r="Z578" s="254"/>
    </row>
    <row r="579" spans="1:26" ht="13.5" customHeight="1">
      <c r="A579" s="254"/>
      <c r="B579" s="254"/>
      <c r="C579" s="254"/>
      <c r="D579" s="269"/>
      <c r="E579" s="254"/>
      <c r="F579" s="270"/>
      <c r="G579" s="254"/>
      <c r="H579" s="254"/>
      <c r="I579" s="254"/>
      <c r="J579" s="254"/>
      <c r="K579" s="254"/>
      <c r="L579" s="254"/>
      <c r="M579" s="254"/>
      <c r="N579" s="254"/>
      <c r="O579" s="254"/>
      <c r="P579" s="254"/>
      <c r="Q579" s="254"/>
      <c r="R579" s="254"/>
      <c r="S579" s="254"/>
      <c r="T579" s="254"/>
      <c r="U579" s="254"/>
      <c r="V579" s="254"/>
      <c r="W579" s="254"/>
      <c r="X579" s="254"/>
      <c r="Y579" s="254"/>
      <c r="Z579" s="254"/>
    </row>
    <row r="580" spans="1:26" ht="13.5" customHeight="1">
      <c r="A580" s="254"/>
      <c r="B580" s="254"/>
      <c r="C580" s="254"/>
      <c r="D580" s="269"/>
      <c r="E580" s="254"/>
      <c r="F580" s="270"/>
      <c r="G580" s="254"/>
      <c r="H580" s="254"/>
      <c r="I580" s="254"/>
      <c r="J580" s="254"/>
      <c r="K580" s="254"/>
      <c r="L580" s="254"/>
      <c r="M580" s="254"/>
      <c r="N580" s="254"/>
      <c r="O580" s="254"/>
      <c r="P580" s="254"/>
      <c r="Q580" s="254"/>
      <c r="R580" s="254"/>
      <c r="S580" s="254"/>
      <c r="T580" s="254"/>
      <c r="U580" s="254"/>
      <c r="V580" s="254"/>
      <c r="W580" s="254"/>
      <c r="X580" s="254"/>
      <c r="Y580" s="254"/>
      <c r="Z580" s="254"/>
    </row>
    <row r="581" spans="1:26" ht="13.5" customHeight="1">
      <c r="A581" s="254"/>
      <c r="B581" s="254"/>
      <c r="C581" s="254"/>
      <c r="D581" s="269"/>
      <c r="E581" s="254"/>
      <c r="F581" s="270"/>
      <c r="G581" s="254"/>
      <c r="H581" s="254"/>
      <c r="I581" s="254"/>
      <c r="J581" s="254"/>
      <c r="K581" s="254"/>
      <c r="L581" s="254"/>
      <c r="M581" s="254"/>
      <c r="N581" s="254"/>
      <c r="O581" s="254"/>
      <c r="P581" s="254"/>
      <c r="Q581" s="254"/>
      <c r="R581" s="254"/>
      <c r="S581" s="254"/>
      <c r="T581" s="254"/>
      <c r="U581" s="254"/>
      <c r="V581" s="254"/>
      <c r="W581" s="254"/>
      <c r="X581" s="254"/>
      <c r="Y581" s="254"/>
      <c r="Z581" s="254"/>
    </row>
    <row r="582" spans="1:26" ht="13.5" customHeight="1">
      <c r="A582" s="254"/>
      <c r="B582" s="254"/>
      <c r="C582" s="254"/>
      <c r="D582" s="269"/>
      <c r="E582" s="254"/>
      <c r="F582" s="270"/>
      <c r="G582" s="254"/>
      <c r="H582" s="254"/>
      <c r="I582" s="254"/>
      <c r="J582" s="254"/>
      <c r="K582" s="254"/>
      <c r="L582" s="254"/>
      <c r="M582" s="254"/>
      <c r="N582" s="254"/>
      <c r="O582" s="254"/>
      <c r="P582" s="254"/>
      <c r="Q582" s="254"/>
      <c r="R582" s="254"/>
      <c r="S582" s="254"/>
      <c r="T582" s="254"/>
      <c r="U582" s="254"/>
      <c r="V582" s="254"/>
      <c r="W582" s="254"/>
      <c r="X582" s="254"/>
      <c r="Y582" s="254"/>
      <c r="Z582" s="254"/>
    </row>
    <row r="583" spans="1:26" ht="13.5" customHeight="1">
      <c r="A583" s="254"/>
      <c r="B583" s="254"/>
      <c r="C583" s="254"/>
      <c r="D583" s="269"/>
      <c r="E583" s="254"/>
      <c r="F583" s="270"/>
      <c r="G583" s="254"/>
      <c r="H583" s="254"/>
      <c r="I583" s="254"/>
      <c r="J583" s="254"/>
      <c r="K583" s="254"/>
      <c r="L583" s="254"/>
      <c r="M583" s="254"/>
      <c r="N583" s="254"/>
      <c r="O583" s="254"/>
      <c r="P583" s="254"/>
      <c r="Q583" s="254"/>
      <c r="R583" s="254"/>
      <c r="S583" s="254"/>
      <c r="T583" s="254"/>
      <c r="U583" s="254"/>
      <c r="V583" s="254"/>
      <c r="W583" s="254"/>
      <c r="X583" s="254"/>
      <c r="Y583" s="254"/>
      <c r="Z583" s="254"/>
    </row>
    <row r="584" spans="1:26" ht="13.5" customHeight="1">
      <c r="A584" s="254"/>
      <c r="B584" s="254"/>
      <c r="C584" s="254"/>
      <c r="D584" s="269"/>
      <c r="E584" s="254"/>
      <c r="F584" s="270"/>
      <c r="G584" s="254"/>
      <c r="H584" s="254"/>
      <c r="I584" s="254"/>
      <c r="J584" s="254"/>
      <c r="K584" s="254"/>
      <c r="L584" s="254"/>
      <c r="M584" s="254"/>
      <c r="N584" s="254"/>
      <c r="O584" s="254"/>
      <c r="P584" s="254"/>
      <c r="Q584" s="254"/>
      <c r="R584" s="254"/>
      <c r="S584" s="254"/>
      <c r="T584" s="254"/>
      <c r="U584" s="254"/>
      <c r="V584" s="254"/>
      <c r="W584" s="254"/>
      <c r="X584" s="254"/>
      <c r="Y584" s="254"/>
      <c r="Z584" s="254"/>
    </row>
    <row r="585" spans="1:26" ht="13.5" customHeight="1">
      <c r="A585" s="254"/>
      <c r="B585" s="254"/>
      <c r="C585" s="254"/>
      <c r="D585" s="269"/>
      <c r="E585" s="254"/>
      <c r="F585" s="270"/>
      <c r="G585" s="254"/>
      <c r="H585" s="254"/>
      <c r="I585" s="254"/>
      <c r="J585" s="254"/>
      <c r="K585" s="254"/>
      <c r="L585" s="254"/>
      <c r="M585" s="254"/>
      <c r="N585" s="254"/>
      <c r="O585" s="254"/>
      <c r="P585" s="254"/>
      <c r="Q585" s="254"/>
      <c r="R585" s="254"/>
      <c r="S585" s="254"/>
      <c r="T585" s="254"/>
      <c r="U585" s="254"/>
      <c r="V585" s="254"/>
      <c r="W585" s="254"/>
      <c r="X585" s="254"/>
      <c r="Y585" s="254"/>
      <c r="Z585" s="254"/>
    </row>
    <row r="586" spans="1:26" ht="13.5" customHeight="1">
      <c r="A586" s="254"/>
      <c r="B586" s="254"/>
      <c r="C586" s="254"/>
      <c r="D586" s="269"/>
      <c r="E586" s="254"/>
      <c r="F586" s="270"/>
      <c r="G586" s="254"/>
      <c r="H586" s="254"/>
      <c r="I586" s="254"/>
      <c r="J586" s="254"/>
      <c r="K586" s="254"/>
      <c r="L586" s="254"/>
      <c r="M586" s="254"/>
      <c r="N586" s="254"/>
      <c r="O586" s="254"/>
      <c r="P586" s="254"/>
      <c r="Q586" s="254"/>
      <c r="R586" s="254"/>
      <c r="S586" s="254"/>
      <c r="T586" s="254"/>
      <c r="U586" s="254"/>
      <c r="V586" s="254"/>
      <c r="W586" s="254"/>
      <c r="X586" s="254"/>
      <c r="Y586" s="254"/>
      <c r="Z586" s="254"/>
    </row>
    <row r="587" spans="1:26" ht="13.5" customHeight="1">
      <c r="A587" s="254"/>
      <c r="B587" s="254"/>
      <c r="C587" s="254"/>
      <c r="D587" s="269"/>
      <c r="E587" s="254"/>
      <c r="F587" s="270"/>
      <c r="G587" s="254"/>
      <c r="H587" s="254"/>
      <c r="I587" s="254"/>
      <c r="J587" s="254"/>
      <c r="K587" s="254"/>
      <c r="L587" s="254"/>
      <c r="M587" s="254"/>
      <c r="N587" s="254"/>
      <c r="O587" s="254"/>
      <c r="P587" s="254"/>
      <c r="Q587" s="254"/>
      <c r="R587" s="254"/>
      <c r="S587" s="254"/>
      <c r="T587" s="254"/>
      <c r="U587" s="254"/>
      <c r="V587" s="254"/>
      <c r="W587" s="254"/>
      <c r="X587" s="254"/>
      <c r="Y587" s="254"/>
      <c r="Z587" s="254"/>
    </row>
    <row r="588" spans="1:26" ht="13.5" customHeight="1">
      <c r="A588" s="254"/>
      <c r="B588" s="254"/>
      <c r="C588" s="254"/>
      <c r="D588" s="269"/>
      <c r="E588" s="254"/>
      <c r="F588" s="270"/>
      <c r="G588" s="254"/>
      <c r="H588" s="254"/>
      <c r="I588" s="254"/>
      <c r="J588" s="254"/>
      <c r="K588" s="254"/>
      <c r="L588" s="254"/>
      <c r="M588" s="254"/>
      <c r="N588" s="254"/>
      <c r="O588" s="254"/>
      <c r="P588" s="254"/>
      <c r="Q588" s="254"/>
      <c r="R588" s="254"/>
      <c r="S588" s="254"/>
      <c r="T588" s="254"/>
      <c r="U588" s="254"/>
      <c r="V588" s="254"/>
      <c r="W588" s="254"/>
      <c r="X588" s="254"/>
      <c r="Y588" s="254"/>
      <c r="Z588" s="254"/>
    </row>
    <row r="589" spans="1:26" ht="13.5" customHeight="1">
      <c r="A589" s="254"/>
      <c r="B589" s="254"/>
      <c r="C589" s="254"/>
      <c r="D589" s="269"/>
      <c r="E589" s="254"/>
      <c r="F589" s="270"/>
      <c r="G589" s="254"/>
      <c r="H589" s="254"/>
      <c r="I589" s="254"/>
      <c r="J589" s="254"/>
      <c r="K589" s="254"/>
      <c r="L589" s="254"/>
      <c r="M589" s="254"/>
      <c r="N589" s="254"/>
      <c r="O589" s="254"/>
      <c r="P589" s="254"/>
      <c r="Q589" s="254"/>
      <c r="R589" s="254"/>
      <c r="S589" s="254"/>
      <c r="T589" s="254"/>
      <c r="U589" s="254"/>
      <c r="V589" s="254"/>
      <c r="W589" s="254"/>
      <c r="X589" s="254"/>
      <c r="Y589" s="254"/>
      <c r="Z589" s="254"/>
    </row>
    <row r="590" spans="1:26" ht="13.5" customHeight="1">
      <c r="A590" s="254"/>
      <c r="B590" s="254"/>
      <c r="C590" s="254"/>
      <c r="D590" s="269"/>
      <c r="E590" s="254"/>
      <c r="F590" s="270"/>
      <c r="G590" s="254"/>
      <c r="H590" s="254"/>
      <c r="I590" s="254"/>
      <c r="J590" s="254"/>
      <c r="K590" s="254"/>
      <c r="L590" s="254"/>
      <c r="M590" s="254"/>
      <c r="N590" s="254"/>
      <c r="O590" s="254"/>
      <c r="P590" s="254"/>
      <c r="Q590" s="254"/>
      <c r="R590" s="254"/>
      <c r="S590" s="254"/>
      <c r="T590" s="254"/>
      <c r="U590" s="254"/>
      <c r="V590" s="254"/>
      <c r="W590" s="254"/>
      <c r="X590" s="254"/>
      <c r="Y590" s="254"/>
      <c r="Z590" s="254"/>
    </row>
    <row r="591" spans="1:26" ht="13.5" customHeight="1">
      <c r="A591" s="254"/>
      <c r="B591" s="254"/>
      <c r="C591" s="254"/>
      <c r="D591" s="269"/>
      <c r="E591" s="254"/>
      <c r="F591" s="270"/>
      <c r="G591" s="254"/>
      <c r="H591" s="254"/>
      <c r="I591" s="254"/>
      <c r="J591" s="254"/>
      <c r="K591" s="254"/>
      <c r="L591" s="254"/>
      <c r="M591" s="254"/>
      <c r="N591" s="254"/>
      <c r="O591" s="254"/>
      <c r="P591" s="254"/>
      <c r="Q591" s="254"/>
      <c r="R591" s="254"/>
      <c r="S591" s="254"/>
      <c r="T591" s="254"/>
      <c r="U591" s="254"/>
      <c r="V591" s="254"/>
      <c r="W591" s="254"/>
      <c r="X591" s="254"/>
      <c r="Y591" s="254"/>
      <c r="Z591" s="254"/>
    </row>
    <row r="592" spans="1:26" ht="13.5" customHeight="1">
      <c r="A592" s="254"/>
      <c r="B592" s="254"/>
      <c r="C592" s="254"/>
      <c r="D592" s="269"/>
      <c r="E592" s="254"/>
      <c r="F592" s="270"/>
      <c r="G592" s="254"/>
      <c r="H592" s="254"/>
      <c r="I592" s="254"/>
      <c r="J592" s="254"/>
      <c r="K592" s="254"/>
      <c r="L592" s="254"/>
      <c r="M592" s="254"/>
      <c r="N592" s="254"/>
      <c r="O592" s="254"/>
      <c r="P592" s="254"/>
      <c r="Q592" s="254"/>
      <c r="R592" s="254"/>
      <c r="S592" s="254"/>
      <c r="T592" s="254"/>
      <c r="U592" s="254"/>
      <c r="V592" s="254"/>
      <c r="W592" s="254"/>
      <c r="X592" s="254"/>
      <c r="Y592" s="254"/>
      <c r="Z592" s="254"/>
    </row>
    <row r="593" spans="1:26" ht="13.5" customHeight="1">
      <c r="A593" s="254"/>
      <c r="B593" s="254"/>
      <c r="C593" s="254"/>
      <c r="D593" s="269"/>
      <c r="E593" s="254"/>
      <c r="F593" s="270"/>
      <c r="G593" s="254"/>
      <c r="H593" s="254"/>
      <c r="I593" s="254"/>
      <c r="J593" s="254"/>
      <c r="K593" s="254"/>
      <c r="L593" s="254"/>
      <c r="M593" s="254"/>
      <c r="N593" s="254"/>
      <c r="O593" s="254"/>
      <c r="P593" s="254"/>
      <c r="Q593" s="254"/>
      <c r="R593" s="254"/>
      <c r="S593" s="254"/>
      <c r="T593" s="254"/>
      <c r="U593" s="254"/>
      <c r="V593" s="254"/>
      <c r="W593" s="254"/>
      <c r="X593" s="254"/>
      <c r="Y593" s="254"/>
      <c r="Z593" s="254"/>
    </row>
    <row r="594" spans="1:26" ht="13.5" customHeight="1">
      <c r="A594" s="254"/>
      <c r="B594" s="254"/>
      <c r="C594" s="254"/>
      <c r="D594" s="269"/>
      <c r="E594" s="254"/>
      <c r="F594" s="270"/>
      <c r="G594" s="254"/>
      <c r="H594" s="254"/>
      <c r="I594" s="254"/>
      <c r="J594" s="254"/>
      <c r="K594" s="254"/>
      <c r="L594" s="254"/>
      <c r="M594" s="254"/>
      <c r="N594" s="254"/>
      <c r="O594" s="254"/>
      <c r="P594" s="254"/>
      <c r="Q594" s="254"/>
      <c r="R594" s="254"/>
      <c r="S594" s="254"/>
      <c r="T594" s="254"/>
      <c r="U594" s="254"/>
      <c r="V594" s="254"/>
      <c r="W594" s="254"/>
      <c r="X594" s="254"/>
      <c r="Y594" s="254"/>
      <c r="Z594" s="254"/>
    </row>
    <row r="595" spans="1:26" ht="13.5" customHeight="1">
      <c r="A595" s="254"/>
      <c r="B595" s="254"/>
      <c r="C595" s="254"/>
      <c r="D595" s="269"/>
      <c r="E595" s="254"/>
      <c r="F595" s="270"/>
      <c r="G595" s="254"/>
      <c r="H595" s="254"/>
      <c r="I595" s="254"/>
      <c r="J595" s="254"/>
      <c r="K595" s="254"/>
      <c r="L595" s="254"/>
      <c r="M595" s="254"/>
      <c r="N595" s="254"/>
      <c r="O595" s="254"/>
      <c r="P595" s="254"/>
      <c r="Q595" s="254"/>
      <c r="R595" s="254"/>
      <c r="S595" s="254"/>
      <c r="T595" s="254"/>
      <c r="U595" s="254"/>
      <c r="V595" s="254"/>
      <c r="W595" s="254"/>
      <c r="X595" s="254"/>
      <c r="Y595" s="254"/>
      <c r="Z595" s="254"/>
    </row>
    <row r="596" spans="1:26" ht="13.5" customHeight="1">
      <c r="A596" s="254"/>
      <c r="B596" s="254"/>
      <c r="C596" s="254"/>
      <c r="D596" s="269"/>
      <c r="E596" s="254"/>
      <c r="F596" s="270"/>
      <c r="G596" s="254"/>
      <c r="H596" s="254"/>
      <c r="I596" s="254"/>
      <c r="J596" s="254"/>
      <c r="K596" s="254"/>
      <c r="L596" s="254"/>
      <c r="M596" s="254"/>
      <c r="N596" s="254"/>
      <c r="O596" s="254"/>
      <c r="P596" s="254"/>
      <c r="Q596" s="254"/>
      <c r="R596" s="254"/>
      <c r="S596" s="254"/>
      <c r="T596" s="254"/>
      <c r="U596" s="254"/>
      <c r="V596" s="254"/>
      <c r="W596" s="254"/>
      <c r="X596" s="254"/>
      <c r="Y596" s="254"/>
      <c r="Z596" s="254"/>
    </row>
    <row r="597" spans="1:26" ht="13.5" customHeight="1">
      <c r="A597" s="254"/>
      <c r="B597" s="254"/>
      <c r="C597" s="254"/>
      <c r="D597" s="269"/>
      <c r="E597" s="254"/>
      <c r="F597" s="270"/>
      <c r="G597" s="254"/>
      <c r="H597" s="254"/>
      <c r="I597" s="254"/>
      <c r="J597" s="254"/>
      <c r="K597" s="254"/>
      <c r="L597" s="254"/>
      <c r="M597" s="254"/>
      <c r="N597" s="254"/>
      <c r="O597" s="254"/>
      <c r="P597" s="254"/>
      <c r="Q597" s="254"/>
      <c r="R597" s="254"/>
      <c r="S597" s="254"/>
      <c r="T597" s="254"/>
      <c r="U597" s="254"/>
      <c r="V597" s="254"/>
      <c r="W597" s="254"/>
      <c r="X597" s="254"/>
      <c r="Y597" s="254"/>
      <c r="Z597" s="254"/>
    </row>
    <row r="598" spans="1:26" ht="13.5" customHeight="1">
      <c r="A598" s="254"/>
      <c r="B598" s="254"/>
      <c r="C598" s="254"/>
      <c r="D598" s="269"/>
      <c r="E598" s="254"/>
      <c r="F598" s="270"/>
      <c r="G598" s="254"/>
      <c r="H598" s="254"/>
      <c r="I598" s="254"/>
      <c r="J598" s="254"/>
      <c r="K598" s="254"/>
      <c r="L598" s="254"/>
      <c r="M598" s="254"/>
      <c r="N598" s="254"/>
      <c r="O598" s="254"/>
      <c r="P598" s="254"/>
      <c r="Q598" s="254"/>
      <c r="R598" s="254"/>
      <c r="S598" s="254"/>
      <c r="T598" s="254"/>
      <c r="U598" s="254"/>
      <c r="V598" s="254"/>
      <c r="W598" s="254"/>
      <c r="X598" s="254"/>
      <c r="Y598" s="254"/>
      <c r="Z598" s="254"/>
    </row>
    <row r="599" spans="1:26" ht="13.5" customHeight="1">
      <c r="A599" s="254"/>
      <c r="B599" s="254"/>
      <c r="C599" s="254"/>
      <c r="D599" s="269"/>
      <c r="E599" s="254"/>
      <c r="F599" s="270"/>
      <c r="G599" s="254"/>
      <c r="H599" s="254"/>
      <c r="I599" s="254"/>
      <c r="J599" s="254"/>
      <c r="K599" s="254"/>
      <c r="L599" s="254"/>
      <c r="M599" s="254"/>
      <c r="N599" s="254"/>
      <c r="O599" s="254"/>
      <c r="P599" s="254"/>
      <c r="Q599" s="254"/>
      <c r="R599" s="254"/>
      <c r="S599" s="254"/>
      <c r="T599" s="254"/>
      <c r="U599" s="254"/>
      <c r="V599" s="254"/>
      <c r="W599" s="254"/>
      <c r="X599" s="254"/>
      <c r="Y599" s="254"/>
      <c r="Z599" s="254"/>
    </row>
    <row r="600" spans="1:26" ht="13.5" customHeight="1">
      <c r="A600" s="254"/>
      <c r="B600" s="254"/>
      <c r="C600" s="254"/>
      <c r="D600" s="269"/>
      <c r="E600" s="254"/>
      <c r="F600" s="270"/>
      <c r="G600" s="254"/>
      <c r="H600" s="254"/>
      <c r="I600" s="254"/>
      <c r="J600" s="254"/>
      <c r="K600" s="254"/>
      <c r="L600" s="254"/>
      <c r="M600" s="254"/>
      <c r="N600" s="254"/>
      <c r="O600" s="254"/>
      <c r="P600" s="254"/>
      <c r="Q600" s="254"/>
      <c r="R600" s="254"/>
      <c r="S600" s="254"/>
      <c r="T600" s="254"/>
      <c r="U600" s="254"/>
      <c r="V600" s="254"/>
      <c r="W600" s="254"/>
      <c r="X600" s="254"/>
      <c r="Y600" s="254"/>
      <c r="Z600" s="254"/>
    </row>
    <row r="601" spans="1:26" ht="13.5" customHeight="1">
      <c r="A601" s="254"/>
      <c r="B601" s="254"/>
      <c r="C601" s="254"/>
      <c r="D601" s="269"/>
      <c r="E601" s="254"/>
      <c r="F601" s="270"/>
      <c r="G601" s="254"/>
      <c r="H601" s="254"/>
      <c r="I601" s="254"/>
      <c r="J601" s="254"/>
      <c r="K601" s="254"/>
      <c r="L601" s="254"/>
      <c r="M601" s="254"/>
      <c r="N601" s="254"/>
      <c r="O601" s="254"/>
      <c r="P601" s="254"/>
      <c r="Q601" s="254"/>
      <c r="R601" s="254"/>
      <c r="S601" s="254"/>
      <c r="T601" s="254"/>
      <c r="U601" s="254"/>
      <c r="V601" s="254"/>
      <c r="W601" s="254"/>
      <c r="X601" s="254"/>
      <c r="Y601" s="254"/>
      <c r="Z601" s="254"/>
    </row>
    <row r="602" spans="1:26" ht="13.5" customHeight="1">
      <c r="A602" s="254"/>
      <c r="B602" s="254"/>
      <c r="C602" s="254"/>
      <c r="D602" s="269"/>
      <c r="E602" s="254"/>
      <c r="F602" s="270"/>
      <c r="G602" s="254"/>
      <c r="H602" s="254"/>
      <c r="I602" s="254"/>
      <c r="J602" s="254"/>
      <c r="K602" s="254"/>
      <c r="L602" s="254"/>
      <c r="M602" s="254"/>
      <c r="N602" s="254"/>
      <c r="O602" s="254"/>
      <c r="P602" s="254"/>
      <c r="Q602" s="254"/>
      <c r="R602" s="254"/>
      <c r="S602" s="254"/>
      <c r="T602" s="254"/>
      <c r="U602" s="254"/>
      <c r="V602" s="254"/>
      <c r="W602" s="254"/>
      <c r="X602" s="254"/>
      <c r="Y602" s="254"/>
      <c r="Z602" s="254"/>
    </row>
    <row r="603" spans="1:26" ht="13.5" customHeight="1">
      <c r="A603" s="254"/>
      <c r="B603" s="254"/>
      <c r="C603" s="254"/>
      <c r="D603" s="269"/>
      <c r="E603" s="254"/>
      <c r="F603" s="270"/>
      <c r="G603" s="254"/>
      <c r="H603" s="254"/>
      <c r="I603" s="254"/>
      <c r="J603" s="254"/>
      <c r="K603" s="254"/>
      <c r="L603" s="254"/>
      <c r="M603" s="254"/>
      <c r="N603" s="254"/>
      <c r="O603" s="254"/>
      <c r="P603" s="254"/>
      <c r="Q603" s="254"/>
      <c r="R603" s="254"/>
      <c r="S603" s="254"/>
      <c r="T603" s="254"/>
      <c r="U603" s="254"/>
      <c r="V603" s="254"/>
      <c r="W603" s="254"/>
      <c r="X603" s="254"/>
      <c r="Y603" s="254"/>
      <c r="Z603" s="254"/>
    </row>
    <row r="604" spans="1:26" ht="13.5" customHeight="1">
      <c r="A604" s="254"/>
      <c r="B604" s="254"/>
      <c r="C604" s="254"/>
      <c r="D604" s="269"/>
      <c r="E604" s="254"/>
      <c r="F604" s="270"/>
      <c r="G604" s="254"/>
      <c r="H604" s="254"/>
      <c r="I604" s="254"/>
      <c r="J604" s="254"/>
      <c r="K604" s="254"/>
      <c r="L604" s="254"/>
      <c r="M604" s="254"/>
      <c r="N604" s="254"/>
      <c r="O604" s="254"/>
      <c r="P604" s="254"/>
      <c r="Q604" s="254"/>
      <c r="R604" s="254"/>
      <c r="S604" s="254"/>
      <c r="T604" s="254"/>
      <c r="U604" s="254"/>
      <c r="V604" s="254"/>
      <c r="W604" s="254"/>
      <c r="X604" s="254"/>
      <c r="Y604" s="254"/>
      <c r="Z604" s="254"/>
    </row>
    <row r="605" spans="1:26" ht="13.5" customHeight="1">
      <c r="A605" s="254"/>
      <c r="B605" s="254"/>
      <c r="C605" s="254"/>
      <c r="D605" s="269"/>
      <c r="E605" s="254"/>
      <c r="F605" s="270"/>
      <c r="G605" s="254"/>
      <c r="H605" s="254"/>
      <c r="I605" s="254"/>
      <c r="J605" s="254"/>
      <c r="K605" s="254"/>
      <c r="L605" s="254"/>
      <c r="M605" s="254"/>
      <c r="N605" s="254"/>
      <c r="O605" s="254"/>
      <c r="P605" s="254"/>
      <c r="Q605" s="254"/>
      <c r="R605" s="254"/>
      <c r="S605" s="254"/>
      <c r="T605" s="254"/>
      <c r="U605" s="254"/>
      <c r="V605" s="254"/>
      <c r="W605" s="254"/>
      <c r="X605" s="254"/>
      <c r="Y605" s="254"/>
      <c r="Z605" s="254"/>
    </row>
    <row r="606" spans="1:26" ht="13.5" customHeight="1">
      <c r="A606" s="254"/>
      <c r="B606" s="254"/>
      <c r="C606" s="254"/>
      <c r="D606" s="269"/>
      <c r="E606" s="254"/>
      <c r="F606" s="270"/>
      <c r="G606" s="254"/>
      <c r="H606" s="254"/>
      <c r="I606" s="254"/>
      <c r="J606" s="254"/>
      <c r="K606" s="254"/>
      <c r="L606" s="254"/>
      <c r="M606" s="254"/>
      <c r="N606" s="254"/>
      <c r="O606" s="254"/>
      <c r="P606" s="254"/>
      <c r="Q606" s="254"/>
      <c r="R606" s="254"/>
      <c r="S606" s="254"/>
      <c r="T606" s="254"/>
      <c r="U606" s="254"/>
      <c r="V606" s="254"/>
      <c r="W606" s="254"/>
      <c r="X606" s="254"/>
      <c r="Y606" s="254"/>
      <c r="Z606" s="254"/>
    </row>
    <row r="607" spans="1:26" ht="13.5" customHeight="1">
      <c r="A607" s="254"/>
      <c r="B607" s="254"/>
      <c r="C607" s="254"/>
      <c r="D607" s="269"/>
      <c r="E607" s="254"/>
      <c r="F607" s="270"/>
      <c r="G607" s="254"/>
      <c r="H607" s="254"/>
      <c r="I607" s="254"/>
      <c r="J607" s="254"/>
      <c r="K607" s="254"/>
      <c r="L607" s="254"/>
      <c r="M607" s="254"/>
      <c r="N607" s="254"/>
      <c r="O607" s="254"/>
      <c r="P607" s="254"/>
      <c r="Q607" s="254"/>
      <c r="R607" s="254"/>
      <c r="S607" s="254"/>
      <c r="T607" s="254"/>
      <c r="U607" s="254"/>
      <c r="V607" s="254"/>
      <c r="W607" s="254"/>
      <c r="X607" s="254"/>
      <c r="Y607" s="254"/>
      <c r="Z607" s="254"/>
    </row>
    <row r="608" spans="1:26" ht="13.5" customHeight="1">
      <c r="A608" s="254"/>
      <c r="B608" s="254"/>
      <c r="C608" s="254"/>
      <c r="D608" s="269"/>
      <c r="E608" s="254"/>
      <c r="F608" s="270"/>
      <c r="G608" s="254"/>
      <c r="H608" s="254"/>
      <c r="I608" s="254"/>
      <c r="J608" s="254"/>
      <c r="K608" s="254"/>
      <c r="L608" s="254"/>
      <c r="M608" s="254"/>
      <c r="N608" s="254"/>
      <c r="O608" s="254"/>
      <c r="P608" s="254"/>
      <c r="Q608" s="254"/>
      <c r="R608" s="254"/>
      <c r="S608" s="254"/>
      <c r="T608" s="254"/>
      <c r="U608" s="254"/>
      <c r="V608" s="254"/>
      <c r="W608" s="254"/>
      <c r="X608" s="254"/>
      <c r="Y608" s="254"/>
      <c r="Z608" s="254"/>
    </row>
    <row r="609" spans="1:26" ht="13.5" customHeight="1">
      <c r="A609" s="254"/>
      <c r="B609" s="254"/>
      <c r="C609" s="254"/>
      <c r="D609" s="269"/>
      <c r="E609" s="254"/>
      <c r="F609" s="270"/>
      <c r="G609" s="254"/>
      <c r="H609" s="254"/>
      <c r="I609" s="254"/>
      <c r="J609" s="254"/>
      <c r="K609" s="254"/>
      <c r="L609" s="254"/>
      <c r="M609" s="254"/>
      <c r="N609" s="254"/>
      <c r="O609" s="254"/>
      <c r="P609" s="254"/>
      <c r="Q609" s="254"/>
      <c r="R609" s="254"/>
      <c r="S609" s="254"/>
      <c r="T609" s="254"/>
      <c r="U609" s="254"/>
      <c r="V609" s="254"/>
      <c r="W609" s="254"/>
      <c r="X609" s="254"/>
      <c r="Y609" s="254"/>
      <c r="Z609" s="254"/>
    </row>
    <row r="610" spans="1:26" ht="13.5" customHeight="1">
      <c r="A610" s="254"/>
      <c r="B610" s="254"/>
      <c r="C610" s="254"/>
      <c r="D610" s="269"/>
      <c r="E610" s="254"/>
      <c r="F610" s="270"/>
      <c r="G610" s="254"/>
      <c r="H610" s="254"/>
      <c r="I610" s="254"/>
      <c r="J610" s="254"/>
      <c r="K610" s="254"/>
      <c r="L610" s="254"/>
      <c r="M610" s="254"/>
      <c r="N610" s="254"/>
      <c r="O610" s="254"/>
      <c r="P610" s="254"/>
      <c r="Q610" s="254"/>
      <c r="R610" s="254"/>
      <c r="S610" s="254"/>
      <c r="T610" s="254"/>
      <c r="U610" s="254"/>
      <c r="V610" s="254"/>
      <c r="W610" s="254"/>
      <c r="X610" s="254"/>
      <c r="Y610" s="254"/>
      <c r="Z610" s="254"/>
    </row>
    <row r="611" spans="1:26" ht="13.5" customHeight="1">
      <c r="A611" s="254"/>
      <c r="B611" s="254"/>
      <c r="C611" s="254"/>
      <c r="D611" s="269"/>
      <c r="E611" s="254"/>
      <c r="F611" s="270"/>
      <c r="G611" s="254"/>
      <c r="H611" s="254"/>
      <c r="I611" s="254"/>
      <c r="J611" s="254"/>
      <c r="K611" s="254"/>
      <c r="L611" s="254"/>
      <c r="M611" s="254"/>
      <c r="N611" s="254"/>
      <c r="O611" s="254"/>
      <c r="P611" s="254"/>
      <c r="Q611" s="254"/>
      <c r="R611" s="254"/>
      <c r="S611" s="254"/>
      <c r="T611" s="254"/>
      <c r="U611" s="254"/>
      <c r="V611" s="254"/>
      <c r="W611" s="254"/>
      <c r="X611" s="254"/>
      <c r="Y611" s="254"/>
      <c r="Z611" s="254"/>
    </row>
    <row r="612" spans="1:26" ht="13.5" customHeight="1">
      <c r="A612" s="254"/>
      <c r="B612" s="254"/>
      <c r="C612" s="254"/>
      <c r="D612" s="269"/>
      <c r="E612" s="254"/>
      <c r="F612" s="270"/>
      <c r="G612" s="254"/>
      <c r="H612" s="254"/>
      <c r="I612" s="254"/>
      <c r="J612" s="254"/>
      <c r="K612" s="254"/>
      <c r="L612" s="254"/>
      <c r="M612" s="254"/>
      <c r="N612" s="254"/>
      <c r="O612" s="254"/>
      <c r="P612" s="254"/>
      <c r="Q612" s="254"/>
      <c r="R612" s="254"/>
      <c r="S612" s="254"/>
      <c r="T612" s="254"/>
      <c r="U612" s="254"/>
      <c r="V612" s="254"/>
      <c r="W612" s="254"/>
      <c r="X612" s="254"/>
      <c r="Y612" s="254"/>
      <c r="Z612" s="254"/>
    </row>
    <row r="613" spans="1:26" ht="13.5" customHeight="1">
      <c r="A613" s="254"/>
      <c r="B613" s="254"/>
      <c r="C613" s="254"/>
      <c r="D613" s="269"/>
      <c r="E613" s="254"/>
      <c r="F613" s="270"/>
      <c r="G613" s="254"/>
      <c r="H613" s="254"/>
      <c r="I613" s="254"/>
      <c r="J613" s="254"/>
      <c r="K613" s="254"/>
      <c r="L613" s="254"/>
      <c r="M613" s="254"/>
      <c r="N613" s="254"/>
      <c r="O613" s="254"/>
      <c r="P613" s="254"/>
      <c r="Q613" s="254"/>
      <c r="R613" s="254"/>
      <c r="S613" s="254"/>
      <c r="T613" s="254"/>
      <c r="U613" s="254"/>
      <c r="V613" s="254"/>
      <c r="W613" s="254"/>
      <c r="X613" s="254"/>
      <c r="Y613" s="254"/>
      <c r="Z613" s="254"/>
    </row>
    <row r="614" spans="1:26" ht="13.5" customHeight="1">
      <c r="A614" s="254"/>
      <c r="B614" s="254"/>
      <c r="C614" s="254"/>
      <c r="D614" s="269"/>
      <c r="E614" s="254"/>
      <c r="F614" s="270"/>
      <c r="G614" s="254"/>
      <c r="H614" s="254"/>
      <c r="I614" s="254"/>
      <c r="J614" s="254"/>
      <c r="K614" s="254"/>
      <c r="L614" s="254"/>
      <c r="M614" s="254"/>
      <c r="N614" s="254"/>
      <c r="O614" s="254"/>
      <c r="P614" s="254"/>
      <c r="Q614" s="254"/>
      <c r="R614" s="254"/>
      <c r="S614" s="254"/>
      <c r="T614" s="254"/>
      <c r="U614" s="254"/>
      <c r="V614" s="254"/>
      <c r="W614" s="254"/>
      <c r="X614" s="254"/>
      <c r="Y614" s="254"/>
      <c r="Z614" s="254"/>
    </row>
    <row r="615" spans="1:26" ht="13.5" customHeight="1">
      <c r="A615" s="254"/>
      <c r="B615" s="254"/>
      <c r="C615" s="254"/>
      <c r="D615" s="269"/>
      <c r="E615" s="254"/>
      <c r="F615" s="270"/>
      <c r="G615" s="254"/>
      <c r="H615" s="254"/>
      <c r="I615" s="254"/>
      <c r="J615" s="254"/>
      <c r="K615" s="254"/>
      <c r="L615" s="254"/>
      <c r="M615" s="254"/>
      <c r="N615" s="254"/>
      <c r="O615" s="254"/>
      <c r="P615" s="254"/>
      <c r="Q615" s="254"/>
      <c r="R615" s="254"/>
      <c r="S615" s="254"/>
      <c r="T615" s="254"/>
      <c r="U615" s="254"/>
      <c r="V615" s="254"/>
      <c r="W615" s="254"/>
      <c r="X615" s="254"/>
      <c r="Y615" s="254"/>
      <c r="Z615" s="254"/>
    </row>
    <row r="616" spans="1:26" ht="13.5" customHeight="1">
      <c r="A616" s="254"/>
      <c r="B616" s="254"/>
      <c r="C616" s="254"/>
      <c r="D616" s="269"/>
      <c r="E616" s="254"/>
      <c r="F616" s="270"/>
      <c r="G616" s="254"/>
      <c r="H616" s="254"/>
      <c r="I616" s="254"/>
      <c r="J616" s="254"/>
      <c r="K616" s="254"/>
      <c r="L616" s="254"/>
      <c r="M616" s="254"/>
      <c r="N616" s="254"/>
      <c r="O616" s="254"/>
      <c r="P616" s="254"/>
      <c r="Q616" s="254"/>
      <c r="R616" s="254"/>
      <c r="S616" s="254"/>
      <c r="T616" s="254"/>
      <c r="U616" s="254"/>
      <c r="V616" s="254"/>
      <c r="W616" s="254"/>
      <c r="X616" s="254"/>
      <c r="Y616" s="254"/>
      <c r="Z616" s="254"/>
    </row>
    <row r="617" spans="1:26" ht="13.5" customHeight="1">
      <c r="A617" s="254"/>
      <c r="B617" s="254"/>
      <c r="C617" s="254"/>
      <c r="D617" s="269"/>
      <c r="E617" s="254"/>
      <c r="F617" s="270"/>
      <c r="G617" s="254"/>
      <c r="H617" s="254"/>
      <c r="I617" s="254"/>
      <c r="J617" s="254"/>
      <c r="K617" s="254"/>
      <c r="L617" s="254"/>
      <c r="M617" s="254"/>
      <c r="N617" s="254"/>
      <c r="O617" s="254"/>
      <c r="P617" s="254"/>
      <c r="Q617" s="254"/>
      <c r="R617" s="254"/>
      <c r="S617" s="254"/>
      <c r="T617" s="254"/>
      <c r="U617" s="254"/>
      <c r="V617" s="254"/>
      <c r="W617" s="254"/>
      <c r="X617" s="254"/>
      <c r="Y617" s="254"/>
      <c r="Z617" s="254"/>
    </row>
    <row r="618" spans="1:26" ht="13.5" customHeight="1">
      <c r="A618" s="254"/>
      <c r="B618" s="254"/>
      <c r="C618" s="254"/>
      <c r="D618" s="269"/>
      <c r="E618" s="254"/>
      <c r="F618" s="270"/>
      <c r="G618" s="254"/>
      <c r="H618" s="254"/>
      <c r="I618" s="254"/>
      <c r="J618" s="254"/>
      <c r="K618" s="254"/>
      <c r="L618" s="254"/>
      <c r="M618" s="254"/>
      <c r="N618" s="254"/>
      <c r="O618" s="254"/>
      <c r="P618" s="254"/>
      <c r="Q618" s="254"/>
      <c r="R618" s="254"/>
      <c r="S618" s="254"/>
      <c r="T618" s="254"/>
      <c r="U618" s="254"/>
      <c r="V618" s="254"/>
      <c r="W618" s="254"/>
      <c r="X618" s="254"/>
      <c r="Y618" s="254"/>
      <c r="Z618" s="254"/>
    </row>
    <row r="619" spans="1:26" ht="13.5" customHeight="1">
      <c r="A619" s="254"/>
      <c r="B619" s="254"/>
      <c r="C619" s="254"/>
      <c r="D619" s="269"/>
      <c r="E619" s="254"/>
      <c r="F619" s="270"/>
      <c r="G619" s="254"/>
      <c r="H619" s="254"/>
      <c r="I619" s="254"/>
      <c r="J619" s="254"/>
      <c r="K619" s="254"/>
      <c r="L619" s="254"/>
      <c r="M619" s="254"/>
      <c r="N619" s="254"/>
      <c r="O619" s="254"/>
      <c r="P619" s="254"/>
      <c r="Q619" s="254"/>
      <c r="R619" s="254"/>
      <c r="S619" s="254"/>
      <c r="T619" s="254"/>
      <c r="U619" s="254"/>
      <c r="V619" s="254"/>
      <c r="W619" s="254"/>
      <c r="X619" s="254"/>
      <c r="Y619" s="254"/>
      <c r="Z619" s="254"/>
    </row>
    <row r="620" spans="1:26" ht="13.5" customHeight="1">
      <c r="A620" s="254"/>
      <c r="B620" s="254"/>
      <c r="C620" s="254"/>
      <c r="D620" s="269"/>
      <c r="E620" s="254"/>
      <c r="F620" s="270"/>
      <c r="G620" s="254"/>
      <c r="H620" s="254"/>
      <c r="I620" s="254"/>
      <c r="J620" s="254"/>
      <c r="K620" s="254"/>
      <c r="L620" s="254"/>
      <c r="M620" s="254"/>
      <c r="N620" s="254"/>
      <c r="O620" s="254"/>
      <c r="P620" s="254"/>
      <c r="Q620" s="254"/>
      <c r="R620" s="254"/>
      <c r="S620" s="254"/>
      <c r="T620" s="254"/>
      <c r="U620" s="254"/>
      <c r="V620" s="254"/>
      <c r="W620" s="254"/>
      <c r="X620" s="254"/>
      <c r="Y620" s="254"/>
      <c r="Z620" s="254"/>
    </row>
    <row r="621" spans="1:26" ht="13.5" customHeight="1">
      <c r="A621" s="254"/>
      <c r="B621" s="254"/>
      <c r="C621" s="254"/>
      <c r="D621" s="269"/>
      <c r="E621" s="254"/>
      <c r="F621" s="270"/>
      <c r="G621" s="254"/>
      <c r="H621" s="254"/>
      <c r="I621" s="254"/>
      <c r="J621" s="254"/>
      <c r="K621" s="254"/>
      <c r="L621" s="254"/>
      <c r="M621" s="254"/>
      <c r="N621" s="254"/>
      <c r="O621" s="254"/>
      <c r="P621" s="254"/>
      <c r="Q621" s="254"/>
      <c r="R621" s="254"/>
      <c r="S621" s="254"/>
      <c r="T621" s="254"/>
      <c r="U621" s="254"/>
      <c r="V621" s="254"/>
      <c r="W621" s="254"/>
      <c r="X621" s="254"/>
      <c r="Y621" s="254"/>
      <c r="Z621" s="254"/>
    </row>
    <row r="622" spans="1:26" ht="13.5" customHeight="1">
      <c r="A622" s="254"/>
      <c r="B622" s="254"/>
      <c r="C622" s="254"/>
      <c r="D622" s="269"/>
      <c r="E622" s="254"/>
      <c r="F622" s="270"/>
      <c r="G622" s="254"/>
      <c r="H622" s="254"/>
      <c r="I622" s="254"/>
      <c r="J622" s="254"/>
      <c r="K622" s="254"/>
      <c r="L622" s="254"/>
      <c r="M622" s="254"/>
      <c r="N622" s="254"/>
      <c r="O622" s="254"/>
      <c r="P622" s="254"/>
      <c r="Q622" s="254"/>
      <c r="R622" s="254"/>
      <c r="S622" s="254"/>
      <c r="T622" s="254"/>
      <c r="U622" s="254"/>
      <c r="V622" s="254"/>
      <c r="W622" s="254"/>
      <c r="X622" s="254"/>
      <c r="Y622" s="254"/>
      <c r="Z622" s="254"/>
    </row>
    <row r="623" spans="1:26" ht="13.5" customHeight="1">
      <c r="A623" s="254"/>
      <c r="B623" s="254"/>
      <c r="C623" s="254"/>
      <c r="D623" s="269"/>
      <c r="E623" s="254"/>
      <c r="F623" s="270"/>
      <c r="G623" s="254"/>
      <c r="H623" s="254"/>
      <c r="I623" s="254"/>
      <c r="J623" s="254"/>
      <c r="K623" s="254"/>
      <c r="L623" s="254"/>
      <c r="M623" s="254"/>
      <c r="N623" s="254"/>
      <c r="O623" s="254"/>
      <c r="P623" s="254"/>
      <c r="Q623" s="254"/>
      <c r="R623" s="254"/>
      <c r="S623" s="254"/>
      <c r="T623" s="254"/>
      <c r="U623" s="254"/>
      <c r="V623" s="254"/>
      <c r="W623" s="254"/>
      <c r="X623" s="254"/>
      <c r="Y623" s="254"/>
      <c r="Z623" s="254"/>
    </row>
    <row r="624" spans="1:26" ht="13.5" customHeight="1">
      <c r="A624" s="254"/>
      <c r="B624" s="254"/>
      <c r="C624" s="254"/>
      <c r="D624" s="269"/>
      <c r="E624" s="254"/>
      <c r="F624" s="270"/>
      <c r="G624" s="254"/>
      <c r="H624" s="254"/>
      <c r="I624" s="254"/>
      <c r="J624" s="254"/>
      <c r="K624" s="254"/>
      <c r="L624" s="254"/>
      <c r="M624" s="254"/>
      <c r="N624" s="254"/>
      <c r="O624" s="254"/>
      <c r="P624" s="254"/>
      <c r="Q624" s="254"/>
      <c r="R624" s="254"/>
      <c r="S624" s="254"/>
      <c r="T624" s="254"/>
      <c r="U624" s="254"/>
      <c r="V624" s="254"/>
      <c r="W624" s="254"/>
      <c r="X624" s="254"/>
      <c r="Y624" s="254"/>
      <c r="Z624" s="254"/>
    </row>
    <row r="625" spans="1:26" ht="13.5" customHeight="1">
      <c r="A625" s="254"/>
      <c r="B625" s="254"/>
      <c r="C625" s="254"/>
      <c r="D625" s="269"/>
      <c r="E625" s="254"/>
      <c r="F625" s="270"/>
      <c r="G625" s="254"/>
      <c r="H625" s="254"/>
      <c r="I625" s="254"/>
      <c r="J625" s="254"/>
      <c r="K625" s="254"/>
      <c r="L625" s="254"/>
      <c r="M625" s="254"/>
      <c r="N625" s="254"/>
      <c r="O625" s="254"/>
      <c r="P625" s="254"/>
      <c r="Q625" s="254"/>
      <c r="R625" s="254"/>
      <c r="S625" s="254"/>
      <c r="T625" s="254"/>
      <c r="U625" s="254"/>
      <c r="V625" s="254"/>
      <c r="W625" s="254"/>
      <c r="X625" s="254"/>
      <c r="Y625" s="254"/>
      <c r="Z625" s="254"/>
    </row>
    <row r="626" spans="1:26" ht="13.5" customHeight="1">
      <c r="A626" s="254"/>
      <c r="B626" s="254"/>
      <c r="C626" s="254"/>
      <c r="D626" s="269"/>
      <c r="E626" s="254"/>
      <c r="F626" s="270"/>
      <c r="G626" s="254"/>
      <c r="H626" s="254"/>
      <c r="I626" s="254"/>
      <c r="J626" s="254"/>
      <c r="K626" s="254"/>
      <c r="L626" s="254"/>
      <c r="M626" s="254"/>
      <c r="N626" s="254"/>
      <c r="O626" s="254"/>
      <c r="P626" s="254"/>
      <c r="Q626" s="254"/>
      <c r="R626" s="254"/>
      <c r="S626" s="254"/>
      <c r="T626" s="254"/>
      <c r="U626" s="254"/>
      <c r="V626" s="254"/>
      <c r="W626" s="254"/>
      <c r="X626" s="254"/>
      <c r="Y626" s="254"/>
      <c r="Z626" s="254"/>
    </row>
    <row r="627" spans="1:26" ht="13.5" customHeight="1">
      <c r="A627" s="254"/>
      <c r="B627" s="254"/>
      <c r="C627" s="254"/>
      <c r="D627" s="269"/>
      <c r="E627" s="254"/>
      <c r="F627" s="270"/>
      <c r="G627" s="254"/>
      <c r="H627" s="254"/>
      <c r="I627" s="254"/>
      <c r="J627" s="254"/>
      <c r="K627" s="254"/>
      <c r="L627" s="254"/>
      <c r="M627" s="254"/>
      <c r="N627" s="254"/>
      <c r="O627" s="254"/>
      <c r="P627" s="254"/>
      <c r="Q627" s="254"/>
      <c r="R627" s="254"/>
      <c r="S627" s="254"/>
      <c r="T627" s="254"/>
      <c r="U627" s="254"/>
      <c r="V627" s="254"/>
      <c r="W627" s="254"/>
      <c r="X627" s="254"/>
      <c r="Y627" s="254"/>
      <c r="Z627" s="254"/>
    </row>
    <row r="628" spans="1:26" ht="13.5" customHeight="1">
      <c r="A628" s="254"/>
      <c r="B628" s="254"/>
      <c r="C628" s="254"/>
      <c r="D628" s="269"/>
      <c r="E628" s="254"/>
      <c r="F628" s="270"/>
      <c r="G628" s="254"/>
      <c r="H628" s="254"/>
      <c r="I628" s="254"/>
      <c r="J628" s="254"/>
      <c r="K628" s="254"/>
      <c r="L628" s="254"/>
      <c r="M628" s="254"/>
      <c r="N628" s="254"/>
      <c r="O628" s="254"/>
      <c r="P628" s="254"/>
      <c r="Q628" s="254"/>
      <c r="R628" s="254"/>
      <c r="S628" s="254"/>
      <c r="T628" s="254"/>
      <c r="U628" s="254"/>
      <c r="V628" s="254"/>
      <c r="W628" s="254"/>
      <c r="X628" s="254"/>
      <c r="Y628" s="254"/>
      <c r="Z628" s="254"/>
    </row>
    <row r="629" spans="1:26" ht="13.5" customHeight="1">
      <c r="A629" s="254"/>
      <c r="B629" s="254"/>
      <c r="C629" s="254"/>
      <c r="D629" s="269"/>
      <c r="E629" s="254"/>
      <c r="F629" s="270"/>
      <c r="G629" s="254"/>
      <c r="H629" s="254"/>
      <c r="I629" s="254"/>
      <c r="J629" s="254"/>
      <c r="K629" s="254"/>
      <c r="L629" s="254"/>
      <c r="M629" s="254"/>
      <c r="N629" s="254"/>
      <c r="O629" s="254"/>
      <c r="P629" s="254"/>
      <c r="Q629" s="254"/>
      <c r="R629" s="254"/>
      <c r="S629" s="254"/>
      <c r="T629" s="254"/>
      <c r="U629" s="254"/>
      <c r="V629" s="254"/>
      <c r="W629" s="254"/>
      <c r="X629" s="254"/>
      <c r="Y629" s="254"/>
      <c r="Z629" s="254"/>
    </row>
    <row r="630" spans="1:26" ht="13.5" customHeight="1">
      <c r="A630" s="254"/>
      <c r="B630" s="254"/>
      <c r="C630" s="254"/>
      <c r="D630" s="269"/>
      <c r="E630" s="254"/>
      <c r="F630" s="270"/>
      <c r="G630" s="254"/>
      <c r="H630" s="254"/>
      <c r="I630" s="254"/>
      <c r="J630" s="254"/>
      <c r="K630" s="254"/>
      <c r="L630" s="254"/>
      <c r="M630" s="254"/>
      <c r="N630" s="254"/>
      <c r="O630" s="254"/>
      <c r="P630" s="254"/>
      <c r="Q630" s="254"/>
      <c r="R630" s="254"/>
      <c r="S630" s="254"/>
      <c r="T630" s="254"/>
      <c r="U630" s="254"/>
      <c r="V630" s="254"/>
      <c r="W630" s="254"/>
      <c r="X630" s="254"/>
      <c r="Y630" s="254"/>
      <c r="Z630" s="254"/>
    </row>
    <row r="631" spans="1:26" ht="13.5" customHeight="1">
      <c r="A631" s="254"/>
      <c r="B631" s="254"/>
      <c r="C631" s="254"/>
      <c r="D631" s="269"/>
      <c r="E631" s="254"/>
      <c r="F631" s="270"/>
      <c r="G631" s="254"/>
      <c r="H631" s="254"/>
      <c r="I631" s="254"/>
      <c r="J631" s="254"/>
      <c r="K631" s="254"/>
      <c r="L631" s="254"/>
      <c r="M631" s="254"/>
      <c r="N631" s="254"/>
      <c r="O631" s="254"/>
      <c r="P631" s="254"/>
      <c r="Q631" s="254"/>
      <c r="R631" s="254"/>
      <c r="S631" s="254"/>
      <c r="T631" s="254"/>
      <c r="U631" s="254"/>
      <c r="V631" s="254"/>
      <c r="W631" s="254"/>
      <c r="X631" s="254"/>
      <c r="Y631" s="254"/>
      <c r="Z631" s="254"/>
    </row>
    <row r="632" spans="1:26" ht="13.5" customHeight="1">
      <c r="A632" s="254"/>
      <c r="B632" s="254"/>
      <c r="C632" s="254"/>
      <c r="D632" s="269"/>
      <c r="E632" s="254"/>
      <c r="F632" s="270"/>
      <c r="G632" s="254"/>
      <c r="H632" s="254"/>
      <c r="I632" s="254"/>
      <c r="J632" s="254"/>
      <c r="K632" s="254"/>
      <c r="L632" s="254"/>
      <c r="M632" s="254"/>
      <c r="N632" s="254"/>
      <c r="O632" s="254"/>
      <c r="P632" s="254"/>
      <c r="Q632" s="254"/>
      <c r="R632" s="254"/>
      <c r="S632" s="254"/>
      <c r="T632" s="254"/>
      <c r="U632" s="254"/>
      <c r="V632" s="254"/>
      <c r="W632" s="254"/>
      <c r="X632" s="254"/>
      <c r="Y632" s="254"/>
      <c r="Z632" s="254"/>
    </row>
    <row r="633" spans="1:26" ht="13.5" customHeight="1">
      <c r="A633" s="254"/>
      <c r="B633" s="254"/>
      <c r="C633" s="254"/>
      <c r="D633" s="269"/>
      <c r="E633" s="254"/>
      <c r="F633" s="270"/>
      <c r="G633" s="254"/>
      <c r="H633" s="254"/>
      <c r="I633" s="254"/>
      <c r="J633" s="254"/>
      <c r="K633" s="254"/>
      <c r="L633" s="254"/>
      <c r="M633" s="254"/>
      <c r="N633" s="254"/>
      <c r="O633" s="254"/>
      <c r="P633" s="254"/>
      <c r="Q633" s="254"/>
      <c r="R633" s="254"/>
      <c r="S633" s="254"/>
      <c r="T633" s="254"/>
      <c r="U633" s="254"/>
      <c r="V633" s="254"/>
      <c r="W633" s="254"/>
      <c r="X633" s="254"/>
      <c r="Y633" s="254"/>
      <c r="Z633" s="254"/>
    </row>
    <row r="634" spans="1:26" ht="13.5" customHeight="1">
      <c r="A634" s="254"/>
      <c r="B634" s="254"/>
      <c r="C634" s="254"/>
      <c r="D634" s="269"/>
      <c r="E634" s="254"/>
      <c r="F634" s="270"/>
      <c r="G634" s="254"/>
      <c r="H634" s="254"/>
      <c r="I634" s="254"/>
      <c r="J634" s="254"/>
      <c r="K634" s="254"/>
      <c r="L634" s="254"/>
      <c r="M634" s="254"/>
      <c r="N634" s="254"/>
      <c r="O634" s="254"/>
      <c r="P634" s="254"/>
      <c r="Q634" s="254"/>
      <c r="R634" s="254"/>
      <c r="S634" s="254"/>
      <c r="T634" s="254"/>
      <c r="U634" s="254"/>
      <c r="V634" s="254"/>
      <c r="W634" s="254"/>
      <c r="X634" s="254"/>
      <c r="Y634" s="254"/>
      <c r="Z634" s="254"/>
    </row>
    <row r="635" spans="1:26" ht="13.5" customHeight="1">
      <c r="A635" s="254"/>
      <c r="B635" s="254"/>
      <c r="C635" s="254"/>
      <c r="D635" s="269"/>
      <c r="E635" s="254"/>
      <c r="F635" s="270"/>
      <c r="G635" s="254"/>
      <c r="H635" s="254"/>
      <c r="I635" s="254"/>
      <c r="J635" s="254"/>
      <c r="K635" s="254"/>
      <c r="L635" s="254"/>
      <c r="M635" s="254"/>
      <c r="N635" s="254"/>
      <c r="O635" s="254"/>
      <c r="P635" s="254"/>
      <c r="Q635" s="254"/>
      <c r="R635" s="254"/>
      <c r="S635" s="254"/>
      <c r="T635" s="254"/>
      <c r="U635" s="254"/>
      <c r="V635" s="254"/>
      <c r="W635" s="254"/>
      <c r="X635" s="254"/>
      <c r="Y635" s="254"/>
      <c r="Z635" s="254"/>
    </row>
    <row r="636" spans="1:26" ht="13.5" customHeight="1">
      <c r="A636" s="254"/>
      <c r="B636" s="254"/>
      <c r="C636" s="254"/>
      <c r="D636" s="269"/>
      <c r="E636" s="254"/>
      <c r="F636" s="270"/>
      <c r="G636" s="254"/>
      <c r="H636" s="254"/>
      <c r="I636" s="254"/>
      <c r="J636" s="254"/>
      <c r="K636" s="254"/>
      <c r="L636" s="254"/>
      <c r="M636" s="254"/>
      <c r="N636" s="254"/>
      <c r="O636" s="254"/>
      <c r="P636" s="254"/>
      <c r="Q636" s="254"/>
      <c r="R636" s="254"/>
      <c r="S636" s="254"/>
      <c r="T636" s="254"/>
      <c r="U636" s="254"/>
      <c r="V636" s="254"/>
      <c r="W636" s="254"/>
      <c r="X636" s="254"/>
      <c r="Y636" s="254"/>
      <c r="Z636" s="254"/>
    </row>
    <row r="637" spans="1:26" ht="13.5" customHeight="1">
      <c r="A637" s="254"/>
      <c r="B637" s="254"/>
      <c r="C637" s="254"/>
      <c r="D637" s="269"/>
      <c r="E637" s="254"/>
      <c r="F637" s="270"/>
      <c r="G637" s="254"/>
      <c r="H637" s="254"/>
      <c r="I637" s="254"/>
      <c r="J637" s="254"/>
      <c r="K637" s="254"/>
      <c r="L637" s="254"/>
      <c r="M637" s="254"/>
      <c r="N637" s="254"/>
      <c r="O637" s="254"/>
      <c r="P637" s="254"/>
      <c r="Q637" s="254"/>
      <c r="R637" s="254"/>
      <c r="S637" s="254"/>
      <c r="T637" s="254"/>
      <c r="U637" s="254"/>
      <c r="V637" s="254"/>
      <c r="W637" s="254"/>
      <c r="X637" s="254"/>
      <c r="Y637" s="254"/>
      <c r="Z637" s="254"/>
    </row>
    <row r="638" spans="1:26" ht="13.5" customHeight="1">
      <c r="A638" s="254"/>
      <c r="B638" s="254"/>
      <c r="C638" s="254"/>
      <c r="D638" s="269"/>
      <c r="E638" s="254"/>
      <c r="F638" s="270"/>
      <c r="G638" s="254"/>
      <c r="H638" s="254"/>
      <c r="I638" s="254"/>
      <c r="J638" s="254"/>
      <c r="K638" s="254"/>
      <c r="L638" s="254"/>
      <c r="M638" s="254"/>
      <c r="N638" s="254"/>
      <c r="O638" s="254"/>
      <c r="P638" s="254"/>
      <c r="Q638" s="254"/>
      <c r="R638" s="254"/>
      <c r="S638" s="254"/>
      <c r="T638" s="254"/>
      <c r="U638" s="254"/>
      <c r="V638" s="254"/>
      <c r="W638" s="254"/>
      <c r="X638" s="254"/>
      <c r="Y638" s="254"/>
      <c r="Z638" s="254"/>
    </row>
    <row r="639" spans="1:26" ht="13.5" customHeight="1">
      <c r="A639" s="254"/>
      <c r="B639" s="254"/>
      <c r="C639" s="254"/>
      <c r="D639" s="269"/>
      <c r="E639" s="254"/>
      <c r="F639" s="270"/>
      <c r="G639" s="254"/>
      <c r="H639" s="254"/>
      <c r="I639" s="254"/>
      <c r="J639" s="254"/>
      <c r="K639" s="254"/>
      <c r="L639" s="254"/>
      <c r="M639" s="254"/>
      <c r="N639" s="254"/>
      <c r="O639" s="254"/>
      <c r="P639" s="254"/>
      <c r="Q639" s="254"/>
      <c r="R639" s="254"/>
      <c r="S639" s="254"/>
      <c r="T639" s="254"/>
      <c r="U639" s="254"/>
      <c r="V639" s="254"/>
      <c r="W639" s="254"/>
      <c r="X639" s="254"/>
      <c r="Y639" s="254"/>
      <c r="Z639" s="254"/>
    </row>
    <row r="640" spans="1:26" ht="13.5" customHeight="1">
      <c r="A640" s="254"/>
      <c r="B640" s="254"/>
      <c r="C640" s="254"/>
      <c r="D640" s="269"/>
      <c r="E640" s="254"/>
      <c r="F640" s="270"/>
      <c r="G640" s="254"/>
      <c r="H640" s="254"/>
      <c r="I640" s="254"/>
      <c r="J640" s="254"/>
      <c r="K640" s="254"/>
      <c r="L640" s="254"/>
      <c r="M640" s="254"/>
      <c r="N640" s="254"/>
      <c r="O640" s="254"/>
      <c r="P640" s="254"/>
      <c r="Q640" s="254"/>
      <c r="R640" s="254"/>
      <c r="S640" s="254"/>
      <c r="T640" s="254"/>
      <c r="U640" s="254"/>
      <c r="V640" s="254"/>
      <c r="W640" s="254"/>
      <c r="X640" s="254"/>
      <c r="Y640" s="254"/>
      <c r="Z640" s="254"/>
    </row>
    <row r="641" spans="1:26" ht="13.5" customHeight="1">
      <c r="A641" s="254"/>
      <c r="B641" s="254"/>
      <c r="C641" s="254"/>
      <c r="D641" s="269"/>
      <c r="E641" s="254"/>
      <c r="F641" s="270"/>
      <c r="G641" s="254"/>
      <c r="H641" s="254"/>
      <c r="I641" s="254"/>
      <c r="J641" s="254"/>
      <c r="K641" s="254"/>
      <c r="L641" s="254"/>
      <c r="M641" s="254"/>
      <c r="N641" s="254"/>
      <c r="O641" s="254"/>
      <c r="P641" s="254"/>
      <c r="Q641" s="254"/>
      <c r="R641" s="254"/>
      <c r="S641" s="254"/>
      <c r="T641" s="254"/>
      <c r="U641" s="254"/>
      <c r="V641" s="254"/>
      <c r="W641" s="254"/>
      <c r="X641" s="254"/>
      <c r="Y641" s="254"/>
      <c r="Z641" s="254"/>
    </row>
    <row r="642" spans="1:26" ht="13.5" customHeight="1">
      <c r="A642" s="254"/>
      <c r="B642" s="254"/>
      <c r="C642" s="254"/>
      <c r="D642" s="269"/>
      <c r="E642" s="254"/>
      <c r="F642" s="270"/>
      <c r="G642" s="254"/>
      <c r="H642" s="254"/>
      <c r="I642" s="254"/>
      <c r="J642" s="254"/>
      <c r="K642" s="254"/>
      <c r="L642" s="254"/>
      <c r="M642" s="254"/>
      <c r="N642" s="254"/>
      <c r="O642" s="254"/>
      <c r="P642" s="254"/>
      <c r="Q642" s="254"/>
      <c r="R642" s="254"/>
      <c r="S642" s="254"/>
      <c r="T642" s="254"/>
      <c r="U642" s="254"/>
      <c r="V642" s="254"/>
      <c r="W642" s="254"/>
      <c r="X642" s="254"/>
      <c r="Y642" s="254"/>
      <c r="Z642" s="254"/>
    </row>
    <row r="643" spans="1:26" ht="13.5" customHeight="1">
      <c r="A643" s="254"/>
      <c r="B643" s="254"/>
      <c r="C643" s="254"/>
      <c r="D643" s="269"/>
      <c r="E643" s="254"/>
      <c r="F643" s="270"/>
      <c r="G643" s="254"/>
      <c r="H643" s="254"/>
      <c r="I643" s="254"/>
      <c r="J643" s="254"/>
      <c r="K643" s="254"/>
      <c r="L643" s="254"/>
      <c r="M643" s="254"/>
      <c r="N643" s="254"/>
      <c r="O643" s="254"/>
      <c r="P643" s="254"/>
      <c r="Q643" s="254"/>
      <c r="R643" s="254"/>
      <c r="S643" s="254"/>
      <c r="T643" s="254"/>
      <c r="U643" s="254"/>
      <c r="V643" s="254"/>
      <c r="W643" s="254"/>
      <c r="X643" s="254"/>
      <c r="Y643" s="254"/>
      <c r="Z643" s="254"/>
    </row>
    <row r="644" spans="1:26" ht="13.5" customHeight="1">
      <c r="A644" s="254"/>
      <c r="B644" s="254"/>
      <c r="C644" s="254"/>
      <c r="D644" s="269"/>
      <c r="E644" s="254"/>
      <c r="F644" s="270"/>
      <c r="G644" s="254"/>
      <c r="H644" s="254"/>
      <c r="I644" s="254"/>
      <c r="J644" s="254"/>
      <c r="K644" s="254"/>
      <c r="L644" s="254"/>
      <c r="M644" s="254"/>
      <c r="N644" s="254"/>
      <c r="O644" s="254"/>
      <c r="P644" s="254"/>
      <c r="Q644" s="254"/>
      <c r="R644" s="254"/>
      <c r="S644" s="254"/>
      <c r="T644" s="254"/>
      <c r="U644" s="254"/>
      <c r="V644" s="254"/>
      <c r="W644" s="254"/>
      <c r="X644" s="254"/>
      <c r="Y644" s="254"/>
      <c r="Z644" s="254"/>
    </row>
    <row r="645" spans="1:26" ht="13.5" customHeight="1">
      <c r="A645" s="254"/>
      <c r="B645" s="254"/>
      <c r="C645" s="254"/>
      <c r="D645" s="269"/>
      <c r="E645" s="254"/>
      <c r="F645" s="270"/>
      <c r="G645" s="254"/>
      <c r="H645" s="254"/>
      <c r="I645" s="254"/>
      <c r="J645" s="254"/>
      <c r="K645" s="254"/>
      <c r="L645" s="254"/>
      <c r="M645" s="254"/>
      <c r="N645" s="254"/>
      <c r="O645" s="254"/>
      <c r="P645" s="254"/>
      <c r="Q645" s="254"/>
      <c r="R645" s="254"/>
      <c r="S645" s="254"/>
      <c r="T645" s="254"/>
      <c r="U645" s="254"/>
      <c r="V645" s="254"/>
      <c r="W645" s="254"/>
      <c r="X645" s="254"/>
      <c r="Y645" s="254"/>
      <c r="Z645" s="254"/>
    </row>
    <row r="646" spans="1:26" ht="13.5" customHeight="1">
      <c r="A646" s="254"/>
      <c r="B646" s="254"/>
      <c r="C646" s="254"/>
      <c r="D646" s="269"/>
      <c r="E646" s="254"/>
      <c r="F646" s="270"/>
      <c r="G646" s="254"/>
      <c r="H646" s="254"/>
      <c r="I646" s="254"/>
      <c r="J646" s="254"/>
      <c r="K646" s="254"/>
      <c r="L646" s="254"/>
      <c r="M646" s="254"/>
      <c r="N646" s="254"/>
      <c r="O646" s="254"/>
      <c r="P646" s="254"/>
      <c r="Q646" s="254"/>
      <c r="R646" s="254"/>
      <c r="S646" s="254"/>
      <c r="T646" s="254"/>
      <c r="U646" s="254"/>
      <c r="V646" s="254"/>
      <c r="W646" s="254"/>
      <c r="X646" s="254"/>
      <c r="Y646" s="254"/>
      <c r="Z646" s="254"/>
    </row>
    <row r="647" spans="1:26" ht="13.5" customHeight="1">
      <c r="A647" s="254"/>
      <c r="B647" s="254"/>
      <c r="C647" s="254"/>
      <c r="D647" s="269"/>
      <c r="E647" s="254"/>
      <c r="F647" s="270"/>
      <c r="G647" s="254"/>
      <c r="H647" s="254"/>
      <c r="I647" s="254"/>
      <c r="J647" s="254"/>
      <c r="K647" s="254"/>
      <c r="L647" s="254"/>
      <c r="M647" s="254"/>
      <c r="N647" s="254"/>
      <c r="O647" s="254"/>
      <c r="P647" s="254"/>
      <c r="Q647" s="254"/>
      <c r="R647" s="254"/>
      <c r="S647" s="254"/>
      <c r="T647" s="254"/>
      <c r="U647" s="254"/>
      <c r="V647" s="254"/>
      <c r="W647" s="254"/>
      <c r="X647" s="254"/>
      <c r="Y647" s="254"/>
      <c r="Z647" s="254"/>
    </row>
    <row r="648" spans="1:26" ht="13.5" customHeight="1">
      <c r="A648" s="254"/>
      <c r="B648" s="254"/>
      <c r="C648" s="254"/>
      <c r="D648" s="269"/>
      <c r="E648" s="254"/>
      <c r="F648" s="270"/>
      <c r="G648" s="254"/>
      <c r="H648" s="254"/>
      <c r="I648" s="254"/>
      <c r="J648" s="254"/>
      <c r="K648" s="254"/>
      <c r="L648" s="254"/>
      <c r="M648" s="254"/>
      <c r="N648" s="254"/>
      <c r="O648" s="254"/>
      <c r="P648" s="254"/>
      <c r="Q648" s="254"/>
      <c r="R648" s="254"/>
      <c r="S648" s="254"/>
      <c r="T648" s="254"/>
      <c r="U648" s="254"/>
      <c r="V648" s="254"/>
      <c r="W648" s="254"/>
      <c r="X648" s="254"/>
      <c r="Y648" s="254"/>
      <c r="Z648" s="254"/>
    </row>
    <row r="649" spans="1:26" ht="13.5" customHeight="1">
      <c r="A649" s="254"/>
      <c r="B649" s="254"/>
      <c r="C649" s="254"/>
      <c r="D649" s="269"/>
      <c r="E649" s="254"/>
      <c r="F649" s="270"/>
      <c r="G649" s="254"/>
      <c r="H649" s="254"/>
      <c r="I649" s="254"/>
      <c r="J649" s="254"/>
      <c r="K649" s="254"/>
      <c r="L649" s="254"/>
      <c r="M649" s="254"/>
      <c r="N649" s="254"/>
      <c r="O649" s="254"/>
      <c r="P649" s="254"/>
      <c r="Q649" s="254"/>
      <c r="R649" s="254"/>
      <c r="S649" s="254"/>
      <c r="T649" s="254"/>
      <c r="U649" s="254"/>
      <c r="V649" s="254"/>
      <c r="W649" s="254"/>
      <c r="X649" s="254"/>
      <c r="Y649" s="254"/>
      <c r="Z649" s="254"/>
    </row>
    <row r="650" spans="1:26" ht="13.5" customHeight="1">
      <c r="A650" s="254"/>
      <c r="B650" s="254"/>
      <c r="C650" s="254"/>
      <c r="D650" s="269"/>
      <c r="E650" s="254"/>
      <c r="F650" s="270"/>
      <c r="G650" s="254"/>
      <c r="H650" s="254"/>
      <c r="I650" s="254"/>
      <c r="J650" s="254"/>
      <c r="K650" s="254"/>
      <c r="L650" s="254"/>
      <c r="M650" s="254"/>
      <c r="N650" s="254"/>
      <c r="O650" s="254"/>
      <c r="P650" s="254"/>
      <c r="Q650" s="254"/>
      <c r="R650" s="254"/>
      <c r="S650" s="254"/>
      <c r="T650" s="254"/>
      <c r="U650" s="254"/>
      <c r="V650" s="254"/>
      <c r="W650" s="254"/>
      <c r="X650" s="254"/>
      <c r="Y650" s="254"/>
      <c r="Z650" s="254"/>
    </row>
    <row r="651" spans="1:26" ht="13.5" customHeight="1">
      <c r="A651" s="254"/>
      <c r="B651" s="254"/>
      <c r="C651" s="254"/>
      <c r="D651" s="269"/>
      <c r="E651" s="254"/>
      <c r="F651" s="270"/>
      <c r="G651" s="254"/>
      <c r="H651" s="254"/>
      <c r="I651" s="254"/>
      <c r="J651" s="254"/>
      <c r="K651" s="254"/>
      <c r="L651" s="254"/>
      <c r="M651" s="254"/>
      <c r="N651" s="254"/>
      <c r="O651" s="254"/>
      <c r="P651" s="254"/>
      <c r="Q651" s="254"/>
      <c r="R651" s="254"/>
      <c r="S651" s="254"/>
      <c r="T651" s="254"/>
      <c r="U651" s="254"/>
      <c r="V651" s="254"/>
      <c r="W651" s="254"/>
      <c r="X651" s="254"/>
      <c r="Y651" s="254"/>
      <c r="Z651" s="254"/>
    </row>
    <row r="652" spans="1:26" ht="13.5" customHeight="1">
      <c r="A652" s="254"/>
      <c r="B652" s="254"/>
      <c r="C652" s="254"/>
      <c r="D652" s="269"/>
      <c r="E652" s="254"/>
      <c r="F652" s="270"/>
      <c r="G652" s="254"/>
      <c r="H652" s="254"/>
      <c r="I652" s="254"/>
      <c r="J652" s="254"/>
      <c r="K652" s="254"/>
      <c r="L652" s="254"/>
      <c r="M652" s="254"/>
      <c r="N652" s="254"/>
      <c r="O652" s="254"/>
      <c r="P652" s="254"/>
      <c r="Q652" s="254"/>
      <c r="R652" s="254"/>
      <c r="S652" s="254"/>
      <c r="T652" s="254"/>
      <c r="U652" s="254"/>
      <c r="V652" s="254"/>
      <c r="W652" s="254"/>
      <c r="X652" s="254"/>
      <c r="Y652" s="254"/>
      <c r="Z652" s="254"/>
    </row>
    <row r="653" spans="1:26" ht="13.5" customHeight="1">
      <c r="A653" s="254"/>
      <c r="B653" s="254"/>
      <c r="C653" s="254"/>
      <c r="D653" s="269"/>
      <c r="E653" s="254"/>
      <c r="F653" s="270"/>
      <c r="G653" s="254"/>
      <c r="H653" s="254"/>
      <c r="I653" s="254"/>
      <c r="J653" s="254"/>
      <c r="K653" s="254"/>
      <c r="L653" s="254"/>
      <c r="M653" s="254"/>
      <c r="N653" s="254"/>
      <c r="O653" s="254"/>
      <c r="P653" s="254"/>
      <c r="Q653" s="254"/>
      <c r="R653" s="254"/>
      <c r="S653" s="254"/>
      <c r="T653" s="254"/>
      <c r="U653" s="254"/>
      <c r="V653" s="254"/>
      <c r="W653" s="254"/>
      <c r="X653" s="254"/>
      <c r="Y653" s="254"/>
      <c r="Z653" s="254"/>
    </row>
    <row r="654" spans="1:26" ht="13.5" customHeight="1">
      <c r="A654" s="254"/>
      <c r="B654" s="254"/>
      <c r="C654" s="254"/>
      <c r="D654" s="269"/>
      <c r="E654" s="254"/>
      <c r="F654" s="270"/>
      <c r="G654" s="254"/>
      <c r="H654" s="254"/>
      <c r="I654" s="254"/>
      <c r="J654" s="254"/>
      <c r="K654" s="254"/>
      <c r="L654" s="254"/>
      <c r="M654" s="254"/>
      <c r="N654" s="254"/>
      <c r="O654" s="254"/>
      <c r="P654" s="254"/>
      <c r="Q654" s="254"/>
      <c r="R654" s="254"/>
      <c r="S654" s="254"/>
      <c r="T654" s="254"/>
      <c r="U654" s="254"/>
      <c r="V654" s="254"/>
      <c r="W654" s="254"/>
      <c r="X654" s="254"/>
      <c r="Y654" s="254"/>
      <c r="Z654" s="254"/>
    </row>
    <row r="655" spans="1:26" ht="13.5" customHeight="1">
      <c r="A655" s="254"/>
      <c r="B655" s="254"/>
      <c r="C655" s="254"/>
      <c r="D655" s="269"/>
      <c r="E655" s="254"/>
      <c r="F655" s="270"/>
      <c r="G655" s="254"/>
      <c r="H655" s="254"/>
      <c r="I655" s="254"/>
      <c r="J655" s="254"/>
      <c r="K655" s="254"/>
      <c r="L655" s="254"/>
      <c r="M655" s="254"/>
      <c r="N655" s="254"/>
      <c r="O655" s="254"/>
      <c r="P655" s="254"/>
      <c r="Q655" s="254"/>
      <c r="R655" s="254"/>
      <c r="S655" s="254"/>
      <c r="T655" s="254"/>
      <c r="U655" s="254"/>
      <c r="V655" s="254"/>
      <c r="W655" s="254"/>
      <c r="X655" s="254"/>
      <c r="Y655" s="254"/>
      <c r="Z655" s="254"/>
    </row>
    <row r="656" spans="1:26" ht="13.5" customHeight="1">
      <c r="A656" s="254"/>
      <c r="B656" s="254"/>
      <c r="C656" s="254"/>
      <c r="D656" s="269"/>
      <c r="E656" s="254"/>
      <c r="F656" s="270"/>
      <c r="G656" s="254"/>
      <c r="H656" s="254"/>
      <c r="I656" s="254"/>
      <c r="J656" s="254"/>
      <c r="K656" s="254"/>
      <c r="L656" s="254"/>
      <c r="M656" s="254"/>
      <c r="N656" s="254"/>
      <c r="O656" s="254"/>
      <c r="P656" s="254"/>
      <c r="Q656" s="254"/>
      <c r="R656" s="254"/>
      <c r="S656" s="254"/>
      <c r="T656" s="254"/>
      <c r="U656" s="254"/>
      <c r="V656" s="254"/>
      <c r="W656" s="254"/>
      <c r="X656" s="254"/>
      <c r="Y656" s="254"/>
      <c r="Z656" s="254"/>
    </row>
    <row r="657" spans="1:26" ht="13.5" customHeight="1">
      <c r="A657" s="254"/>
      <c r="B657" s="254"/>
      <c r="C657" s="254"/>
      <c r="D657" s="269"/>
      <c r="E657" s="254"/>
      <c r="F657" s="270"/>
      <c r="G657" s="254"/>
      <c r="H657" s="254"/>
      <c r="I657" s="254"/>
      <c r="J657" s="254"/>
      <c r="K657" s="254"/>
      <c r="L657" s="254"/>
      <c r="M657" s="254"/>
      <c r="N657" s="254"/>
      <c r="O657" s="254"/>
      <c r="P657" s="254"/>
      <c r="Q657" s="254"/>
      <c r="R657" s="254"/>
      <c r="S657" s="254"/>
      <c r="T657" s="254"/>
      <c r="U657" s="254"/>
      <c r="V657" s="254"/>
      <c r="W657" s="254"/>
      <c r="X657" s="254"/>
      <c r="Y657" s="254"/>
      <c r="Z657" s="254"/>
    </row>
    <row r="658" spans="1:26" ht="13.5" customHeight="1">
      <c r="A658" s="254"/>
      <c r="B658" s="254"/>
      <c r="C658" s="254"/>
      <c r="D658" s="269"/>
      <c r="E658" s="254"/>
      <c r="F658" s="270"/>
      <c r="G658" s="254"/>
      <c r="H658" s="254"/>
      <c r="I658" s="254"/>
      <c r="J658" s="254"/>
      <c r="K658" s="254"/>
      <c r="L658" s="254"/>
      <c r="M658" s="254"/>
      <c r="N658" s="254"/>
      <c r="O658" s="254"/>
      <c r="P658" s="254"/>
      <c r="Q658" s="254"/>
      <c r="R658" s="254"/>
      <c r="S658" s="254"/>
      <c r="T658" s="254"/>
      <c r="U658" s="254"/>
      <c r="V658" s="254"/>
      <c r="W658" s="254"/>
      <c r="X658" s="254"/>
      <c r="Y658" s="254"/>
      <c r="Z658" s="254"/>
    </row>
    <row r="659" spans="1:26" ht="13.5" customHeight="1">
      <c r="A659" s="254"/>
      <c r="B659" s="254"/>
      <c r="C659" s="254"/>
      <c r="D659" s="269"/>
      <c r="E659" s="254"/>
      <c r="F659" s="270"/>
      <c r="G659" s="254"/>
      <c r="H659" s="254"/>
      <c r="I659" s="254"/>
      <c r="J659" s="254"/>
      <c r="K659" s="254"/>
      <c r="L659" s="254"/>
      <c r="M659" s="254"/>
      <c r="N659" s="254"/>
      <c r="O659" s="254"/>
      <c r="P659" s="254"/>
      <c r="Q659" s="254"/>
      <c r="R659" s="254"/>
      <c r="S659" s="254"/>
      <c r="T659" s="254"/>
      <c r="U659" s="254"/>
      <c r="V659" s="254"/>
      <c r="W659" s="254"/>
      <c r="X659" s="254"/>
      <c r="Y659" s="254"/>
      <c r="Z659" s="254"/>
    </row>
    <row r="660" spans="1:26" ht="13.5" customHeight="1">
      <c r="A660" s="254"/>
      <c r="B660" s="254"/>
      <c r="C660" s="254"/>
      <c r="D660" s="269"/>
      <c r="E660" s="254"/>
      <c r="F660" s="270"/>
      <c r="G660" s="254"/>
      <c r="H660" s="254"/>
      <c r="I660" s="254"/>
      <c r="J660" s="254"/>
      <c r="K660" s="254"/>
      <c r="L660" s="254"/>
      <c r="M660" s="254"/>
      <c r="N660" s="254"/>
      <c r="O660" s="254"/>
      <c r="P660" s="254"/>
      <c r="Q660" s="254"/>
      <c r="R660" s="254"/>
      <c r="S660" s="254"/>
      <c r="T660" s="254"/>
      <c r="U660" s="254"/>
      <c r="V660" s="254"/>
      <c r="W660" s="254"/>
      <c r="X660" s="254"/>
      <c r="Y660" s="254"/>
      <c r="Z660" s="254"/>
    </row>
    <row r="661" spans="1:26" ht="13.5" customHeight="1">
      <c r="A661" s="254"/>
      <c r="B661" s="254"/>
      <c r="C661" s="254"/>
      <c r="D661" s="269"/>
      <c r="E661" s="254"/>
      <c r="F661" s="270"/>
      <c r="G661" s="254"/>
      <c r="H661" s="254"/>
      <c r="I661" s="254"/>
      <c r="J661" s="254"/>
      <c r="K661" s="254"/>
      <c r="L661" s="254"/>
      <c r="M661" s="254"/>
      <c r="N661" s="254"/>
      <c r="O661" s="254"/>
      <c r="P661" s="254"/>
      <c r="Q661" s="254"/>
      <c r="R661" s="254"/>
      <c r="S661" s="254"/>
      <c r="T661" s="254"/>
      <c r="U661" s="254"/>
      <c r="V661" s="254"/>
      <c r="W661" s="254"/>
      <c r="X661" s="254"/>
      <c r="Y661" s="254"/>
      <c r="Z661" s="254"/>
    </row>
    <row r="662" spans="1:26" ht="13.5" customHeight="1">
      <c r="A662" s="254"/>
      <c r="B662" s="254"/>
      <c r="C662" s="254"/>
      <c r="D662" s="269"/>
      <c r="E662" s="254"/>
      <c r="F662" s="270"/>
      <c r="G662" s="254"/>
      <c r="H662" s="254"/>
      <c r="I662" s="254"/>
      <c r="J662" s="254"/>
      <c r="K662" s="254"/>
      <c r="L662" s="254"/>
      <c r="M662" s="254"/>
      <c r="N662" s="254"/>
      <c r="O662" s="254"/>
      <c r="P662" s="254"/>
      <c r="Q662" s="254"/>
      <c r="R662" s="254"/>
      <c r="S662" s="254"/>
      <c r="T662" s="254"/>
      <c r="U662" s="254"/>
      <c r="V662" s="254"/>
      <c r="W662" s="254"/>
      <c r="X662" s="254"/>
      <c r="Y662" s="254"/>
      <c r="Z662" s="254"/>
    </row>
    <row r="663" spans="1:26" ht="13.5" customHeight="1">
      <c r="A663" s="254"/>
      <c r="B663" s="254"/>
      <c r="C663" s="254"/>
      <c r="D663" s="269"/>
      <c r="E663" s="254"/>
      <c r="F663" s="270"/>
      <c r="G663" s="254"/>
      <c r="H663" s="254"/>
      <c r="I663" s="254"/>
      <c r="J663" s="254"/>
      <c r="K663" s="254"/>
      <c r="L663" s="254"/>
      <c r="M663" s="254"/>
      <c r="N663" s="254"/>
      <c r="O663" s="254"/>
      <c r="P663" s="254"/>
      <c r="Q663" s="254"/>
      <c r="R663" s="254"/>
      <c r="S663" s="254"/>
      <c r="T663" s="254"/>
      <c r="U663" s="254"/>
      <c r="V663" s="254"/>
      <c r="W663" s="254"/>
      <c r="X663" s="254"/>
      <c r="Y663" s="254"/>
      <c r="Z663" s="254"/>
    </row>
    <row r="664" spans="1:26" ht="13.5" customHeight="1">
      <c r="A664" s="254"/>
      <c r="B664" s="254"/>
      <c r="C664" s="254"/>
      <c r="D664" s="269"/>
      <c r="E664" s="254"/>
      <c r="F664" s="270"/>
      <c r="G664" s="254"/>
      <c r="H664" s="254"/>
      <c r="I664" s="254"/>
      <c r="J664" s="254"/>
      <c r="K664" s="254"/>
      <c r="L664" s="254"/>
      <c r="M664" s="254"/>
      <c r="N664" s="254"/>
      <c r="O664" s="254"/>
      <c r="P664" s="254"/>
      <c r="Q664" s="254"/>
      <c r="R664" s="254"/>
      <c r="S664" s="254"/>
      <c r="T664" s="254"/>
      <c r="U664" s="254"/>
      <c r="V664" s="254"/>
      <c r="W664" s="254"/>
      <c r="X664" s="254"/>
      <c r="Y664" s="254"/>
      <c r="Z664" s="254"/>
    </row>
    <row r="665" spans="1:26" ht="13.5" customHeight="1">
      <c r="A665" s="254"/>
      <c r="B665" s="254"/>
      <c r="C665" s="254"/>
      <c r="D665" s="269"/>
      <c r="E665" s="254"/>
      <c r="F665" s="270"/>
      <c r="G665" s="254"/>
      <c r="H665" s="254"/>
      <c r="I665" s="254"/>
      <c r="J665" s="254"/>
      <c r="K665" s="254"/>
      <c r="L665" s="254"/>
      <c r="M665" s="254"/>
      <c r="N665" s="254"/>
      <c r="O665" s="254"/>
      <c r="P665" s="254"/>
      <c r="Q665" s="254"/>
      <c r="R665" s="254"/>
      <c r="S665" s="254"/>
      <c r="T665" s="254"/>
      <c r="U665" s="254"/>
      <c r="V665" s="254"/>
      <c r="W665" s="254"/>
      <c r="X665" s="254"/>
      <c r="Y665" s="254"/>
      <c r="Z665" s="254"/>
    </row>
    <row r="666" spans="1:26" ht="13.5" customHeight="1">
      <c r="A666" s="254"/>
      <c r="B666" s="254"/>
      <c r="C666" s="254"/>
      <c r="D666" s="269"/>
      <c r="E666" s="254"/>
      <c r="F666" s="270"/>
      <c r="G666" s="254"/>
      <c r="H666" s="254"/>
      <c r="I666" s="254"/>
      <c r="J666" s="254"/>
      <c r="K666" s="254"/>
      <c r="L666" s="254"/>
      <c r="M666" s="254"/>
      <c r="N666" s="254"/>
      <c r="O666" s="254"/>
      <c r="P666" s="254"/>
      <c r="Q666" s="254"/>
      <c r="R666" s="254"/>
      <c r="S666" s="254"/>
      <c r="T666" s="254"/>
      <c r="U666" s="254"/>
      <c r="V666" s="254"/>
      <c r="W666" s="254"/>
      <c r="X666" s="254"/>
      <c r="Y666" s="254"/>
      <c r="Z666" s="254"/>
    </row>
    <row r="667" spans="1:26" ht="13.5" customHeight="1">
      <c r="A667" s="254"/>
      <c r="B667" s="254"/>
      <c r="C667" s="254"/>
      <c r="D667" s="269"/>
      <c r="E667" s="254"/>
      <c r="F667" s="270"/>
      <c r="G667" s="254"/>
      <c r="H667" s="254"/>
      <c r="I667" s="254"/>
      <c r="J667" s="254"/>
      <c r="K667" s="254"/>
      <c r="L667" s="254"/>
      <c r="M667" s="254"/>
      <c r="N667" s="254"/>
      <c r="O667" s="254"/>
      <c r="P667" s="254"/>
      <c r="Q667" s="254"/>
      <c r="R667" s="254"/>
      <c r="S667" s="254"/>
      <c r="T667" s="254"/>
      <c r="U667" s="254"/>
      <c r="V667" s="254"/>
      <c r="W667" s="254"/>
      <c r="X667" s="254"/>
      <c r="Y667" s="254"/>
      <c r="Z667" s="254"/>
    </row>
    <row r="668" spans="1:26" ht="13.5" customHeight="1">
      <c r="A668" s="254"/>
      <c r="B668" s="254"/>
      <c r="C668" s="254"/>
      <c r="D668" s="269"/>
      <c r="E668" s="254"/>
      <c r="F668" s="270"/>
      <c r="G668" s="254"/>
      <c r="H668" s="254"/>
      <c r="I668" s="254"/>
      <c r="J668" s="254"/>
      <c r="K668" s="254"/>
      <c r="L668" s="254"/>
      <c r="M668" s="254"/>
      <c r="N668" s="254"/>
      <c r="O668" s="254"/>
      <c r="P668" s="254"/>
      <c r="Q668" s="254"/>
      <c r="R668" s="254"/>
      <c r="S668" s="254"/>
      <c r="T668" s="254"/>
      <c r="U668" s="254"/>
      <c r="V668" s="254"/>
      <c r="W668" s="254"/>
      <c r="X668" s="254"/>
      <c r="Y668" s="254"/>
      <c r="Z668" s="254"/>
    </row>
    <row r="669" spans="1:26" ht="13.5" customHeight="1">
      <c r="A669" s="254"/>
      <c r="B669" s="254"/>
      <c r="C669" s="254"/>
      <c r="D669" s="269"/>
      <c r="E669" s="254"/>
      <c r="F669" s="270"/>
      <c r="G669" s="254"/>
      <c r="H669" s="254"/>
      <c r="I669" s="254"/>
      <c r="J669" s="254"/>
      <c r="K669" s="254"/>
      <c r="L669" s="254"/>
      <c r="M669" s="254"/>
      <c r="N669" s="254"/>
      <c r="O669" s="254"/>
      <c r="P669" s="254"/>
      <c r="Q669" s="254"/>
      <c r="R669" s="254"/>
      <c r="S669" s="254"/>
      <c r="T669" s="254"/>
      <c r="U669" s="254"/>
      <c r="V669" s="254"/>
      <c r="W669" s="254"/>
      <c r="X669" s="254"/>
      <c r="Y669" s="254"/>
      <c r="Z669" s="254"/>
    </row>
    <row r="670" spans="1:26" ht="13.5" customHeight="1">
      <c r="A670" s="254"/>
      <c r="B670" s="254"/>
      <c r="C670" s="254"/>
      <c r="D670" s="269"/>
      <c r="E670" s="254"/>
      <c r="F670" s="270"/>
      <c r="G670" s="254"/>
      <c r="H670" s="254"/>
      <c r="I670" s="254"/>
      <c r="J670" s="254"/>
      <c r="K670" s="254"/>
      <c r="L670" s="254"/>
      <c r="M670" s="254"/>
      <c r="N670" s="254"/>
      <c r="O670" s="254"/>
      <c r="P670" s="254"/>
      <c r="Q670" s="254"/>
      <c r="R670" s="254"/>
      <c r="S670" s="254"/>
      <c r="T670" s="254"/>
      <c r="U670" s="254"/>
      <c r="V670" s="254"/>
      <c r="W670" s="254"/>
      <c r="X670" s="254"/>
      <c r="Y670" s="254"/>
      <c r="Z670" s="254"/>
    </row>
    <row r="671" spans="1:26" ht="13.5" customHeight="1">
      <c r="A671" s="254"/>
      <c r="B671" s="254"/>
      <c r="C671" s="254"/>
      <c r="D671" s="269"/>
      <c r="E671" s="254"/>
      <c r="F671" s="270"/>
      <c r="G671" s="254"/>
      <c r="H671" s="254"/>
      <c r="I671" s="254"/>
      <c r="J671" s="254"/>
      <c r="K671" s="254"/>
      <c r="L671" s="254"/>
      <c r="M671" s="254"/>
      <c r="N671" s="254"/>
      <c r="O671" s="254"/>
      <c r="P671" s="254"/>
      <c r="Q671" s="254"/>
      <c r="R671" s="254"/>
      <c r="S671" s="254"/>
      <c r="T671" s="254"/>
      <c r="U671" s="254"/>
      <c r="V671" s="254"/>
      <c r="W671" s="254"/>
      <c r="X671" s="254"/>
      <c r="Y671" s="254"/>
      <c r="Z671" s="254"/>
    </row>
    <row r="672" spans="1:26" ht="13.5" customHeight="1">
      <c r="A672" s="254"/>
      <c r="B672" s="254"/>
      <c r="C672" s="254"/>
      <c r="D672" s="269"/>
      <c r="E672" s="254"/>
      <c r="F672" s="270"/>
      <c r="G672" s="254"/>
      <c r="H672" s="254"/>
      <c r="I672" s="254"/>
      <c r="J672" s="254"/>
      <c r="K672" s="254"/>
      <c r="L672" s="254"/>
      <c r="M672" s="254"/>
      <c r="N672" s="254"/>
      <c r="O672" s="254"/>
      <c r="P672" s="254"/>
      <c r="Q672" s="254"/>
      <c r="R672" s="254"/>
      <c r="S672" s="254"/>
      <c r="T672" s="254"/>
      <c r="U672" s="254"/>
      <c r="V672" s="254"/>
      <c r="W672" s="254"/>
      <c r="X672" s="254"/>
      <c r="Y672" s="254"/>
      <c r="Z672" s="254"/>
    </row>
    <row r="673" spans="1:26" ht="13.5" customHeight="1">
      <c r="A673" s="254"/>
      <c r="B673" s="254"/>
      <c r="C673" s="254"/>
      <c r="D673" s="269"/>
      <c r="E673" s="254"/>
      <c r="F673" s="270"/>
      <c r="G673" s="254"/>
      <c r="H673" s="254"/>
      <c r="I673" s="254"/>
      <c r="J673" s="254"/>
      <c r="K673" s="254"/>
      <c r="L673" s="254"/>
      <c r="M673" s="254"/>
      <c r="N673" s="254"/>
      <c r="O673" s="254"/>
      <c r="P673" s="254"/>
      <c r="Q673" s="254"/>
      <c r="R673" s="254"/>
      <c r="S673" s="254"/>
      <c r="T673" s="254"/>
      <c r="U673" s="254"/>
      <c r="V673" s="254"/>
      <c r="W673" s="254"/>
      <c r="X673" s="254"/>
      <c r="Y673" s="254"/>
      <c r="Z673" s="254"/>
    </row>
    <row r="674" spans="1:26" ht="13.5" customHeight="1">
      <c r="A674" s="254"/>
      <c r="B674" s="254"/>
      <c r="C674" s="254"/>
      <c r="D674" s="269"/>
      <c r="E674" s="254"/>
      <c r="F674" s="270"/>
      <c r="G674" s="254"/>
      <c r="H674" s="254"/>
      <c r="I674" s="254"/>
      <c r="J674" s="254"/>
      <c r="K674" s="254"/>
      <c r="L674" s="254"/>
      <c r="M674" s="254"/>
      <c r="N674" s="254"/>
      <c r="O674" s="254"/>
      <c r="P674" s="254"/>
      <c r="Q674" s="254"/>
      <c r="R674" s="254"/>
      <c r="S674" s="254"/>
      <c r="T674" s="254"/>
      <c r="U674" s="254"/>
      <c r="V674" s="254"/>
      <c r="W674" s="254"/>
      <c r="X674" s="254"/>
      <c r="Y674" s="254"/>
      <c r="Z674" s="254"/>
    </row>
    <row r="675" spans="1:26" ht="13.5" customHeight="1">
      <c r="A675" s="254"/>
      <c r="B675" s="254"/>
      <c r="C675" s="254"/>
      <c r="D675" s="269"/>
      <c r="E675" s="254"/>
      <c r="F675" s="270"/>
      <c r="G675" s="254"/>
      <c r="H675" s="254"/>
      <c r="I675" s="254"/>
      <c r="J675" s="254"/>
      <c r="K675" s="254"/>
      <c r="L675" s="254"/>
      <c r="M675" s="254"/>
      <c r="N675" s="254"/>
      <c r="O675" s="254"/>
      <c r="P675" s="254"/>
      <c r="Q675" s="254"/>
      <c r="R675" s="254"/>
      <c r="S675" s="254"/>
      <c r="T675" s="254"/>
      <c r="U675" s="254"/>
      <c r="V675" s="254"/>
      <c r="W675" s="254"/>
      <c r="X675" s="254"/>
      <c r="Y675" s="254"/>
      <c r="Z675" s="254"/>
    </row>
    <row r="676" spans="1:26" ht="13.5" customHeight="1">
      <c r="A676" s="254"/>
      <c r="B676" s="254"/>
      <c r="C676" s="254"/>
      <c r="D676" s="269"/>
      <c r="E676" s="254"/>
      <c r="F676" s="270"/>
      <c r="G676" s="254"/>
      <c r="H676" s="254"/>
      <c r="I676" s="254"/>
      <c r="J676" s="254"/>
      <c r="K676" s="254"/>
      <c r="L676" s="254"/>
      <c r="M676" s="254"/>
      <c r="N676" s="254"/>
      <c r="O676" s="254"/>
      <c r="P676" s="254"/>
      <c r="Q676" s="254"/>
      <c r="R676" s="254"/>
      <c r="S676" s="254"/>
      <c r="T676" s="254"/>
      <c r="U676" s="254"/>
      <c r="V676" s="254"/>
      <c r="W676" s="254"/>
      <c r="X676" s="254"/>
      <c r="Y676" s="254"/>
      <c r="Z676" s="254"/>
    </row>
    <row r="677" spans="1:26" ht="13.5" customHeight="1">
      <c r="A677" s="254"/>
      <c r="B677" s="254"/>
      <c r="C677" s="254"/>
      <c r="D677" s="269"/>
      <c r="E677" s="254"/>
      <c r="F677" s="270"/>
      <c r="G677" s="254"/>
      <c r="H677" s="254"/>
      <c r="I677" s="254"/>
      <c r="J677" s="254"/>
      <c r="K677" s="254"/>
      <c r="L677" s="254"/>
      <c r="M677" s="254"/>
      <c r="N677" s="254"/>
      <c r="O677" s="254"/>
      <c r="P677" s="254"/>
      <c r="Q677" s="254"/>
      <c r="R677" s="254"/>
      <c r="S677" s="254"/>
      <c r="T677" s="254"/>
      <c r="U677" s="254"/>
      <c r="V677" s="254"/>
      <c r="W677" s="254"/>
      <c r="X677" s="254"/>
      <c r="Y677" s="254"/>
      <c r="Z677" s="254"/>
    </row>
    <row r="678" spans="1:26" ht="13.5" customHeight="1">
      <c r="A678" s="254"/>
      <c r="B678" s="254"/>
      <c r="C678" s="254"/>
      <c r="D678" s="269"/>
      <c r="E678" s="254"/>
      <c r="F678" s="270"/>
      <c r="G678" s="254"/>
      <c r="H678" s="254"/>
      <c r="I678" s="254"/>
      <c r="J678" s="254"/>
      <c r="K678" s="254"/>
      <c r="L678" s="254"/>
      <c r="M678" s="254"/>
      <c r="N678" s="254"/>
      <c r="O678" s="254"/>
      <c r="P678" s="254"/>
      <c r="Q678" s="254"/>
      <c r="R678" s="254"/>
      <c r="S678" s="254"/>
      <c r="T678" s="254"/>
      <c r="U678" s="254"/>
      <c r="V678" s="254"/>
      <c r="W678" s="254"/>
      <c r="X678" s="254"/>
      <c r="Y678" s="254"/>
      <c r="Z678" s="254"/>
    </row>
    <row r="679" spans="1:26" ht="13.5" customHeight="1">
      <c r="A679" s="254"/>
      <c r="B679" s="254"/>
      <c r="C679" s="254"/>
      <c r="D679" s="269"/>
      <c r="E679" s="254"/>
      <c r="F679" s="270"/>
      <c r="G679" s="254"/>
      <c r="H679" s="254"/>
      <c r="I679" s="254"/>
      <c r="J679" s="254"/>
      <c r="K679" s="254"/>
      <c r="L679" s="254"/>
      <c r="M679" s="254"/>
      <c r="N679" s="254"/>
      <c r="O679" s="254"/>
      <c r="P679" s="254"/>
      <c r="Q679" s="254"/>
      <c r="R679" s="254"/>
      <c r="S679" s="254"/>
      <c r="T679" s="254"/>
      <c r="U679" s="254"/>
      <c r="V679" s="254"/>
      <c r="W679" s="254"/>
      <c r="X679" s="254"/>
      <c r="Y679" s="254"/>
      <c r="Z679" s="254"/>
    </row>
    <row r="680" spans="1:26" ht="13.5" customHeight="1">
      <c r="A680" s="254"/>
      <c r="B680" s="254"/>
      <c r="C680" s="254"/>
      <c r="D680" s="269"/>
      <c r="E680" s="254"/>
      <c r="F680" s="270"/>
      <c r="G680" s="254"/>
      <c r="H680" s="254"/>
      <c r="I680" s="254"/>
      <c r="J680" s="254"/>
      <c r="K680" s="254"/>
      <c r="L680" s="254"/>
      <c r="M680" s="254"/>
      <c r="N680" s="254"/>
      <c r="O680" s="254"/>
      <c r="P680" s="254"/>
      <c r="Q680" s="254"/>
      <c r="R680" s="254"/>
      <c r="S680" s="254"/>
      <c r="T680" s="254"/>
      <c r="U680" s="254"/>
      <c r="V680" s="254"/>
      <c r="W680" s="254"/>
      <c r="X680" s="254"/>
      <c r="Y680" s="254"/>
      <c r="Z680" s="254"/>
    </row>
    <row r="681" spans="1:26" ht="13.5" customHeight="1">
      <c r="A681" s="254"/>
      <c r="B681" s="254"/>
      <c r="C681" s="254"/>
      <c r="D681" s="269"/>
      <c r="E681" s="254"/>
      <c r="F681" s="270"/>
      <c r="G681" s="254"/>
      <c r="H681" s="254"/>
      <c r="I681" s="254"/>
      <c r="J681" s="254"/>
      <c r="K681" s="254"/>
      <c r="L681" s="254"/>
      <c r="M681" s="254"/>
      <c r="N681" s="254"/>
      <c r="O681" s="254"/>
      <c r="P681" s="254"/>
      <c r="Q681" s="254"/>
      <c r="R681" s="254"/>
      <c r="S681" s="254"/>
      <c r="T681" s="254"/>
      <c r="U681" s="254"/>
      <c r="V681" s="254"/>
      <c r="W681" s="254"/>
      <c r="X681" s="254"/>
      <c r="Y681" s="254"/>
      <c r="Z681" s="254"/>
    </row>
    <row r="682" spans="1:26" ht="13.5" customHeight="1">
      <c r="A682" s="254"/>
      <c r="B682" s="254"/>
      <c r="C682" s="254"/>
      <c r="D682" s="269"/>
      <c r="E682" s="254"/>
      <c r="F682" s="270"/>
      <c r="G682" s="254"/>
      <c r="H682" s="254"/>
      <c r="I682" s="254"/>
      <c r="J682" s="254"/>
      <c r="K682" s="254"/>
      <c r="L682" s="254"/>
      <c r="M682" s="254"/>
      <c r="N682" s="254"/>
      <c r="O682" s="254"/>
      <c r="P682" s="254"/>
      <c r="Q682" s="254"/>
      <c r="R682" s="254"/>
      <c r="S682" s="254"/>
      <c r="T682" s="254"/>
      <c r="U682" s="254"/>
      <c r="V682" s="254"/>
      <c r="W682" s="254"/>
      <c r="X682" s="254"/>
      <c r="Y682" s="254"/>
      <c r="Z682" s="254"/>
    </row>
    <row r="683" spans="1:26" ht="13.5" customHeight="1">
      <c r="A683" s="254"/>
      <c r="B683" s="254"/>
      <c r="C683" s="254"/>
      <c r="D683" s="269"/>
      <c r="E683" s="254"/>
      <c r="F683" s="270"/>
      <c r="G683" s="254"/>
      <c r="H683" s="254"/>
      <c r="I683" s="254"/>
      <c r="J683" s="254"/>
      <c r="K683" s="254"/>
      <c r="L683" s="254"/>
      <c r="M683" s="254"/>
      <c r="N683" s="254"/>
      <c r="O683" s="254"/>
      <c r="P683" s="254"/>
      <c r="Q683" s="254"/>
      <c r="R683" s="254"/>
      <c r="S683" s="254"/>
      <c r="T683" s="254"/>
      <c r="U683" s="254"/>
      <c r="V683" s="254"/>
      <c r="W683" s="254"/>
      <c r="X683" s="254"/>
      <c r="Y683" s="254"/>
      <c r="Z683" s="254"/>
    </row>
    <row r="684" spans="1:26" ht="13.5" customHeight="1">
      <c r="A684" s="254"/>
      <c r="B684" s="254"/>
      <c r="C684" s="254"/>
      <c r="D684" s="269"/>
      <c r="E684" s="254"/>
      <c r="F684" s="270"/>
      <c r="G684" s="254"/>
      <c r="H684" s="254"/>
      <c r="I684" s="254"/>
      <c r="J684" s="254"/>
      <c r="K684" s="254"/>
      <c r="L684" s="254"/>
      <c r="M684" s="254"/>
      <c r="N684" s="254"/>
      <c r="O684" s="254"/>
      <c r="P684" s="254"/>
      <c r="Q684" s="254"/>
      <c r="R684" s="254"/>
      <c r="S684" s="254"/>
      <c r="T684" s="254"/>
      <c r="U684" s="254"/>
      <c r="V684" s="254"/>
      <c r="W684" s="254"/>
      <c r="X684" s="254"/>
      <c r="Y684" s="254"/>
      <c r="Z684" s="254"/>
    </row>
    <row r="685" spans="1:26" ht="13.5" customHeight="1">
      <c r="A685" s="254"/>
      <c r="B685" s="254"/>
      <c r="C685" s="254"/>
      <c r="D685" s="269"/>
      <c r="E685" s="254"/>
      <c r="F685" s="270"/>
      <c r="G685" s="254"/>
      <c r="H685" s="254"/>
      <c r="I685" s="254"/>
      <c r="J685" s="254"/>
      <c r="K685" s="254"/>
      <c r="L685" s="254"/>
      <c r="M685" s="254"/>
      <c r="N685" s="254"/>
      <c r="O685" s="254"/>
      <c r="P685" s="254"/>
      <c r="Q685" s="254"/>
      <c r="R685" s="254"/>
      <c r="S685" s="254"/>
      <c r="T685" s="254"/>
      <c r="U685" s="254"/>
      <c r="V685" s="254"/>
      <c r="W685" s="254"/>
      <c r="X685" s="254"/>
      <c r="Y685" s="254"/>
      <c r="Z685" s="254"/>
    </row>
    <row r="686" spans="1:26" ht="13.5" customHeight="1">
      <c r="A686" s="254"/>
      <c r="B686" s="254"/>
      <c r="C686" s="254"/>
      <c r="D686" s="269"/>
      <c r="E686" s="254"/>
      <c r="F686" s="270"/>
      <c r="G686" s="254"/>
      <c r="H686" s="254"/>
      <c r="I686" s="254"/>
      <c r="J686" s="254"/>
      <c r="K686" s="254"/>
      <c r="L686" s="254"/>
      <c r="M686" s="254"/>
      <c r="N686" s="254"/>
      <c r="O686" s="254"/>
      <c r="P686" s="254"/>
      <c r="Q686" s="254"/>
      <c r="R686" s="254"/>
      <c r="S686" s="254"/>
      <c r="T686" s="254"/>
      <c r="U686" s="254"/>
      <c r="V686" s="254"/>
      <c r="W686" s="254"/>
      <c r="X686" s="254"/>
      <c r="Y686" s="254"/>
      <c r="Z686" s="254"/>
    </row>
    <row r="687" spans="1:26" ht="13.5" customHeight="1">
      <c r="A687" s="254"/>
      <c r="B687" s="254"/>
      <c r="C687" s="254"/>
      <c r="D687" s="269"/>
      <c r="E687" s="254"/>
      <c r="F687" s="270"/>
      <c r="G687" s="254"/>
      <c r="H687" s="254"/>
      <c r="I687" s="254"/>
      <c r="J687" s="254"/>
      <c r="K687" s="254"/>
      <c r="L687" s="254"/>
      <c r="M687" s="254"/>
      <c r="N687" s="254"/>
      <c r="O687" s="254"/>
      <c r="P687" s="254"/>
      <c r="Q687" s="254"/>
      <c r="R687" s="254"/>
      <c r="S687" s="254"/>
      <c r="T687" s="254"/>
      <c r="U687" s="254"/>
      <c r="V687" s="254"/>
      <c r="W687" s="254"/>
      <c r="X687" s="254"/>
      <c r="Y687" s="254"/>
      <c r="Z687" s="254"/>
    </row>
    <row r="688" spans="1:26" ht="13.5" customHeight="1">
      <c r="A688" s="254"/>
      <c r="B688" s="254"/>
      <c r="C688" s="254"/>
      <c r="D688" s="269"/>
      <c r="E688" s="254"/>
      <c r="F688" s="270"/>
      <c r="G688" s="254"/>
      <c r="H688" s="254"/>
      <c r="I688" s="254"/>
      <c r="J688" s="254"/>
      <c r="K688" s="254"/>
      <c r="L688" s="254"/>
      <c r="M688" s="254"/>
      <c r="N688" s="254"/>
      <c r="O688" s="254"/>
      <c r="P688" s="254"/>
      <c r="Q688" s="254"/>
      <c r="R688" s="254"/>
      <c r="S688" s="254"/>
      <c r="T688" s="254"/>
      <c r="U688" s="254"/>
      <c r="V688" s="254"/>
      <c r="W688" s="254"/>
      <c r="X688" s="254"/>
      <c r="Y688" s="254"/>
      <c r="Z688" s="254"/>
    </row>
    <row r="689" spans="1:26" ht="13.5" customHeight="1">
      <c r="A689" s="254"/>
      <c r="B689" s="254"/>
      <c r="C689" s="254"/>
      <c r="D689" s="269"/>
      <c r="E689" s="254"/>
      <c r="F689" s="270"/>
      <c r="G689" s="254"/>
      <c r="H689" s="254"/>
      <c r="I689" s="254"/>
      <c r="J689" s="254"/>
      <c r="K689" s="254"/>
      <c r="L689" s="254"/>
      <c r="M689" s="254"/>
      <c r="N689" s="254"/>
      <c r="O689" s="254"/>
      <c r="P689" s="254"/>
      <c r="Q689" s="254"/>
      <c r="R689" s="254"/>
      <c r="S689" s="254"/>
      <c r="T689" s="254"/>
      <c r="U689" s="254"/>
      <c r="V689" s="254"/>
      <c r="W689" s="254"/>
      <c r="X689" s="254"/>
      <c r="Y689" s="254"/>
      <c r="Z689" s="254"/>
    </row>
    <row r="690" spans="1:26" ht="13.5" customHeight="1">
      <c r="A690" s="254"/>
      <c r="B690" s="254"/>
      <c r="C690" s="254"/>
      <c r="D690" s="269"/>
      <c r="E690" s="254"/>
      <c r="F690" s="270"/>
      <c r="G690" s="254"/>
      <c r="H690" s="254"/>
      <c r="I690" s="254"/>
      <c r="J690" s="254"/>
      <c r="K690" s="254"/>
      <c r="L690" s="254"/>
      <c r="M690" s="254"/>
      <c r="N690" s="254"/>
      <c r="O690" s="254"/>
      <c r="P690" s="254"/>
      <c r="Q690" s="254"/>
      <c r="R690" s="254"/>
      <c r="S690" s="254"/>
      <c r="T690" s="254"/>
      <c r="U690" s="254"/>
      <c r="V690" s="254"/>
      <c r="W690" s="254"/>
      <c r="X690" s="254"/>
      <c r="Y690" s="254"/>
      <c r="Z690" s="254"/>
    </row>
    <row r="691" spans="1:26" ht="13.5" customHeight="1">
      <c r="A691" s="254"/>
      <c r="B691" s="254"/>
      <c r="C691" s="254"/>
      <c r="D691" s="269"/>
      <c r="E691" s="254"/>
      <c r="F691" s="270"/>
      <c r="G691" s="254"/>
      <c r="H691" s="254"/>
      <c r="I691" s="254"/>
      <c r="J691" s="254"/>
      <c r="K691" s="254"/>
      <c r="L691" s="254"/>
      <c r="M691" s="254"/>
      <c r="N691" s="254"/>
      <c r="O691" s="254"/>
      <c r="P691" s="254"/>
      <c r="Q691" s="254"/>
      <c r="R691" s="254"/>
      <c r="S691" s="254"/>
      <c r="T691" s="254"/>
      <c r="U691" s="254"/>
      <c r="V691" s="254"/>
      <c r="W691" s="254"/>
      <c r="X691" s="254"/>
      <c r="Y691" s="254"/>
      <c r="Z691" s="254"/>
    </row>
    <row r="692" spans="1:26" ht="13.5" customHeight="1">
      <c r="A692" s="254"/>
      <c r="B692" s="254"/>
      <c r="C692" s="254"/>
      <c r="D692" s="269"/>
      <c r="E692" s="254"/>
      <c r="F692" s="270"/>
      <c r="G692" s="254"/>
      <c r="H692" s="254"/>
      <c r="I692" s="254"/>
      <c r="J692" s="254"/>
      <c r="K692" s="254"/>
      <c r="L692" s="254"/>
      <c r="M692" s="254"/>
      <c r="N692" s="254"/>
      <c r="O692" s="254"/>
      <c r="P692" s="254"/>
      <c r="Q692" s="254"/>
      <c r="R692" s="254"/>
      <c r="S692" s="254"/>
      <c r="T692" s="254"/>
      <c r="U692" s="254"/>
      <c r="V692" s="254"/>
      <c r="W692" s="254"/>
      <c r="X692" s="254"/>
      <c r="Y692" s="254"/>
      <c r="Z692" s="254"/>
    </row>
    <row r="693" spans="1:26" ht="13.5" customHeight="1">
      <c r="A693" s="254"/>
      <c r="B693" s="254"/>
      <c r="C693" s="254"/>
      <c r="D693" s="269"/>
      <c r="E693" s="254"/>
      <c r="F693" s="270"/>
      <c r="G693" s="254"/>
      <c r="H693" s="254"/>
      <c r="I693" s="254"/>
      <c r="J693" s="254"/>
      <c r="K693" s="254"/>
      <c r="L693" s="254"/>
      <c r="M693" s="254"/>
      <c r="N693" s="254"/>
      <c r="O693" s="254"/>
      <c r="P693" s="254"/>
      <c r="Q693" s="254"/>
      <c r="R693" s="254"/>
      <c r="S693" s="254"/>
      <c r="T693" s="254"/>
      <c r="U693" s="254"/>
      <c r="V693" s="254"/>
      <c r="W693" s="254"/>
      <c r="X693" s="254"/>
      <c r="Y693" s="254"/>
      <c r="Z693" s="254"/>
    </row>
    <row r="694" spans="1:26" ht="13.5" customHeight="1">
      <c r="A694" s="254"/>
      <c r="B694" s="254"/>
      <c r="C694" s="254"/>
      <c r="D694" s="269"/>
      <c r="E694" s="254"/>
      <c r="F694" s="270"/>
      <c r="G694" s="254"/>
      <c r="H694" s="254"/>
      <c r="I694" s="254"/>
      <c r="J694" s="254"/>
      <c r="K694" s="254"/>
      <c r="L694" s="254"/>
      <c r="M694" s="254"/>
      <c r="N694" s="254"/>
      <c r="O694" s="254"/>
      <c r="P694" s="254"/>
      <c r="Q694" s="254"/>
      <c r="R694" s="254"/>
      <c r="S694" s="254"/>
      <c r="T694" s="254"/>
      <c r="U694" s="254"/>
      <c r="V694" s="254"/>
      <c r="W694" s="254"/>
      <c r="X694" s="254"/>
      <c r="Y694" s="254"/>
      <c r="Z694" s="254"/>
    </row>
    <row r="695" spans="1:26" ht="13.5" customHeight="1">
      <c r="A695" s="254"/>
      <c r="B695" s="254"/>
      <c r="C695" s="254"/>
      <c r="D695" s="269"/>
      <c r="E695" s="254"/>
      <c r="F695" s="270"/>
      <c r="G695" s="254"/>
      <c r="H695" s="254"/>
      <c r="I695" s="254"/>
      <c r="J695" s="254"/>
      <c r="K695" s="254"/>
      <c r="L695" s="254"/>
      <c r="M695" s="254"/>
      <c r="N695" s="254"/>
      <c r="O695" s="254"/>
      <c r="P695" s="254"/>
      <c r="Q695" s="254"/>
      <c r="R695" s="254"/>
      <c r="S695" s="254"/>
      <c r="T695" s="254"/>
      <c r="U695" s="254"/>
      <c r="V695" s="254"/>
      <c r="W695" s="254"/>
      <c r="X695" s="254"/>
      <c r="Y695" s="254"/>
      <c r="Z695" s="254"/>
    </row>
    <row r="696" spans="1:26" ht="13.5" customHeight="1">
      <c r="A696" s="254"/>
      <c r="B696" s="254"/>
      <c r="C696" s="254"/>
      <c r="D696" s="269"/>
      <c r="E696" s="254"/>
      <c r="F696" s="270"/>
      <c r="G696" s="254"/>
      <c r="H696" s="254"/>
      <c r="I696" s="254"/>
      <c r="J696" s="254"/>
      <c r="K696" s="254"/>
      <c r="L696" s="254"/>
      <c r="M696" s="254"/>
      <c r="N696" s="254"/>
      <c r="O696" s="254"/>
      <c r="P696" s="254"/>
      <c r="Q696" s="254"/>
      <c r="R696" s="254"/>
      <c r="S696" s="254"/>
      <c r="T696" s="254"/>
      <c r="U696" s="254"/>
      <c r="V696" s="254"/>
      <c r="W696" s="254"/>
      <c r="X696" s="254"/>
      <c r="Y696" s="254"/>
      <c r="Z696" s="254"/>
    </row>
    <row r="697" spans="1:26" ht="13.5" customHeight="1">
      <c r="A697" s="254"/>
      <c r="B697" s="254"/>
      <c r="C697" s="254"/>
      <c r="D697" s="269"/>
      <c r="E697" s="254"/>
      <c r="F697" s="270"/>
      <c r="G697" s="254"/>
      <c r="H697" s="254"/>
      <c r="I697" s="254"/>
      <c r="J697" s="254"/>
      <c r="K697" s="254"/>
      <c r="L697" s="254"/>
      <c r="M697" s="254"/>
      <c r="N697" s="254"/>
      <c r="O697" s="254"/>
      <c r="P697" s="254"/>
      <c r="Q697" s="254"/>
      <c r="R697" s="254"/>
      <c r="S697" s="254"/>
      <c r="T697" s="254"/>
      <c r="U697" s="254"/>
      <c r="V697" s="254"/>
      <c r="W697" s="254"/>
      <c r="X697" s="254"/>
      <c r="Y697" s="254"/>
      <c r="Z697" s="254"/>
    </row>
    <row r="698" spans="1:26" ht="13.5" customHeight="1">
      <c r="A698" s="254"/>
      <c r="B698" s="254"/>
      <c r="C698" s="254"/>
      <c r="D698" s="269"/>
      <c r="E698" s="254"/>
      <c r="F698" s="270"/>
      <c r="G698" s="254"/>
      <c r="H698" s="254"/>
      <c r="I698" s="254"/>
      <c r="J698" s="254"/>
      <c r="K698" s="254"/>
      <c r="L698" s="254"/>
      <c r="M698" s="254"/>
      <c r="N698" s="254"/>
      <c r="O698" s="254"/>
      <c r="P698" s="254"/>
      <c r="Q698" s="254"/>
      <c r="R698" s="254"/>
      <c r="S698" s="254"/>
      <c r="T698" s="254"/>
      <c r="U698" s="254"/>
      <c r="V698" s="254"/>
      <c r="W698" s="254"/>
      <c r="X698" s="254"/>
      <c r="Y698" s="254"/>
      <c r="Z698" s="254"/>
    </row>
    <row r="699" spans="1:26" ht="13.5" customHeight="1">
      <c r="A699" s="254"/>
      <c r="B699" s="254"/>
      <c r="C699" s="254"/>
      <c r="D699" s="269"/>
      <c r="E699" s="254"/>
      <c r="F699" s="270"/>
      <c r="G699" s="254"/>
      <c r="H699" s="254"/>
      <c r="I699" s="254"/>
      <c r="J699" s="254"/>
      <c r="K699" s="254"/>
      <c r="L699" s="254"/>
      <c r="M699" s="254"/>
      <c r="N699" s="254"/>
      <c r="O699" s="254"/>
      <c r="P699" s="254"/>
      <c r="Q699" s="254"/>
      <c r="R699" s="254"/>
      <c r="S699" s="254"/>
      <c r="T699" s="254"/>
      <c r="U699" s="254"/>
      <c r="V699" s="254"/>
      <c r="W699" s="254"/>
      <c r="X699" s="254"/>
      <c r="Y699" s="254"/>
      <c r="Z699" s="254"/>
    </row>
    <row r="700" spans="1:26" ht="13.5" customHeight="1">
      <c r="A700" s="254"/>
      <c r="B700" s="254"/>
      <c r="C700" s="254"/>
      <c r="D700" s="269"/>
      <c r="E700" s="254"/>
      <c r="F700" s="270"/>
      <c r="G700" s="254"/>
      <c r="H700" s="254"/>
      <c r="I700" s="254"/>
      <c r="J700" s="254"/>
      <c r="K700" s="254"/>
      <c r="L700" s="254"/>
      <c r="M700" s="254"/>
      <c r="N700" s="254"/>
      <c r="O700" s="254"/>
      <c r="P700" s="254"/>
      <c r="Q700" s="254"/>
      <c r="R700" s="254"/>
      <c r="S700" s="254"/>
      <c r="T700" s="254"/>
      <c r="U700" s="254"/>
      <c r="V700" s="254"/>
      <c r="W700" s="254"/>
      <c r="X700" s="254"/>
      <c r="Y700" s="254"/>
      <c r="Z700" s="254"/>
    </row>
    <row r="701" spans="1:26" ht="13.5" customHeight="1">
      <c r="A701" s="254"/>
      <c r="B701" s="254"/>
      <c r="C701" s="254"/>
      <c r="D701" s="269"/>
      <c r="E701" s="254"/>
      <c r="F701" s="270"/>
      <c r="G701" s="254"/>
      <c r="H701" s="254"/>
      <c r="I701" s="254"/>
      <c r="J701" s="254"/>
      <c r="K701" s="254"/>
      <c r="L701" s="254"/>
      <c r="M701" s="254"/>
      <c r="N701" s="254"/>
      <c r="O701" s="254"/>
      <c r="P701" s="254"/>
      <c r="Q701" s="254"/>
      <c r="R701" s="254"/>
      <c r="S701" s="254"/>
      <c r="T701" s="254"/>
      <c r="U701" s="254"/>
      <c r="V701" s="254"/>
      <c r="W701" s="254"/>
      <c r="X701" s="254"/>
      <c r="Y701" s="254"/>
      <c r="Z701" s="254"/>
    </row>
    <row r="702" spans="1:26" ht="13.5" customHeight="1">
      <c r="A702" s="254"/>
      <c r="B702" s="254"/>
      <c r="C702" s="254"/>
      <c r="D702" s="269"/>
      <c r="E702" s="254"/>
      <c r="F702" s="270"/>
      <c r="G702" s="254"/>
      <c r="H702" s="254"/>
      <c r="I702" s="254"/>
      <c r="J702" s="254"/>
      <c r="K702" s="254"/>
      <c r="L702" s="254"/>
      <c r="M702" s="254"/>
      <c r="N702" s="254"/>
      <c r="O702" s="254"/>
      <c r="P702" s="254"/>
      <c r="Q702" s="254"/>
      <c r="R702" s="254"/>
      <c r="S702" s="254"/>
      <c r="T702" s="254"/>
      <c r="U702" s="254"/>
      <c r="V702" s="254"/>
      <c r="W702" s="254"/>
      <c r="X702" s="254"/>
      <c r="Y702" s="254"/>
      <c r="Z702" s="254"/>
    </row>
    <row r="703" spans="1:26" ht="13.5" customHeight="1">
      <c r="A703" s="254"/>
      <c r="B703" s="254"/>
      <c r="C703" s="254"/>
      <c r="D703" s="269"/>
      <c r="E703" s="254"/>
      <c r="F703" s="270"/>
      <c r="G703" s="254"/>
      <c r="H703" s="254"/>
      <c r="I703" s="254"/>
      <c r="J703" s="254"/>
      <c r="K703" s="254"/>
      <c r="L703" s="254"/>
      <c r="M703" s="254"/>
      <c r="N703" s="254"/>
      <c r="O703" s="254"/>
      <c r="P703" s="254"/>
      <c r="Q703" s="254"/>
      <c r="R703" s="254"/>
      <c r="S703" s="254"/>
      <c r="T703" s="254"/>
      <c r="U703" s="254"/>
      <c r="V703" s="254"/>
      <c r="W703" s="254"/>
      <c r="X703" s="254"/>
      <c r="Y703" s="254"/>
      <c r="Z703" s="254"/>
    </row>
    <row r="704" spans="1:26" ht="13.5" customHeight="1">
      <c r="A704" s="254"/>
      <c r="B704" s="254"/>
      <c r="C704" s="254"/>
      <c r="D704" s="269"/>
      <c r="E704" s="254"/>
      <c r="F704" s="270"/>
      <c r="G704" s="254"/>
      <c r="H704" s="254"/>
      <c r="I704" s="254"/>
      <c r="J704" s="254"/>
      <c r="K704" s="254"/>
      <c r="L704" s="254"/>
      <c r="M704" s="254"/>
      <c r="N704" s="254"/>
      <c r="O704" s="254"/>
      <c r="P704" s="254"/>
      <c r="Q704" s="254"/>
      <c r="R704" s="254"/>
      <c r="S704" s="254"/>
      <c r="T704" s="254"/>
      <c r="U704" s="254"/>
      <c r="V704" s="254"/>
      <c r="W704" s="254"/>
      <c r="X704" s="254"/>
      <c r="Y704" s="254"/>
      <c r="Z704" s="254"/>
    </row>
    <row r="705" spans="1:26" ht="13.5" customHeight="1">
      <c r="A705" s="254"/>
      <c r="B705" s="254"/>
      <c r="C705" s="254"/>
      <c r="D705" s="269"/>
      <c r="E705" s="254"/>
      <c r="F705" s="270"/>
      <c r="G705" s="254"/>
      <c r="H705" s="254"/>
      <c r="I705" s="254"/>
      <c r="J705" s="254"/>
      <c r="K705" s="254"/>
      <c r="L705" s="254"/>
      <c r="M705" s="254"/>
      <c r="N705" s="254"/>
      <c r="O705" s="254"/>
      <c r="P705" s="254"/>
      <c r="Q705" s="254"/>
      <c r="R705" s="254"/>
      <c r="S705" s="254"/>
      <c r="T705" s="254"/>
      <c r="U705" s="254"/>
      <c r="V705" s="254"/>
      <c r="W705" s="254"/>
      <c r="X705" s="254"/>
      <c r="Y705" s="254"/>
      <c r="Z705" s="254"/>
    </row>
    <row r="706" spans="1:26" ht="13.5" customHeight="1">
      <c r="A706" s="254"/>
      <c r="B706" s="254"/>
      <c r="C706" s="254"/>
      <c r="D706" s="269"/>
      <c r="E706" s="254"/>
      <c r="F706" s="270"/>
      <c r="G706" s="254"/>
      <c r="H706" s="254"/>
      <c r="I706" s="254"/>
      <c r="J706" s="254"/>
      <c r="K706" s="254"/>
      <c r="L706" s="254"/>
      <c r="M706" s="254"/>
      <c r="N706" s="254"/>
      <c r="O706" s="254"/>
      <c r="P706" s="254"/>
      <c r="Q706" s="254"/>
      <c r="R706" s="254"/>
      <c r="S706" s="254"/>
      <c r="T706" s="254"/>
      <c r="U706" s="254"/>
      <c r="V706" s="254"/>
      <c r="W706" s="254"/>
      <c r="X706" s="254"/>
      <c r="Y706" s="254"/>
      <c r="Z706" s="254"/>
    </row>
    <row r="707" spans="1:26" ht="13.5" customHeight="1">
      <c r="A707" s="254"/>
      <c r="B707" s="254"/>
      <c r="C707" s="254"/>
      <c r="D707" s="269"/>
      <c r="E707" s="254"/>
      <c r="F707" s="270"/>
      <c r="G707" s="254"/>
      <c r="H707" s="254"/>
      <c r="I707" s="254"/>
      <c r="J707" s="254"/>
      <c r="K707" s="254"/>
      <c r="L707" s="254"/>
      <c r="M707" s="254"/>
      <c r="N707" s="254"/>
      <c r="O707" s="254"/>
      <c r="P707" s="254"/>
      <c r="Q707" s="254"/>
      <c r="R707" s="254"/>
      <c r="S707" s="254"/>
      <c r="T707" s="254"/>
      <c r="U707" s="254"/>
      <c r="V707" s="254"/>
      <c r="W707" s="254"/>
      <c r="X707" s="254"/>
      <c r="Y707" s="254"/>
      <c r="Z707" s="254"/>
    </row>
    <row r="708" spans="1:26" ht="13.5" customHeight="1">
      <c r="A708" s="254"/>
      <c r="B708" s="254"/>
      <c r="C708" s="254"/>
      <c r="D708" s="269"/>
      <c r="E708" s="254"/>
      <c r="F708" s="270"/>
      <c r="G708" s="254"/>
      <c r="H708" s="254"/>
      <c r="I708" s="254"/>
      <c r="J708" s="254"/>
      <c r="K708" s="254"/>
      <c r="L708" s="254"/>
      <c r="M708" s="254"/>
      <c r="N708" s="254"/>
      <c r="O708" s="254"/>
      <c r="P708" s="254"/>
      <c r="Q708" s="254"/>
      <c r="R708" s="254"/>
      <c r="S708" s="254"/>
      <c r="T708" s="254"/>
      <c r="U708" s="254"/>
      <c r="V708" s="254"/>
      <c r="W708" s="254"/>
      <c r="X708" s="254"/>
      <c r="Y708" s="254"/>
      <c r="Z708" s="254"/>
    </row>
    <row r="709" spans="1:26" ht="13.5" customHeight="1">
      <c r="A709" s="254"/>
      <c r="B709" s="254"/>
      <c r="C709" s="254"/>
      <c r="D709" s="269"/>
      <c r="E709" s="254"/>
      <c r="F709" s="270"/>
      <c r="G709" s="254"/>
      <c r="H709" s="254"/>
      <c r="I709" s="254"/>
      <c r="J709" s="254"/>
      <c r="K709" s="254"/>
      <c r="L709" s="254"/>
      <c r="M709" s="254"/>
      <c r="N709" s="254"/>
      <c r="O709" s="254"/>
      <c r="P709" s="254"/>
      <c r="Q709" s="254"/>
      <c r="R709" s="254"/>
      <c r="S709" s="254"/>
      <c r="T709" s="254"/>
      <c r="U709" s="254"/>
      <c r="V709" s="254"/>
      <c r="W709" s="254"/>
      <c r="X709" s="254"/>
      <c r="Y709" s="254"/>
      <c r="Z709" s="254"/>
    </row>
    <row r="710" spans="1:26" ht="13.5" customHeight="1">
      <c r="A710" s="254"/>
      <c r="B710" s="254"/>
      <c r="C710" s="254"/>
      <c r="D710" s="269"/>
      <c r="E710" s="254"/>
      <c r="F710" s="270"/>
      <c r="G710" s="254"/>
      <c r="H710" s="254"/>
      <c r="I710" s="254"/>
      <c r="J710" s="254"/>
      <c r="K710" s="254"/>
      <c r="L710" s="254"/>
      <c r="M710" s="254"/>
      <c r="N710" s="254"/>
      <c r="O710" s="254"/>
      <c r="P710" s="254"/>
      <c r="Q710" s="254"/>
      <c r="R710" s="254"/>
      <c r="S710" s="254"/>
      <c r="T710" s="254"/>
      <c r="U710" s="254"/>
      <c r="V710" s="254"/>
      <c r="W710" s="254"/>
      <c r="X710" s="254"/>
      <c r="Y710" s="254"/>
      <c r="Z710" s="254"/>
    </row>
    <row r="711" spans="1:26" ht="13.5" customHeight="1">
      <c r="A711" s="254"/>
      <c r="B711" s="254"/>
      <c r="C711" s="254"/>
      <c r="D711" s="269"/>
      <c r="E711" s="254"/>
      <c r="F711" s="270"/>
      <c r="G711" s="254"/>
      <c r="H711" s="254"/>
      <c r="I711" s="254"/>
      <c r="J711" s="254"/>
      <c r="K711" s="254"/>
      <c r="L711" s="254"/>
      <c r="M711" s="254"/>
      <c r="N711" s="254"/>
      <c r="O711" s="254"/>
      <c r="P711" s="254"/>
      <c r="Q711" s="254"/>
      <c r="R711" s="254"/>
      <c r="S711" s="254"/>
      <c r="T711" s="254"/>
      <c r="U711" s="254"/>
      <c r="V711" s="254"/>
      <c r="W711" s="254"/>
      <c r="X711" s="254"/>
      <c r="Y711" s="254"/>
      <c r="Z711" s="254"/>
    </row>
    <row r="712" spans="1:26" ht="13.5" customHeight="1">
      <c r="A712" s="254"/>
      <c r="B712" s="254"/>
      <c r="C712" s="254"/>
      <c r="D712" s="269"/>
      <c r="E712" s="254"/>
      <c r="F712" s="270"/>
      <c r="G712" s="254"/>
      <c r="H712" s="254"/>
      <c r="I712" s="254"/>
      <c r="J712" s="254"/>
      <c r="K712" s="254"/>
      <c r="L712" s="254"/>
      <c r="M712" s="254"/>
      <c r="N712" s="254"/>
      <c r="O712" s="254"/>
      <c r="P712" s="254"/>
      <c r="Q712" s="254"/>
      <c r="R712" s="254"/>
      <c r="S712" s="254"/>
      <c r="T712" s="254"/>
      <c r="U712" s="254"/>
      <c r="V712" s="254"/>
      <c r="W712" s="254"/>
      <c r="X712" s="254"/>
      <c r="Y712" s="254"/>
      <c r="Z712" s="254"/>
    </row>
    <row r="713" spans="1:26" ht="13.5" customHeight="1">
      <c r="A713" s="254"/>
      <c r="B713" s="254"/>
      <c r="C713" s="254"/>
      <c r="D713" s="269"/>
      <c r="E713" s="254"/>
      <c r="F713" s="270"/>
      <c r="G713" s="254"/>
      <c r="H713" s="254"/>
      <c r="I713" s="254"/>
      <c r="J713" s="254"/>
      <c r="K713" s="254"/>
      <c r="L713" s="254"/>
      <c r="M713" s="254"/>
      <c r="N713" s="254"/>
      <c r="O713" s="254"/>
      <c r="P713" s="254"/>
      <c r="Q713" s="254"/>
      <c r="R713" s="254"/>
      <c r="S713" s="254"/>
      <c r="T713" s="254"/>
      <c r="U713" s="254"/>
      <c r="V713" s="254"/>
      <c r="W713" s="254"/>
      <c r="X713" s="254"/>
      <c r="Y713" s="254"/>
      <c r="Z713" s="254"/>
    </row>
    <row r="714" spans="1:26" ht="13.5" customHeight="1">
      <c r="A714" s="254"/>
      <c r="B714" s="254"/>
      <c r="C714" s="254"/>
      <c r="D714" s="269"/>
      <c r="E714" s="254"/>
      <c r="F714" s="270"/>
      <c r="G714" s="254"/>
      <c r="H714" s="254"/>
      <c r="I714" s="254"/>
      <c r="J714" s="254"/>
      <c r="K714" s="254"/>
      <c r="L714" s="254"/>
      <c r="M714" s="254"/>
      <c r="N714" s="254"/>
      <c r="O714" s="254"/>
      <c r="P714" s="254"/>
      <c r="Q714" s="254"/>
      <c r="R714" s="254"/>
      <c r="S714" s="254"/>
      <c r="T714" s="254"/>
      <c r="U714" s="254"/>
      <c r="V714" s="254"/>
      <c r="W714" s="254"/>
      <c r="X714" s="254"/>
      <c r="Y714" s="254"/>
      <c r="Z714" s="254"/>
    </row>
    <row r="715" spans="1:26" ht="13.5" customHeight="1">
      <c r="A715" s="254"/>
      <c r="B715" s="254"/>
      <c r="C715" s="254"/>
      <c r="D715" s="269"/>
      <c r="E715" s="254"/>
      <c r="F715" s="270"/>
      <c r="G715" s="254"/>
      <c r="H715" s="254"/>
      <c r="I715" s="254"/>
      <c r="J715" s="254"/>
      <c r="K715" s="254"/>
      <c r="L715" s="254"/>
      <c r="M715" s="254"/>
      <c r="N715" s="254"/>
      <c r="O715" s="254"/>
      <c r="P715" s="254"/>
      <c r="Q715" s="254"/>
      <c r="R715" s="254"/>
      <c r="S715" s="254"/>
      <c r="T715" s="254"/>
      <c r="U715" s="254"/>
      <c r="V715" s="254"/>
      <c r="W715" s="254"/>
      <c r="X715" s="254"/>
      <c r="Y715" s="254"/>
      <c r="Z715" s="254"/>
    </row>
    <row r="716" spans="1:26" ht="13.5" customHeight="1">
      <c r="A716" s="254"/>
      <c r="B716" s="254"/>
      <c r="C716" s="254"/>
      <c r="D716" s="269"/>
      <c r="E716" s="254"/>
      <c r="F716" s="270"/>
      <c r="G716" s="254"/>
      <c r="H716" s="254"/>
      <c r="I716" s="254"/>
      <c r="J716" s="254"/>
      <c r="K716" s="254"/>
      <c r="L716" s="254"/>
      <c r="M716" s="254"/>
      <c r="N716" s="254"/>
      <c r="O716" s="254"/>
      <c r="P716" s="254"/>
      <c r="Q716" s="254"/>
      <c r="R716" s="254"/>
      <c r="S716" s="254"/>
      <c r="T716" s="254"/>
      <c r="U716" s="254"/>
      <c r="V716" s="254"/>
      <c r="W716" s="254"/>
      <c r="X716" s="254"/>
      <c r="Y716" s="254"/>
      <c r="Z716" s="254"/>
    </row>
    <row r="717" spans="1:26" ht="13.5" customHeight="1">
      <c r="A717" s="254"/>
      <c r="B717" s="254"/>
      <c r="C717" s="254"/>
      <c r="D717" s="269"/>
      <c r="E717" s="254"/>
      <c r="F717" s="270"/>
      <c r="G717" s="254"/>
      <c r="H717" s="254"/>
      <c r="I717" s="254"/>
      <c r="J717" s="254"/>
      <c r="K717" s="254"/>
      <c r="L717" s="254"/>
      <c r="M717" s="254"/>
      <c r="N717" s="254"/>
      <c r="O717" s="254"/>
      <c r="P717" s="254"/>
      <c r="Q717" s="254"/>
      <c r="R717" s="254"/>
      <c r="S717" s="254"/>
      <c r="T717" s="254"/>
      <c r="U717" s="254"/>
      <c r="V717" s="254"/>
      <c r="W717" s="254"/>
      <c r="X717" s="254"/>
      <c r="Y717" s="254"/>
      <c r="Z717" s="254"/>
    </row>
    <row r="718" spans="1:26" ht="13.5" customHeight="1">
      <c r="A718" s="254"/>
      <c r="B718" s="254"/>
      <c r="C718" s="254"/>
      <c r="D718" s="269"/>
      <c r="E718" s="254"/>
      <c r="F718" s="270"/>
      <c r="G718" s="254"/>
      <c r="H718" s="254"/>
      <c r="I718" s="254"/>
      <c r="J718" s="254"/>
      <c r="K718" s="254"/>
      <c r="L718" s="254"/>
      <c r="M718" s="254"/>
      <c r="N718" s="254"/>
      <c r="O718" s="254"/>
      <c r="P718" s="254"/>
      <c r="Q718" s="254"/>
      <c r="R718" s="254"/>
      <c r="S718" s="254"/>
      <c r="T718" s="254"/>
      <c r="U718" s="254"/>
      <c r="V718" s="254"/>
      <c r="W718" s="254"/>
      <c r="X718" s="254"/>
      <c r="Y718" s="254"/>
      <c r="Z718" s="254"/>
    </row>
    <row r="719" spans="1:26" ht="13.5" customHeight="1">
      <c r="A719" s="254"/>
      <c r="B719" s="254"/>
      <c r="C719" s="254"/>
      <c r="D719" s="269"/>
      <c r="E719" s="254"/>
      <c r="F719" s="270"/>
      <c r="G719" s="254"/>
      <c r="H719" s="254"/>
      <c r="I719" s="254"/>
      <c r="J719" s="254"/>
      <c r="K719" s="254"/>
      <c r="L719" s="254"/>
      <c r="M719" s="254"/>
      <c r="N719" s="254"/>
      <c r="O719" s="254"/>
      <c r="P719" s="254"/>
      <c r="Q719" s="254"/>
      <c r="R719" s="254"/>
      <c r="S719" s="254"/>
      <c r="T719" s="254"/>
      <c r="U719" s="254"/>
      <c r="V719" s="254"/>
      <c r="W719" s="254"/>
      <c r="X719" s="254"/>
      <c r="Y719" s="254"/>
      <c r="Z719" s="254"/>
    </row>
    <row r="720" spans="1:26" ht="13.5" customHeight="1">
      <c r="A720" s="254"/>
      <c r="B720" s="254"/>
      <c r="C720" s="254"/>
      <c r="D720" s="269"/>
      <c r="E720" s="254"/>
      <c r="F720" s="270"/>
      <c r="G720" s="254"/>
      <c r="H720" s="254"/>
      <c r="I720" s="254"/>
      <c r="J720" s="254"/>
      <c r="K720" s="254"/>
      <c r="L720" s="254"/>
      <c r="M720" s="254"/>
      <c r="N720" s="254"/>
      <c r="O720" s="254"/>
      <c r="P720" s="254"/>
      <c r="Q720" s="254"/>
      <c r="R720" s="254"/>
      <c r="S720" s="254"/>
      <c r="T720" s="254"/>
      <c r="U720" s="254"/>
      <c r="V720" s="254"/>
      <c r="W720" s="254"/>
      <c r="X720" s="254"/>
      <c r="Y720" s="254"/>
      <c r="Z720" s="254"/>
    </row>
    <row r="721" spans="1:26" ht="13.5" customHeight="1">
      <c r="A721" s="254"/>
      <c r="B721" s="254"/>
      <c r="C721" s="254"/>
      <c r="D721" s="269"/>
      <c r="E721" s="254"/>
      <c r="F721" s="270"/>
      <c r="G721" s="254"/>
      <c r="H721" s="254"/>
      <c r="I721" s="254"/>
      <c r="J721" s="254"/>
      <c r="K721" s="254"/>
      <c r="L721" s="254"/>
      <c r="M721" s="254"/>
      <c r="N721" s="254"/>
      <c r="O721" s="254"/>
      <c r="P721" s="254"/>
      <c r="Q721" s="254"/>
      <c r="R721" s="254"/>
      <c r="S721" s="254"/>
      <c r="T721" s="254"/>
      <c r="U721" s="254"/>
      <c r="V721" s="254"/>
      <c r="W721" s="254"/>
      <c r="X721" s="254"/>
      <c r="Y721" s="254"/>
      <c r="Z721" s="254"/>
    </row>
    <row r="722" spans="1:26" ht="13.5" customHeight="1">
      <c r="A722" s="254"/>
      <c r="B722" s="254"/>
      <c r="C722" s="254"/>
      <c r="D722" s="269"/>
      <c r="E722" s="254"/>
      <c r="F722" s="270"/>
      <c r="G722" s="254"/>
      <c r="H722" s="254"/>
      <c r="I722" s="254"/>
      <c r="J722" s="254"/>
      <c r="K722" s="254"/>
      <c r="L722" s="254"/>
      <c r="M722" s="254"/>
      <c r="N722" s="254"/>
      <c r="O722" s="254"/>
      <c r="P722" s="254"/>
      <c r="Q722" s="254"/>
      <c r="R722" s="254"/>
      <c r="S722" s="254"/>
      <c r="T722" s="254"/>
      <c r="U722" s="254"/>
      <c r="V722" s="254"/>
      <c r="W722" s="254"/>
      <c r="X722" s="254"/>
      <c r="Y722" s="254"/>
      <c r="Z722" s="254"/>
    </row>
    <row r="723" spans="1:26" ht="13.5" customHeight="1">
      <c r="A723" s="254"/>
      <c r="B723" s="254"/>
      <c r="C723" s="254"/>
      <c r="D723" s="269"/>
      <c r="E723" s="254"/>
      <c r="F723" s="270"/>
      <c r="G723" s="254"/>
      <c r="H723" s="254"/>
      <c r="I723" s="254"/>
      <c r="J723" s="254"/>
      <c r="K723" s="254"/>
      <c r="L723" s="254"/>
      <c r="M723" s="254"/>
      <c r="N723" s="254"/>
      <c r="O723" s="254"/>
      <c r="P723" s="254"/>
      <c r="Q723" s="254"/>
      <c r="R723" s="254"/>
      <c r="S723" s="254"/>
      <c r="T723" s="254"/>
      <c r="U723" s="254"/>
      <c r="V723" s="254"/>
      <c r="W723" s="254"/>
      <c r="X723" s="254"/>
      <c r="Y723" s="254"/>
      <c r="Z723" s="254"/>
    </row>
    <row r="724" spans="1:26" ht="13.5" customHeight="1">
      <c r="A724" s="254"/>
      <c r="B724" s="254"/>
      <c r="C724" s="254"/>
      <c r="D724" s="269"/>
      <c r="E724" s="254"/>
      <c r="F724" s="270"/>
      <c r="G724" s="254"/>
      <c r="H724" s="254"/>
      <c r="I724" s="254"/>
      <c r="J724" s="254"/>
      <c r="K724" s="254"/>
      <c r="L724" s="254"/>
      <c r="M724" s="254"/>
      <c r="N724" s="254"/>
      <c r="O724" s="254"/>
      <c r="P724" s="254"/>
      <c r="Q724" s="254"/>
      <c r="R724" s="254"/>
      <c r="S724" s="254"/>
      <c r="T724" s="254"/>
      <c r="U724" s="254"/>
      <c r="V724" s="254"/>
      <c r="W724" s="254"/>
      <c r="X724" s="254"/>
      <c r="Y724" s="254"/>
      <c r="Z724" s="254"/>
    </row>
    <row r="725" spans="1:26" ht="13.5" customHeight="1">
      <c r="A725" s="254"/>
      <c r="B725" s="254"/>
      <c r="C725" s="254"/>
      <c r="D725" s="269"/>
      <c r="E725" s="254"/>
      <c r="F725" s="270"/>
      <c r="G725" s="254"/>
      <c r="H725" s="254"/>
      <c r="I725" s="254"/>
      <c r="J725" s="254"/>
      <c r="K725" s="254"/>
      <c r="L725" s="254"/>
      <c r="M725" s="254"/>
      <c r="N725" s="254"/>
      <c r="O725" s="254"/>
      <c r="P725" s="254"/>
      <c r="Q725" s="254"/>
      <c r="R725" s="254"/>
      <c r="S725" s="254"/>
      <c r="T725" s="254"/>
      <c r="U725" s="254"/>
      <c r="V725" s="254"/>
      <c r="W725" s="254"/>
      <c r="X725" s="254"/>
      <c r="Y725" s="254"/>
      <c r="Z725" s="254"/>
    </row>
    <row r="726" spans="1:26" ht="13.5" customHeight="1">
      <c r="A726" s="254"/>
      <c r="B726" s="254"/>
      <c r="C726" s="254"/>
      <c r="D726" s="269"/>
      <c r="E726" s="254"/>
      <c r="F726" s="270"/>
      <c r="G726" s="254"/>
      <c r="H726" s="254"/>
      <c r="I726" s="254"/>
      <c r="J726" s="254"/>
      <c r="K726" s="254"/>
      <c r="L726" s="254"/>
      <c r="M726" s="254"/>
      <c r="N726" s="254"/>
      <c r="O726" s="254"/>
      <c r="P726" s="254"/>
      <c r="Q726" s="254"/>
      <c r="R726" s="254"/>
      <c r="S726" s="254"/>
      <c r="T726" s="254"/>
      <c r="U726" s="254"/>
      <c r="V726" s="254"/>
      <c r="W726" s="254"/>
      <c r="X726" s="254"/>
      <c r="Y726" s="254"/>
      <c r="Z726" s="254"/>
    </row>
    <row r="727" spans="1:26" ht="13.5" customHeight="1">
      <c r="A727" s="254"/>
      <c r="B727" s="254"/>
      <c r="C727" s="254"/>
      <c r="D727" s="269"/>
      <c r="E727" s="254"/>
      <c r="F727" s="270"/>
      <c r="G727" s="254"/>
      <c r="H727" s="254"/>
      <c r="I727" s="254"/>
      <c r="J727" s="254"/>
      <c r="K727" s="254"/>
      <c r="L727" s="254"/>
      <c r="M727" s="254"/>
      <c r="N727" s="254"/>
      <c r="O727" s="254"/>
      <c r="P727" s="254"/>
      <c r="Q727" s="254"/>
      <c r="R727" s="254"/>
      <c r="S727" s="254"/>
      <c r="T727" s="254"/>
      <c r="U727" s="254"/>
      <c r="V727" s="254"/>
      <c r="W727" s="254"/>
      <c r="X727" s="254"/>
      <c r="Y727" s="254"/>
      <c r="Z727" s="254"/>
    </row>
    <row r="728" spans="1:26" ht="13.5" customHeight="1">
      <c r="A728" s="254"/>
      <c r="B728" s="254"/>
      <c r="C728" s="254"/>
      <c r="D728" s="269"/>
      <c r="E728" s="254"/>
      <c r="F728" s="270"/>
      <c r="G728" s="254"/>
      <c r="H728" s="254"/>
      <c r="I728" s="254"/>
      <c r="J728" s="254"/>
      <c r="K728" s="254"/>
      <c r="L728" s="254"/>
      <c r="M728" s="254"/>
      <c r="N728" s="254"/>
      <c r="O728" s="254"/>
      <c r="P728" s="254"/>
      <c r="Q728" s="254"/>
      <c r="R728" s="254"/>
      <c r="S728" s="254"/>
      <c r="T728" s="254"/>
      <c r="U728" s="254"/>
      <c r="V728" s="254"/>
      <c r="W728" s="254"/>
      <c r="X728" s="254"/>
      <c r="Y728" s="254"/>
      <c r="Z728" s="254"/>
    </row>
    <row r="729" spans="1:26" ht="13.5" customHeight="1">
      <c r="A729" s="254"/>
      <c r="B729" s="254"/>
      <c r="C729" s="254"/>
      <c r="D729" s="269"/>
      <c r="E729" s="254"/>
      <c r="F729" s="270"/>
      <c r="G729" s="254"/>
      <c r="H729" s="254"/>
      <c r="I729" s="254"/>
      <c r="J729" s="254"/>
      <c r="K729" s="254"/>
      <c r="L729" s="254"/>
      <c r="M729" s="254"/>
      <c r="N729" s="254"/>
      <c r="O729" s="254"/>
      <c r="P729" s="254"/>
      <c r="Q729" s="254"/>
      <c r="R729" s="254"/>
      <c r="S729" s="254"/>
      <c r="T729" s="254"/>
      <c r="U729" s="254"/>
      <c r="V729" s="254"/>
      <c r="W729" s="254"/>
      <c r="X729" s="254"/>
      <c r="Y729" s="254"/>
      <c r="Z729" s="254"/>
    </row>
    <row r="730" spans="1:26" ht="13.5" customHeight="1">
      <c r="A730" s="254"/>
      <c r="B730" s="254"/>
      <c r="C730" s="254"/>
      <c r="D730" s="269"/>
      <c r="E730" s="254"/>
      <c r="F730" s="270"/>
      <c r="G730" s="254"/>
      <c r="H730" s="254"/>
      <c r="I730" s="254"/>
      <c r="J730" s="254"/>
      <c r="K730" s="254"/>
      <c r="L730" s="254"/>
      <c r="M730" s="254"/>
      <c r="N730" s="254"/>
      <c r="O730" s="254"/>
      <c r="P730" s="254"/>
      <c r="Q730" s="254"/>
      <c r="R730" s="254"/>
      <c r="S730" s="254"/>
      <c r="T730" s="254"/>
      <c r="U730" s="254"/>
      <c r="V730" s="254"/>
      <c r="W730" s="254"/>
      <c r="X730" s="254"/>
      <c r="Y730" s="254"/>
      <c r="Z730" s="254"/>
    </row>
    <row r="731" spans="1:26" ht="13.5" customHeight="1">
      <c r="A731" s="254"/>
      <c r="B731" s="254"/>
      <c r="C731" s="254"/>
      <c r="D731" s="269"/>
      <c r="E731" s="254"/>
      <c r="F731" s="270"/>
      <c r="G731" s="254"/>
      <c r="H731" s="254"/>
      <c r="I731" s="254"/>
      <c r="J731" s="254"/>
      <c r="K731" s="254"/>
      <c r="L731" s="254"/>
      <c r="M731" s="254"/>
      <c r="N731" s="254"/>
      <c r="O731" s="254"/>
      <c r="P731" s="254"/>
      <c r="Q731" s="254"/>
      <c r="R731" s="254"/>
      <c r="S731" s="254"/>
      <c r="T731" s="254"/>
      <c r="U731" s="254"/>
      <c r="V731" s="254"/>
      <c r="W731" s="254"/>
      <c r="X731" s="254"/>
      <c r="Y731" s="254"/>
      <c r="Z731" s="254"/>
    </row>
    <row r="732" spans="1:26" ht="13.5" customHeight="1">
      <c r="A732" s="254"/>
      <c r="B732" s="254"/>
      <c r="C732" s="254"/>
      <c r="D732" s="269"/>
      <c r="E732" s="254"/>
      <c r="F732" s="270"/>
      <c r="G732" s="254"/>
      <c r="H732" s="254"/>
      <c r="I732" s="254"/>
      <c r="J732" s="254"/>
      <c r="K732" s="254"/>
      <c r="L732" s="254"/>
      <c r="M732" s="254"/>
      <c r="N732" s="254"/>
      <c r="O732" s="254"/>
      <c r="P732" s="254"/>
      <c r="Q732" s="254"/>
      <c r="R732" s="254"/>
      <c r="S732" s="254"/>
      <c r="T732" s="254"/>
      <c r="U732" s="254"/>
      <c r="V732" s="254"/>
      <c r="W732" s="254"/>
      <c r="X732" s="254"/>
      <c r="Y732" s="254"/>
      <c r="Z732" s="254"/>
    </row>
    <row r="733" spans="1:26" ht="13.5" customHeight="1">
      <c r="A733" s="254"/>
      <c r="B733" s="254"/>
      <c r="C733" s="254"/>
      <c r="D733" s="269"/>
      <c r="E733" s="254"/>
      <c r="F733" s="270"/>
      <c r="G733" s="254"/>
      <c r="H733" s="254"/>
      <c r="I733" s="254"/>
      <c r="J733" s="254"/>
      <c r="K733" s="254"/>
      <c r="L733" s="254"/>
      <c r="M733" s="254"/>
      <c r="N733" s="254"/>
      <c r="O733" s="254"/>
      <c r="P733" s="254"/>
      <c r="Q733" s="254"/>
      <c r="R733" s="254"/>
      <c r="S733" s="254"/>
      <c r="T733" s="254"/>
      <c r="U733" s="254"/>
      <c r="V733" s="254"/>
      <c r="W733" s="254"/>
      <c r="X733" s="254"/>
      <c r="Y733" s="254"/>
      <c r="Z733" s="254"/>
    </row>
    <row r="734" spans="1:26" ht="13.5" customHeight="1">
      <c r="A734" s="254"/>
      <c r="B734" s="254"/>
      <c r="C734" s="254"/>
      <c r="D734" s="269"/>
      <c r="E734" s="254"/>
      <c r="F734" s="270"/>
      <c r="G734" s="254"/>
      <c r="H734" s="254"/>
      <c r="I734" s="254"/>
      <c r="J734" s="254"/>
      <c r="K734" s="254"/>
      <c r="L734" s="254"/>
      <c r="M734" s="254"/>
      <c r="N734" s="254"/>
      <c r="O734" s="254"/>
      <c r="P734" s="254"/>
      <c r="Q734" s="254"/>
      <c r="R734" s="254"/>
      <c r="S734" s="254"/>
      <c r="T734" s="254"/>
      <c r="U734" s="254"/>
      <c r="V734" s="254"/>
      <c r="W734" s="254"/>
      <c r="X734" s="254"/>
      <c r="Y734" s="254"/>
      <c r="Z734" s="254"/>
    </row>
    <row r="735" spans="1:26" ht="13.5" customHeight="1">
      <c r="A735" s="254"/>
      <c r="B735" s="254"/>
      <c r="C735" s="254"/>
      <c r="D735" s="269"/>
      <c r="E735" s="254"/>
      <c r="F735" s="270"/>
      <c r="G735" s="254"/>
      <c r="H735" s="254"/>
      <c r="I735" s="254"/>
      <c r="J735" s="254"/>
      <c r="K735" s="254"/>
      <c r="L735" s="254"/>
      <c r="M735" s="254"/>
      <c r="N735" s="254"/>
      <c r="O735" s="254"/>
      <c r="P735" s="254"/>
      <c r="Q735" s="254"/>
      <c r="R735" s="254"/>
      <c r="S735" s="254"/>
      <c r="T735" s="254"/>
      <c r="U735" s="254"/>
      <c r="V735" s="254"/>
      <c r="W735" s="254"/>
      <c r="X735" s="254"/>
      <c r="Y735" s="254"/>
      <c r="Z735" s="254"/>
    </row>
    <row r="736" spans="1:26" ht="13.5" customHeight="1">
      <c r="A736" s="254"/>
      <c r="B736" s="254"/>
      <c r="C736" s="254"/>
      <c r="D736" s="269"/>
      <c r="E736" s="254"/>
      <c r="F736" s="270"/>
      <c r="G736" s="254"/>
      <c r="H736" s="254"/>
      <c r="I736" s="254"/>
      <c r="J736" s="254"/>
      <c r="K736" s="254"/>
      <c r="L736" s="254"/>
      <c r="M736" s="254"/>
      <c r="N736" s="254"/>
      <c r="O736" s="254"/>
      <c r="P736" s="254"/>
      <c r="Q736" s="254"/>
      <c r="R736" s="254"/>
      <c r="S736" s="254"/>
      <c r="T736" s="254"/>
      <c r="U736" s="254"/>
      <c r="V736" s="254"/>
      <c r="W736" s="254"/>
      <c r="X736" s="254"/>
      <c r="Y736" s="254"/>
      <c r="Z736" s="254"/>
    </row>
    <row r="737" spans="1:26" ht="13.5" customHeight="1">
      <c r="A737" s="254"/>
      <c r="B737" s="254"/>
      <c r="C737" s="254"/>
      <c r="D737" s="269"/>
      <c r="E737" s="254"/>
      <c r="F737" s="270"/>
      <c r="G737" s="254"/>
      <c r="H737" s="254"/>
      <c r="I737" s="254"/>
      <c r="J737" s="254"/>
      <c r="K737" s="254"/>
      <c r="L737" s="254"/>
      <c r="M737" s="254"/>
      <c r="N737" s="254"/>
      <c r="O737" s="254"/>
      <c r="P737" s="254"/>
      <c r="Q737" s="254"/>
      <c r="R737" s="254"/>
      <c r="S737" s="254"/>
      <c r="T737" s="254"/>
      <c r="U737" s="254"/>
      <c r="V737" s="254"/>
      <c r="W737" s="254"/>
      <c r="X737" s="254"/>
      <c r="Y737" s="254"/>
      <c r="Z737" s="254"/>
    </row>
    <row r="738" spans="1:26" ht="13.5" customHeight="1">
      <c r="A738" s="254"/>
      <c r="B738" s="254"/>
      <c r="C738" s="254"/>
      <c r="D738" s="269"/>
      <c r="E738" s="254"/>
      <c r="F738" s="270"/>
      <c r="G738" s="254"/>
      <c r="H738" s="254"/>
      <c r="I738" s="254"/>
      <c r="J738" s="254"/>
      <c r="K738" s="254"/>
      <c r="L738" s="254"/>
      <c r="M738" s="254"/>
      <c r="N738" s="254"/>
      <c r="O738" s="254"/>
      <c r="P738" s="254"/>
      <c r="Q738" s="254"/>
      <c r="R738" s="254"/>
      <c r="S738" s="254"/>
      <c r="T738" s="254"/>
      <c r="U738" s="254"/>
      <c r="V738" s="254"/>
      <c r="W738" s="254"/>
      <c r="X738" s="254"/>
      <c r="Y738" s="254"/>
      <c r="Z738" s="254"/>
    </row>
    <row r="739" spans="1:26" ht="13.5" customHeight="1">
      <c r="A739" s="254"/>
      <c r="B739" s="254"/>
      <c r="C739" s="254"/>
      <c r="D739" s="269"/>
      <c r="E739" s="254"/>
      <c r="F739" s="270"/>
      <c r="G739" s="254"/>
      <c r="H739" s="254"/>
      <c r="I739" s="254"/>
      <c r="J739" s="254"/>
      <c r="K739" s="254"/>
      <c r="L739" s="254"/>
      <c r="M739" s="254"/>
      <c r="N739" s="254"/>
      <c r="O739" s="254"/>
      <c r="P739" s="254"/>
      <c r="Q739" s="254"/>
      <c r="R739" s="254"/>
      <c r="S739" s="254"/>
      <c r="T739" s="254"/>
      <c r="U739" s="254"/>
      <c r="V739" s="254"/>
      <c r="W739" s="254"/>
      <c r="X739" s="254"/>
      <c r="Y739" s="254"/>
      <c r="Z739" s="254"/>
    </row>
    <row r="740" spans="1:26" ht="13.5" customHeight="1">
      <c r="A740" s="254"/>
      <c r="B740" s="254"/>
      <c r="C740" s="254"/>
      <c r="D740" s="269"/>
      <c r="E740" s="254"/>
      <c r="F740" s="270"/>
      <c r="G740" s="254"/>
      <c r="H740" s="254"/>
      <c r="I740" s="254"/>
      <c r="J740" s="254"/>
      <c r="K740" s="254"/>
      <c r="L740" s="254"/>
      <c r="M740" s="254"/>
      <c r="N740" s="254"/>
      <c r="O740" s="254"/>
      <c r="P740" s="254"/>
      <c r="Q740" s="254"/>
      <c r="R740" s="254"/>
      <c r="S740" s="254"/>
      <c r="T740" s="254"/>
      <c r="U740" s="254"/>
      <c r="V740" s="254"/>
      <c r="W740" s="254"/>
      <c r="X740" s="254"/>
      <c r="Y740" s="254"/>
      <c r="Z740" s="254"/>
    </row>
    <row r="741" spans="1:26" ht="13.5" customHeight="1">
      <c r="A741" s="254"/>
      <c r="B741" s="254"/>
      <c r="C741" s="254"/>
      <c r="D741" s="269"/>
      <c r="E741" s="254"/>
      <c r="F741" s="270"/>
      <c r="G741" s="254"/>
      <c r="H741" s="254"/>
      <c r="I741" s="254"/>
      <c r="J741" s="254"/>
      <c r="K741" s="254"/>
      <c r="L741" s="254"/>
      <c r="M741" s="254"/>
      <c r="N741" s="254"/>
      <c r="O741" s="254"/>
      <c r="P741" s="254"/>
      <c r="Q741" s="254"/>
      <c r="R741" s="254"/>
      <c r="S741" s="254"/>
      <c r="T741" s="254"/>
      <c r="U741" s="254"/>
      <c r="V741" s="254"/>
      <c r="W741" s="254"/>
      <c r="X741" s="254"/>
      <c r="Y741" s="254"/>
      <c r="Z741" s="254"/>
    </row>
    <row r="742" spans="1:26" ht="13.5" customHeight="1">
      <c r="A742" s="254"/>
      <c r="B742" s="254"/>
      <c r="C742" s="254"/>
      <c r="D742" s="269"/>
      <c r="E742" s="254"/>
      <c r="F742" s="270"/>
      <c r="G742" s="254"/>
      <c r="H742" s="254"/>
      <c r="I742" s="254"/>
      <c r="J742" s="254"/>
      <c r="K742" s="254"/>
      <c r="L742" s="254"/>
      <c r="M742" s="254"/>
      <c r="N742" s="254"/>
      <c r="O742" s="254"/>
      <c r="P742" s="254"/>
      <c r="Q742" s="254"/>
      <c r="R742" s="254"/>
      <c r="S742" s="254"/>
      <c r="T742" s="254"/>
      <c r="U742" s="254"/>
      <c r="V742" s="254"/>
      <c r="W742" s="254"/>
      <c r="X742" s="254"/>
      <c r="Y742" s="254"/>
      <c r="Z742" s="254"/>
    </row>
    <row r="743" spans="1:26" ht="13.5" customHeight="1">
      <c r="A743" s="254"/>
      <c r="B743" s="254"/>
      <c r="C743" s="254"/>
      <c r="D743" s="269"/>
      <c r="E743" s="254"/>
      <c r="F743" s="270"/>
      <c r="G743" s="254"/>
      <c r="H743" s="254"/>
      <c r="I743" s="254"/>
      <c r="J743" s="254"/>
      <c r="K743" s="254"/>
      <c r="L743" s="254"/>
      <c r="M743" s="254"/>
      <c r="N743" s="254"/>
      <c r="O743" s="254"/>
      <c r="P743" s="254"/>
      <c r="Q743" s="254"/>
      <c r="R743" s="254"/>
      <c r="S743" s="254"/>
      <c r="T743" s="254"/>
      <c r="U743" s="254"/>
      <c r="V743" s="254"/>
      <c r="W743" s="254"/>
      <c r="X743" s="254"/>
      <c r="Y743" s="254"/>
      <c r="Z743" s="254"/>
    </row>
    <row r="744" spans="1:26" ht="13.5" customHeight="1">
      <c r="A744" s="254"/>
      <c r="B744" s="254"/>
      <c r="C744" s="254"/>
      <c r="D744" s="269"/>
      <c r="E744" s="254"/>
      <c r="F744" s="270"/>
      <c r="G744" s="254"/>
      <c r="H744" s="254"/>
      <c r="I744" s="254"/>
      <c r="J744" s="254"/>
      <c r="K744" s="254"/>
      <c r="L744" s="254"/>
      <c r="M744" s="254"/>
      <c r="N744" s="254"/>
      <c r="O744" s="254"/>
      <c r="P744" s="254"/>
      <c r="Q744" s="254"/>
      <c r="R744" s="254"/>
      <c r="S744" s="254"/>
      <c r="T744" s="254"/>
      <c r="U744" s="254"/>
      <c r="V744" s="254"/>
      <c r="W744" s="254"/>
      <c r="X744" s="254"/>
      <c r="Y744" s="254"/>
      <c r="Z744" s="254"/>
    </row>
    <row r="745" spans="1:26" ht="13.5" customHeight="1">
      <c r="A745" s="254"/>
      <c r="B745" s="254"/>
      <c r="C745" s="254"/>
      <c r="D745" s="269"/>
      <c r="E745" s="254"/>
      <c r="F745" s="270"/>
      <c r="G745" s="254"/>
      <c r="H745" s="254"/>
      <c r="I745" s="254"/>
      <c r="J745" s="254"/>
      <c r="K745" s="254"/>
      <c r="L745" s="254"/>
      <c r="M745" s="254"/>
      <c r="N745" s="254"/>
      <c r="O745" s="254"/>
      <c r="P745" s="254"/>
      <c r="Q745" s="254"/>
      <c r="R745" s="254"/>
      <c r="S745" s="254"/>
      <c r="T745" s="254"/>
      <c r="U745" s="254"/>
      <c r="V745" s="254"/>
      <c r="W745" s="254"/>
      <c r="X745" s="254"/>
      <c r="Y745" s="254"/>
      <c r="Z745" s="254"/>
    </row>
    <row r="746" spans="1:26" ht="13.5" customHeight="1">
      <c r="A746" s="254"/>
      <c r="B746" s="254"/>
      <c r="C746" s="254"/>
      <c r="D746" s="269"/>
      <c r="E746" s="254"/>
      <c r="F746" s="270"/>
      <c r="G746" s="254"/>
      <c r="H746" s="254"/>
      <c r="I746" s="254"/>
      <c r="J746" s="254"/>
      <c r="K746" s="254"/>
      <c r="L746" s="254"/>
      <c r="M746" s="254"/>
      <c r="N746" s="254"/>
      <c r="O746" s="254"/>
      <c r="P746" s="254"/>
      <c r="Q746" s="254"/>
      <c r="R746" s="254"/>
      <c r="S746" s="254"/>
      <c r="T746" s="254"/>
      <c r="U746" s="254"/>
      <c r="V746" s="254"/>
      <c r="W746" s="254"/>
      <c r="X746" s="254"/>
      <c r="Y746" s="254"/>
      <c r="Z746" s="254"/>
    </row>
    <row r="747" spans="1:26" ht="13.5" customHeight="1">
      <c r="A747" s="254"/>
      <c r="B747" s="254"/>
      <c r="C747" s="254"/>
      <c r="D747" s="269"/>
      <c r="E747" s="254"/>
      <c r="F747" s="270"/>
      <c r="G747" s="254"/>
      <c r="H747" s="254"/>
      <c r="I747" s="254"/>
      <c r="J747" s="254"/>
      <c r="K747" s="254"/>
      <c r="L747" s="254"/>
      <c r="M747" s="254"/>
      <c r="N747" s="254"/>
      <c r="O747" s="254"/>
      <c r="P747" s="254"/>
      <c r="Q747" s="254"/>
      <c r="R747" s="254"/>
      <c r="S747" s="254"/>
      <c r="T747" s="254"/>
      <c r="U747" s="254"/>
      <c r="V747" s="254"/>
      <c r="W747" s="254"/>
      <c r="X747" s="254"/>
      <c r="Y747" s="254"/>
      <c r="Z747" s="254"/>
    </row>
    <row r="748" spans="1:26" ht="13.5" customHeight="1">
      <c r="A748" s="254"/>
      <c r="B748" s="254"/>
      <c r="C748" s="254"/>
      <c r="D748" s="269"/>
      <c r="E748" s="254"/>
      <c r="F748" s="270"/>
      <c r="G748" s="254"/>
      <c r="H748" s="254"/>
      <c r="I748" s="254"/>
      <c r="J748" s="254"/>
      <c r="K748" s="254"/>
      <c r="L748" s="254"/>
      <c r="M748" s="254"/>
      <c r="N748" s="254"/>
      <c r="O748" s="254"/>
      <c r="P748" s="254"/>
      <c r="Q748" s="254"/>
      <c r="R748" s="254"/>
      <c r="S748" s="254"/>
      <c r="T748" s="254"/>
      <c r="U748" s="254"/>
      <c r="V748" s="254"/>
      <c r="W748" s="254"/>
      <c r="X748" s="254"/>
      <c r="Y748" s="254"/>
      <c r="Z748" s="254"/>
    </row>
    <row r="749" spans="1:26" ht="13.5" customHeight="1">
      <c r="A749" s="254"/>
      <c r="B749" s="254"/>
      <c r="C749" s="254"/>
      <c r="D749" s="269"/>
      <c r="E749" s="254"/>
      <c r="F749" s="270"/>
      <c r="G749" s="254"/>
      <c r="H749" s="254"/>
      <c r="I749" s="254"/>
      <c r="J749" s="254"/>
      <c r="K749" s="254"/>
      <c r="L749" s="254"/>
      <c r="M749" s="254"/>
      <c r="N749" s="254"/>
      <c r="O749" s="254"/>
      <c r="P749" s="254"/>
      <c r="Q749" s="254"/>
      <c r="R749" s="254"/>
      <c r="S749" s="254"/>
      <c r="T749" s="254"/>
      <c r="U749" s="254"/>
      <c r="V749" s="254"/>
      <c r="W749" s="254"/>
      <c r="X749" s="254"/>
      <c r="Y749" s="254"/>
      <c r="Z749" s="254"/>
    </row>
    <row r="750" spans="1:26" ht="13.5" customHeight="1">
      <c r="A750" s="254"/>
      <c r="B750" s="254"/>
      <c r="C750" s="254"/>
      <c r="D750" s="269"/>
      <c r="E750" s="254"/>
      <c r="F750" s="270"/>
      <c r="G750" s="254"/>
      <c r="H750" s="254"/>
      <c r="I750" s="254"/>
      <c r="J750" s="254"/>
      <c r="K750" s="254"/>
      <c r="L750" s="254"/>
      <c r="M750" s="254"/>
      <c r="N750" s="254"/>
      <c r="O750" s="254"/>
      <c r="P750" s="254"/>
      <c r="Q750" s="254"/>
      <c r="R750" s="254"/>
      <c r="S750" s="254"/>
      <c r="T750" s="254"/>
      <c r="U750" s="254"/>
      <c r="V750" s="254"/>
      <c r="W750" s="254"/>
      <c r="X750" s="254"/>
      <c r="Y750" s="254"/>
      <c r="Z750" s="254"/>
    </row>
    <row r="751" spans="1:26" ht="13.5" customHeight="1">
      <c r="A751" s="254"/>
      <c r="B751" s="254"/>
      <c r="C751" s="254"/>
      <c r="D751" s="269"/>
      <c r="E751" s="254"/>
      <c r="F751" s="270"/>
      <c r="G751" s="254"/>
      <c r="H751" s="254"/>
      <c r="I751" s="254"/>
      <c r="J751" s="254"/>
      <c r="K751" s="254"/>
      <c r="L751" s="254"/>
      <c r="M751" s="254"/>
      <c r="N751" s="254"/>
      <c r="O751" s="254"/>
      <c r="P751" s="254"/>
      <c r="Q751" s="254"/>
      <c r="R751" s="254"/>
      <c r="S751" s="254"/>
      <c r="T751" s="254"/>
      <c r="U751" s="254"/>
      <c r="V751" s="254"/>
      <c r="W751" s="254"/>
      <c r="X751" s="254"/>
      <c r="Y751" s="254"/>
      <c r="Z751" s="254"/>
    </row>
    <row r="752" spans="1:26" ht="13.5" customHeight="1">
      <c r="A752" s="254"/>
      <c r="B752" s="254"/>
      <c r="C752" s="254"/>
      <c r="D752" s="269"/>
      <c r="E752" s="254"/>
      <c r="F752" s="270"/>
      <c r="G752" s="254"/>
      <c r="H752" s="254"/>
      <c r="I752" s="254"/>
      <c r="J752" s="254"/>
      <c r="K752" s="254"/>
      <c r="L752" s="254"/>
      <c r="M752" s="254"/>
      <c r="N752" s="254"/>
      <c r="O752" s="254"/>
      <c r="P752" s="254"/>
      <c r="Q752" s="254"/>
      <c r="R752" s="254"/>
      <c r="S752" s="254"/>
      <c r="T752" s="254"/>
      <c r="U752" s="254"/>
      <c r="V752" s="254"/>
      <c r="W752" s="254"/>
      <c r="X752" s="254"/>
      <c r="Y752" s="254"/>
      <c r="Z752" s="254"/>
    </row>
    <row r="753" spans="1:26" ht="13.5" customHeight="1">
      <c r="A753" s="254"/>
      <c r="B753" s="254"/>
      <c r="C753" s="254"/>
      <c r="D753" s="269"/>
      <c r="E753" s="254"/>
      <c r="F753" s="270"/>
      <c r="G753" s="254"/>
      <c r="H753" s="254"/>
      <c r="I753" s="254"/>
      <c r="J753" s="254"/>
      <c r="K753" s="254"/>
      <c r="L753" s="254"/>
      <c r="M753" s="254"/>
      <c r="N753" s="254"/>
      <c r="O753" s="254"/>
      <c r="P753" s="254"/>
      <c r="Q753" s="254"/>
      <c r="R753" s="254"/>
      <c r="S753" s="254"/>
      <c r="T753" s="254"/>
      <c r="U753" s="254"/>
      <c r="V753" s="254"/>
      <c r="W753" s="254"/>
      <c r="X753" s="254"/>
      <c r="Y753" s="254"/>
      <c r="Z753" s="254"/>
    </row>
    <row r="754" spans="1:26" ht="13.5" customHeight="1">
      <c r="A754" s="254"/>
      <c r="B754" s="254"/>
      <c r="C754" s="254"/>
      <c r="D754" s="269"/>
      <c r="E754" s="254"/>
      <c r="F754" s="270"/>
      <c r="G754" s="254"/>
      <c r="H754" s="254"/>
      <c r="I754" s="254"/>
      <c r="J754" s="254"/>
      <c r="K754" s="254"/>
      <c r="L754" s="254"/>
      <c r="M754" s="254"/>
      <c r="N754" s="254"/>
      <c r="O754" s="254"/>
      <c r="P754" s="254"/>
      <c r="Q754" s="254"/>
      <c r="R754" s="254"/>
      <c r="S754" s="254"/>
      <c r="T754" s="254"/>
      <c r="U754" s="254"/>
      <c r="V754" s="254"/>
      <c r="W754" s="254"/>
      <c r="X754" s="254"/>
      <c r="Y754" s="254"/>
      <c r="Z754" s="254"/>
    </row>
    <row r="755" spans="1:26" ht="13.5" customHeight="1">
      <c r="A755" s="254"/>
      <c r="B755" s="254"/>
      <c r="C755" s="254"/>
      <c r="D755" s="269"/>
      <c r="E755" s="254"/>
      <c r="F755" s="270"/>
      <c r="G755" s="254"/>
      <c r="H755" s="254"/>
      <c r="I755" s="254"/>
      <c r="J755" s="254"/>
      <c r="K755" s="254"/>
      <c r="L755" s="254"/>
      <c r="M755" s="254"/>
      <c r="N755" s="254"/>
      <c r="O755" s="254"/>
      <c r="P755" s="254"/>
      <c r="Q755" s="254"/>
      <c r="R755" s="254"/>
      <c r="S755" s="254"/>
      <c r="T755" s="254"/>
      <c r="U755" s="254"/>
      <c r="V755" s="254"/>
      <c r="W755" s="254"/>
      <c r="X755" s="254"/>
      <c r="Y755" s="254"/>
      <c r="Z755" s="254"/>
    </row>
    <row r="756" spans="1:26" ht="13.5" customHeight="1">
      <c r="A756" s="254"/>
      <c r="B756" s="254"/>
      <c r="C756" s="254"/>
      <c r="D756" s="269"/>
      <c r="E756" s="254"/>
      <c r="F756" s="270"/>
      <c r="G756" s="254"/>
      <c r="H756" s="254"/>
      <c r="I756" s="254"/>
      <c r="J756" s="254"/>
      <c r="K756" s="254"/>
      <c r="L756" s="254"/>
      <c r="M756" s="254"/>
      <c r="N756" s="254"/>
      <c r="O756" s="254"/>
      <c r="P756" s="254"/>
      <c r="Q756" s="254"/>
      <c r="R756" s="254"/>
      <c r="S756" s="254"/>
      <c r="T756" s="254"/>
      <c r="U756" s="254"/>
      <c r="V756" s="254"/>
      <c r="W756" s="254"/>
      <c r="X756" s="254"/>
      <c r="Y756" s="254"/>
      <c r="Z756" s="254"/>
    </row>
    <row r="757" spans="1:26" ht="13.5" customHeight="1">
      <c r="A757" s="254"/>
      <c r="B757" s="254"/>
      <c r="C757" s="254"/>
      <c r="D757" s="269"/>
      <c r="E757" s="254"/>
      <c r="F757" s="270"/>
      <c r="G757" s="254"/>
      <c r="H757" s="254"/>
      <c r="I757" s="254"/>
      <c r="J757" s="254"/>
      <c r="K757" s="254"/>
      <c r="L757" s="254"/>
      <c r="M757" s="254"/>
      <c r="N757" s="254"/>
      <c r="O757" s="254"/>
      <c r="P757" s="254"/>
      <c r="Q757" s="254"/>
      <c r="R757" s="254"/>
      <c r="S757" s="254"/>
      <c r="T757" s="254"/>
      <c r="U757" s="254"/>
      <c r="V757" s="254"/>
      <c r="W757" s="254"/>
      <c r="X757" s="254"/>
      <c r="Y757" s="254"/>
      <c r="Z757" s="254"/>
    </row>
    <row r="758" spans="1:26" ht="13.5" customHeight="1">
      <c r="A758" s="254"/>
      <c r="B758" s="254"/>
      <c r="C758" s="254"/>
      <c r="D758" s="269"/>
      <c r="E758" s="254"/>
      <c r="F758" s="270"/>
      <c r="G758" s="254"/>
      <c r="H758" s="254"/>
      <c r="I758" s="254"/>
      <c r="J758" s="254"/>
      <c r="K758" s="254"/>
      <c r="L758" s="254"/>
      <c r="M758" s="254"/>
      <c r="N758" s="254"/>
      <c r="O758" s="254"/>
      <c r="P758" s="254"/>
      <c r="Q758" s="254"/>
      <c r="R758" s="254"/>
      <c r="S758" s="254"/>
      <c r="T758" s="254"/>
      <c r="U758" s="254"/>
      <c r="V758" s="254"/>
      <c r="W758" s="254"/>
      <c r="X758" s="254"/>
      <c r="Y758" s="254"/>
      <c r="Z758" s="254"/>
    </row>
    <row r="759" spans="1:26" ht="13.5" customHeight="1">
      <c r="A759" s="254"/>
      <c r="B759" s="254"/>
      <c r="C759" s="254"/>
      <c r="D759" s="269"/>
      <c r="E759" s="254"/>
      <c r="F759" s="270"/>
      <c r="G759" s="254"/>
      <c r="H759" s="254"/>
      <c r="I759" s="254"/>
      <c r="J759" s="254"/>
      <c r="K759" s="254"/>
      <c r="L759" s="254"/>
      <c r="M759" s="254"/>
      <c r="N759" s="254"/>
      <c r="O759" s="254"/>
      <c r="P759" s="254"/>
      <c r="Q759" s="254"/>
      <c r="R759" s="254"/>
      <c r="S759" s="254"/>
      <c r="T759" s="254"/>
      <c r="U759" s="254"/>
      <c r="V759" s="254"/>
      <c r="W759" s="254"/>
      <c r="X759" s="254"/>
      <c r="Y759" s="254"/>
      <c r="Z759" s="254"/>
    </row>
    <row r="760" spans="1:26" ht="13.5" customHeight="1">
      <c r="A760" s="254"/>
      <c r="B760" s="254"/>
      <c r="C760" s="254"/>
      <c r="D760" s="269"/>
      <c r="E760" s="254"/>
      <c r="F760" s="270"/>
      <c r="G760" s="254"/>
      <c r="H760" s="254"/>
      <c r="I760" s="254"/>
      <c r="J760" s="254"/>
      <c r="K760" s="254"/>
      <c r="L760" s="254"/>
      <c r="M760" s="254"/>
      <c r="N760" s="254"/>
      <c r="O760" s="254"/>
      <c r="P760" s="254"/>
      <c r="Q760" s="254"/>
      <c r="R760" s="254"/>
      <c r="S760" s="254"/>
      <c r="T760" s="254"/>
      <c r="U760" s="254"/>
      <c r="V760" s="254"/>
      <c r="W760" s="254"/>
      <c r="X760" s="254"/>
      <c r="Y760" s="254"/>
      <c r="Z760" s="254"/>
    </row>
    <row r="761" spans="1:26" ht="13.5" customHeight="1">
      <c r="A761" s="254"/>
      <c r="B761" s="254"/>
      <c r="C761" s="254"/>
      <c r="D761" s="269"/>
      <c r="E761" s="254"/>
      <c r="F761" s="270"/>
      <c r="G761" s="254"/>
      <c r="H761" s="254"/>
      <c r="I761" s="254"/>
      <c r="J761" s="254"/>
      <c r="K761" s="254"/>
      <c r="L761" s="254"/>
      <c r="M761" s="254"/>
      <c r="N761" s="254"/>
      <c r="O761" s="254"/>
      <c r="P761" s="254"/>
      <c r="Q761" s="254"/>
      <c r="R761" s="254"/>
      <c r="S761" s="254"/>
      <c r="T761" s="254"/>
      <c r="U761" s="254"/>
      <c r="V761" s="254"/>
      <c r="W761" s="254"/>
      <c r="X761" s="254"/>
      <c r="Y761" s="254"/>
      <c r="Z761" s="254"/>
    </row>
    <row r="762" spans="1:26" ht="13.5" customHeight="1">
      <c r="A762" s="254"/>
      <c r="B762" s="254"/>
      <c r="C762" s="254"/>
      <c r="D762" s="269"/>
      <c r="E762" s="254"/>
      <c r="F762" s="270"/>
      <c r="G762" s="254"/>
      <c r="H762" s="254"/>
      <c r="I762" s="254"/>
      <c r="J762" s="254"/>
      <c r="K762" s="254"/>
      <c r="L762" s="254"/>
      <c r="M762" s="254"/>
      <c r="N762" s="254"/>
      <c r="O762" s="254"/>
      <c r="P762" s="254"/>
      <c r="Q762" s="254"/>
      <c r="R762" s="254"/>
      <c r="S762" s="254"/>
      <c r="T762" s="254"/>
      <c r="U762" s="254"/>
      <c r="V762" s="254"/>
      <c r="W762" s="254"/>
      <c r="X762" s="254"/>
      <c r="Y762" s="254"/>
      <c r="Z762" s="254"/>
    </row>
    <row r="763" spans="1:26" ht="13.5" customHeight="1">
      <c r="A763" s="254"/>
      <c r="B763" s="254"/>
      <c r="C763" s="254"/>
      <c r="D763" s="269"/>
      <c r="E763" s="254"/>
      <c r="F763" s="270"/>
      <c r="G763" s="254"/>
      <c r="H763" s="254"/>
      <c r="I763" s="254"/>
      <c r="J763" s="254"/>
      <c r="K763" s="254"/>
      <c r="L763" s="254"/>
      <c r="M763" s="254"/>
      <c r="N763" s="254"/>
      <c r="O763" s="254"/>
      <c r="P763" s="254"/>
      <c r="Q763" s="254"/>
      <c r="R763" s="254"/>
      <c r="S763" s="254"/>
      <c r="T763" s="254"/>
      <c r="U763" s="254"/>
      <c r="V763" s="254"/>
      <c r="W763" s="254"/>
      <c r="X763" s="254"/>
      <c r="Y763" s="254"/>
      <c r="Z763" s="254"/>
    </row>
    <row r="764" spans="1:26" ht="13.5" customHeight="1">
      <c r="A764" s="254"/>
      <c r="B764" s="254"/>
      <c r="C764" s="254"/>
      <c r="D764" s="269"/>
      <c r="E764" s="254"/>
      <c r="F764" s="270"/>
      <c r="G764" s="254"/>
      <c r="H764" s="254"/>
      <c r="I764" s="254"/>
      <c r="J764" s="254"/>
      <c r="K764" s="254"/>
      <c r="L764" s="254"/>
      <c r="M764" s="254"/>
      <c r="N764" s="254"/>
      <c r="O764" s="254"/>
      <c r="P764" s="254"/>
      <c r="Q764" s="254"/>
      <c r="R764" s="254"/>
      <c r="S764" s="254"/>
      <c r="T764" s="254"/>
      <c r="U764" s="254"/>
      <c r="V764" s="254"/>
      <c r="W764" s="254"/>
      <c r="X764" s="254"/>
      <c r="Y764" s="254"/>
      <c r="Z764" s="254"/>
    </row>
    <row r="765" spans="1:26" ht="13.5" customHeight="1">
      <c r="A765" s="254"/>
      <c r="B765" s="254"/>
      <c r="C765" s="254"/>
      <c r="D765" s="269"/>
      <c r="E765" s="254"/>
      <c r="F765" s="270"/>
      <c r="G765" s="254"/>
      <c r="H765" s="254"/>
      <c r="I765" s="254"/>
      <c r="J765" s="254"/>
      <c r="K765" s="254"/>
      <c r="L765" s="254"/>
      <c r="M765" s="254"/>
      <c r="N765" s="254"/>
      <c r="O765" s="254"/>
      <c r="P765" s="254"/>
      <c r="Q765" s="254"/>
      <c r="R765" s="254"/>
      <c r="S765" s="254"/>
      <c r="T765" s="254"/>
      <c r="U765" s="254"/>
      <c r="V765" s="254"/>
      <c r="W765" s="254"/>
      <c r="X765" s="254"/>
      <c r="Y765" s="254"/>
      <c r="Z765" s="254"/>
    </row>
    <row r="766" spans="1:26" ht="13.5" customHeight="1">
      <c r="A766" s="254"/>
      <c r="B766" s="254"/>
      <c r="C766" s="254"/>
      <c r="D766" s="269"/>
      <c r="E766" s="254"/>
      <c r="F766" s="270"/>
      <c r="G766" s="254"/>
      <c r="H766" s="254"/>
      <c r="I766" s="254"/>
      <c r="J766" s="254"/>
      <c r="K766" s="254"/>
      <c r="L766" s="254"/>
      <c r="M766" s="254"/>
      <c r="N766" s="254"/>
      <c r="O766" s="254"/>
      <c r="P766" s="254"/>
      <c r="Q766" s="254"/>
      <c r="R766" s="254"/>
      <c r="S766" s="254"/>
      <c r="T766" s="254"/>
      <c r="U766" s="254"/>
      <c r="V766" s="254"/>
      <c r="W766" s="254"/>
      <c r="X766" s="254"/>
      <c r="Y766" s="254"/>
      <c r="Z766" s="254"/>
    </row>
    <row r="767" spans="1:26" ht="13.5" customHeight="1">
      <c r="A767" s="254"/>
      <c r="B767" s="254"/>
      <c r="C767" s="254"/>
      <c r="D767" s="269"/>
      <c r="E767" s="254"/>
      <c r="F767" s="270"/>
      <c r="G767" s="254"/>
      <c r="H767" s="254"/>
      <c r="I767" s="254"/>
      <c r="J767" s="254"/>
      <c r="K767" s="254"/>
      <c r="L767" s="254"/>
      <c r="M767" s="254"/>
      <c r="N767" s="254"/>
      <c r="O767" s="254"/>
      <c r="P767" s="254"/>
      <c r="Q767" s="254"/>
      <c r="R767" s="254"/>
      <c r="S767" s="254"/>
      <c r="T767" s="254"/>
      <c r="U767" s="254"/>
      <c r="V767" s="254"/>
      <c r="W767" s="254"/>
      <c r="X767" s="254"/>
      <c r="Y767" s="254"/>
      <c r="Z767" s="254"/>
    </row>
    <row r="768" spans="1:26" ht="13.5" customHeight="1">
      <c r="A768" s="254"/>
      <c r="B768" s="254"/>
      <c r="C768" s="254"/>
      <c r="D768" s="269"/>
      <c r="E768" s="254"/>
      <c r="F768" s="270"/>
      <c r="G768" s="254"/>
      <c r="H768" s="254"/>
      <c r="I768" s="254"/>
      <c r="J768" s="254"/>
      <c r="K768" s="254"/>
      <c r="L768" s="254"/>
      <c r="M768" s="254"/>
      <c r="N768" s="254"/>
      <c r="O768" s="254"/>
      <c r="P768" s="254"/>
      <c r="Q768" s="254"/>
      <c r="R768" s="254"/>
      <c r="S768" s="254"/>
      <c r="T768" s="254"/>
      <c r="U768" s="254"/>
      <c r="V768" s="254"/>
      <c r="W768" s="254"/>
      <c r="X768" s="254"/>
      <c r="Y768" s="254"/>
      <c r="Z768" s="254"/>
    </row>
    <row r="769" spans="1:26" ht="13.5" customHeight="1">
      <c r="A769" s="254"/>
      <c r="B769" s="254"/>
      <c r="C769" s="254"/>
      <c r="D769" s="269"/>
      <c r="E769" s="254"/>
      <c r="F769" s="270"/>
      <c r="G769" s="254"/>
      <c r="H769" s="254"/>
      <c r="I769" s="254"/>
      <c r="J769" s="254"/>
      <c r="K769" s="254"/>
      <c r="L769" s="254"/>
      <c r="M769" s="254"/>
      <c r="N769" s="254"/>
      <c r="O769" s="254"/>
      <c r="P769" s="254"/>
      <c r="Q769" s="254"/>
      <c r="R769" s="254"/>
      <c r="S769" s="254"/>
      <c r="T769" s="254"/>
      <c r="U769" s="254"/>
      <c r="V769" s="254"/>
      <c r="W769" s="254"/>
      <c r="X769" s="254"/>
      <c r="Y769" s="254"/>
      <c r="Z769" s="254"/>
    </row>
    <row r="770" spans="1:26" ht="13.5" customHeight="1">
      <c r="A770" s="254"/>
      <c r="B770" s="254"/>
      <c r="C770" s="254"/>
      <c r="D770" s="269"/>
      <c r="E770" s="254"/>
      <c r="F770" s="270"/>
      <c r="G770" s="254"/>
      <c r="H770" s="254"/>
      <c r="I770" s="254"/>
      <c r="J770" s="254"/>
      <c r="K770" s="254"/>
      <c r="L770" s="254"/>
      <c r="M770" s="254"/>
      <c r="N770" s="254"/>
      <c r="O770" s="254"/>
      <c r="P770" s="254"/>
      <c r="Q770" s="254"/>
      <c r="R770" s="254"/>
      <c r="S770" s="254"/>
      <c r="T770" s="254"/>
      <c r="U770" s="254"/>
      <c r="V770" s="254"/>
      <c r="W770" s="254"/>
      <c r="X770" s="254"/>
      <c r="Y770" s="254"/>
      <c r="Z770" s="254"/>
    </row>
    <row r="771" spans="1:26" ht="13.5" customHeight="1">
      <c r="A771" s="254"/>
      <c r="B771" s="254"/>
      <c r="C771" s="254"/>
      <c r="D771" s="269"/>
      <c r="E771" s="254"/>
      <c r="F771" s="270"/>
      <c r="G771" s="254"/>
      <c r="H771" s="254"/>
      <c r="I771" s="254"/>
      <c r="J771" s="254"/>
      <c r="K771" s="254"/>
      <c r="L771" s="254"/>
      <c r="M771" s="254"/>
      <c r="N771" s="254"/>
      <c r="O771" s="254"/>
      <c r="P771" s="254"/>
      <c r="Q771" s="254"/>
      <c r="R771" s="254"/>
      <c r="S771" s="254"/>
      <c r="T771" s="254"/>
      <c r="U771" s="254"/>
      <c r="V771" s="254"/>
      <c r="W771" s="254"/>
      <c r="X771" s="254"/>
      <c r="Y771" s="254"/>
      <c r="Z771" s="254"/>
    </row>
    <row r="772" spans="1:26" ht="13.5" customHeight="1">
      <c r="A772" s="254"/>
      <c r="B772" s="254"/>
      <c r="C772" s="254"/>
      <c r="D772" s="269"/>
      <c r="E772" s="254"/>
      <c r="F772" s="270"/>
      <c r="G772" s="254"/>
      <c r="H772" s="254"/>
      <c r="I772" s="254"/>
      <c r="J772" s="254"/>
      <c r="K772" s="254"/>
      <c r="L772" s="254"/>
      <c r="M772" s="254"/>
      <c r="N772" s="254"/>
      <c r="O772" s="254"/>
      <c r="P772" s="254"/>
      <c r="Q772" s="254"/>
      <c r="R772" s="254"/>
      <c r="S772" s="254"/>
      <c r="T772" s="254"/>
      <c r="U772" s="254"/>
      <c r="V772" s="254"/>
      <c r="W772" s="254"/>
      <c r="X772" s="254"/>
      <c r="Y772" s="254"/>
      <c r="Z772" s="254"/>
    </row>
    <row r="773" spans="1:26" ht="13.5" customHeight="1">
      <c r="A773" s="254"/>
      <c r="B773" s="254"/>
      <c r="C773" s="254"/>
      <c r="D773" s="269"/>
      <c r="E773" s="254"/>
      <c r="F773" s="270"/>
      <c r="G773" s="254"/>
      <c r="H773" s="254"/>
      <c r="I773" s="254"/>
      <c r="J773" s="254"/>
      <c r="K773" s="254"/>
      <c r="L773" s="254"/>
      <c r="M773" s="254"/>
      <c r="N773" s="254"/>
      <c r="O773" s="254"/>
      <c r="P773" s="254"/>
      <c r="Q773" s="254"/>
      <c r="R773" s="254"/>
      <c r="S773" s="254"/>
      <c r="T773" s="254"/>
      <c r="U773" s="254"/>
      <c r="V773" s="254"/>
      <c r="W773" s="254"/>
      <c r="X773" s="254"/>
      <c r="Y773" s="254"/>
      <c r="Z773" s="254"/>
    </row>
    <row r="774" spans="1:26" ht="13.5" customHeight="1">
      <c r="A774" s="254"/>
      <c r="B774" s="254"/>
      <c r="C774" s="254"/>
      <c r="D774" s="269"/>
      <c r="E774" s="254"/>
      <c r="F774" s="270"/>
      <c r="G774" s="254"/>
      <c r="H774" s="254"/>
      <c r="I774" s="254"/>
      <c r="J774" s="254"/>
      <c r="K774" s="254"/>
      <c r="L774" s="254"/>
      <c r="M774" s="254"/>
      <c r="N774" s="254"/>
      <c r="O774" s="254"/>
      <c r="P774" s="254"/>
      <c r="Q774" s="254"/>
      <c r="R774" s="254"/>
      <c r="S774" s="254"/>
      <c r="T774" s="254"/>
      <c r="U774" s="254"/>
      <c r="V774" s="254"/>
      <c r="W774" s="254"/>
      <c r="X774" s="254"/>
      <c r="Y774" s="254"/>
      <c r="Z774" s="254"/>
    </row>
    <row r="775" spans="1:26" ht="13.5" customHeight="1">
      <c r="A775" s="254"/>
      <c r="B775" s="254"/>
      <c r="C775" s="254"/>
      <c r="D775" s="269"/>
      <c r="E775" s="254"/>
      <c r="F775" s="270"/>
      <c r="G775" s="254"/>
      <c r="H775" s="254"/>
      <c r="I775" s="254"/>
      <c r="J775" s="254"/>
      <c r="K775" s="254"/>
      <c r="L775" s="254"/>
      <c r="M775" s="254"/>
      <c r="N775" s="254"/>
      <c r="O775" s="254"/>
      <c r="P775" s="254"/>
      <c r="Q775" s="254"/>
      <c r="R775" s="254"/>
      <c r="S775" s="254"/>
      <c r="T775" s="254"/>
      <c r="U775" s="254"/>
      <c r="V775" s="254"/>
      <c r="W775" s="254"/>
      <c r="X775" s="254"/>
      <c r="Y775" s="254"/>
      <c r="Z775" s="254"/>
    </row>
    <row r="776" spans="1:26" ht="13.5" customHeight="1">
      <c r="A776" s="254"/>
      <c r="B776" s="254"/>
      <c r="C776" s="254"/>
      <c r="D776" s="269"/>
      <c r="E776" s="254"/>
      <c r="F776" s="270"/>
      <c r="G776" s="254"/>
      <c r="H776" s="254"/>
      <c r="I776" s="254"/>
      <c r="J776" s="254"/>
      <c r="K776" s="254"/>
      <c r="L776" s="254"/>
      <c r="M776" s="254"/>
      <c r="N776" s="254"/>
      <c r="O776" s="254"/>
      <c r="P776" s="254"/>
      <c r="Q776" s="254"/>
      <c r="R776" s="254"/>
      <c r="S776" s="254"/>
      <c r="T776" s="254"/>
      <c r="U776" s="254"/>
      <c r="V776" s="254"/>
      <c r="W776" s="254"/>
      <c r="X776" s="254"/>
      <c r="Y776" s="254"/>
      <c r="Z776" s="254"/>
    </row>
    <row r="777" spans="1:26" ht="13.5" customHeight="1">
      <c r="A777" s="254"/>
      <c r="B777" s="254"/>
      <c r="C777" s="254"/>
      <c r="D777" s="269"/>
      <c r="E777" s="254"/>
      <c r="F777" s="270"/>
      <c r="G777" s="254"/>
      <c r="H777" s="254"/>
      <c r="I777" s="254"/>
      <c r="J777" s="254"/>
      <c r="K777" s="254"/>
      <c r="L777" s="254"/>
      <c r="M777" s="254"/>
      <c r="N777" s="254"/>
      <c r="O777" s="254"/>
      <c r="P777" s="254"/>
      <c r="Q777" s="254"/>
      <c r="R777" s="254"/>
      <c r="S777" s="254"/>
      <c r="T777" s="254"/>
      <c r="U777" s="254"/>
      <c r="V777" s="254"/>
      <c r="W777" s="254"/>
      <c r="X777" s="254"/>
      <c r="Y777" s="254"/>
      <c r="Z777" s="254"/>
    </row>
    <row r="778" spans="1:26" ht="13.5" customHeight="1">
      <c r="A778" s="254"/>
      <c r="B778" s="254"/>
      <c r="C778" s="254"/>
      <c r="D778" s="269"/>
      <c r="E778" s="254"/>
      <c r="F778" s="270"/>
      <c r="G778" s="254"/>
      <c r="H778" s="254"/>
      <c r="I778" s="254"/>
      <c r="J778" s="254"/>
      <c r="K778" s="254"/>
      <c r="L778" s="254"/>
      <c r="M778" s="254"/>
      <c r="N778" s="254"/>
      <c r="O778" s="254"/>
      <c r="P778" s="254"/>
      <c r="Q778" s="254"/>
      <c r="R778" s="254"/>
      <c r="S778" s="254"/>
      <c r="T778" s="254"/>
      <c r="U778" s="254"/>
      <c r="V778" s="254"/>
      <c r="W778" s="254"/>
      <c r="X778" s="254"/>
      <c r="Y778" s="254"/>
      <c r="Z778" s="254"/>
    </row>
    <row r="779" spans="1:26" ht="13.5" customHeight="1">
      <c r="A779" s="254"/>
      <c r="B779" s="254"/>
      <c r="C779" s="254"/>
      <c r="D779" s="269"/>
      <c r="E779" s="254"/>
      <c r="F779" s="270"/>
      <c r="G779" s="254"/>
      <c r="H779" s="254"/>
      <c r="I779" s="254"/>
      <c r="J779" s="254"/>
      <c r="K779" s="254"/>
      <c r="L779" s="254"/>
      <c r="M779" s="254"/>
      <c r="N779" s="254"/>
      <c r="O779" s="254"/>
      <c r="P779" s="254"/>
      <c r="Q779" s="254"/>
      <c r="R779" s="254"/>
      <c r="S779" s="254"/>
      <c r="T779" s="254"/>
      <c r="U779" s="254"/>
      <c r="V779" s="254"/>
      <c r="W779" s="254"/>
      <c r="X779" s="254"/>
      <c r="Y779" s="254"/>
      <c r="Z779" s="254"/>
    </row>
    <row r="780" spans="1:26" ht="13.5" customHeight="1">
      <c r="A780" s="254"/>
      <c r="B780" s="254"/>
      <c r="C780" s="254"/>
      <c r="D780" s="269"/>
      <c r="E780" s="254"/>
      <c r="F780" s="270"/>
      <c r="G780" s="254"/>
      <c r="H780" s="254"/>
      <c r="I780" s="254"/>
      <c r="J780" s="254"/>
      <c r="K780" s="254"/>
      <c r="L780" s="254"/>
      <c r="M780" s="254"/>
      <c r="N780" s="254"/>
      <c r="O780" s="254"/>
      <c r="P780" s="254"/>
      <c r="Q780" s="254"/>
      <c r="R780" s="254"/>
      <c r="S780" s="254"/>
      <c r="T780" s="254"/>
      <c r="U780" s="254"/>
      <c r="V780" s="254"/>
      <c r="W780" s="254"/>
      <c r="X780" s="254"/>
      <c r="Y780" s="254"/>
      <c r="Z780" s="254"/>
    </row>
    <row r="781" spans="1:26" ht="13.5" customHeight="1">
      <c r="A781" s="254"/>
      <c r="B781" s="254"/>
      <c r="C781" s="254"/>
      <c r="D781" s="269"/>
      <c r="E781" s="254"/>
      <c r="F781" s="270"/>
      <c r="G781" s="254"/>
      <c r="H781" s="254"/>
      <c r="I781" s="254"/>
      <c r="J781" s="254"/>
      <c r="K781" s="254"/>
      <c r="L781" s="254"/>
      <c r="M781" s="254"/>
      <c r="N781" s="254"/>
      <c r="O781" s="254"/>
      <c r="P781" s="254"/>
      <c r="Q781" s="254"/>
      <c r="R781" s="254"/>
      <c r="S781" s="254"/>
      <c r="T781" s="254"/>
      <c r="U781" s="254"/>
      <c r="V781" s="254"/>
      <c r="W781" s="254"/>
      <c r="X781" s="254"/>
      <c r="Y781" s="254"/>
      <c r="Z781" s="254"/>
    </row>
    <row r="782" spans="1:26" ht="13.5" customHeight="1">
      <c r="A782" s="254"/>
      <c r="B782" s="254"/>
      <c r="C782" s="254"/>
      <c r="D782" s="269"/>
      <c r="E782" s="254"/>
      <c r="F782" s="270"/>
      <c r="G782" s="254"/>
      <c r="H782" s="254"/>
      <c r="I782" s="254"/>
      <c r="J782" s="254"/>
      <c r="K782" s="254"/>
      <c r="L782" s="254"/>
      <c r="M782" s="254"/>
      <c r="N782" s="254"/>
      <c r="O782" s="254"/>
      <c r="P782" s="254"/>
      <c r="Q782" s="254"/>
      <c r="R782" s="254"/>
      <c r="S782" s="254"/>
      <c r="T782" s="254"/>
      <c r="U782" s="254"/>
      <c r="V782" s="254"/>
      <c r="W782" s="254"/>
      <c r="X782" s="254"/>
      <c r="Y782" s="254"/>
      <c r="Z782" s="254"/>
    </row>
    <row r="783" spans="1:26" ht="13.5" customHeight="1">
      <c r="A783" s="254"/>
      <c r="B783" s="254"/>
      <c r="C783" s="254"/>
      <c r="D783" s="269"/>
      <c r="E783" s="254"/>
      <c r="F783" s="270"/>
      <c r="G783" s="254"/>
      <c r="H783" s="254"/>
      <c r="I783" s="254"/>
      <c r="J783" s="254"/>
      <c r="K783" s="254"/>
      <c r="L783" s="254"/>
      <c r="M783" s="254"/>
      <c r="N783" s="254"/>
      <c r="O783" s="254"/>
      <c r="P783" s="254"/>
      <c r="Q783" s="254"/>
      <c r="R783" s="254"/>
      <c r="S783" s="254"/>
      <c r="T783" s="254"/>
      <c r="U783" s="254"/>
      <c r="V783" s="254"/>
      <c r="W783" s="254"/>
      <c r="X783" s="254"/>
      <c r="Y783" s="254"/>
      <c r="Z783" s="254"/>
    </row>
    <row r="784" spans="1:26" ht="13.5" customHeight="1">
      <c r="A784" s="254"/>
      <c r="B784" s="254"/>
      <c r="C784" s="254"/>
      <c r="D784" s="269"/>
      <c r="E784" s="254"/>
      <c r="F784" s="270"/>
      <c r="G784" s="254"/>
      <c r="H784" s="254"/>
      <c r="I784" s="254"/>
      <c r="J784" s="254"/>
      <c r="K784" s="254"/>
      <c r="L784" s="254"/>
      <c r="M784" s="254"/>
      <c r="N784" s="254"/>
      <c r="O784" s="254"/>
      <c r="P784" s="254"/>
      <c r="Q784" s="254"/>
      <c r="R784" s="254"/>
      <c r="S784" s="254"/>
      <c r="T784" s="254"/>
      <c r="U784" s="254"/>
      <c r="V784" s="254"/>
      <c r="W784" s="254"/>
      <c r="X784" s="254"/>
      <c r="Y784" s="254"/>
      <c r="Z784" s="254"/>
    </row>
    <row r="785" spans="1:26" ht="13.5" customHeight="1">
      <c r="A785" s="254"/>
      <c r="B785" s="254"/>
      <c r="C785" s="254"/>
      <c r="D785" s="269"/>
      <c r="E785" s="254"/>
      <c r="F785" s="270"/>
      <c r="G785" s="254"/>
      <c r="H785" s="254"/>
      <c r="I785" s="254"/>
      <c r="J785" s="254"/>
      <c r="K785" s="254"/>
      <c r="L785" s="254"/>
      <c r="M785" s="254"/>
      <c r="N785" s="254"/>
      <c r="O785" s="254"/>
      <c r="P785" s="254"/>
      <c r="Q785" s="254"/>
      <c r="R785" s="254"/>
      <c r="S785" s="254"/>
      <c r="T785" s="254"/>
      <c r="U785" s="254"/>
      <c r="V785" s="254"/>
      <c r="W785" s="254"/>
      <c r="X785" s="254"/>
      <c r="Y785" s="254"/>
      <c r="Z785" s="254"/>
    </row>
    <row r="786" spans="1:26" ht="13.5" customHeight="1">
      <c r="A786" s="254"/>
      <c r="B786" s="254"/>
      <c r="C786" s="254"/>
      <c r="D786" s="269"/>
      <c r="E786" s="254"/>
      <c r="F786" s="270"/>
      <c r="G786" s="254"/>
      <c r="H786" s="254"/>
      <c r="I786" s="254"/>
      <c r="J786" s="254"/>
      <c r="K786" s="254"/>
      <c r="L786" s="254"/>
      <c r="M786" s="254"/>
      <c r="N786" s="254"/>
      <c r="O786" s="254"/>
      <c r="P786" s="254"/>
      <c r="Q786" s="254"/>
      <c r="R786" s="254"/>
      <c r="S786" s="254"/>
      <c r="T786" s="254"/>
      <c r="U786" s="254"/>
      <c r="V786" s="254"/>
      <c r="W786" s="254"/>
      <c r="X786" s="254"/>
      <c r="Y786" s="254"/>
      <c r="Z786" s="254"/>
    </row>
    <row r="787" spans="1:26" ht="13.5" customHeight="1">
      <c r="A787" s="254"/>
      <c r="B787" s="254"/>
      <c r="C787" s="254"/>
      <c r="D787" s="269"/>
      <c r="E787" s="254"/>
      <c r="F787" s="270"/>
      <c r="G787" s="254"/>
      <c r="H787" s="254"/>
      <c r="I787" s="254"/>
      <c r="J787" s="254"/>
      <c r="K787" s="254"/>
      <c r="L787" s="254"/>
      <c r="M787" s="254"/>
      <c r="N787" s="254"/>
      <c r="O787" s="254"/>
      <c r="P787" s="254"/>
      <c r="Q787" s="254"/>
      <c r="R787" s="254"/>
      <c r="S787" s="254"/>
      <c r="T787" s="254"/>
      <c r="U787" s="254"/>
      <c r="V787" s="254"/>
      <c r="W787" s="254"/>
      <c r="X787" s="254"/>
      <c r="Y787" s="254"/>
      <c r="Z787" s="254"/>
    </row>
    <row r="788" spans="1:26" ht="13.5" customHeight="1">
      <c r="A788" s="254"/>
      <c r="B788" s="254"/>
      <c r="C788" s="254"/>
      <c r="D788" s="269"/>
      <c r="E788" s="254"/>
      <c r="F788" s="270"/>
      <c r="G788" s="254"/>
      <c r="H788" s="254"/>
      <c r="I788" s="254"/>
      <c r="J788" s="254"/>
      <c r="K788" s="254"/>
      <c r="L788" s="254"/>
      <c r="M788" s="254"/>
      <c r="N788" s="254"/>
      <c r="O788" s="254"/>
      <c r="P788" s="254"/>
      <c r="Q788" s="254"/>
      <c r="R788" s="254"/>
      <c r="S788" s="254"/>
      <c r="T788" s="254"/>
      <c r="U788" s="254"/>
      <c r="V788" s="254"/>
      <c r="W788" s="254"/>
      <c r="X788" s="254"/>
      <c r="Y788" s="254"/>
      <c r="Z788" s="254"/>
    </row>
    <row r="789" spans="1:26" ht="13.5" customHeight="1">
      <c r="A789" s="254"/>
      <c r="B789" s="254"/>
      <c r="C789" s="254"/>
      <c r="D789" s="269"/>
      <c r="E789" s="254"/>
      <c r="F789" s="270"/>
      <c r="G789" s="254"/>
      <c r="H789" s="254"/>
      <c r="I789" s="254"/>
      <c r="J789" s="254"/>
      <c r="K789" s="254"/>
      <c r="L789" s="254"/>
      <c r="M789" s="254"/>
      <c r="N789" s="254"/>
      <c r="O789" s="254"/>
      <c r="P789" s="254"/>
      <c r="Q789" s="254"/>
      <c r="R789" s="254"/>
      <c r="S789" s="254"/>
      <c r="T789" s="254"/>
      <c r="U789" s="254"/>
      <c r="V789" s="254"/>
      <c r="W789" s="254"/>
      <c r="X789" s="254"/>
      <c r="Y789" s="254"/>
      <c r="Z789" s="254"/>
    </row>
    <row r="790" spans="1:26" ht="13.5" customHeight="1">
      <c r="A790" s="254"/>
      <c r="B790" s="254"/>
      <c r="C790" s="254"/>
      <c r="D790" s="269"/>
      <c r="E790" s="254"/>
      <c r="F790" s="270"/>
      <c r="G790" s="254"/>
      <c r="H790" s="254"/>
      <c r="I790" s="254"/>
      <c r="J790" s="254"/>
      <c r="K790" s="254"/>
      <c r="L790" s="254"/>
      <c r="M790" s="254"/>
      <c r="N790" s="254"/>
      <c r="O790" s="254"/>
      <c r="P790" s="254"/>
      <c r="Q790" s="254"/>
      <c r="R790" s="254"/>
      <c r="S790" s="254"/>
      <c r="T790" s="254"/>
      <c r="U790" s="254"/>
      <c r="V790" s="254"/>
      <c r="W790" s="254"/>
      <c r="X790" s="254"/>
      <c r="Y790" s="254"/>
      <c r="Z790" s="254"/>
    </row>
    <row r="791" spans="1:26" ht="13.5" customHeight="1">
      <c r="A791" s="254"/>
      <c r="B791" s="254"/>
      <c r="C791" s="254"/>
      <c r="D791" s="269"/>
      <c r="E791" s="254"/>
      <c r="F791" s="270"/>
      <c r="G791" s="254"/>
      <c r="H791" s="254"/>
      <c r="I791" s="254"/>
      <c r="J791" s="254"/>
      <c r="K791" s="254"/>
      <c r="L791" s="254"/>
      <c r="M791" s="254"/>
      <c r="N791" s="254"/>
      <c r="O791" s="254"/>
      <c r="P791" s="254"/>
      <c r="Q791" s="254"/>
      <c r="R791" s="254"/>
      <c r="S791" s="254"/>
      <c r="T791" s="254"/>
      <c r="U791" s="254"/>
      <c r="V791" s="254"/>
      <c r="W791" s="254"/>
      <c r="X791" s="254"/>
      <c r="Y791" s="254"/>
      <c r="Z791" s="254"/>
    </row>
    <row r="792" spans="1:26" ht="13.5" customHeight="1">
      <c r="A792" s="254"/>
      <c r="B792" s="254"/>
      <c r="C792" s="254"/>
      <c r="D792" s="269"/>
      <c r="E792" s="254"/>
      <c r="F792" s="270"/>
      <c r="G792" s="254"/>
      <c r="H792" s="254"/>
      <c r="I792" s="254"/>
      <c r="J792" s="254"/>
      <c r="K792" s="254"/>
      <c r="L792" s="254"/>
      <c r="M792" s="254"/>
      <c r="N792" s="254"/>
      <c r="O792" s="254"/>
      <c r="P792" s="254"/>
      <c r="Q792" s="254"/>
      <c r="R792" s="254"/>
      <c r="S792" s="254"/>
      <c r="T792" s="254"/>
      <c r="U792" s="254"/>
      <c r="V792" s="254"/>
      <c r="W792" s="254"/>
      <c r="X792" s="254"/>
      <c r="Y792" s="254"/>
      <c r="Z792" s="254"/>
    </row>
    <row r="793" spans="1:26" ht="13.5" customHeight="1">
      <c r="A793" s="254"/>
      <c r="B793" s="254"/>
      <c r="C793" s="254"/>
      <c r="D793" s="269"/>
      <c r="E793" s="254"/>
      <c r="F793" s="270"/>
      <c r="G793" s="254"/>
      <c r="H793" s="254"/>
      <c r="I793" s="254"/>
      <c r="J793" s="254"/>
      <c r="K793" s="254"/>
      <c r="L793" s="254"/>
      <c r="M793" s="254"/>
      <c r="N793" s="254"/>
      <c r="O793" s="254"/>
      <c r="P793" s="254"/>
      <c r="Q793" s="254"/>
      <c r="R793" s="254"/>
      <c r="S793" s="254"/>
      <c r="T793" s="254"/>
      <c r="U793" s="254"/>
      <c r="V793" s="254"/>
      <c r="W793" s="254"/>
      <c r="X793" s="254"/>
      <c r="Y793" s="254"/>
      <c r="Z793" s="254"/>
    </row>
    <row r="794" spans="1:26" ht="13.5" customHeight="1">
      <c r="A794" s="254"/>
      <c r="B794" s="254"/>
      <c r="C794" s="254"/>
      <c r="D794" s="269"/>
      <c r="E794" s="254"/>
      <c r="F794" s="270"/>
      <c r="G794" s="254"/>
      <c r="H794" s="254"/>
      <c r="I794" s="254"/>
      <c r="J794" s="254"/>
      <c r="K794" s="254"/>
      <c r="L794" s="254"/>
      <c r="M794" s="254"/>
      <c r="N794" s="254"/>
      <c r="O794" s="254"/>
      <c r="P794" s="254"/>
      <c r="Q794" s="254"/>
      <c r="R794" s="254"/>
      <c r="S794" s="254"/>
      <c r="T794" s="254"/>
      <c r="U794" s="254"/>
      <c r="V794" s="254"/>
      <c r="W794" s="254"/>
      <c r="X794" s="254"/>
      <c r="Y794" s="254"/>
      <c r="Z794" s="254"/>
    </row>
    <row r="795" spans="1:26" ht="13.5" customHeight="1">
      <c r="A795" s="254"/>
      <c r="B795" s="254"/>
      <c r="C795" s="254"/>
      <c r="D795" s="269"/>
      <c r="E795" s="254"/>
      <c r="F795" s="270"/>
      <c r="G795" s="254"/>
      <c r="H795" s="254"/>
      <c r="I795" s="254"/>
      <c r="J795" s="254"/>
      <c r="K795" s="254"/>
      <c r="L795" s="254"/>
      <c r="M795" s="254"/>
      <c r="N795" s="254"/>
      <c r="O795" s="254"/>
      <c r="P795" s="254"/>
      <c r="Q795" s="254"/>
      <c r="R795" s="254"/>
      <c r="S795" s="254"/>
      <c r="T795" s="254"/>
      <c r="U795" s="254"/>
      <c r="V795" s="254"/>
      <c r="W795" s="254"/>
      <c r="X795" s="254"/>
      <c r="Y795" s="254"/>
      <c r="Z795" s="254"/>
    </row>
    <row r="796" spans="1:26" ht="13.5" customHeight="1">
      <c r="A796" s="254"/>
      <c r="B796" s="254"/>
      <c r="C796" s="254"/>
      <c r="D796" s="269"/>
      <c r="E796" s="254"/>
      <c r="F796" s="270"/>
      <c r="G796" s="254"/>
      <c r="H796" s="254"/>
      <c r="I796" s="254"/>
      <c r="J796" s="254"/>
      <c r="K796" s="254"/>
      <c r="L796" s="254"/>
      <c r="M796" s="254"/>
      <c r="N796" s="254"/>
      <c r="O796" s="254"/>
      <c r="P796" s="254"/>
      <c r="Q796" s="254"/>
      <c r="R796" s="254"/>
      <c r="S796" s="254"/>
      <c r="T796" s="254"/>
      <c r="U796" s="254"/>
      <c r="V796" s="254"/>
      <c r="W796" s="254"/>
      <c r="X796" s="254"/>
      <c r="Y796" s="254"/>
      <c r="Z796" s="254"/>
    </row>
    <row r="797" spans="1:26" ht="13.5" customHeight="1">
      <c r="A797" s="254"/>
      <c r="B797" s="254"/>
      <c r="C797" s="254"/>
      <c r="D797" s="269"/>
      <c r="E797" s="254"/>
      <c r="F797" s="270"/>
      <c r="G797" s="254"/>
      <c r="H797" s="254"/>
      <c r="I797" s="254"/>
      <c r="J797" s="254"/>
      <c r="K797" s="254"/>
      <c r="L797" s="254"/>
      <c r="M797" s="254"/>
      <c r="N797" s="254"/>
      <c r="O797" s="254"/>
      <c r="P797" s="254"/>
      <c r="Q797" s="254"/>
      <c r="R797" s="254"/>
      <c r="S797" s="254"/>
      <c r="T797" s="254"/>
      <c r="U797" s="254"/>
      <c r="V797" s="254"/>
      <c r="W797" s="254"/>
      <c r="X797" s="254"/>
      <c r="Y797" s="254"/>
      <c r="Z797" s="254"/>
    </row>
    <row r="798" spans="1:26" ht="13.5" customHeight="1">
      <c r="A798" s="254"/>
      <c r="B798" s="254"/>
      <c r="C798" s="254"/>
      <c r="D798" s="269"/>
      <c r="E798" s="254"/>
      <c r="F798" s="270"/>
      <c r="G798" s="254"/>
      <c r="H798" s="254"/>
      <c r="I798" s="254"/>
      <c r="J798" s="254"/>
      <c r="K798" s="254"/>
      <c r="L798" s="254"/>
      <c r="M798" s="254"/>
      <c r="N798" s="254"/>
      <c r="O798" s="254"/>
      <c r="P798" s="254"/>
      <c r="Q798" s="254"/>
      <c r="R798" s="254"/>
      <c r="S798" s="254"/>
      <c r="T798" s="254"/>
      <c r="U798" s="254"/>
      <c r="V798" s="254"/>
      <c r="W798" s="254"/>
      <c r="X798" s="254"/>
      <c r="Y798" s="254"/>
      <c r="Z798" s="254"/>
    </row>
    <row r="799" spans="1:26" ht="13.5" customHeight="1">
      <c r="A799" s="254"/>
      <c r="B799" s="254"/>
      <c r="C799" s="254"/>
      <c r="D799" s="269"/>
      <c r="E799" s="254"/>
      <c r="F799" s="270"/>
      <c r="G799" s="254"/>
      <c r="H799" s="254"/>
      <c r="I799" s="254"/>
      <c r="J799" s="254"/>
      <c r="K799" s="254"/>
      <c r="L799" s="254"/>
      <c r="M799" s="254"/>
      <c r="N799" s="254"/>
      <c r="O799" s="254"/>
      <c r="P799" s="254"/>
      <c r="Q799" s="254"/>
      <c r="R799" s="254"/>
      <c r="S799" s="254"/>
      <c r="T799" s="254"/>
      <c r="U799" s="254"/>
      <c r="V799" s="254"/>
      <c r="W799" s="254"/>
      <c r="X799" s="254"/>
      <c r="Y799" s="254"/>
      <c r="Z799" s="254"/>
    </row>
    <row r="800" spans="1:26" ht="13.5" customHeight="1">
      <c r="A800" s="254"/>
      <c r="B800" s="254"/>
      <c r="C800" s="254"/>
      <c r="D800" s="269"/>
      <c r="E800" s="254"/>
      <c r="F800" s="270"/>
      <c r="G800" s="254"/>
      <c r="H800" s="254"/>
      <c r="I800" s="254"/>
      <c r="J800" s="254"/>
      <c r="K800" s="254"/>
      <c r="L800" s="254"/>
      <c r="M800" s="254"/>
      <c r="N800" s="254"/>
      <c r="O800" s="254"/>
      <c r="P800" s="254"/>
      <c r="Q800" s="254"/>
      <c r="R800" s="254"/>
      <c r="S800" s="254"/>
      <c r="T800" s="254"/>
      <c r="U800" s="254"/>
      <c r="V800" s="254"/>
      <c r="W800" s="254"/>
      <c r="X800" s="254"/>
      <c r="Y800" s="254"/>
      <c r="Z800" s="254"/>
    </row>
    <row r="801" spans="1:26" ht="13.5" customHeight="1">
      <c r="A801" s="254"/>
      <c r="B801" s="254"/>
      <c r="C801" s="254"/>
      <c r="D801" s="269"/>
      <c r="E801" s="254"/>
      <c r="F801" s="270"/>
      <c r="G801" s="254"/>
      <c r="H801" s="254"/>
      <c r="I801" s="254"/>
      <c r="J801" s="254"/>
      <c r="K801" s="254"/>
      <c r="L801" s="254"/>
      <c r="M801" s="254"/>
      <c r="N801" s="254"/>
      <c r="O801" s="254"/>
      <c r="P801" s="254"/>
      <c r="Q801" s="254"/>
      <c r="R801" s="254"/>
      <c r="S801" s="254"/>
      <c r="T801" s="254"/>
      <c r="U801" s="254"/>
      <c r="V801" s="254"/>
      <c r="W801" s="254"/>
      <c r="X801" s="254"/>
      <c r="Y801" s="254"/>
      <c r="Z801" s="254"/>
    </row>
    <row r="802" spans="1:26" ht="13.5" customHeight="1">
      <c r="A802" s="254"/>
      <c r="B802" s="254"/>
      <c r="C802" s="254"/>
      <c r="D802" s="269"/>
      <c r="E802" s="254"/>
      <c r="F802" s="270"/>
      <c r="G802" s="254"/>
      <c r="H802" s="254"/>
      <c r="I802" s="254"/>
      <c r="J802" s="254"/>
      <c r="K802" s="254"/>
      <c r="L802" s="254"/>
      <c r="M802" s="254"/>
      <c r="N802" s="254"/>
      <c r="O802" s="254"/>
      <c r="P802" s="254"/>
      <c r="Q802" s="254"/>
      <c r="R802" s="254"/>
      <c r="S802" s="254"/>
      <c r="T802" s="254"/>
      <c r="U802" s="254"/>
      <c r="V802" s="254"/>
      <c r="W802" s="254"/>
      <c r="X802" s="254"/>
      <c r="Y802" s="254"/>
      <c r="Z802" s="254"/>
    </row>
    <row r="803" spans="1:26" ht="13.5" customHeight="1">
      <c r="A803" s="254"/>
      <c r="B803" s="254"/>
      <c r="C803" s="254"/>
      <c r="D803" s="269"/>
      <c r="E803" s="254"/>
      <c r="F803" s="270"/>
      <c r="G803" s="254"/>
      <c r="H803" s="254"/>
      <c r="I803" s="254"/>
      <c r="J803" s="254"/>
      <c r="K803" s="254"/>
      <c r="L803" s="254"/>
      <c r="M803" s="254"/>
      <c r="N803" s="254"/>
      <c r="O803" s="254"/>
      <c r="P803" s="254"/>
      <c r="Q803" s="254"/>
      <c r="R803" s="254"/>
      <c r="S803" s="254"/>
      <c r="T803" s="254"/>
      <c r="U803" s="254"/>
      <c r="V803" s="254"/>
      <c r="W803" s="254"/>
      <c r="X803" s="254"/>
      <c r="Y803" s="254"/>
      <c r="Z803" s="254"/>
    </row>
    <row r="804" spans="1:26" ht="13.5" customHeight="1">
      <c r="A804" s="254"/>
      <c r="B804" s="254"/>
      <c r="C804" s="254"/>
      <c r="D804" s="269"/>
      <c r="E804" s="254"/>
      <c r="F804" s="270"/>
      <c r="G804" s="254"/>
      <c r="H804" s="254"/>
      <c r="I804" s="254"/>
      <c r="J804" s="254"/>
      <c r="K804" s="254"/>
      <c r="L804" s="254"/>
      <c r="M804" s="254"/>
      <c r="N804" s="254"/>
      <c r="O804" s="254"/>
      <c r="P804" s="254"/>
      <c r="Q804" s="254"/>
      <c r="R804" s="254"/>
      <c r="S804" s="254"/>
      <c r="T804" s="254"/>
      <c r="U804" s="254"/>
      <c r="V804" s="254"/>
      <c r="W804" s="254"/>
      <c r="X804" s="254"/>
      <c r="Y804" s="254"/>
      <c r="Z804" s="254"/>
    </row>
    <row r="805" spans="1:26" ht="13.5" customHeight="1">
      <c r="A805" s="254"/>
      <c r="B805" s="254"/>
      <c r="C805" s="254"/>
      <c r="D805" s="269"/>
      <c r="E805" s="254"/>
      <c r="F805" s="270"/>
      <c r="G805" s="254"/>
      <c r="H805" s="254"/>
      <c r="I805" s="254"/>
      <c r="J805" s="254"/>
      <c r="K805" s="254"/>
      <c r="L805" s="254"/>
      <c r="M805" s="254"/>
      <c r="N805" s="254"/>
      <c r="O805" s="254"/>
      <c r="P805" s="254"/>
      <c r="Q805" s="254"/>
      <c r="R805" s="254"/>
      <c r="S805" s="254"/>
      <c r="T805" s="254"/>
      <c r="U805" s="254"/>
      <c r="V805" s="254"/>
      <c r="W805" s="254"/>
      <c r="X805" s="254"/>
      <c r="Y805" s="254"/>
      <c r="Z805" s="254"/>
    </row>
    <row r="806" spans="1:26" ht="13.5" customHeight="1">
      <c r="A806" s="254"/>
      <c r="B806" s="254"/>
      <c r="C806" s="254"/>
      <c r="D806" s="269"/>
      <c r="E806" s="254"/>
      <c r="F806" s="270"/>
      <c r="G806" s="254"/>
      <c r="H806" s="254"/>
      <c r="I806" s="254"/>
      <c r="J806" s="254"/>
      <c r="K806" s="254"/>
      <c r="L806" s="254"/>
      <c r="M806" s="254"/>
      <c r="N806" s="254"/>
      <c r="O806" s="254"/>
      <c r="P806" s="254"/>
      <c r="Q806" s="254"/>
      <c r="R806" s="254"/>
      <c r="S806" s="254"/>
      <c r="T806" s="254"/>
      <c r="U806" s="254"/>
      <c r="V806" s="254"/>
      <c r="W806" s="254"/>
      <c r="X806" s="254"/>
      <c r="Y806" s="254"/>
      <c r="Z806" s="254"/>
    </row>
    <row r="807" spans="1:26" ht="13.5" customHeight="1">
      <c r="A807" s="254"/>
      <c r="B807" s="254"/>
      <c r="C807" s="254"/>
      <c r="D807" s="269"/>
      <c r="E807" s="254"/>
      <c r="F807" s="270"/>
      <c r="G807" s="254"/>
      <c r="H807" s="254"/>
      <c r="I807" s="254"/>
      <c r="J807" s="254"/>
      <c r="K807" s="254"/>
      <c r="L807" s="254"/>
      <c r="M807" s="254"/>
      <c r="N807" s="254"/>
      <c r="O807" s="254"/>
      <c r="P807" s="254"/>
      <c r="Q807" s="254"/>
      <c r="R807" s="254"/>
      <c r="S807" s="254"/>
      <c r="T807" s="254"/>
      <c r="U807" s="254"/>
      <c r="V807" s="254"/>
      <c r="W807" s="254"/>
      <c r="X807" s="254"/>
      <c r="Y807" s="254"/>
      <c r="Z807" s="254"/>
    </row>
    <row r="808" spans="1:26" ht="13.5" customHeight="1">
      <c r="A808" s="254"/>
      <c r="B808" s="254"/>
      <c r="C808" s="254"/>
      <c r="D808" s="269"/>
      <c r="E808" s="254"/>
      <c r="F808" s="270"/>
      <c r="G808" s="254"/>
      <c r="H808" s="254"/>
      <c r="I808" s="254"/>
      <c r="J808" s="254"/>
      <c r="K808" s="254"/>
      <c r="L808" s="254"/>
      <c r="M808" s="254"/>
      <c r="N808" s="254"/>
      <c r="O808" s="254"/>
      <c r="P808" s="254"/>
      <c r="Q808" s="254"/>
      <c r="R808" s="254"/>
      <c r="S808" s="254"/>
      <c r="T808" s="254"/>
      <c r="U808" s="254"/>
      <c r="V808" s="254"/>
      <c r="W808" s="254"/>
      <c r="X808" s="254"/>
      <c r="Y808" s="254"/>
      <c r="Z808" s="254"/>
    </row>
    <row r="809" spans="1:26" ht="13.5" customHeight="1">
      <c r="A809" s="254"/>
      <c r="B809" s="254"/>
      <c r="C809" s="254"/>
      <c r="D809" s="269"/>
      <c r="E809" s="254"/>
      <c r="F809" s="270"/>
      <c r="G809" s="254"/>
      <c r="H809" s="254"/>
      <c r="I809" s="254"/>
      <c r="J809" s="254"/>
      <c r="K809" s="254"/>
      <c r="L809" s="254"/>
      <c r="M809" s="254"/>
      <c r="N809" s="254"/>
      <c r="O809" s="254"/>
      <c r="P809" s="254"/>
      <c r="Q809" s="254"/>
      <c r="R809" s="254"/>
      <c r="S809" s="254"/>
      <c r="T809" s="254"/>
      <c r="U809" s="254"/>
      <c r="V809" s="254"/>
      <c r="W809" s="254"/>
      <c r="X809" s="254"/>
      <c r="Y809" s="254"/>
      <c r="Z809" s="254"/>
    </row>
    <row r="810" spans="1:26" ht="13.5" customHeight="1">
      <c r="A810" s="254"/>
      <c r="B810" s="254"/>
      <c r="C810" s="254"/>
      <c r="D810" s="269"/>
      <c r="E810" s="254"/>
      <c r="F810" s="270"/>
      <c r="G810" s="254"/>
      <c r="H810" s="254"/>
      <c r="I810" s="254"/>
      <c r="J810" s="254"/>
      <c r="K810" s="254"/>
      <c r="L810" s="254"/>
      <c r="M810" s="254"/>
      <c r="N810" s="254"/>
      <c r="O810" s="254"/>
      <c r="P810" s="254"/>
      <c r="Q810" s="254"/>
      <c r="R810" s="254"/>
      <c r="S810" s="254"/>
      <c r="T810" s="254"/>
      <c r="U810" s="254"/>
      <c r="V810" s="254"/>
      <c r="W810" s="254"/>
      <c r="X810" s="254"/>
      <c r="Y810" s="254"/>
      <c r="Z810" s="254"/>
    </row>
    <row r="811" spans="1:26" ht="13.5" customHeight="1">
      <c r="A811" s="254"/>
      <c r="B811" s="254"/>
      <c r="C811" s="254"/>
      <c r="D811" s="269"/>
      <c r="E811" s="254"/>
      <c r="F811" s="270"/>
      <c r="G811" s="254"/>
      <c r="H811" s="254"/>
      <c r="I811" s="254"/>
      <c r="J811" s="254"/>
      <c r="K811" s="254"/>
      <c r="L811" s="254"/>
      <c r="M811" s="254"/>
      <c r="N811" s="254"/>
      <c r="O811" s="254"/>
      <c r="P811" s="254"/>
      <c r="Q811" s="254"/>
      <c r="R811" s="254"/>
      <c r="S811" s="254"/>
      <c r="T811" s="254"/>
      <c r="U811" s="254"/>
      <c r="V811" s="254"/>
      <c r="W811" s="254"/>
      <c r="X811" s="254"/>
      <c r="Y811" s="254"/>
      <c r="Z811" s="254"/>
    </row>
    <row r="812" spans="1:26" ht="13.5" customHeight="1">
      <c r="A812" s="254"/>
      <c r="B812" s="254"/>
      <c r="C812" s="254"/>
      <c r="D812" s="269"/>
      <c r="E812" s="254"/>
      <c r="F812" s="270"/>
      <c r="G812" s="254"/>
      <c r="H812" s="254"/>
      <c r="I812" s="254"/>
      <c r="J812" s="254"/>
      <c r="K812" s="254"/>
      <c r="L812" s="254"/>
      <c r="M812" s="254"/>
      <c r="N812" s="254"/>
      <c r="O812" s="254"/>
      <c r="P812" s="254"/>
      <c r="Q812" s="254"/>
      <c r="R812" s="254"/>
      <c r="S812" s="254"/>
      <c r="T812" s="254"/>
      <c r="U812" s="254"/>
      <c r="V812" s="254"/>
      <c r="W812" s="254"/>
      <c r="X812" s="254"/>
      <c r="Y812" s="254"/>
      <c r="Z812" s="254"/>
    </row>
    <row r="813" spans="1:26" ht="13.5" customHeight="1">
      <c r="A813" s="254"/>
      <c r="B813" s="254"/>
      <c r="C813" s="254"/>
      <c r="D813" s="269"/>
      <c r="E813" s="254"/>
      <c r="F813" s="270"/>
      <c r="G813" s="254"/>
      <c r="H813" s="254"/>
      <c r="I813" s="254"/>
      <c r="J813" s="254"/>
      <c r="K813" s="254"/>
      <c r="L813" s="254"/>
      <c r="M813" s="254"/>
      <c r="N813" s="254"/>
      <c r="O813" s="254"/>
      <c r="P813" s="254"/>
      <c r="Q813" s="254"/>
      <c r="R813" s="254"/>
      <c r="S813" s="254"/>
      <c r="T813" s="254"/>
      <c r="U813" s="254"/>
      <c r="V813" s="254"/>
      <c r="W813" s="254"/>
      <c r="X813" s="254"/>
      <c r="Y813" s="254"/>
      <c r="Z813" s="254"/>
    </row>
    <row r="814" spans="1:26" ht="13.5" customHeight="1">
      <c r="A814" s="254"/>
      <c r="B814" s="254"/>
      <c r="C814" s="254"/>
      <c r="D814" s="269"/>
      <c r="E814" s="254"/>
      <c r="F814" s="270"/>
      <c r="G814" s="254"/>
      <c r="H814" s="254"/>
      <c r="I814" s="254"/>
      <c r="J814" s="254"/>
      <c r="K814" s="254"/>
      <c r="L814" s="254"/>
      <c r="M814" s="254"/>
      <c r="N814" s="254"/>
      <c r="O814" s="254"/>
      <c r="P814" s="254"/>
      <c r="Q814" s="254"/>
      <c r="R814" s="254"/>
      <c r="S814" s="254"/>
      <c r="T814" s="254"/>
      <c r="U814" s="254"/>
      <c r="V814" s="254"/>
      <c r="W814" s="254"/>
      <c r="X814" s="254"/>
      <c r="Y814" s="254"/>
      <c r="Z814" s="254"/>
    </row>
    <row r="815" spans="1:26" ht="13.5" customHeight="1">
      <c r="A815" s="254"/>
      <c r="B815" s="254"/>
      <c r="C815" s="254"/>
      <c r="D815" s="269"/>
      <c r="E815" s="254"/>
      <c r="F815" s="270"/>
      <c r="G815" s="254"/>
      <c r="H815" s="254"/>
      <c r="I815" s="254"/>
      <c r="J815" s="254"/>
      <c r="K815" s="254"/>
      <c r="L815" s="254"/>
      <c r="M815" s="254"/>
      <c r="N815" s="254"/>
      <c r="O815" s="254"/>
      <c r="P815" s="254"/>
      <c r="Q815" s="254"/>
      <c r="R815" s="254"/>
      <c r="S815" s="254"/>
      <c r="T815" s="254"/>
      <c r="U815" s="254"/>
      <c r="V815" s="254"/>
      <c r="W815" s="254"/>
      <c r="X815" s="254"/>
      <c r="Y815" s="254"/>
      <c r="Z815" s="254"/>
    </row>
    <row r="816" spans="1:26" ht="13.5" customHeight="1">
      <c r="A816" s="254"/>
      <c r="B816" s="254"/>
      <c r="C816" s="254"/>
      <c r="D816" s="269"/>
      <c r="E816" s="254"/>
      <c r="F816" s="270"/>
      <c r="G816" s="254"/>
      <c r="H816" s="254"/>
      <c r="I816" s="254"/>
      <c r="J816" s="254"/>
      <c r="K816" s="254"/>
      <c r="L816" s="254"/>
      <c r="M816" s="254"/>
      <c r="N816" s="254"/>
      <c r="O816" s="254"/>
      <c r="P816" s="254"/>
      <c r="Q816" s="254"/>
      <c r="R816" s="254"/>
      <c r="S816" s="254"/>
      <c r="T816" s="254"/>
      <c r="U816" s="254"/>
      <c r="V816" s="254"/>
      <c r="W816" s="254"/>
      <c r="X816" s="254"/>
      <c r="Y816" s="254"/>
      <c r="Z816" s="254"/>
    </row>
    <row r="817" spans="1:26" ht="13.5" customHeight="1">
      <c r="A817" s="254"/>
      <c r="B817" s="254"/>
      <c r="C817" s="254"/>
      <c r="D817" s="269"/>
      <c r="E817" s="254"/>
      <c r="F817" s="270"/>
      <c r="G817" s="254"/>
      <c r="H817" s="254"/>
      <c r="I817" s="254"/>
      <c r="J817" s="254"/>
      <c r="K817" s="254"/>
      <c r="L817" s="254"/>
      <c r="M817" s="254"/>
      <c r="N817" s="254"/>
      <c r="O817" s="254"/>
      <c r="P817" s="254"/>
      <c r="Q817" s="254"/>
      <c r="R817" s="254"/>
      <c r="S817" s="254"/>
      <c r="T817" s="254"/>
      <c r="U817" s="254"/>
      <c r="V817" s="254"/>
      <c r="W817" s="254"/>
      <c r="X817" s="254"/>
      <c r="Y817" s="254"/>
      <c r="Z817" s="254"/>
    </row>
    <row r="818" spans="1:26" ht="13.5" customHeight="1">
      <c r="A818" s="254"/>
      <c r="B818" s="254"/>
      <c r="C818" s="254"/>
      <c r="D818" s="269"/>
      <c r="E818" s="254"/>
      <c r="F818" s="270"/>
      <c r="G818" s="254"/>
      <c r="H818" s="254"/>
      <c r="I818" s="254"/>
      <c r="J818" s="254"/>
      <c r="K818" s="254"/>
      <c r="L818" s="254"/>
      <c r="M818" s="254"/>
      <c r="N818" s="254"/>
      <c r="O818" s="254"/>
      <c r="P818" s="254"/>
      <c r="Q818" s="254"/>
      <c r="R818" s="254"/>
      <c r="S818" s="254"/>
      <c r="T818" s="254"/>
      <c r="U818" s="254"/>
      <c r="V818" s="254"/>
      <c r="W818" s="254"/>
      <c r="X818" s="254"/>
      <c r="Y818" s="254"/>
      <c r="Z818" s="254"/>
    </row>
    <row r="819" spans="1:26" ht="13.5" customHeight="1">
      <c r="A819" s="254"/>
      <c r="B819" s="254"/>
      <c r="C819" s="254"/>
      <c r="D819" s="269"/>
      <c r="E819" s="254"/>
      <c r="F819" s="270"/>
      <c r="G819" s="254"/>
      <c r="H819" s="254"/>
      <c r="I819" s="254"/>
      <c r="J819" s="254"/>
      <c r="K819" s="254"/>
      <c r="L819" s="254"/>
      <c r="M819" s="254"/>
      <c r="N819" s="254"/>
      <c r="O819" s="254"/>
      <c r="P819" s="254"/>
      <c r="Q819" s="254"/>
      <c r="R819" s="254"/>
      <c r="S819" s="254"/>
      <c r="T819" s="254"/>
      <c r="U819" s="254"/>
      <c r="V819" s="254"/>
      <c r="W819" s="254"/>
      <c r="X819" s="254"/>
      <c r="Y819" s="254"/>
      <c r="Z819" s="254"/>
    </row>
    <row r="820" spans="1:26" ht="13.5" customHeight="1">
      <c r="A820" s="254"/>
      <c r="B820" s="254"/>
      <c r="C820" s="254"/>
      <c r="D820" s="269"/>
      <c r="E820" s="254"/>
      <c r="F820" s="270"/>
      <c r="G820" s="254"/>
      <c r="H820" s="254"/>
      <c r="I820" s="254"/>
      <c r="J820" s="254"/>
      <c r="K820" s="254"/>
      <c r="L820" s="254"/>
      <c r="M820" s="254"/>
      <c r="N820" s="254"/>
      <c r="O820" s="254"/>
      <c r="P820" s="254"/>
      <c r="Q820" s="254"/>
      <c r="R820" s="254"/>
      <c r="S820" s="254"/>
      <c r="T820" s="254"/>
      <c r="U820" s="254"/>
      <c r="V820" s="254"/>
      <c r="W820" s="254"/>
      <c r="X820" s="254"/>
      <c r="Y820" s="254"/>
      <c r="Z820" s="254"/>
    </row>
    <row r="821" spans="1:26" ht="13.5" customHeight="1">
      <c r="A821" s="254"/>
      <c r="B821" s="254"/>
      <c r="C821" s="254"/>
      <c r="D821" s="269"/>
      <c r="E821" s="254"/>
      <c r="F821" s="270"/>
      <c r="G821" s="254"/>
      <c r="H821" s="254"/>
      <c r="I821" s="254"/>
      <c r="J821" s="254"/>
      <c r="K821" s="254"/>
      <c r="L821" s="254"/>
      <c r="M821" s="254"/>
      <c r="N821" s="254"/>
      <c r="O821" s="254"/>
      <c r="P821" s="254"/>
      <c r="Q821" s="254"/>
      <c r="R821" s="254"/>
      <c r="S821" s="254"/>
      <c r="T821" s="254"/>
      <c r="U821" s="254"/>
      <c r="V821" s="254"/>
      <c r="W821" s="254"/>
      <c r="X821" s="254"/>
      <c r="Y821" s="254"/>
      <c r="Z821" s="254"/>
    </row>
    <row r="822" spans="1:26" ht="13.5" customHeight="1">
      <c r="A822" s="254"/>
      <c r="B822" s="254"/>
      <c r="C822" s="254"/>
      <c r="D822" s="269"/>
      <c r="E822" s="254"/>
      <c r="F822" s="270"/>
      <c r="G822" s="254"/>
      <c r="H822" s="254"/>
      <c r="I822" s="254"/>
      <c r="J822" s="254"/>
      <c r="K822" s="254"/>
      <c r="L822" s="254"/>
      <c r="M822" s="254"/>
      <c r="N822" s="254"/>
      <c r="O822" s="254"/>
      <c r="P822" s="254"/>
      <c r="Q822" s="254"/>
      <c r="R822" s="254"/>
      <c r="S822" s="254"/>
      <c r="T822" s="254"/>
      <c r="U822" s="254"/>
      <c r="V822" s="254"/>
      <c r="W822" s="254"/>
      <c r="X822" s="254"/>
      <c r="Y822" s="254"/>
      <c r="Z822" s="254"/>
    </row>
    <row r="823" spans="1:26" ht="13.5" customHeight="1">
      <c r="A823" s="254"/>
      <c r="B823" s="254"/>
      <c r="C823" s="254"/>
      <c r="D823" s="269"/>
      <c r="E823" s="254"/>
      <c r="F823" s="270"/>
      <c r="G823" s="254"/>
      <c r="H823" s="254"/>
      <c r="I823" s="254"/>
      <c r="J823" s="254"/>
      <c r="K823" s="254"/>
      <c r="L823" s="254"/>
      <c r="M823" s="254"/>
      <c r="N823" s="254"/>
      <c r="O823" s="254"/>
      <c r="P823" s="254"/>
      <c r="Q823" s="254"/>
      <c r="R823" s="254"/>
      <c r="S823" s="254"/>
      <c r="T823" s="254"/>
      <c r="U823" s="254"/>
      <c r="V823" s="254"/>
      <c r="W823" s="254"/>
      <c r="X823" s="254"/>
      <c r="Y823" s="254"/>
      <c r="Z823" s="254"/>
    </row>
    <row r="824" spans="1:26" ht="13.5" customHeight="1">
      <c r="A824" s="254"/>
      <c r="B824" s="254"/>
      <c r="C824" s="254"/>
      <c r="D824" s="269"/>
      <c r="E824" s="254"/>
      <c r="F824" s="270"/>
      <c r="G824" s="254"/>
      <c r="H824" s="254"/>
      <c r="I824" s="254"/>
      <c r="J824" s="254"/>
      <c r="K824" s="254"/>
      <c r="L824" s="254"/>
      <c r="M824" s="254"/>
      <c r="N824" s="254"/>
      <c r="O824" s="254"/>
      <c r="P824" s="254"/>
      <c r="Q824" s="254"/>
      <c r="R824" s="254"/>
      <c r="S824" s="254"/>
      <c r="T824" s="254"/>
      <c r="U824" s="254"/>
      <c r="V824" s="254"/>
      <c r="W824" s="254"/>
      <c r="X824" s="254"/>
      <c r="Y824" s="254"/>
      <c r="Z824" s="254"/>
    </row>
    <row r="825" spans="1:26" ht="13.5" customHeight="1">
      <c r="A825" s="254"/>
      <c r="B825" s="254"/>
      <c r="C825" s="254"/>
      <c r="D825" s="269"/>
      <c r="E825" s="254"/>
      <c r="F825" s="270"/>
      <c r="G825" s="254"/>
      <c r="H825" s="254"/>
      <c r="I825" s="254"/>
      <c r="J825" s="254"/>
      <c r="K825" s="254"/>
      <c r="L825" s="254"/>
      <c r="M825" s="254"/>
      <c r="N825" s="254"/>
      <c r="O825" s="254"/>
      <c r="P825" s="254"/>
      <c r="Q825" s="254"/>
      <c r="R825" s="254"/>
      <c r="S825" s="254"/>
      <c r="T825" s="254"/>
      <c r="U825" s="254"/>
      <c r="V825" s="254"/>
      <c r="W825" s="254"/>
      <c r="X825" s="254"/>
      <c r="Y825" s="254"/>
      <c r="Z825" s="254"/>
    </row>
    <row r="826" spans="1:26" ht="13.5" customHeight="1">
      <c r="A826" s="254"/>
      <c r="B826" s="254"/>
      <c r="C826" s="254"/>
      <c r="D826" s="269"/>
      <c r="E826" s="254"/>
      <c r="F826" s="270"/>
      <c r="G826" s="254"/>
      <c r="H826" s="254"/>
      <c r="I826" s="254"/>
      <c r="J826" s="254"/>
      <c r="K826" s="254"/>
      <c r="L826" s="254"/>
      <c r="M826" s="254"/>
      <c r="N826" s="254"/>
      <c r="O826" s="254"/>
      <c r="P826" s="254"/>
      <c r="Q826" s="254"/>
      <c r="R826" s="254"/>
      <c r="S826" s="254"/>
      <c r="T826" s="254"/>
      <c r="U826" s="254"/>
      <c r="V826" s="254"/>
      <c r="W826" s="254"/>
      <c r="X826" s="254"/>
      <c r="Y826" s="254"/>
      <c r="Z826" s="254"/>
    </row>
    <row r="827" spans="1:26" ht="13.5" customHeight="1">
      <c r="A827" s="254"/>
      <c r="B827" s="254"/>
      <c r="C827" s="254"/>
      <c r="D827" s="269"/>
      <c r="E827" s="254"/>
      <c r="F827" s="270"/>
      <c r="G827" s="254"/>
      <c r="H827" s="254"/>
      <c r="I827" s="254"/>
      <c r="J827" s="254"/>
      <c r="K827" s="254"/>
      <c r="L827" s="254"/>
      <c r="M827" s="254"/>
      <c r="N827" s="254"/>
      <c r="O827" s="254"/>
      <c r="P827" s="254"/>
      <c r="Q827" s="254"/>
      <c r="R827" s="254"/>
      <c r="S827" s="254"/>
      <c r="T827" s="254"/>
      <c r="U827" s="254"/>
      <c r="V827" s="254"/>
      <c r="W827" s="254"/>
      <c r="X827" s="254"/>
      <c r="Y827" s="254"/>
      <c r="Z827" s="254"/>
    </row>
    <row r="828" spans="1:26" ht="13.5" customHeight="1">
      <c r="A828" s="254"/>
      <c r="B828" s="254"/>
      <c r="C828" s="254"/>
      <c r="D828" s="269"/>
      <c r="E828" s="254"/>
      <c r="F828" s="270"/>
      <c r="G828" s="254"/>
      <c r="H828" s="254"/>
      <c r="I828" s="254"/>
      <c r="J828" s="254"/>
      <c r="K828" s="254"/>
      <c r="L828" s="254"/>
      <c r="M828" s="254"/>
      <c r="N828" s="254"/>
      <c r="O828" s="254"/>
      <c r="P828" s="254"/>
      <c r="Q828" s="254"/>
      <c r="R828" s="254"/>
      <c r="S828" s="254"/>
      <c r="T828" s="254"/>
      <c r="U828" s="254"/>
      <c r="V828" s="254"/>
      <c r="W828" s="254"/>
      <c r="X828" s="254"/>
      <c r="Y828" s="254"/>
      <c r="Z828" s="254"/>
    </row>
    <row r="829" spans="1:26" ht="13.5" customHeight="1">
      <c r="A829" s="254"/>
      <c r="B829" s="254"/>
      <c r="C829" s="254"/>
      <c r="D829" s="269"/>
      <c r="E829" s="254"/>
      <c r="F829" s="270"/>
      <c r="G829" s="254"/>
      <c r="H829" s="254"/>
      <c r="I829" s="254"/>
      <c r="J829" s="254"/>
      <c r="K829" s="254"/>
      <c r="L829" s="254"/>
      <c r="M829" s="254"/>
      <c r="N829" s="254"/>
      <c r="O829" s="254"/>
      <c r="P829" s="254"/>
      <c r="Q829" s="254"/>
      <c r="R829" s="254"/>
      <c r="S829" s="254"/>
      <c r="T829" s="254"/>
      <c r="U829" s="254"/>
      <c r="V829" s="254"/>
      <c r="W829" s="254"/>
      <c r="X829" s="254"/>
      <c r="Y829" s="254"/>
      <c r="Z829" s="254"/>
    </row>
    <row r="830" spans="1:26" ht="13.5" customHeight="1">
      <c r="A830" s="254"/>
      <c r="B830" s="254"/>
      <c r="C830" s="254"/>
      <c r="D830" s="269"/>
      <c r="E830" s="254"/>
      <c r="F830" s="270"/>
      <c r="G830" s="254"/>
      <c r="H830" s="254"/>
      <c r="I830" s="254"/>
      <c r="J830" s="254"/>
      <c r="K830" s="254"/>
      <c r="L830" s="254"/>
      <c r="M830" s="254"/>
      <c r="N830" s="254"/>
      <c r="O830" s="254"/>
      <c r="P830" s="254"/>
      <c r="Q830" s="254"/>
      <c r="R830" s="254"/>
      <c r="S830" s="254"/>
      <c r="T830" s="254"/>
      <c r="U830" s="254"/>
      <c r="V830" s="254"/>
      <c r="W830" s="254"/>
      <c r="X830" s="254"/>
      <c r="Y830" s="254"/>
      <c r="Z830" s="254"/>
    </row>
    <row r="831" spans="1:26" ht="13.5" customHeight="1">
      <c r="A831" s="254"/>
      <c r="B831" s="254"/>
      <c r="C831" s="254"/>
      <c r="D831" s="269"/>
      <c r="E831" s="254"/>
      <c r="F831" s="270"/>
      <c r="G831" s="254"/>
      <c r="H831" s="254"/>
      <c r="I831" s="254"/>
      <c r="J831" s="254"/>
      <c r="K831" s="254"/>
      <c r="L831" s="254"/>
      <c r="M831" s="254"/>
      <c r="N831" s="254"/>
      <c r="O831" s="254"/>
      <c r="P831" s="254"/>
      <c r="Q831" s="254"/>
      <c r="R831" s="254"/>
      <c r="S831" s="254"/>
      <c r="T831" s="254"/>
      <c r="U831" s="254"/>
      <c r="V831" s="254"/>
      <c r="W831" s="254"/>
      <c r="X831" s="254"/>
      <c r="Y831" s="254"/>
      <c r="Z831" s="254"/>
    </row>
    <row r="832" spans="1:26" ht="13.5" customHeight="1">
      <c r="A832" s="254"/>
      <c r="B832" s="254"/>
      <c r="C832" s="254"/>
      <c r="D832" s="269"/>
      <c r="E832" s="254"/>
      <c r="F832" s="270"/>
      <c r="G832" s="254"/>
      <c r="H832" s="254"/>
      <c r="I832" s="254"/>
      <c r="J832" s="254"/>
      <c r="K832" s="254"/>
      <c r="L832" s="254"/>
      <c r="M832" s="254"/>
      <c r="N832" s="254"/>
      <c r="O832" s="254"/>
      <c r="P832" s="254"/>
      <c r="Q832" s="254"/>
      <c r="R832" s="254"/>
      <c r="S832" s="254"/>
      <c r="T832" s="254"/>
      <c r="U832" s="254"/>
      <c r="V832" s="254"/>
      <c r="W832" s="254"/>
      <c r="X832" s="254"/>
      <c r="Y832" s="254"/>
      <c r="Z832" s="254"/>
    </row>
    <row r="833" spans="1:26" ht="13.5" customHeight="1">
      <c r="A833" s="254"/>
      <c r="B833" s="254"/>
      <c r="C833" s="254"/>
      <c r="D833" s="269"/>
      <c r="E833" s="254"/>
      <c r="F833" s="270"/>
      <c r="G833" s="254"/>
      <c r="H833" s="254"/>
      <c r="I833" s="254"/>
      <c r="J833" s="254"/>
      <c r="K833" s="254"/>
      <c r="L833" s="254"/>
      <c r="M833" s="254"/>
      <c r="N833" s="254"/>
      <c r="O833" s="254"/>
      <c r="P833" s="254"/>
      <c r="Q833" s="254"/>
      <c r="R833" s="254"/>
      <c r="S833" s="254"/>
      <c r="T833" s="254"/>
      <c r="U833" s="254"/>
      <c r="V833" s="254"/>
      <c r="W833" s="254"/>
      <c r="X833" s="254"/>
      <c r="Y833" s="254"/>
      <c r="Z833" s="254"/>
    </row>
    <row r="834" spans="1:26" ht="13.5" customHeight="1">
      <c r="A834" s="254"/>
      <c r="B834" s="254"/>
      <c r="C834" s="254"/>
      <c r="D834" s="269"/>
      <c r="E834" s="254"/>
      <c r="F834" s="270"/>
      <c r="G834" s="254"/>
      <c r="H834" s="254"/>
      <c r="I834" s="254"/>
      <c r="J834" s="254"/>
      <c r="K834" s="254"/>
      <c r="L834" s="254"/>
      <c r="M834" s="254"/>
      <c r="N834" s="254"/>
      <c r="O834" s="254"/>
      <c r="P834" s="254"/>
      <c r="Q834" s="254"/>
      <c r="R834" s="254"/>
      <c r="S834" s="254"/>
      <c r="T834" s="254"/>
      <c r="U834" s="254"/>
      <c r="V834" s="254"/>
      <c r="W834" s="254"/>
      <c r="X834" s="254"/>
      <c r="Y834" s="254"/>
      <c r="Z834" s="254"/>
    </row>
    <row r="835" spans="1:26" ht="13.5" customHeight="1">
      <c r="A835" s="254"/>
      <c r="B835" s="254"/>
      <c r="C835" s="254"/>
      <c r="D835" s="269"/>
      <c r="E835" s="254"/>
      <c r="F835" s="270"/>
      <c r="G835" s="254"/>
      <c r="H835" s="254"/>
      <c r="I835" s="254"/>
      <c r="J835" s="254"/>
      <c r="K835" s="254"/>
      <c r="L835" s="254"/>
      <c r="M835" s="254"/>
      <c r="N835" s="254"/>
      <c r="O835" s="254"/>
      <c r="P835" s="254"/>
      <c r="Q835" s="254"/>
      <c r="R835" s="254"/>
      <c r="S835" s="254"/>
      <c r="T835" s="254"/>
      <c r="U835" s="254"/>
      <c r="V835" s="254"/>
      <c r="W835" s="254"/>
      <c r="X835" s="254"/>
      <c r="Y835" s="254"/>
      <c r="Z835" s="254"/>
    </row>
    <row r="836" spans="1:26" ht="13.5" customHeight="1">
      <c r="A836" s="254"/>
      <c r="B836" s="254"/>
      <c r="C836" s="254"/>
      <c r="D836" s="269"/>
      <c r="E836" s="254"/>
      <c r="F836" s="270"/>
      <c r="G836" s="254"/>
      <c r="H836" s="254"/>
      <c r="I836" s="254"/>
      <c r="J836" s="254"/>
      <c r="K836" s="254"/>
      <c r="L836" s="254"/>
      <c r="M836" s="254"/>
      <c r="N836" s="254"/>
      <c r="O836" s="254"/>
      <c r="P836" s="254"/>
      <c r="Q836" s="254"/>
      <c r="R836" s="254"/>
      <c r="S836" s="254"/>
      <c r="T836" s="254"/>
      <c r="U836" s="254"/>
      <c r="V836" s="254"/>
      <c r="W836" s="254"/>
      <c r="X836" s="254"/>
      <c r="Y836" s="254"/>
      <c r="Z836" s="254"/>
    </row>
    <row r="837" spans="1:26" ht="13.5" customHeight="1">
      <c r="A837" s="254"/>
      <c r="B837" s="254"/>
      <c r="C837" s="254"/>
      <c r="D837" s="269"/>
      <c r="E837" s="254"/>
      <c r="F837" s="270"/>
      <c r="G837" s="254"/>
      <c r="H837" s="254"/>
      <c r="I837" s="254"/>
      <c r="J837" s="254"/>
      <c r="K837" s="254"/>
      <c r="L837" s="254"/>
      <c r="M837" s="254"/>
      <c r="N837" s="254"/>
      <c r="O837" s="254"/>
      <c r="P837" s="254"/>
      <c r="Q837" s="254"/>
      <c r="R837" s="254"/>
      <c r="S837" s="254"/>
      <c r="T837" s="254"/>
      <c r="U837" s="254"/>
      <c r="V837" s="254"/>
      <c r="W837" s="254"/>
      <c r="X837" s="254"/>
      <c r="Y837" s="254"/>
      <c r="Z837" s="254"/>
    </row>
    <row r="838" spans="1:26" ht="13.5" customHeight="1">
      <c r="A838" s="254"/>
      <c r="B838" s="254"/>
      <c r="C838" s="254"/>
      <c r="D838" s="269"/>
      <c r="E838" s="254"/>
      <c r="F838" s="270"/>
      <c r="G838" s="254"/>
      <c r="H838" s="254"/>
      <c r="I838" s="254"/>
      <c r="J838" s="254"/>
      <c r="K838" s="254"/>
      <c r="L838" s="254"/>
      <c r="M838" s="254"/>
      <c r="N838" s="254"/>
      <c r="O838" s="254"/>
      <c r="P838" s="254"/>
      <c r="Q838" s="254"/>
      <c r="R838" s="254"/>
      <c r="S838" s="254"/>
      <c r="T838" s="254"/>
      <c r="U838" s="254"/>
      <c r="V838" s="254"/>
      <c r="W838" s="254"/>
      <c r="X838" s="254"/>
      <c r="Y838" s="254"/>
      <c r="Z838" s="254"/>
    </row>
    <row r="839" spans="1:26" ht="13.5" customHeight="1">
      <c r="A839" s="254"/>
      <c r="B839" s="254"/>
      <c r="C839" s="254"/>
      <c r="D839" s="269"/>
      <c r="E839" s="254"/>
      <c r="F839" s="270"/>
      <c r="G839" s="254"/>
      <c r="H839" s="254"/>
      <c r="I839" s="254"/>
      <c r="J839" s="254"/>
      <c r="K839" s="254"/>
      <c r="L839" s="254"/>
      <c r="M839" s="254"/>
      <c r="N839" s="254"/>
      <c r="O839" s="254"/>
      <c r="P839" s="254"/>
      <c r="Q839" s="254"/>
      <c r="R839" s="254"/>
      <c r="S839" s="254"/>
      <c r="T839" s="254"/>
      <c r="U839" s="254"/>
      <c r="V839" s="254"/>
      <c r="W839" s="254"/>
      <c r="X839" s="254"/>
      <c r="Y839" s="254"/>
      <c r="Z839" s="254"/>
    </row>
    <row r="840" spans="1:26" ht="13.5" customHeight="1">
      <c r="A840" s="254"/>
      <c r="B840" s="254"/>
      <c r="C840" s="254"/>
      <c r="D840" s="269"/>
      <c r="E840" s="254"/>
      <c r="F840" s="270"/>
      <c r="G840" s="254"/>
      <c r="H840" s="254"/>
      <c r="I840" s="254"/>
      <c r="J840" s="254"/>
      <c r="K840" s="254"/>
      <c r="L840" s="254"/>
      <c r="M840" s="254"/>
      <c r="N840" s="254"/>
      <c r="O840" s="254"/>
      <c r="P840" s="254"/>
      <c r="Q840" s="254"/>
      <c r="R840" s="254"/>
      <c r="S840" s="254"/>
      <c r="T840" s="254"/>
      <c r="U840" s="254"/>
      <c r="V840" s="254"/>
      <c r="W840" s="254"/>
      <c r="X840" s="254"/>
      <c r="Y840" s="254"/>
      <c r="Z840" s="254"/>
    </row>
    <row r="841" spans="1:26" ht="13.5" customHeight="1">
      <c r="A841" s="254"/>
      <c r="B841" s="254"/>
      <c r="C841" s="254"/>
      <c r="D841" s="269"/>
      <c r="E841" s="254"/>
      <c r="F841" s="270"/>
      <c r="G841" s="254"/>
      <c r="H841" s="254"/>
      <c r="I841" s="254"/>
      <c r="J841" s="254"/>
      <c r="K841" s="254"/>
      <c r="L841" s="254"/>
      <c r="M841" s="254"/>
      <c r="N841" s="254"/>
      <c r="O841" s="254"/>
      <c r="P841" s="254"/>
      <c r="Q841" s="254"/>
      <c r="R841" s="254"/>
      <c r="S841" s="254"/>
      <c r="T841" s="254"/>
      <c r="U841" s="254"/>
      <c r="V841" s="254"/>
      <c r="W841" s="254"/>
      <c r="X841" s="254"/>
      <c r="Y841" s="254"/>
      <c r="Z841" s="254"/>
    </row>
    <row r="842" spans="1:26" ht="13.5" customHeight="1">
      <c r="A842" s="254"/>
      <c r="B842" s="254"/>
      <c r="C842" s="254"/>
      <c r="D842" s="269"/>
      <c r="E842" s="254"/>
      <c r="F842" s="270"/>
      <c r="G842" s="254"/>
      <c r="H842" s="254"/>
      <c r="I842" s="254"/>
      <c r="J842" s="254"/>
      <c r="K842" s="254"/>
      <c r="L842" s="254"/>
      <c r="M842" s="254"/>
      <c r="N842" s="254"/>
      <c r="O842" s="254"/>
      <c r="P842" s="254"/>
      <c r="Q842" s="254"/>
      <c r="R842" s="254"/>
      <c r="S842" s="254"/>
      <c r="T842" s="254"/>
      <c r="U842" s="254"/>
      <c r="V842" s="254"/>
      <c r="W842" s="254"/>
      <c r="X842" s="254"/>
      <c r="Y842" s="254"/>
      <c r="Z842" s="254"/>
    </row>
    <row r="843" spans="1:26" ht="13.5" customHeight="1">
      <c r="A843" s="254"/>
      <c r="B843" s="254"/>
      <c r="C843" s="254"/>
      <c r="D843" s="269"/>
      <c r="E843" s="254"/>
      <c r="F843" s="270"/>
      <c r="G843" s="254"/>
      <c r="H843" s="254"/>
      <c r="I843" s="254"/>
      <c r="J843" s="254"/>
      <c r="K843" s="254"/>
      <c r="L843" s="254"/>
      <c r="M843" s="254"/>
      <c r="N843" s="254"/>
      <c r="O843" s="254"/>
      <c r="P843" s="254"/>
      <c r="Q843" s="254"/>
      <c r="R843" s="254"/>
      <c r="S843" s="254"/>
      <c r="T843" s="254"/>
      <c r="U843" s="254"/>
      <c r="V843" s="254"/>
      <c r="W843" s="254"/>
      <c r="X843" s="254"/>
      <c r="Y843" s="254"/>
      <c r="Z843" s="254"/>
    </row>
    <row r="844" spans="1:26" ht="13.5" customHeight="1">
      <c r="A844" s="254"/>
      <c r="B844" s="254"/>
      <c r="C844" s="254"/>
      <c r="D844" s="269"/>
      <c r="E844" s="254"/>
      <c r="F844" s="270"/>
      <c r="G844" s="254"/>
      <c r="H844" s="254"/>
      <c r="I844" s="254"/>
      <c r="J844" s="254"/>
      <c r="K844" s="254"/>
      <c r="L844" s="254"/>
      <c r="M844" s="254"/>
      <c r="N844" s="254"/>
      <c r="O844" s="254"/>
      <c r="P844" s="254"/>
      <c r="Q844" s="254"/>
      <c r="R844" s="254"/>
      <c r="S844" s="254"/>
      <c r="T844" s="254"/>
      <c r="U844" s="254"/>
      <c r="V844" s="254"/>
      <c r="W844" s="254"/>
      <c r="X844" s="254"/>
      <c r="Y844" s="254"/>
      <c r="Z844" s="254"/>
    </row>
    <row r="845" spans="1:26" ht="13.5" customHeight="1">
      <c r="A845" s="254"/>
      <c r="B845" s="254"/>
      <c r="C845" s="254"/>
      <c r="D845" s="269"/>
      <c r="E845" s="254"/>
      <c r="F845" s="270"/>
      <c r="G845" s="254"/>
      <c r="H845" s="254"/>
      <c r="I845" s="254"/>
      <c r="J845" s="254"/>
      <c r="K845" s="254"/>
      <c r="L845" s="254"/>
      <c r="M845" s="254"/>
      <c r="N845" s="254"/>
      <c r="O845" s="254"/>
      <c r="P845" s="254"/>
      <c r="Q845" s="254"/>
      <c r="R845" s="254"/>
      <c r="S845" s="254"/>
      <c r="T845" s="254"/>
      <c r="U845" s="254"/>
      <c r="V845" s="254"/>
      <c r="W845" s="254"/>
      <c r="X845" s="254"/>
      <c r="Y845" s="254"/>
      <c r="Z845" s="254"/>
    </row>
    <row r="846" spans="1:26" ht="13.5" customHeight="1">
      <c r="A846" s="254"/>
      <c r="B846" s="254"/>
      <c r="C846" s="254"/>
      <c r="D846" s="269"/>
      <c r="E846" s="254"/>
      <c r="F846" s="270"/>
      <c r="G846" s="254"/>
      <c r="H846" s="254"/>
      <c r="I846" s="254"/>
      <c r="J846" s="254"/>
      <c r="K846" s="254"/>
      <c r="L846" s="254"/>
      <c r="M846" s="254"/>
      <c r="N846" s="254"/>
      <c r="O846" s="254"/>
      <c r="P846" s="254"/>
      <c r="Q846" s="254"/>
      <c r="R846" s="254"/>
      <c r="S846" s="254"/>
      <c r="T846" s="254"/>
      <c r="U846" s="254"/>
      <c r="V846" s="254"/>
      <c r="W846" s="254"/>
      <c r="X846" s="254"/>
      <c r="Y846" s="254"/>
      <c r="Z846" s="254"/>
    </row>
    <row r="847" spans="1:26" ht="13.5" customHeight="1">
      <c r="A847" s="254"/>
      <c r="B847" s="254"/>
      <c r="C847" s="254"/>
      <c r="D847" s="269"/>
      <c r="E847" s="254"/>
      <c r="F847" s="270"/>
      <c r="G847" s="254"/>
      <c r="H847" s="254"/>
      <c r="I847" s="254"/>
      <c r="J847" s="254"/>
      <c r="K847" s="254"/>
      <c r="L847" s="254"/>
      <c r="M847" s="254"/>
      <c r="N847" s="254"/>
      <c r="O847" s="254"/>
      <c r="P847" s="254"/>
      <c r="Q847" s="254"/>
      <c r="R847" s="254"/>
      <c r="S847" s="254"/>
      <c r="T847" s="254"/>
      <c r="U847" s="254"/>
      <c r="V847" s="254"/>
      <c r="W847" s="254"/>
      <c r="X847" s="254"/>
      <c r="Y847" s="254"/>
      <c r="Z847" s="254"/>
    </row>
    <row r="848" spans="1:26" ht="13.5" customHeight="1">
      <c r="A848" s="254"/>
      <c r="B848" s="254"/>
      <c r="C848" s="254"/>
      <c r="D848" s="269"/>
      <c r="E848" s="254"/>
      <c r="F848" s="270"/>
      <c r="G848" s="254"/>
      <c r="H848" s="254"/>
      <c r="I848" s="254"/>
      <c r="J848" s="254"/>
      <c r="K848" s="254"/>
      <c r="L848" s="254"/>
      <c r="M848" s="254"/>
      <c r="N848" s="254"/>
      <c r="O848" s="254"/>
      <c r="P848" s="254"/>
      <c r="Q848" s="254"/>
      <c r="R848" s="254"/>
      <c r="S848" s="254"/>
      <c r="T848" s="254"/>
      <c r="U848" s="254"/>
      <c r="V848" s="254"/>
      <c r="W848" s="254"/>
      <c r="X848" s="254"/>
      <c r="Y848" s="254"/>
      <c r="Z848" s="254"/>
    </row>
    <row r="849" spans="1:26" ht="13.5" customHeight="1">
      <c r="A849" s="254"/>
      <c r="B849" s="254"/>
      <c r="C849" s="254"/>
      <c r="D849" s="269"/>
      <c r="E849" s="254"/>
      <c r="F849" s="270"/>
      <c r="G849" s="254"/>
      <c r="H849" s="254"/>
      <c r="I849" s="254"/>
      <c r="J849" s="254"/>
      <c r="K849" s="254"/>
      <c r="L849" s="254"/>
      <c r="M849" s="254"/>
      <c r="N849" s="254"/>
      <c r="O849" s="254"/>
      <c r="P849" s="254"/>
      <c r="Q849" s="254"/>
      <c r="R849" s="254"/>
      <c r="S849" s="254"/>
      <c r="T849" s="254"/>
      <c r="U849" s="254"/>
      <c r="V849" s="254"/>
      <c r="W849" s="254"/>
      <c r="X849" s="254"/>
      <c r="Y849" s="254"/>
      <c r="Z849" s="254"/>
    </row>
    <row r="850" spans="1:26" ht="13.5" customHeight="1">
      <c r="A850" s="254"/>
      <c r="B850" s="254"/>
      <c r="C850" s="254"/>
      <c r="D850" s="269"/>
      <c r="E850" s="254"/>
      <c r="F850" s="270"/>
      <c r="G850" s="254"/>
      <c r="H850" s="254"/>
      <c r="I850" s="254"/>
      <c r="J850" s="254"/>
      <c r="K850" s="254"/>
      <c r="L850" s="254"/>
      <c r="M850" s="254"/>
      <c r="N850" s="254"/>
      <c r="O850" s="254"/>
      <c r="P850" s="254"/>
      <c r="Q850" s="254"/>
      <c r="R850" s="254"/>
      <c r="S850" s="254"/>
      <c r="T850" s="254"/>
      <c r="U850" s="254"/>
      <c r="V850" s="254"/>
      <c r="W850" s="254"/>
      <c r="X850" s="254"/>
      <c r="Y850" s="254"/>
      <c r="Z850" s="254"/>
    </row>
    <row r="851" spans="1:26" ht="13.5" customHeight="1">
      <c r="A851" s="254"/>
      <c r="B851" s="254"/>
      <c r="C851" s="254"/>
      <c r="D851" s="269"/>
      <c r="E851" s="254"/>
      <c r="F851" s="270"/>
      <c r="G851" s="254"/>
      <c r="H851" s="254"/>
      <c r="I851" s="254"/>
      <c r="J851" s="254"/>
      <c r="K851" s="254"/>
      <c r="L851" s="254"/>
      <c r="M851" s="254"/>
      <c r="N851" s="254"/>
      <c r="O851" s="254"/>
      <c r="P851" s="254"/>
      <c r="Q851" s="254"/>
      <c r="R851" s="254"/>
      <c r="S851" s="254"/>
      <c r="T851" s="254"/>
      <c r="U851" s="254"/>
      <c r="V851" s="254"/>
      <c r="W851" s="254"/>
      <c r="X851" s="254"/>
      <c r="Y851" s="254"/>
      <c r="Z851" s="254"/>
    </row>
    <row r="852" spans="1:26" ht="13.5" customHeight="1">
      <c r="A852" s="254"/>
      <c r="B852" s="254"/>
      <c r="C852" s="254"/>
      <c r="D852" s="269"/>
      <c r="E852" s="254"/>
      <c r="F852" s="270"/>
      <c r="G852" s="254"/>
      <c r="H852" s="254"/>
      <c r="I852" s="254"/>
      <c r="J852" s="254"/>
      <c r="K852" s="254"/>
      <c r="L852" s="254"/>
      <c r="M852" s="254"/>
      <c r="N852" s="254"/>
      <c r="O852" s="254"/>
      <c r="P852" s="254"/>
      <c r="Q852" s="254"/>
      <c r="R852" s="254"/>
      <c r="S852" s="254"/>
      <c r="T852" s="254"/>
      <c r="U852" s="254"/>
      <c r="V852" s="254"/>
      <c r="W852" s="254"/>
      <c r="X852" s="254"/>
      <c r="Y852" s="254"/>
      <c r="Z852" s="254"/>
    </row>
    <row r="853" spans="1:26" ht="13.5" customHeight="1">
      <c r="A853" s="254"/>
      <c r="B853" s="254"/>
      <c r="C853" s="254"/>
      <c r="D853" s="269"/>
      <c r="E853" s="254"/>
      <c r="F853" s="270"/>
      <c r="G853" s="254"/>
      <c r="H853" s="254"/>
      <c r="I853" s="254"/>
      <c r="J853" s="254"/>
      <c r="K853" s="254"/>
      <c r="L853" s="254"/>
      <c r="M853" s="254"/>
      <c r="N853" s="254"/>
      <c r="O853" s="254"/>
      <c r="P853" s="254"/>
      <c r="Q853" s="254"/>
      <c r="R853" s="254"/>
      <c r="S853" s="254"/>
      <c r="T853" s="254"/>
      <c r="U853" s="254"/>
      <c r="V853" s="254"/>
      <c r="W853" s="254"/>
      <c r="X853" s="254"/>
      <c r="Y853" s="254"/>
      <c r="Z853" s="254"/>
    </row>
    <row r="854" spans="1:26" ht="13.5" customHeight="1">
      <c r="A854" s="254"/>
      <c r="B854" s="254"/>
      <c r="C854" s="254"/>
      <c r="D854" s="269"/>
      <c r="E854" s="254"/>
      <c r="F854" s="270"/>
      <c r="G854" s="254"/>
      <c r="H854" s="254"/>
      <c r="I854" s="254"/>
      <c r="J854" s="254"/>
      <c r="K854" s="254"/>
      <c r="L854" s="254"/>
      <c r="M854" s="254"/>
      <c r="N854" s="254"/>
      <c r="O854" s="254"/>
      <c r="P854" s="254"/>
      <c r="Q854" s="254"/>
      <c r="R854" s="254"/>
      <c r="S854" s="254"/>
      <c r="T854" s="254"/>
      <c r="U854" s="254"/>
      <c r="V854" s="254"/>
      <c r="W854" s="254"/>
      <c r="X854" s="254"/>
      <c r="Y854" s="254"/>
      <c r="Z854" s="254"/>
    </row>
    <row r="855" spans="1:26" ht="13.5" customHeight="1">
      <c r="A855" s="254"/>
      <c r="B855" s="254"/>
      <c r="C855" s="254"/>
      <c r="D855" s="269"/>
      <c r="E855" s="254"/>
      <c r="F855" s="270"/>
      <c r="G855" s="254"/>
      <c r="H855" s="254"/>
      <c r="I855" s="254"/>
      <c r="J855" s="254"/>
      <c r="K855" s="254"/>
      <c r="L855" s="254"/>
      <c r="M855" s="254"/>
      <c r="N855" s="254"/>
      <c r="O855" s="254"/>
      <c r="P855" s="254"/>
      <c r="Q855" s="254"/>
      <c r="R855" s="254"/>
      <c r="S855" s="254"/>
      <c r="T855" s="254"/>
      <c r="U855" s="254"/>
      <c r="V855" s="254"/>
      <c r="W855" s="254"/>
      <c r="X855" s="254"/>
      <c r="Y855" s="254"/>
      <c r="Z855" s="254"/>
    </row>
    <row r="856" spans="1:26" ht="13.5" customHeight="1">
      <c r="A856" s="254"/>
      <c r="B856" s="254"/>
      <c r="C856" s="254"/>
      <c r="D856" s="269"/>
      <c r="E856" s="254"/>
      <c r="F856" s="270"/>
      <c r="G856" s="254"/>
      <c r="H856" s="254"/>
      <c r="I856" s="254"/>
      <c r="J856" s="254"/>
      <c r="K856" s="254"/>
      <c r="L856" s="254"/>
      <c r="M856" s="254"/>
      <c r="N856" s="254"/>
      <c r="O856" s="254"/>
      <c r="P856" s="254"/>
      <c r="Q856" s="254"/>
      <c r="R856" s="254"/>
      <c r="S856" s="254"/>
      <c r="T856" s="254"/>
      <c r="U856" s="254"/>
      <c r="V856" s="254"/>
      <c r="W856" s="254"/>
      <c r="X856" s="254"/>
      <c r="Y856" s="254"/>
      <c r="Z856" s="254"/>
    </row>
    <row r="857" spans="1:26" ht="13.5" customHeight="1">
      <c r="A857" s="254"/>
      <c r="B857" s="254"/>
      <c r="C857" s="254"/>
      <c r="D857" s="269"/>
      <c r="E857" s="254"/>
      <c r="F857" s="270"/>
      <c r="G857" s="254"/>
      <c r="H857" s="254"/>
      <c r="I857" s="254"/>
      <c r="J857" s="254"/>
      <c r="K857" s="254"/>
      <c r="L857" s="254"/>
      <c r="M857" s="254"/>
      <c r="N857" s="254"/>
      <c r="O857" s="254"/>
      <c r="P857" s="254"/>
      <c r="Q857" s="254"/>
      <c r="R857" s="254"/>
      <c r="S857" s="254"/>
      <c r="T857" s="254"/>
      <c r="U857" s="254"/>
      <c r="V857" s="254"/>
      <c r="W857" s="254"/>
      <c r="X857" s="254"/>
      <c r="Y857" s="254"/>
      <c r="Z857" s="254"/>
    </row>
    <row r="858" spans="1:26" ht="13.5" customHeight="1">
      <c r="A858" s="254"/>
      <c r="B858" s="254"/>
      <c r="C858" s="254"/>
      <c r="D858" s="269"/>
      <c r="E858" s="254"/>
      <c r="F858" s="270"/>
      <c r="G858" s="254"/>
      <c r="H858" s="254"/>
      <c r="I858" s="254"/>
      <c r="J858" s="254"/>
      <c r="K858" s="254"/>
      <c r="L858" s="254"/>
      <c r="M858" s="254"/>
      <c r="N858" s="254"/>
      <c r="O858" s="254"/>
      <c r="P858" s="254"/>
      <c r="Q858" s="254"/>
      <c r="R858" s="254"/>
      <c r="S858" s="254"/>
      <c r="T858" s="254"/>
      <c r="U858" s="254"/>
      <c r="V858" s="254"/>
      <c r="W858" s="254"/>
      <c r="X858" s="254"/>
      <c r="Y858" s="254"/>
      <c r="Z858" s="254"/>
    </row>
    <row r="859" spans="1:26" ht="13.5" customHeight="1">
      <c r="A859" s="254"/>
      <c r="B859" s="254"/>
      <c r="C859" s="254"/>
      <c r="D859" s="269"/>
      <c r="E859" s="254"/>
      <c r="F859" s="270"/>
      <c r="G859" s="254"/>
      <c r="H859" s="254"/>
      <c r="I859" s="254"/>
      <c r="J859" s="254"/>
      <c r="K859" s="254"/>
      <c r="L859" s="254"/>
      <c r="M859" s="254"/>
      <c r="N859" s="254"/>
      <c r="O859" s="254"/>
      <c r="P859" s="254"/>
      <c r="Q859" s="254"/>
      <c r="R859" s="254"/>
      <c r="S859" s="254"/>
      <c r="T859" s="254"/>
      <c r="U859" s="254"/>
      <c r="V859" s="254"/>
      <c r="W859" s="254"/>
      <c r="X859" s="254"/>
      <c r="Y859" s="254"/>
      <c r="Z859" s="254"/>
    </row>
    <row r="860" spans="1:26" ht="13.5" customHeight="1">
      <c r="A860" s="254"/>
      <c r="B860" s="254"/>
      <c r="C860" s="254"/>
      <c r="D860" s="269"/>
      <c r="E860" s="254"/>
      <c r="F860" s="270"/>
      <c r="G860" s="254"/>
      <c r="H860" s="254"/>
      <c r="I860" s="254"/>
      <c r="J860" s="254"/>
      <c r="K860" s="254"/>
      <c r="L860" s="254"/>
      <c r="M860" s="254"/>
      <c r="N860" s="254"/>
      <c r="O860" s="254"/>
      <c r="P860" s="254"/>
      <c r="Q860" s="254"/>
      <c r="R860" s="254"/>
      <c r="S860" s="254"/>
      <c r="T860" s="254"/>
      <c r="U860" s="254"/>
      <c r="V860" s="254"/>
      <c r="W860" s="254"/>
      <c r="X860" s="254"/>
      <c r="Y860" s="254"/>
      <c r="Z860" s="254"/>
    </row>
    <row r="861" spans="1:26" ht="13.5" customHeight="1">
      <c r="A861" s="254"/>
      <c r="B861" s="254"/>
      <c r="C861" s="254"/>
      <c r="D861" s="269"/>
      <c r="E861" s="254"/>
      <c r="F861" s="270"/>
      <c r="G861" s="254"/>
      <c r="H861" s="254"/>
      <c r="I861" s="254"/>
      <c r="J861" s="254"/>
      <c r="K861" s="254"/>
      <c r="L861" s="254"/>
      <c r="M861" s="254"/>
      <c r="N861" s="254"/>
      <c r="O861" s="254"/>
      <c r="P861" s="254"/>
      <c r="Q861" s="254"/>
      <c r="R861" s="254"/>
      <c r="S861" s="254"/>
      <c r="T861" s="254"/>
      <c r="U861" s="254"/>
      <c r="V861" s="254"/>
      <c r="W861" s="254"/>
      <c r="X861" s="254"/>
      <c r="Y861" s="254"/>
      <c r="Z861" s="254"/>
    </row>
    <row r="862" spans="1:26" ht="13.5" customHeight="1">
      <c r="A862" s="254"/>
      <c r="B862" s="254"/>
      <c r="C862" s="254"/>
      <c r="D862" s="269"/>
      <c r="E862" s="254"/>
      <c r="F862" s="270"/>
      <c r="G862" s="254"/>
      <c r="H862" s="254"/>
      <c r="I862" s="254"/>
      <c r="J862" s="254"/>
      <c r="K862" s="254"/>
      <c r="L862" s="254"/>
      <c r="M862" s="254"/>
      <c r="N862" s="254"/>
      <c r="O862" s="254"/>
      <c r="P862" s="254"/>
      <c r="Q862" s="254"/>
      <c r="R862" s="254"/>
      <c r="S862" s="254"/>
      <c r="T862" s="254"/>
      <c r="U862" s="254"/>
      <c r="V862" s="254"/>
      <c r="W862" s="254"/>
      <c r="X862" s="254"/>
      <c r="Y862" s="254"/>
      <c r="Z862" s="254"/>
    </row>
    <row r="863" spans="1:26" ht="13.5" customHeight="1">
      <c r="A863" s="254"/>
      <c r="B863" s="254"/>
      <c r="C863" s="254"/>
      <c r="D863" s="269"/>
      <c r="E863" s="254"/>
      <c r="F863" s="270"/>
      <c r="G863" s="254"/>
      <c r="H863" s="254"/>
      <c r="I863" s="254"/>
      <c r="J863" s="254"/>
      <c r="K863" s="254"/>
      <c r="L863" s="254"/>
      <c r="M863" s="254"/>
      <c r="N863" s="254"/>
      <c r="O863" s="254"/>
      <c r="P863" s="254"/>
      <c r="Q863" s="254"/>
      <c r="R863" s="254"/>
      <c r="S863" s="254"/>
      <c r="T863" s="254"/>
      <c r="U863" s="254"/>
      <c r="V863" s="254"/>
      <c r="W863" s="254"/>
      <c r="X863" s="254"/>
      <c r="Y863" s="254"/>
      <c r="Z863" s="254"/>
    </row>
    <row r="864" spans="1:26" ht="13.5" customHeight="1">
      <c r="A864" s="254"/>
      <c r="B864" s="254"/>
      <c r="C864" s="254"/>
      <c r="D864" s="269"/>
      <c r="E864" s="254"/>
      <c r="F864" s="270"/>
      <c r="G864" s="254"/>
      <c r="H864" s="254"/>
      <c r="I864" s="254"/>
      <c r="J864" s="254"/>
      <c r="K864" s="254"/>
      <c r="L864" s="254"/>
      <c r="M864" s="254"/>
      <c r="N864" s="254"/>
      <c r="O864" s="254"/>
      <c r="P864" s="254"/>
      <c r="Q864" s="254"/>
      <c r="R864" s="254"/>
      <c r="S864" s="254"/>
      <c r="T864" s="254"/>
      <c r="U864" s="254"/>
      <c r="V864" s="254"/>
      <c r="W864" s="254"/>
      <c r="X864" s="254"/>
      <c r="Y864" s="254"/>
      <c r="Z864" s="254"/>
    </row>
    <row r="865" spans="1:26" ht="13.5" customHeight="1">
      <c r="A865" s="254"/>
      <c r="B865" s="254"/>
      <c r="C865" s="254"/>
      <c r="D865" s="269"/>
      <c r="E865" s="254"/>
      <c r="F865" s="270"/>
      <c r="G865" s="254"/>
      <c r="H865" s="254"/>
      <c r="I865" s="254"/>
      <c r="J865" s="254"/>
      <c r="K865" s="254"/>
      <c r="L865" s="254"/>
      <c r="M865" s="254"/>
      <c r="N865" s="254"/>
      <c r="O865" s="254"/>
      <c r="P865" s="254"/>
      <c r="Q865" s="254"/>
      <c r="R865" s="254"/>
      <c r="S865" s="254"/>
      <c r="T865" s="254"/>
      <c r="U865" s="254"/>
      <c r="V865" s="254"/>
      <c r="W865" s="254"/>
      <c r="X865" s="254"/>
      <c r="Y865" s="254"/>
      <c r="Z865" s="254"/>
    </row>
    <row r="866" spans="1:26" ht="13.5" customHeight="1">
      <c r="A866" s="254"/>
      <c r="B866" s="254"/>
      <c r="C866" s="254"/>
      <c r="D866" s="269"/>
      <c r="E866" s="254"/>
      <c r="F866" s="270"/>
      <c r="G866" s="254"/>
      <c r="H866" s="254"/>
      <c r="I866" s="254"/>
      <c r="J866" s="254"/>
      <c r="K866" s="254"/>
      <c r="L866" s="254"/>
      <c r="M866" s="254"/>
      <c r="N866" s="254"/>
      <c r="O866" s="254"/>
      <c r="P866" s="254"/>
      <c r="Q866" s="254"/>
      <c r="R866" s="254"/>
      <c r="S866" s="254"/>
      <c r="T866" s="254"/>
      <c r="U866" s="254"/>
      <c r="V866" s="254"/>
      <c r="W866" s="254"/>
      <c r="X866" s="254"/>
      <c r="Y866" s="254"/>
      <c r="Z866" s="254"/>
    </row>
    <row r="867" spans="1:26" ht="13.5" customHeight="1">
      <c r="A867" s="254"/>
      <c r="B867" s="254"/>
      <c r="C867" s="254"/>
      <c r="D867" s="269"/>
      <c r="E867" s="254"/>
      <c r="F867" s="270"/>
      <c r="G867" s="254"/>
      <c r="H867" s="254"/>
      <c r="I867" s="254"/>
      <c r="J867" s="254"/>
      <c r="K867" s="254"/>
      <c r="L867" s="254"/>
      <c r="M867" s="254"/>
      <c r="N867" s="254"/>
      <c r="O867" s="254"/>
      <c r="P867" s="254"/>
      <c r="Q867" s="254"/>
      <c r="R867" s="254"/>
      <c r="S867" s="254"/>
      <c r="T867" s="254"/>
      <c r="U867" s="254"/>
      <c r="V867" s="254"/>
      <c r="W867" s="254"/>
      <c r="X867" s="254"/>
      <c r="Y867" s="254"/>
      <c r="Z867" s="254"/>
    </row>
    <row r="868" spans="1:26" ht="13.5" customHeight="1">
      <c r="A868" s="254"/>
      <c r="B868" s="254"/>
      <c r="C868" s="254"/>
      <c r="D868" s="269"/>
      <c r="E868" s="254"/>
      <c r="F868" s="270"/>
      <c r="G868" s="254"/>
      <c r="H868" s="254"/>
      <c r="I868" s="254"/>
      <c r="J868" s="254"/>
      <c r="K868" s="254"/>
      <c r="L868" s="254"/>
      <c r="M868" s="254"/>
      <c r="N868" s="254"/>
      <c r="O868" s="254"/>
      <c r="P868" s="254"/>
      <c r="Q868" s="254"/>
      <c r="R868" s="254"/>
      <c r="S868" s="254"/>
      <c r="T868" s="254"/>
      <c r="U868" s="254"/>
      <c r="V868" s="254"/>
      <c r="W868" s="254"/>
      <c r="X868" s="254"/>
      <c r="Y868" s="254"/>
      <c r="Z868" s="254"/>
    </row>
    <row r="869" spans="1:26" ht="13.5" customHeight="1">
      <c r="A869" s="254"/>
      <c r="B869" s="254"/>
      <c r="C869" s="254"/>
      <c r="D869" s="269"/>
      <c r="E869" s="254"/>
      <c r="F869" s="270"/>
      <c r="G869" s="254"/>
      <c r="H869" s="254"/>
      <c r="I869" s="254"/>
      <c r="J869" s="254"/>
      <c r="K869" s="254"/>
      <c r="L869" s="254"/>
      <c r="M869" s="254"/>
      <c r="N869" s="254"/>
      <c r="O869" s="254"/>
      <c r="P869" s="254"/>
      <c r="Q869" s="254"/>
      <c r="R869" s="254"/>
      <c r="S869" s="254"/>
      <c r="T869" s="254"/>
      <c r="U869" s="254"/>
      <c r="V869" s="254"/>
      <c r="W869" s="254"/>
      <c r="X869" s="254"/>
      <c r="Y869" s="254"/>
      <c r="Z869" s="254"/>
    </row>
    <row r="870" spans="1:26" ht="13.5" customHeight="1">
      <c r="A870" s="254"/>
      <c r="B870" s="254"/>
      <c r="C870" s="254"/>
      <c r="D870" s="269"/>
      <c r="E870" s="254"/>
      <c r="F870" s="270"/>
      <c r="G870" s="254"/>
      <c r="H870" s="254"/>
      <c r="I870" s="254"/>
      <c r="J870" s="254"/>
      <c r="K870" s="254"/>
      <c r="L870" s="254"/>
      <c r="M870" s="254"/>
      <c r="N870" s="254"/>
      <c r="O870" s="254"/>
      <c r="P870" s="254"/>
      <c r="Q870" s="254"/>
      <c r="R870" s="254"/>
      <c r="S870" s="254"/>
      <c r="T870" s="254"/>
      <c r="U870" s="254"/>
      <c r="V870" s="254"/>
      <c r="W870" s="254"/>
      <c r="X870" s="254"/>
      <c r="Y870" s="254"/>
      <c r="Z870" s="254"/>
    </row>
    <row r="871" spans="1:26" ht="13.5" customHeight="1">
      <c r="A871" s="254"/>
      <c r="B871" s="254"/>
      <c r="C871" s="254"/>
      <c r="D871" s="269"/>
      <c r="E871" s="254"/>
      <c r="F871" s="270"/>
      <c r="G871" s="254"/>
      <c r="H871" s="254"/>
      <c r="I871" s="254"/>
      <c r="J871" s="254"/>
      <c r="K871" s="254"/>
      <c r="L871" s="254"/>
      <c r="M871" s="254"/>
      <c r="N871" s="254"/>
      <c r="O871" s="254"/>
      <c r="P871" s="254"/>
      <c r="Q871" s="254"/>
      <c r="R871" s="254"/>
      <c r="S871" s="254"/>
      <c r="T871" s="254"/>
      <c r="U871" s="254"/>
      <c r="V871" s="254"/>
      <c r="W871" s="254"/>
      <c r="X871" s="254"/>
      <c r="Y871" s="254"/>
      <c r="Z871" s="254"/>
    </row>
    <row r="872" spans="1:26" ht="13.5" customHeight="1">
      <c r="A872" s="254"/>
      <c r="B872" s="254"/>
      <c r="C872" s="254"/>
      <c r="D872" s="269"/>
      <c r="E872" s="254"/>
      <c r="F872" s="270"/>
      <c r="G872" s="254"/>
      <c r="H872" s="254"/>
      <c r="I872" s="254"/>
      <c r="J872" s="254"/>
      <c r="K872" s="254"/>
      <c r="L872" s="254"/>
      <c r="M872" s="254"/>
      <c r="N872" s="254"/>
      <c r="O872" s="254"/>
      <c r="P872" s="254"/>
      <c r="Q872" s="254"/>
      <c r="R872" s="254"/>
      <c r="S872" s="254"/>
      <c r="T872" s="254"/>
      <c r="U872" s="254"/>
      <c r="V872" s="254"/>
      <c r="W872" s="254"/>
      <c r="X872" s="254"/>
      <c r="Y872" s="254"/>
      <c r="Z872" s="254"/>
    </row>
    <row r="873" spans="1:26" ht="13.5" customHeight="1">
      <c r="A873" s="254"/>
      <c r="B873" s="254"/>
      <c r="C873" s="254"/>
      <c r="D873" s="269"/>
      <c r="E873" s="254"/>
      <c r="F873" s="270"/>
      <c r="G873" s="254"/>
      <c r="H873" s="254"/>
      <c r="I873" s="254"/>
      <c r="J873" s="254"/>
      <c r="K873" s="254"/>
      <c r="L873" s="254"/>
      <c r="M873" s="254"/>
      <c r="N873" s="254"/>
      <c r="O873" s="254"/>
      <c r="P873" s="254"/>
      <c r="Q873" s="254"/>
      <c r="R873" s="254"/>
      <c r="S873" s="254"/>
      <c r="T873" s="254"/>
      <c r="U873" s="254"/>
      <c r="V873" s="254"/>
      <c r="W873" s="254"/>
      <c r="X873" s="254"/>
      <c r="Y873" s="254"/>
      <c r="Z873" s="254"/>
    </row>
    <row r="874" spans="1:26" ht="13.5" customHeight="1">
      <c r="A874" s="254"/>
      <c r="B874" s="254"/>
      <c r="C874" s="254"/>
      <c r="D874" s="269"/>
      <c r="E874" s="254"/>
      <c r="F874" s="270"/>
      <c r="G874" s="254"/>
      <c r="H874" s="254"/>
      <c r="I874" s="254"/>
      <c r="J874" s="254"/>
      <c r="K874" s="254"/>
      <c r="L874" s="254"/>
      <c r="M874" s="254"/>
      <c r="N874" s="254"/>
      <c r="O874" s="254"/>
      <c r="P874" s="254"/>
      <c r="Q874" s="254"/>
      <c r="R874" s="254"/>
      <c r="S874" s="254"/>
      <c r="T874" s="254"/>
      <c r="U874" s="254"/>
      <c r="V874" s="254"/>
      <c r="W874" s="254"/>
      <c r="X874" s="254"/>
      <c r="Y874" s="254"/>
      <c r="Z874" s="254"/>
    </row>
    <row r="875" spans="1:26" ht="13.5" customHeight="1">
      <c r="A875" s="254"/>
      <c r="B875" s="254"/>
      <c r="C875" s="254"/>
      <c r="D875" s="269"/>
      <c r="E875" s="254"/>
      <c r="F875" s="270"/>
      <c r="G875" s="254"/>
      <c r="H875" s="254"/>
      <c r="I875" s="254"/>
      <c r="J875" s="254"/>
      <c r="K875" s="254"/>
      <c r="L875" s="254"/>
      <c r="M875" s="254"/>
      <c r="N875" s="254"/>
      <c r="O875" s="254"/>
      <c r="P875" s="254"/>
      <c r="Q875" s="254"/>
      <c r="R875" s="254"/>
      <c r="S875" s="254"/>
      <c r="T875" s="254"/>
      <c r="U875" s="254"/>
      <c r="V875" s="254"/>
      <c r="W875" s="254"/>
      <c r="X875" s="254"/>
      <c r="Y875" s="254"/>
      <c r="Z875" s="254"/>
    </row>
    <row r="876" spans="1:26" ht="13.5" customHeight="1">
      <c r="A876" s="254"/>
      <c r="B876" s="254"/>
      <c r="C876" s="254"/>
      <c r="D876" s="269"/>
      <c r="E876" s="254"/>
      <c r="F876" s="270"/>
      <c r="G876" s="254"/>
      <c r="H876" s="254"/>
      <c r="I876" s="254"/>
      <c r="J876" s="254"/>
      <c r="K876" s="254"/>
      <c r="L876" s="254"/>
      <c r="M876" s="254"/>
      <c r="N876" s="254"/>
      <c r="O876" s="254"/>
      <c r="P876" s="254"/>
      <c r="Q876" s="254"/>
      <c r="R876" s="254"/>
      <c r="S876" s="254"/>
      <c r="T876" s="254"/>
      <c r="U876" s="254"/>
      <c r="V876" s="254"/>
      <c r="W876" s="254"/>
      <c r="X876" s="254"/>
      <c r="Y876" s="254"/>
      <c r="Z876" s="254"/>
    </row>
    <row r="877" spans="1:26" ht="13.5" customHeight="1">
      <c r="A877" s="254"/>
      <c r="B877" s="254"/>
      <c r="C877" s="254"/>
      <c r="D877" s="269"/>
      <c r="E877" s="254"/>
      <c r="F877" s="270"/>
      <c r="G877" s="254"/>
      <c r="H877" s="254"/>
      <c r="I877" s="254"/>
      <c r="J877" s="254"/>
      <c r="K877" s="254"/>
      <c r="L877" s="254"/>
      <c r="M877" s="254"/>
      <c r="N877" s="254"/>
      <c r="O877" s="254"/>
      <c r="P877" s="254"/>
      <c r="Q877" s="254"/>
      <c r="R877" s="254"/>
      <c r="S877" s="254"/>
      <c r="T877" s="254"/>
      <c r="U877" s="254"/>
      <c r="V877" s="254"/>
      <c r="W877" s="254"/>
      <c r="X877" s="254"/>
      <c r="Y877" s="254"/>
      <c r="Z877" s="254"/>
    </row>
    <row r="878" spans="1:26" ht="13.5" customHeight="1">
      <c r="A878" s="254"/>
      <c r="B878" s="254"/>
      <c r="C878" s="254"/>
      <c r="D878" s="269"/>
      <c r="E878" s="254"/>
      <c r="F878" s="270"/>
      <c r="G878" s="254"/>
      <c r="H878" s="254"/>
      <c r="I878" s="254"/>
      <c r="J878" s="254"/>
      <c r="K878" s="254"/>
      <c r="L878" s="254"/>
      <c r="M878" s="254"/>
      <c r="N878" s="254"/>
      <c r="O878" s="254"/>
      <c r="P878" s="254"/>
      <c r="Q878" s="254"/>
      <c r="R878" s="254"/>
      <c r="S878" s="254"/>
      <c r="T878" s="254"/>
      <c r="U878" s="254"/>
      <c r="V878" s="254"/>
      <c r="W878" s="254"/>
      <c r="X878" s="254"/>
      <c r="Y878" s="254"/>
      <c r="Z878" s="254"/>
    </row>
    <row r="879" spans="1:26" ht="13.5" customHeight="1">
      <c r="A879" s="254"/>
      <c r="B879" s="254"/>
      <c r="C879" s="254"/>
      <c r="D879" s="269"/>
      <c r="E879" s="254"/>
      <c r="F879" s="270"/>
      <c r="G879" s="254"/>
      <c r="H879" s="254"/>
      <c r="I879" s="254"/>
      <c r="J879" s="254"/>
      <c r="K879" s="254"/>
      <c r="L879" s="254"/>
      <c r="M879" s="254"/>
      <c r="N879" s="254"/>
      <c r="O879" s="254"/>
      <c r="P879" s="254"/>
      <c r="Q879" s="254"/>
      <c r="R879" s="254"/>
      <c r="S879" s="254"/>
      <c r="T879" s="254"/>
      <c r="U879" s="254"/>
      <c r="V879" s="254"/>
      <c r="W879" s="254"/>
      <c r="X879" s="254"/>
      <c r="Y879" s="254"/>
      <c r="Z879" s="254"/>
    </row>
    <row r="880" spans="1:26" ht="13.5" customHeight="1">
      <c r="A880" s="254"/>
      <c r="B880" s="254"/>
      <c r="C880" s="254"/>
      <c r="D880" s="269"/>
      <c r="E880" s="254"/>
      <c r="F880" s="270"/>
      <c r="G880" s="254"/>
      <c r="H880" s="254"/>
      <c r="I880" s="254"/>
      <c r="J880" s="254"/>
      <c r="K880" s="254"/>
      <c r="L880" s="254"/>
      <c r="M880" s="254"/>
      <c r="N880" s="254"/>
      <c r="O880" s="254"/>
      <c r="P880" s="254"/>
      <c r="Q880" s="254"/>
      <c r="R880" s="254"/>
      <c r="S880" s="254"/>
      <c r="T880" s="254"/>
      <c r="U880" s="254"/>
      <c r="V880" s="254"/>
      <c r="W880" s="254"/>
      <c r="X880" s="254"/>
      <c r="Y880" s="254"/>
      <c r="Z880" s="254"/>
    </row>
    <row r="881" spans="1:26" ht="13.5" customHeight="1">
      <c r="A881" s="254"/>
      <c r="B881" s="254"/>
      <c r="C881" s="254"/>
      <c r="D881" s="269"/>
      <c r="E881" s="254"/>
      <c r="F881" s="270"/>
      <c r="G881" s="254"/>
      <c r="H881" s="254"/>
      <c r="I881" s="254"/>
      <c r="J881" s="254"/>
      <c r="K881" s="254"/>
      <c r="L881" s="254"/>
      <c r="M881" s="254"/>
      <c r="N881" s="254"/>
      <c r="O881" s="254"/>
      <c r="P881" s="254"/>
      <c r="Q881" s="254"/>
      <c r="R881" s="254"/>
      <c r="S881" s="254"/>
      <c r="T881" s="254"/>
      <c r="U881" s="254"/>
      <c r="V881" s="254"/>
      <c r="W881" s="254"/>
      <c r="X881" s="254"/>
      <c r="Y881" s="254"/>
      <c r="Z881" s="254"/>
    </row>
    <row r="882" spans="1:26" ht="13.5" customHeight="1">
      <c r="A882" s="254"/>
      <c r="B882" s="254"/>
      <c r="C882" s="254"/>
      <c r="D882" s="269"/>
      <c r="E882" s="254"/>
      <c r="F882" s="270"/>
      <c r="G882" s="254"/>
      <c r="H882" s="254"/>
      <c r="I882" s="254"/>
      <c r="J882" s="254"/>
      <c r="K882" s="254"/>
      <c r="L882" s="254"/>
      <c r="M882" s="254"/>
      <c r="N882" s="254"/>
      <c r="O882" s="254"/>
      <c r="P882" s="254"/>
      <c r="Q882" s="254"/>
      <c r="R882" s="254"/>
      <c r="S882" s="254"/>
      <c r="T882" s="254"/>
      <c r="U882" s="254"/>
      <c r="V882" s="254"/>
      <c r="W882" s="254"/>
      <c r="X882" s="254"/>
      <c r="Y882" s="254"/>
      <c r="Z882" s="254"/>
    </row>
    <row r="883" spans="1:26" ht="13.5" customHeight="1">
      <c r="A883" s="254"/>
      <c r="B883" s="254"/>
      <c r="C883" s="254"/>
      <c r="D883" s="269"/>
      <c r="E883" s="254"/>
      <c r="F883" s="270"/>
      <c r="G883" s="254"/>
      <c r="H883" s="254"/>
      <c r="I883" s="254"/>
      <c r="J883" s="254"/>
      <c r="K883" s="254"/>
      <c r="L883" s="254"/>
      <c r="M883" s="254"/>
      <c r="N883" s="254"/>
      <c r="O883" s="254"/>
      <c r="P883" s="254"/>
      <c r="Q883" s="254"/>
      <c r="R883" s="254"/>
      <c r="S883" s="254"/>
      <c r="T883" s="254"/>
      <c r="U883" s="254"/>
      <c r="V883" s="254"/>
      <c r="W883" s="254"/>
      <c r="X883" s="254"/>
      <c r="Y883" s="254"/>
      <c r="Z883" s="254"/>
    </row>
    <row r="884" spans="1:26" ht="13.5" customHeight="1">
      <c r="A884" s="254"/>
      <c r="B884" s="254"/>
      <c r="C884" s="254"/>
      <c r="D884" s="269"/>
      <c r="E884" s="254"/>
      <c r="F884" s="270"/>
      <c r="G884" s="254"/>
      <c r="H884" s="254"/>
      <c r="I884" s="254"/>
      <c r="J884" s="254"/>
      <c r="K884" s="254"/>
      <c r="L884" s="254"/>
      <c r="M884" s="254"/>
      <c r="N884" s="254"/>
      <c r="O884" s="254"/>
      <c r="P884" s="254"/>
      <c r="Q884" s="254"/>
      <c r="R884" s="254"/>
      <c r="S884" s="254"/>
      <c r="T884" s="254"/>
      <c r="U884" s="254"/>
      <c r="V884" s="254"/>
      <c r="W884" s="254"/>
      <c r="X884" s="254"/>
      <c r="Y884" s="254"/>
      <c r="Z884" s="254"/>
    </row>
    <row r="885" spans="1:26" ht="13.5" customHeight="1">
      <c r="A885" s="254"/>
      <c r="B885" s="254"/>
      <c r="C885" s="254"/>
      <c r="D885" s="269"/>
      <c r="E885" s="254"/>
      <c r="F885" s="270"/>
      <c r="G885" s="254"/>
      <c r="H885" s="254"/>
      <c r="I885" s="254"/>
      <c r="J885" s="254"/>
      <c r="K885" s="254"/>
      <c r="L885" s="254"/>
      <c r="M885" s="254"/>
      <c r="N885" s="254"/>
      <c r="O885" s="254"/>
      <c r="P885" s="254"/>
      <c r="Q885" s="254"/>
      <c r="R885" s="254"/>
      <c r="S885" s="254"/>
      <c r="T885" s="254"/>
      <c r="U885" s="254"/>
      <c r="V885" s="254"/>
      <c r="W885" s="254"/>
      <c r="X885" s="254"/>
      <c r="Y885" s="254"/>
      <c r="Z885" s="254"/>
    </row>
    <row r="886" spans="1:26" ht="13.5" customHeight="1">
      <c r="A886" s="254"/>
      <c r="B886" s="254"/>
      <c r="C886" s="254"/>
      <c r="D886" s="269"/>
      <c r="E886" s="254"/>
      <c r="F886" s="270"/>
      <c r="G886" s="254"/>
      <c r="H886" s="254"/>
      <c r="I886" s="254"/>
      <c r="J886" s="254"/>
      <c r="K886" s="254"/>
      <c r="L886" s="254"/>
      <c r="M886" s="254"/>
      <c r="N886" s="254"/>
      <c r="O886" s="254"/>
      <c r="P886" s="254"/>
      <c r="Q886" s="254"/>
      <c r="R886" s="254"/>
      <c r="S886" s="254"/>
      <c r="T886" s="254"/>
      <c r="U886" s="254"/>
      <c r="V886" s="254"/>
      <c r="W886" s="254"/>
      <c r="X886" s="254"/>
      <c r="Y886" s="254"/>
      <c r="Z886" s="254"/>
    </row>
    <row r="887" spans="1:26" ht="13.5" customHeight="1">
      <c r="A887" s="254"/>
      <c r="B887" s="254"/>
      <c r="C887" s="254"/>
      <c r="D887" s="269"/>
      <c r="E887" s="254"/>
      <c r="F887" s="270"/>
      <c r="G887" s="254"/>
      <c r="H887" s="254"/>
      <c r="I887" s="254"/>
      <c r="J887" s="254"/>
      <c r="K887" s="254"/>
      <c r="L887" s="254"/>
      <c r="M887" s="254"/>
      <c r="N887" s="254"/>
      <c r="O887" s="254"/>
      <c r="P887" s="254"/>
      <c r="Q887" s="254"/>
      <c r="R887" s="254"/>
      <c r="S887" s="254"/>
      <c r="T887" s="254"/>
      <c r="U887" s="254"/>
      <c r="V887" s="254"/>
      <c r="W887" s="254"/>
      <c r="X887" s="254"/>
      <c r="Y887" s="254"/>
      <c r="Z887" s="254"/>
    </row>
    <row r="888" spans="1:26" ht="13.5" customHeight="1">
      <c r="A888" s="254"/>
      <c r="B888" s="254"/>
      <c r="C888" s="254"/>
      <c r="D888" s="269"/>
      <c r="E888" s="254"/>
      <c r="F888" s="270"/>
      <c r="G888" s="254"/>
      <c r="H888" s="254"/>
      <c r="I888" s="254"/>
      <c r="J888" s="254"/>
      <c r="K888" s="254"/>
      <c r="L888" s="254"/>
      <c r="M888" s="254"/>
      <c r="N888" s="254"/>
      <c r="O888" s="254"/>
      <c r="P888" s="254"/>
      <c r="Q888" s="254"/>
      <c r="R888" s="254"/>
      <c r="S888" s="254"/>
      <c r="T888" s="254"/>
      <c r="U888" s="254"/>
      <c r="V888" s="254"/>
      <c r="W888" s="254"/>
      <c r="X888" s="254"/>
      <c r="Y888" s="254"/>
      <c r="Z888" s="254"/>
    </row>
    <row r="889" spans="1:26" ht="13.5" customHeight="1">
      <c r="A889" s="254"/>
      <c r="B889" s="254"/>
      <c r="C889" s="254"/>
      <c r="D889" s="269"/>
      <c r="E889" s="254"/>
      <c r="F889" s="270"/>
      <c r="G889" s="254"/>
      <c r="H889" s="254"/>
      <c r="I889" s="254"/>
      <c r="J889" s="254"/>
      <c r="K889" s="254"/>
      <c r="L889" s="254"/>
      <c r="M889" s="254"/>
      <c r="N889" s="254"/>
      <c r="O889" s="254"/>
      <c r="P889" s="254"/>
      <c r="Q889" s="254"/>
      <c r="R889" s="254"/>
      <c r="S889" s="254"/>
      <c r="T889" s="254"/>
      <c r="U889" s="254"/>
      <c r="V889" s="254"/>
      <c r="W889" s="254"/>
      <c r="X889" s="254"/>
      <c r="Y889" s="254"/>
      <c r="Z889" s="254"/>
    </row>
    <row r="890" spans="1:26" ht="13.5" customHeight="1">
      <c r="A890" s="254"/>
      <c r="B890" s="254"/>
      <c r="C890" s="254"/>
      <c r="D890" s="269"/>
      <c r="E890" s="254"/>
      <c r="F890" s="270"/>
      <c r="G890" s="254"/>
      <c r="H890" s="254"/>
      <c r="I890" s="254"/>
      <c r="J890" s="254"/>
      <c r="K890" s="254"/>
      <c r="L890" s="254"/>
      <c r="M890" s="254"/>
      <c r="N890" s="254"/>
      <c r="O890" s="254"/>
      <c r="P890" s="254"/>
      <c r="Q890" s="254"/>
      <c r="R890" s="254"/>
      <c r="S890" s="254"/>
      <c r="T890" s="254"/>
      <c r="U890" s="254"/>
      <c r="V890" s="254"/>
      <c r="W890" s="254"/>
      <c r="X890" s="254"/>
      <c r="Y890" s="254"/>
      <c r="Z890" s="254"/>
    </row>
    <row r="891" spans="1:26" ht="13.5" customHeight="1">
      <c r="A891" s="254"/>
      <c r="B891" s="254"/>
      <c r="C891" s="254"/>
      <c r="D891" s="269"/>
      <c r="E891" s="254"/>
      <c r="F891" s="270"/>
      <c r="G891" s="254"/>
      <c r="H891" s="254"/>
      <c r="I891" s="254"/>
      <c r="J891" s="254"/>
      <c r="K891" s="254"/>
      <c r="L891" s="254"/>
      <c r="M891" s="254"/>
      <c r="N891" s="254"/>
      <c r="O891" s="254"/>
      <c r="P891" s="254"/>
      <c r="Q891" s="254"/>
      <c r="R891" s="254"/>
      <c r="S891" s="254"/>
      <c r="T891" s="254"/>
      <c r="U891" s="254"/>
      <c r="V891" s="254"/>
      <c r="W891" s="254"/>
      <c r="X891" s="254"/>
      <c r="Y891" s="254"/>
      <c r="Z891" s="254"/>
    </row>
    <row r="892" spans="1:26" ht="13.5" customHeight="1">
      <c r="A892" s="254"/>
      <c r="B892" s="254"/>
      <c r="C892" s="254"/>
      <c r="D892" s="269"/>
      <c r="E892" s="254"/>
      <c r="F892" s="270"/>
      <c r="G892" s="254"/>
      <c r="H892" s="254"/>
      <c r="I892" s="254"/>
      <c r="J892" s="254"/>
      <c r="K892" s="254"/>
      <c r="L892" s="254"/>
      <c r="M892" s="254"/>
      <c r="N892" s="254"/>
      <c r="O892" s="254"/>
      <c r="P892" s="254"/>
      <c r="Q892" s="254"/>
      <c r="R892" s="254"/>
      <c r="S892" s="254"/>
      <c r="T892" s="254"/>
      <c r="U892" s="254"/>
      <c r="V892" s="254"/>
      <c r="W892" s="254"/>
      <c r="X892" s="254"/>
      <c r="Y892" s="254"/>
      <c r="Z892" s="254"/>
    </row>
    <row r="893" spans="1:26" ht="13.5" customHeight="1">
      <c r="A893" s="254"/>
      <c r="B893" s="254"/>
      <c r="C893" s="254"/>
      <c r="D893" s="269"/>
      <c r="E893" s="254"/>
      <c r="F893" s="270"/>
      <c r="G893" s="254"/>
      <c r="H893" s="254"/>
      <c r="I893" s="254"/>
      <c r="J893" s="254"/>
      <c r="K893" s="254"/>
      <c r="L893" s="254"/>
      <c r="M893" s="254"/>
      <c r="N893" s="254"/>
      <c r="O893" s="254"/>
      <c r="P893" s="254"/>
      <c r="Q893" s="254"/>
      <c r="R893" s="254"/>
      <c r="S893" s="254"/>
      <c r="T893" s="254"/>
      <c r="U893" s="254"/>
      <c r="V893" s="254"/>
      <c r="W893" s="254"/>
      <c r="X893" s="254"/>
      <c r="Y893" s="254"/>
      <c r="Z893" s="254"/>
    </row>
    <row r="894" spans="1:26" ht="13.5" customHeight="1">
      <c r="A894" s="254"/>
      <c r="B894" s="254"/>
      <c r="C894" s="254"/>
      <c r="D894" s="269"/>
      <c r="E894" s="254"/>
      <c r="F894" s="270"/>
      <c r="G894" s="254"/>
      <c r="H894" s="254"/>
      <c r="I894" s="254"/>
      <c r="J894" s="254"/>
      <c r="K894" s="254"/>
      <c r="L894" s="254"/>
      <c r="M894" s="254"/>
      <c r="N894" s="254"/>
      <c r="O894" s="254"/>
      <c r="P894" s="254"/>
      <c r="Q894" s="254"/>
      <c r="R894" s="254"/>
      <c r="S894" s="254"/>
      <c r="T894" s="254"/>
      <c r="U894" s="254"/>
      <c r="V894" s="254"/>
      <c r="W894" s="254"/>
      <c r="X894" s="254"/>
      <c r="Y894" s="254"/>
      <c r="Z894" s="254"/>
    </row>
    <row r="895" spans="1:26" ht="13.5" customHeight="1">
      <c r="A895" s="254"/>
      <c r="B895" s="254"/>
      <c r="C895" s="254"/>
      <c r="D895" s="269"/>
      <c r="E895" s="254"/>
      <c r="F895" s="270"/>
      <c r="G895" s="254"/>
      <c r="H895" s="254"/>
      <c r="I895" s="254"/>
      <c r="J895" s="254"/>
      <c r="K895" s="254"/>
      <c r="L895" s="254"/>
      <c r="M895" s="254"/>
      <c r="N895" s="254"/>
      <c r="O895" s="254"/>
      <c r="P895" s="254"/>
      <c r="Q895" s="254"/>
      <c r="R895" s="254"/>
      <c r="S895" s="254"/>
      <c r="T895" s="254"/>
      <c r="U895" s="254"/>
      <c r="V895" s="254"/>
      <c r="W895" s="254"/>
      <c r="X895" s="254"/>
      <c r="Y895" s="254"/>
      <c r="Z895" s="254"/>
    </row>
    <row r="896" spans="1:26" ht="13.5" customHeight="1">
      <c r="A896" s="254"/>
      <c r="B896" s="254"/>
      <c r="C896" s="254"/>
      <c r="D896" s="269"/>
      <c r="E896" s="254"/>
      <c r="F896" s="270"/>
      <c r="G896" s="254"/>
      <c r="H896" s="254"/>
      <c r="I896" s="254"/>
      <c r="J896" s="254"/>
      <c r="K896" s="254"/>
      <c r="L896" s="254"/>
      <c r="M896" s="254"/>
      <c r="N896" s="254"/>
      <c r="O896" s="254"/>
      <c r="P896" s="254"/>
      <c r="Q896" s="254"/>
      <c r="R896" s="254"/>
      <c r="S896" s="254"/>
      <c r="T896" s="254"/>
      <c r="U896" s="254"/>
      <c r="V896" s="254"/>
      <c r="W896" s="254"/>
      <c r="X896" s="254"/>
      <c r="Y896" s="254"/>
      <c r="Z896" s="254"/>
    </row>
    <row r="897" spans="1:26" ht="13.5" customHeight="1">
      <c r="A897" s="254"/>
      <c r="B897" s="254"/>
      <c r="C897" s="254"/>
      <c r="D897" s="269"/>
      <c r="E897" s="254"/>
      <c r="F897" s="270"/>
      <c r="G897" s="254"/>
      <c r="H897" s="254"/>
      <c r="I897" s="254"/>
      <c r="J897" s="254"/>
      <c r="K897" s="254"/>
      <c r="L897" s="254"/>
      <c r="M897" s="254"/>
      <c r="N897" s="254"/>
      <c r="O897" s="254"/>
      <c r="P897" s="254"/>
      <c r="Q897" s="254"/>
      <c r="R897" s="254"/>
      <c r="S897" s="254"/>
      <c r="T897" s="254"/>
      <c r="U897" s="254"/>
      <c r="V897" s="254"/>
      <c r="W897" s="254"/>
      <c r="X897" s="254"/>
      <c r="Y897" s="254"/>
      <c r="Z897" s="254"/>
    </row>
    <row r="898" spans="1:26" ht="13.5" customHeight="1">
      <c r="A898" s="254"/>
      <c r="B898" s="254"/>
      <c r="C898" s="254"/>
      <c r="D898" s="269"/>
      <c r="E898" s="254"/>
      <c r="F898" s="270"/>
      <c r="G898" s="254"/>
      <c r="H898" s="254"/>
      <c r="I898" s="254"/>
      <c r="J898" s="254"/>
      <c r="K898" s="254"/>
      <c r="L898" s="254"/>
      <c r="M898" s="254"/>
      <c r="N898" s="254"/>
      <c r="O898" s="254"/>
      <c r="P898" s="254"/>
      <c r="Q898" s="254"/>
      <c r="R898" s="254"/>
      <c r="S898" s="254"/>
      <c r="T898" s="254"/>
      <c r="U898" s="254"/>
      <c r="V898" s="254"/>
      <c r="W898" s="254"/>
      <c r="X898" s="254"/>
      <c r="Y898" s="254"/>
      <c r="Z898" s="254"/>
    </row>
    <row r="899" spans="1:26" ht="13.5" customHeight="1">
      <c r="A899" s="254"/>
      <c r="B899" s="254"/>
      <c r="C899" s="254"/>
      <c r="D899" s="269"/>
      <c r="E899" s="254"/>
      <c r="F899" s="270"/>
      <c r="G899" s="254"/>
      <c r="H899" s="254"/>
      <c r="I899" s="254"/>
      <c r="J899" s="254"/>
      <c r="K899" s="254"/>
      <c r="L899" s="254"/>
      <c r="M899" s="254"/>
      <c r="N899" s="254"/>
      <c r="O899" s="254"/>
      <c r="P899" s="254"/>
      <c r="Q899" s="254"/>
      <c r="R899" s="254"/>
      <c r="S899" s="254"/>
      <c r="T899" s="254"/>
      <c r="U899" s="254"/>
      <c r="V899" s="254"/>
      <c r="W899" s="254"/>
      <c r="X899" s="254"/>
      <c r="Y899" s="254"/>
      <c r="Z899" s="254"/>
    </row>
    <row r="900" spans="1:26" ht="13.5" customHeight="1">
      <c r="A900" s="254"/>
      <c r="B900" s="254"/>
      <c r="C900" s="254"/>
      <c r="D900" s="269"/>
      <c r="E900" s="254"/>
      <c r="F900" s="270"/>
      <c r="G900" s="254"/>
      <c r="H900" s="254"/>
      <c r="I900" s="254"/>
      <c r="J900" s="254"/>
      <c r="K900" s="254"/>
      <c r="L900" s="254"/>
      <c r="M900" s="254"/>
      <c r="N900" s="254"/>
      <c r="O900" s="254"/>
      <c r="P900" s="254"/>
      <c r="Q900" s="254"/>
      <c r="R900" s="254"/>
      <c r="S900" s="254"/>
      <c r="T900" s="254"/>
      <c r="U900" s="254"/>
      <c r="V900" s="254"/>
      <c r="W900" s="254"/>
      <c r="X900" s="254"/>
      <c r="Y900" s="254"/>
      <c r="Z900" s="254"/>
    </row>
    <row r="901" spans="1:26" ht="13.5" customHeight="1">
      <c r="A901" s="254"/>
      <c r="B901" s="254"/>
      <c r="C901" s="254"/>
      <c r="D901" s="269"/>
      <c r="E901" s="254"/>
      <c r="F901" s="270"/>
      <c r="G901" s="254"/>
      <c r="H901" s="254"/>
      <c r="I901" s="254"/>
      <c r="J901" s="254"/>
      <c r="K901" s="254"/>
      <c r="L901" s="254"/>
      <c r="M901" s="254"/>
      <c r="N901" s="254"/>
      <c r="O901" s="254"/>
      <c r="P901" s="254"/>
      <c r="Q901" s="254"/>
      <c r="R901" s="254"/>
      <c r="S901" s="254"/>
      <c r="T901" s="254"/>
      <c r="U901" s="254"/>
      <c r="V901" s="254"/>
      <c r="W901" s="254"/>
      <c r="X901" s="254"/>
      <c r="Y901" s="254"/>
      <c r="Z901" s="254"/>
    </row>
    <row r="902" spans="1:26" ht="13.5" customHeight="1">
      <c r="A902" s="254"/>
      <c r="B902" s="254"/>
      <c r="C902" s="254"/>
      <c r="D902" s="269"/>
      <c r="E902" s="254"/>
      <c r="F902" s="270"/>
      <c r="G902" s="254"/>
      <c r="H902" s="254"/>
      <c r="I902" s="254"/>
      <c r="J902" s="254"/>
      <c r="K902" s="254"/>
      <c r="L902" s="254"/>
      <c r="M902" s="254"/>
      <c r="N902" s="254"/>
      <c r="O902" s="254"/>
      <c r="P902" s="254"/>
      <c r="Q902" s="254"/>
      <c r="R902" s="254"/>
      <c r="S902" s="254"/>
      <c r="T902" s="254"/>
      <c r="U902" s="254"/>
      <c r="V902" s="254"/>
      <c r="W902" s="254"/>
      <c r="X902" s="254"/>
      <c r="Y902" s="254"/>
      <c r="Z902" s="254"/>
    </row>
    <row r="903" spans="1:26" ht="13.5" customHeight="1">
      <c r="A903" s="254"/>
      <c r="B903" s="254"/>
      <c r="C903" s="254"/>
      <c r="D903" s="269"/>
      <c r="E903" s="254"/>
      <c r="F903" s="270"/>
      <c r="G903" s="254"/>
      <c r="H903" s="254"/>
      <c r="I903" s="254"/>
      <c r="J903" s="254"/>
      <c r="K903" s="254"/>
      <c r="L903" s="254"/>
      <c r="M903" s="254"/>
      <c r="N903" s="254"/>
      <c r="O903" s="254"/>
      <c r="P903" s="254"/>
      <c r="Q903" s="254"/>
      <c r="R903" s="254"/>
      <c r="S903" s="254"/>
      <c r="T903" s="254"/>
      <c r="U903" s="254"/>
      <c r="V903" s="254"/>
      <c r="W903" s="254"/>
      <c r="X903" s="254"/>
      <c r="Y903" s="254"/>
      <c r="Z903" s="254"/>
    </row>
    <row r="904" spans="1:26" ht="13.5" customHeight="1">
      <c r="A904" s="254"/>
      <c r="B904" s="254"/>
      <c r="C904" s="254"/>
      <c r="D904" s="269"/>
      <c r="E904" s="254"/>
      <c r="F904" s="270"/>
      <c r="G904" s="254"/>
      <c r="H904" s="254"/>
      <c r="I904" s="254"/>
      <c r="J904" s="254"/>
      <c r="K904" s="254"/>
      <c r="L904" s="254"/>
      <c r="M904" s="254"/>
      <c r="N904" s="254"/>
      <c r="O904" s="254"/>
      <c r="P904" s="254"/>
      <c r="Q904" s="254"/>
      <c r="R904" s="254"/>
      <c r="S904" s="254"/>
      <c r="T904" s="254"/>
      <c r="U904" s="254"/>
      <c r="V904" s="254"/>
      <c r="W904" s="254"/>
      <c r="X904" s="254"/>
      <c r="Y904" s="254"/>
      <c r="Z904" s="254"/>
    </row>
    <row r="905" spans="1:26" ht="13.5" customHeight="1">
      <c r="A905" s="254"/>
      <c r="B905" s="254"/>
      <c r="C905" s="254"/>
      <c r="D905" s="269"/>
      <c r="E905" s="254"/>
      <c r="F905" s="270"/>
      <c r="G905" s="254"/>
      <c r="H905" s="254"/>
      <c r="I905" s="254"/>
      <c r="J905" s="254"/>
      <c r="K905" s="254"/>
      <c r="L905" s="254"/>
      <c r="M905" s="254"/>
      <c r="N905" s="254"/>
      <c r="O905" s="254"/>
      <c r="P905" s="254"/>
      <c r="Q905" s="254"/>
      <c r="R905" s="254"/>
      <c r="S905" s="254"/>
      <c r="T905" s="254"/>
      <c r="U905" s="254"/>
      <c r="V905" s="254"/>
      <c r="W905" s="254"/>
      <c r="X905" s="254"/>
      <c r="Y905" s="254"/>
      <c r="Z905" s="254"/>
    </row>
    <row r="906" spans="1:26" ht="13.5" customHeight="1">
      <c r="A906" s="254"/>
      <c r="B906" s="254"/>
      <c r="C906" s="254"/>
      <c r="D906" s="269"/>
      <c r="E906" s="254"/>
      <c r="F906" s="270"/>
      <c r="G906" s="254"/>
      <c r="H906" s="254"/>
      <c r="I906" s="254"/>
      <c r="J906" s="254"/>
      <c r="K906" s="254"/>
      <c r="L906" s="254"/>
      <c r="M906" s="254"/>
      <c r="N906" s="254"/>
      <c r="O906" s="254"/>
      <c r="P906" s="254"/>
      <c r="Q906" s="254"/>
      <c r="R906" s="254"/>
      <c r="S906" s="254"/>
      <c r="T906" s="254"/>
      <c r="U906" s="254"/>
      <c r="V906" s="254"/>
      <c r="W906" s="254"/>
      <c r="X906" s="254"/>
      <c r="Y906" s="254"/>
      <c r="Z906" s="254"/>
    </row>
    <row r="907" spans="1:26" ht="13.5" customHeight="1">
      <c r="A907" s="254"/>
      <c r="B907" s="254"/>
      <c r="C907" s="254"/>
      <c r="D907" s="269"/>
      <c r="E907" s="254"/>
      <c r="F907" s="270"/>
      <c r="G907" s="254"/>
      <c r="H907" s="254"/>
      <c r="I907" s="254"/>
      <c r="J907" s="254"/>
      <c r="K907" s="254"/>
      <c r="L907" s="254"/>
      <c r="M907" s="254"/>
      <c r="N907" s="254"/>
      <c r="O907" s="254"/>
      <c r="P907" s="254"/>
      <c r="Q907" s="254"/>
      <c r="R907" s="254"/>
      <c r="S907" s="254"/>
      <c r="T907" s="254"/>
      <c r="U907" s="254"/>
      <c r="V907" s="254"/>
      <c r="W907" s="254"/>
      <c r="X907" s="254"/>
      <c r="Y907" s="254"/>
      <c r="Z907" s="254"/>
    </row>
    <row r="908" spans="1:26" ht="13.5" customHeight="1">
      <c r="A908" s="254"/>
      <c r="B908" s="254"/>
      <c r="C908" s="254"/>
      <c r="D908" s="269"/>
      <c r="E908" s="254"/>
      <c r="F908" s="270"/>
      <c r="G908" s="254"/>
      <c r="H908" s="254"/>
      <c r="I908" s="254"/>
      <c r="J908" s="254"/>
      <c r="K908" s="254"/>
      <c r="L908" s="254"/>
      <c r="M908" s="254"/>
      <c r="N908" s="254"/>
      <c r="O908" s="254"/>
      <c r="P908" s="254"/>
      <c r="Q908" s="254"/>
      <c r="R908" s="254"/>
      <c r="S908" s="254"/>
      <c r="T908" s="254"/>
      <c r="U908" s="254"/>
      <c r="V908" s="254"/>
      <c r="W908" s="254"/>
      <c r="X908" s="254"/>
      <c r="Y908" s="254"/>
      <c r="Z908" s="254"/>
    </row>
    <row r="909" spans="1:26" ht="13.5" customHeight="1">
      <c r="A909" s="254"/>
      <c r="B909" s="254"/>
      <c r="C909" s="254"/>
      <c r="D909" s="269"/>
      <c r="E909" s="254"/>
      <c r="F909" s="270"/>
      <c r="G909" s="254"/>
      <c r="H909" s="254"/>
      <c r="I909" s="254"/>
      <c r="J909" s="254"/>
      <c r="K909" s="254"/>
      <c r="L909" s="254"/>
      <c r="M909" s="254"/>
      <c r="N909" s="254"/>
      <c r="O909" s="254"/>
      <c r="P909" s="254"/>
      <c r="Q909" s="254"/>
      <c r="R909" s="254"/>
      <c r="S909" s="254"/>
      <c r="T909" s="254"/>
      <c r="U909" s="254"/>
      <c r="V909" s="254"/>
      <c r="W909" s="254"/>
      <c r="X909" s="254"/>
      <c r="Y909" s="254"/>
      <c r="Z909" s="254"/>
    </row>
    <row r="910" spans="1:26" ht="13.5" customHeight="1">
      <c r="A910" s="254"/>
      <c r="B910" s="254"/>
      <c r="C910" s="254"/>
      <c r="D910" s="269"/>
      <c r="E910" s="254"/>
      <c r="F910" s="270"/>
      <c r="G910" s="254"/>
      <c r="H910" s="254"/>
      <c r="I910" s="254"/>
      <c r="J910" s="254"/>
      <c r="K910" s="254"/>
      <c r="L910" s="254"/>
      <c r="M910" s="254"/>
      <c r="N910" s="254"/>
      <c r="O910" s="254"/>
      <c r="P910" s="254"/>
      <c r="Q910" s="254"/>
      <c r="R910" s="254"/>
      <c r="S910" s="254"/>
      <c r="T910" s="254"/>
      <c r="U910" s="254"/>
      <c r="V910" s="254"/>
      <c r="W910" s="254"/>
      <c r="X910" s="254"/>
      <c r="Y910" s="254"/>
      <c r="Z910" s="254"/>
    </row>
    <row r="911" spans="1:26" ht="13.5" customHeight="1">
      <c r="A911" s="254"/>
      <c r="B911" s="254"/>
      <c r="C911" s="254"/>
      <c r="D911" s="269"/>
      <c r="E911" s="254"/>
      <c r="F911" s="270"/>
      <c r="G911" s="254"/>
      <c r="H911" s="254"/>
      <c r="I911" s="254"/>
      <c r="J911" s="254"/>
      <c r="K911" s="254"/>
      <c r="L911" s="254"/>
      <c r="M911" s="254"/>
      <c r="N911" s="254"/>
      <c r="O911" s="254"/>
      <c r="P911" s="254"/>
      <c r="Q911" s="254"/>
      <c r="R911" s="254"/>
      <c r="S911" s="254"/>
      <c r="T911" s="254"/>
      <c r="U911" s="254"/>
      <c r="V911" s="254"/>
      <c r="W911" s="254"/>
      <c r="X911" s="254"/>
      <c r="Y911" s="254"/>
      <c r="Z911" s="254"/>
    </row>
    <row r="912" spans="1:26" ht="13.5" customHeight="1">
      <c r="A912" s="254"/>
      <c r="B912" s="254"/>
      <c r="C912" s="254"/>
      <c r="D912" s="269"/>
      <c r="E912" s="254"/>
      <c r="F912" s="270"/>
      <c r="G912" s="254"/>
      <c r="H912" s="254"/>
      <c r="I912" s="254"/>
      <c r="J912" s="254"/>
      <c r="K912" s="254"/>
      <c r="L912" s="254"/>
      <c r="M912" s="254"/>
      <c r="N912" s="254"/>
      <c r="O912" s="254"/>
      <c r="P912" s="254"/>
      <c r="Q912" s="254"/>
      <c r="R912" s="254"/>
      <c r="S912" s="254"/>
      <c r="T912" s="254"/>
      <c r="U912" s="254"/>
      <c r="V912" s="254"/>
      <c r="W912" s="254"/>
      <c r="X912" s="254"/>
      <c r="Y912" s="254"/>
      <c r="Z912" s="254"/>
    </row>
    <row r="913" spans="1:26" ht="13.5" customHeight="1">
      <c r="A913" s="254"/>
      <c r="B913" s="254"/>
      <c r="C913" s="254"/>
      <c r="D913" s="269"/>
      <c r="E913" s="254"/>
      <c r="F913" s="270"/>
      <c r="G913" s="254"/>
      <c r="H913" s="254"/>
      <c r="I913" s="254"/>
      <c r="J913" s="254"/>
      <c r="K913" s="254"/>
      <c r="L913" s="254"/>
      <c r="M913" s="254"/>
      <c r="N913" s="254"/>
      <c r="O913" s="254"/>
      <c r="P913" s="254"/>
      <c r="Q913" s="254"/>
      <c r="R913" s="254"/>
      <c r="S913" s="254"/>
      <c r="T913" s="254"/>
      <c r="U913" s="254"/>
      <c r="V913" s="254"/>
      <c r="W913" s="254"/>
      <c r="X913" s="254"/>
      <c r="Y913" s="254"/>
      <c r="Z913" s="254"/>
    </row>
    <row r="914" spans="1:26" ht="13.5" customHeight="1">
      <c r="A914" s="254"/>
      <c r="B914" s="254"/>
      <c r="C914" s="254"/>
      <c r="D914" s="269"/>
      <c r="E914" s="254"/>
      <c r="F914" s="270"/>
      <c r="G914" s="254"/>
      <c r="H914" s="254"/>
      <c r="I914" s="254"/>
      <c r="J914" s="254"/>
      <c r="K914" s="254"/>
      <c r="L914" s="254"/>
      <c r="M914" s="254"/>
      <c r="N914" s="254"/>
      <c r="O914" s="254"/>
      <c r="P914" s="254"/>
      <c r="Q914" s="254"/>
      <c r="R914" s="254"/>
      <c r="S914" s="254"/>
      <c r="T914" s="254"/>
      <c r="U914" s="254"/>
      <c r="V914" s="254"/>
      <c r="W914" s="254"/>
      <c r="X914" s="254"/>
      <c r="Y914" s="254"/>
      <c r="Z914" s="254"/>
    </row>
    <row r="915" spans="1:26" ht="13.5" customHeight="1">
      <c r="A915" s="254"/>
      <c r="B915" s="254"/>
      <c r="C915" s="254"/>
      <c r="D915" s="269"/>
      <c r="E915" s="254"/>
      <c r="F915" s="270"/>
      <c r="G915" s="254"/>
      <c r="H915" s="254"/>
      <c r="I915" s="254"/>
      <c r="J915" s="254"/>
      <c r="K915" s="254"/>
      <c r="L915" s="254"/>
      <c r="M915" s="254"/>
      <c r="N915" s="254"/>
      <c r="O915" s="254"/>
      <c r="P915" s="254"/>
      <c r="Q915" s="254"/>
      <c r="R915" s="254"/>
      <c r="S915" s="254"/>
      <c r="T915" s="254"/>
      <c r="U915" s="254"/>
      <c r="V915" s="254"/>
      <c r="W915" s="254"/>
      <c r="X915" s="254"/>
      <c r="Y915" s="254"/>
      <c r="Z915" s="254"/>
    </row>
    <row r="916" spans="1:26" ht="13.5" customHeight="1">
      <c r="A916" s="254"/>
      <c r="B916" s="254"/>
      <c r="C916" s="254"/>
      <c r="D916" s="269"/>
      <c r="E916" s="254"/>
      <c r="F916" s="270"/>
      <c r="G916" s="254"/>
      <c r="H916" s="254"/>
      <c r="I916" s="254"/>
      <c r="J916" s="254"/>
      <c r="K916" s="254"/>
      <c r="L916" s="254"/>
      <c r="M916" s="254"/>
      <c r="N916" s="254"/>
      <c r="O916" s="254"/>
      <c r="P916" s="254"/>
      <c r="Q916" s="254"/>
      <c r="R916" s="254"/>
      <c r="S916" s="254"/>
      <c r="T916" s="254"/>
      <c r="U916" s="254"/>
      <c r="V916" s="254"/>
      <c r="W916" s="254"/>
      <c r="X916" s="254"/>
      <c r="Y916" s="254"/>
      <c r="Z916" s="254"/>
    </row>
    <row r="917" spans="1:26" ht="13.5" customHeight="1">
      <c r="A917" s="254"/>
      <c r="B917" s="254"/>
      <c r="C917" s="254"/>
      <c r="D917" s="269"/>
      <c r="E917" s="254"/>
      <c r="F917" s="270"/>
      <c r="G917" s="254"/>
      <c r="H917" s="254"/>
      <c r="I917" s="254"/>
      <c r="J917" s="254"/>
      <c r="K917" s="254"/>
      <c r="L917" s="254"/>
      <c r="M917" s="254"/>
      <c r="N917" s="254"/>
      <c r="O917" s="254"/>
      <c r="P917" s="254"/>
      <c r="Q917" s="254"/>
      <c r="R917" s="254"/>
      <c r="S917" s="254"/>
      <c r="T917" s="254"/>
      <c r="U917" s="254"/>
      <c r="V917" s="254"/>
      <c r="W917" s="254"/>
      <c r="X917" s="254"/>
      <c r="Y917" s="254"/>
      <c r="Z917" s="254"/>
    </row>
    <row r="918" spans="1:26" ht="13.5" customHeight="1">
      <c r="A918" s="254"/>
      <c r="B918" s="254"/>
      <c r="C918" s="254"/>
      <c r="D918" s="269"/>
      <c r="E918" s="254"/>
      <c r="F918" s="270"/>
      <c r="G918" s="254"/>
      <c r="H918" s="254"/>
      <c r="I918" s="254"/>
      <c r="J918" s="254"/>
      <c r="K918" s="254"/>
      <c r="L918" s="254"/>
      <c r="M918" s="254"/>
      <c r="N918" s="254"/>
      <c r="O918" s="254"/>
      <c r="P918" s="254"/>
      <c r="Q918" s="254"/>
      <c r="R918" s="254"/>
      <c r="S918" s="254"/>
      <c r="T918" s="254"/>
      <c r="U918" s="254"/>
      <c r="V918" s="254"/>
      <c r="W918" s="254"/>
      <c r="X918" s="254"/>
      <c r="Y918" s="254"/>
      <c r="Z918" s="254"/>
    </row>
    <row r="919" spans="1:26" ht="13.5" customHeight="1">
      <c r="A919" s="254"/>
      <c r="B919" s="254"/>
      <c r="C919" s="254"/>
      <c r="D919" s="269"/>
      <c r="E919" s="254"/>
      <c r="F919" s="270"/>
      <c r="G919" s="254"/>
      <c r="H919" s="254"/>
      <c r="I919" s="254"/>
      <c r="J919" s="254"/>
      <c r="K919" s="254"/>
      <c r="L919" s="254"/>
      <c r="M919" s="254"/>
      <c r="N919" s="254"/>
      <c r="O919" s="254"/>
      <c r="P919" s="254"/>
      <c r="Q919" s="254"/>
      <c r="R919" s="254"/>
      <c r="S919" s="254"/>
      <c r="T919" s="254"/>
      <c r="U919" s="254"/>
      <c r="V919" s="254"/>
      <c r="W919" s="254"/>
      <c r="X919" s="254"/>
      <c r="Y919" s="254"/>
      <c r="Z919" s="254"/>
    </row>
    <row r="920" spans="1:26" ht="13.5" customHeight="1">
      <c r="A920" s="254"/>
      <c r="B920" s="254"/>
      <c r="C920" s="254"/>
      <c r="D920" s="269"/>
      <c r="E920" s="254"/>
      <c r="F920" s="270"/>
      <c r="G920" s="254"/>
      <c r="H920" s="254"/>
      <c r="I920" s="254"/>
      <c r="J920" s="254"/>
      <c r="K920" s="254"/>
      <c r="L920" s="254"/>
      <c r="M920" s="254"/>
      <c r="N920" s="254"/>
      <c r="O920" s="254"/>
      <c r="P920" s="254"/>
      <c r="Q920" s="254"/>
      <c r="R920" s="254"/>
      <c r="S920" s="254"/>
      <c r="T920" s="254"/>
      <c r="U920" s="254"/>
      <c r="V920" s="254"/>
      <c r="W920" s="254"/>
      <c r="X920" s="254"/>
      <c r="Y920" s="254"/>
      <c r="Z920" s="254"/>
    </row>
    <row r="921" spans="1:26" ht="13.5" customHeight="1">
      <c r="A921" s="254"/>
      <c r="B921" s="254"/>
      <c r="C921" s="254"/>
      <c r="D921" s="269"/>
      <c r="E921" s="254"/>
      <c r="F921" s="270"/>
      <c r="G921" s="254"/>
      <c r="H921" s="254"/>
      <c r="I921" s="254"/>
      <c r="J921" s="254"/>
      <c r="K921" s="254"/>
      <c r="L921" s="254"/>
      <c r="M921" s="254"/>
      <c r="N921" s="254"/>
      <c r="O921" s="254"/>
      <c r="P921" s="254"/>
      <c r="Q921" s="254"/>
      <c r="R921" s="254"/>
      <c r="S921" s="254"/>
      <c r="T921" s="254"/>
      <c r="U921" s="254"/>
      <c r="V921" s="254"/>
      <c r="W921" s="254"/>
      <c r="X921" s="254"/>
      <c r="Y921" s="254"/>
      <c r="Z921" s="254"/>
    </row>
    <row r="922" spans="1:26" ht="13.5" customHeight="1">
      <c r="A922" s="254"/>
      <c r="B922" s="254"/>
      <c r="C922" s="254"/>
      <c r="D922" s="269"/>
      <c r="E922" s="254"/>
      <c r="F922" s="270"/>
      <c r="G922" s="254"/>
      <c r="H922" s="254"/>
      <c r="I922" s="254"/>
      <c r="J922" s="254"/>
      <c r="K922" s="254"/>
      <c r="L922" s="254"/>
      <c r="M922" s="254"/>
      <c r="N922" s="254"/>
      <c r="O922" s="254"/>
      <c r="P922" s="254"/>
      <c r="Q922" s="254"/>
      <c r="R922" s="254"/>
      <c r="S922" s="254"/>
      <c r="T922" s="254"/>
      <c r="U922" s="254"/>
      <c r="V922" s="254"/>
      <c r="W922" s="254"/>
      <c r="X922" s="254"/>
      <c r="Y922" s="254"/>
      <c r="Z922" s="254"/>
    </row>
    <row r="923" spans="1:26" ht="13.5" customHeight="1">
      <c r="A923" s="254"/>
      <c r="B923" s="254"/>
      <c r="C923" s="254"/>
      <c r="D923" s="269"/>
      <c r="E923" s="254"/>
      <c r="F923" s="270"/>
      <c r="G923" s="254"/>
      <c r="H923" s="254"/>
      <c r="I923" s="254"/>
      <c r="J923" s="254"/>
      <c r="K923" s="254"/>
      <c r="L923" s="254"/>
      <c r="M923" s="254"/>
      <c r="N923" s="254"/>
      <c r="O923" s="254"/>
      <c r="P923" s="254"/>
      <c r="Q923" s="254"/>
      <c r="R923" s="254"/>
      <c r="S923" s="254"/>
      <c r="T923" s="254"/>
      <c r="U923" s="254"/>
      <c r="V923" s="254"/>
      <c r="W923" s="254"/>
      <c r="X923" s="254"/>
      <c r="Y923" s="254"/>
      <c r="Z923" s="254"/>
    </row>
    <row r="924" spans="1:26" ht="13.5" customHeight="1">
      <c r="A924" s="254"/>
      <c r="B924" s="254"/>
      <c r="C924" s="254"/>
      <c r="D924" s="269"/>
      <c r="E924" s="254"/>
      <c r="F924" s="270"/>
      <c r="G924" s="254"/>
      <c r="H924" s="254"/>
      <c r="I924" s="254"/>
      <c r="J924" s="254"/>
      <c r="K924" s="254"/>
      <c r="L924" s="254"/>
      <c r="M924" s="254"/>
      <c r="N924" s="254"/>
      <c r="O924" s="254"/>
      <c r="P924" s="254"/>
      <c r="Q924" s="254"/>
      <c r="R924" s="254"/>
      <c r="S924" s="254"/>
      <c r="T924" s="254"/>
      <c r="U924" s="254"/>
      <c r="V924" s="254"/>
      <c r="W924" s="254"/>
      <c r="X924" s="254"/>
      <c r="Y924" s="254"/>
      <c r="Z924" s="254"/>
    </row>
    <row r="925" spans="1:26" ht="13.5" customHeight="1">
      <c r="A925" s="254"/>
      <c r="B925" s="254"/>
      <c r="C925" s="254"/>
      <c r="D925" s="269"/>
      <c r="E925" s="254"/>
      <c r="F925" s="270"/>
      <c r="G925" s="254"/>
      <c r="H925" s="254"/>
      <c r="I925" s="254"/>
      <c r="J925" s="254"/>
      <c r="K925" s="254"/>
      <c r="L925" s="254"/>
      <c r="M925" s="254"/>
      <c r="N925" s="254"/>
      <c r="O925" s="254"/>
      <c r="P925" s="254"/>
      <c r="Q925" s="254"/>
      <c r="R925" s="254"/>
      <c r="S925" s="254"/>
      <c r="T925" s="254"/>
      <c r="U925" s="254"/>
      <c r="V925" s="254"/>
      <c r="W925" s="254"/>
      <c r="X925" s="254"/>
      <c r="Y925" s="254"/>
      <c r="Z925" s="254"/>
    </row>
    <row r="926" spans="1:26" ht="13.5" customHeight="1">
      <c r="A926" s="254"/>
      <c r="B926" s="254"/>
      <c r="C926" s="254"/>
      <c r="D926" s="269"/>
      <c r="E926" s="254"/>
      <c r="F926" s="270"/>
      <c r="G926" s="254"/>
      <c r="H926" s="254"/>
      <c r="I926" s="254"/>
      <c r="J926" s="254"/>
      <c r="K926" s="254"/>
      <c r="L926" s="254"/>
      <c r="M926" s="254"/>
      <c r="N926" s="254"/>
      <c r="O926" s="254"/>
      <c r="P926" s="254"/>
      <c r="Q926" s="254"/>
      <c r="R926" s="254"/>
      <c r="S926" s="254"/>
      <c r="T926" s="254"/>
      <c r="U926" s="254"/>
      <c r="V926" s="254"/>
      <c r="W926" s="254"/>
      <c r="X926" s="254"/>
      <c r="Y926" s="254"/>
      <c r="Z926" s="254"/>
    </row>
    <row r="927" spans="1:26" ht="13.5" customHeight="1">
      <c r="A927" s="254"/>
      <c r="B927" s="254"/>
      <c r="C927" s="254"/>
      <c r="D927" s="269"/>
      <c r="E927" s="254"/>
      <c r="F927" s="270"/>
      <c r="G927" s="254"/>
      <c r="H927" s="254"/>
      <c r="I927" s="254"/>
      <c r="J927" s="254"/>
      <c r="K927" s="254"/>
      <c r="L927" s="254"/>
      <c r="M927" s="254"/>
      <c r="N927" s="254"/>
      <c r="O927" s="254"/>
      <c r="P927" s="254"/>
      <c r="Q927" s="254"/>
      <c r="R927" s="254"/>
      <c r="S927" s="254"/>
      <c r="T927" s="254"/>
      <c r="U927" s="254"/>
      <c r="V927" s="254"/>
      <c r="W927" s="254"/>
      <c r="X927" s="254"/>
      <c r="Y927" s="254"/>
      <c r="Z927" s="254"/>
    </row>
    <row r="928" spans="1:26" ht="13.5" customHeight="1">
      <c r="A928" s="254"/>
      <c r="B928" s="254"/>
      <c r="C928" s="254"/>
      <c r="D928" s="269"/>
      <c r="E928" s="254"/>
      <c r="F928" s="270"/>
      <c r="G928" s="254"/>
      <c r="H928" s="254"/>
      <c r="I928" s="254"/>
      <c r="J928" s="254"/>
      <c r="K928" s="254"/>
      <c r="L928" s="254"/>
      <c r="M928" s="254"/>
      <c r="N928" s="254"/>
      <c r="O928" s="254"/>
      <c r="P928" s="254"/>
      <c r="Q928" s="254"/>
      <c r="R928" s="254"/>
      <c r="S928" s="254"/>
      <c r="T928" s="254"/>
      <c r="U928" s="254"/>
      <c r="V928" s="254"/>
      <c r="W928" s="254"/>
      <c r="X928" s="254"/>
      <c r="Y928" s="254"/>
      <c r="Z928" s="254"/>
    </row>
    <row r="929" spans="1:26" ht="13.5" customHeight="1">
      <c r="A929" s="254"/>
      <c r="B929" s="254"/>
      <c r="C929" s="254"/>
      <c r="D929" s="269"/>
      <c r="E929" s="254"/>
      <c r="F929" s="270"/>
      <c r="G929" s="254"/>
      <c r="H929" s="254"/>
      <c r="I929" s="254"/>
      <c r="J929" s="254"/>
      <c r="K929" s="254"/>
      <c r="L929" s="254"/>
      <c r="M929" s="254"/>
      <c r="N929" s="254"/>
      <c r="O929" s="254"/>
      <c r="P929" s="254"/>
      <c r="Q929" s="254"/>
      <c r="R929" s="254"/>
      <c r="S929" s="254"/>
      <c r="T929" s="254"/>
      <c r="U929" s="254"/>
      <c r="V929" s="254"/>
      <c r="W929" s="254"/>
      <c r="X929" s="254"/>
      <c r="Y929" s="254"/>
      <c r="Z929" s="254"/>
    </row>
    <row r="930" spans="1:26" ht="13.5" customHeight="1">
      <c r="A930" s="254"/>
      <c r="B930" s="254"/>
      <c r="C930" s="254"/>
      <c r="D930" s="269"/>
      <c r="E930" s="254"/>
      <c r="F930" s="270"/>
      <c r="G930" s="254"/>
      <c r="H930" s="254"/>
      <c r="I930" s="254"/>
      <c r="J930" s="254"/>
      <c r="K930" s="254"/>
      <c r="L930" s="254"/>
      <c r="M930" s="254"/>
      <c r="N930" s="254"/>
      <c r="O930" s="254"/>
      <c r="P930" s="254"/>
      <c r="Q930" s="254"/>
      <c r="R930" s="254"/>
      <c r="S930" s="254"/>
      <c r="T930" s="254"/>
      <c r="U930" s="254"/>
      <c r="V930" s="254"/>
      <c r="W930" s="254"/>
      <c r="X930" s="254"/>
      <c r="Y930" s="254"/>
      <c r="Z930" s="254"/>
    </row>
    <row r="931" spans="1:26" ht="13.5" customHeight="1">
      <c r="A931" s="254"/>
      <c r="B931" s="254"/>
      <c r="C931" s="254"/>
      <c r="D931" s="269"/>
      <c r="E931" s="254"/>
      <c r="F931" s="270"/>
      <c r="G931" s="254"/>
      <c r="H931" s="254"/>
      <c r="I931" s="254"/>
      <c r="J931" s="254"/>
      <c r="K931" s="254"/>
      <c r="L931" s="254"/>
      <c r="M931" s="254"/>
      <c r="N931" s="254"/>
      <c r="O931" s="254"/>
      <c r="P931" s="254"/>
      <c r="Q931" s="254"/>
      <c r="R931" s="254"/>
      <c r="S931" s="254"/>
      <c r="T931" s="254"/>
      <c r="U931" s="254"/>
      <c r="V931" s="254"/>
      <c r="W931" s="254"/>
      <c r="X931" s="254"/>
      <c r="Y931" s="254"/>
      <c r="Z931" s="254"/>
    </row>
    <row r="932" spans="1:26" ht="13.5" customHeight="1">
      <c r="A932" s="254"/>
      <c r="B932" s="254"/>
      <c r="C932" s="254"/>
      <c r="D932" s="269"/>
      <c r="E932" s="254"/>
      <c r="F932" s="270"/>
      <c r="G932" s="254"/>
      <c r="H932" s="254"/>
      <c r="I932" s="254"/>
      <c r="J932" s="254"/>
      <c r="K932" s="254"/>
      <c r="L932" s="254"/>
      <c r="M932" s="254"/>
      <c r="N932" s="254"/>
      <c r="O932" s="254"/>
      <c r="P932" s="254"/>
      <c r="Q932" s="254"/>
      <c r="R932" s="254"/>
      <c r="S932" s="254"/>
      <c r="T932" s="254"/>
      <c r="U932" s="254"/>
      <c r="V932" s="254"/>
      <c r="W932" s="254"/>
      <c r="X932" s="254"/>
      <c r="Y932" s="254"/>
      <c r="Z932" s="254"/>
    </row>
    <row r="933" spans="1:26" ht="13.5" customHeight="1">
      <c r="A933" s="254"/>
      <c r="B933" s="254"/>
      <c r="C933" s="254"/>
      <c r="D933" s="269"/>
      <c r="E933" s="254"/>
      <c r="F933" s="270"/>
      <c r="G933" s="254"/>
      <c r="H933" s="254"/>
      <c r="I933" s="254"/>
      <c r="J933" s="254"/>
      <c r="K933" s="254"/>
      <c r="L933" s="254"/>
      <c r="M933" s="254"/>
      <c r="N933" s="254"/>
      <c r="O933" s="254"/>
      <c r="P933" s="254"/>
      <c r="Q933" s="254"/>
      <c r="R933" s="254"/>
      <c r="S933" s="254"/>
      <c r="T933" s="254"/>
      <c r="U933" s="254"/>
      <c r="V933" s="254"/>
      <c r="W933" s="254"/>
      <c r="X933" s="254"/>
      <c r="Y933" s="254"/>
      <c r="Z933" s="254"/>
    </row>
    <row r="934" spans="1:26" ht="13.5" customHeight="1">
      <c r="A934" s="254"/>
      <c r="B934" s="254"/>
      <c r="C934" s="254"/>
      <c r="D934" s="269"/>
      <c r="E934" s="254"/>
      <c r="F934" s="270"/>
      <c r="G934" s="254"/>
      <c r="H934" s="254"/>
      <c r="I934" s="254"/>
      <c r="J934" s="254"/>
      <c r="K934" s="254"/>
      <c r="L934" s="254"/>
      <c r="M934" s="254"/>
      <c r="N934" s="254"/>
      <c r="O934" s="254"/>
      <c r="P934" s="254"/>
      <c r="Q934" s="254"/>
      <c r="R934" s="254"/>
      <c r="S934" s="254"/>
      <c r="T934" s="254"/>
      <c r="U934" s="254"/>
      <c r="V934" s="254"/>
      <c r="W934" s="254"/>
      <c r="X934" s="254"/>
      <c r="Y934" s="254"/>
      <c r="Z934" s="254"/>
    </row>
    <row r="935" spans="1:26" ht="13.5" customHeight="1">
      <c r="A935" s="254"/>
      <c r="B935" s="254"/>
      <c r="C935" s="254"/>
      <c r="D935" s="269"/>
      <c r="E935" s="254"/>
      <c r="F935" s="270"/>
      <c r="G935" s="254"/>
      <c r="H935" s="254"/>
      <c r="I935" s="254"/>
      <c r="J935" s="254"/>
      <c r="K935" s="254"/>
      <c r="L935" s="254"/>
      <c r="M935" s="254"/>
      <c r="N935" s="254"/>
      <c r="O935" s="254"/>
      <c r="P935" s="254"/>
      <c r="Q935" s="254"/>
      <c r="R935" s="254"/>
      <c r="S935" s="254"/>
      <c r="T935" s="254"/>
      <c r="U935" s="254"/>
      <c r="V935" s="254"/>
      <c r="W935" s="254"/>
      <c r="X935" s="254"/>
      <c r="Y935" s="254"/>
      <c r="Z935" s="254"/>
    </row>
    <row r="936" spans="1:26" ht="13.5" customHeight="1">
      <c r="A936" s="254"/>
      <c r="B936" s="254"/>
      <c r="C936" s="254"/>
      <c r="D936" s="269"/>
      <c r="E936" s="254"/>
      <c r="F936" s="270"/>
      <c r="G936" s="254"/>
      <c r="H936" s="254"/>
      <c r="I936" s="254"/>
      <c r="J936" s="254"/>
      <c r="K936" s="254"/>
      <c r="L936" s="254"/>
      <c r="M936" s="254"/>
      <c r="N936" s="254"/>
      <c r="O936" s="254"/>
      <c r="P936" s="254"/>
      <c r="Q936" s="254"/>
      <c r="R936" s="254"/>
      <c r="S936" s="254"/>
      <c r="T936" s="254"/>
      <c r="U936" s="254"/>
      <c r="V936" s="254"/>
      <c r="W936" s="254"/>
      <c r="X936" s="254"/>
      <c r="Y936" s="254"/>
      <c r="Z936" s="254"/>
    </row>
    <row r="937" spans="1:26" ht="13.5" customHeight="1">
      <c r="A937" s="254"/>
      <c r="B937" s="254"/>
      <c r="C937" s="254"/>
      <c r="D937" s="269"/>
      <c r="E937" s="254"/>
      <c r="F937" s="270"/>
      <c r="G937" s="254"/>
      <c r="H937" s="254"/>
      <c r="I937" s="254"/>
      <c r="J937" s="254"/>
      <c r="K937" s="254"/>
      <c r="L937" s="254"/>
      <c r="M937" s="254"/>
      <c r="N937" s="254"/>
      <c r="O937" s="254"/>
      <c r="P937" s="254"/>
      <c r="Q937" s="254"/>
      <c r="R937" s="254"/>
      <c r="S937" s="254"/>
      <c r="T937" s="254"/>
      <c r="U937" s="254"/>
      <c r="V937" s="254"/>
      <c r="W937" s="254"/>
      <c r="X937" s="254"/>
      <c r="Y937" s="254"/>
      <c r="Z937" s="254"/>
    </row>
    <row r="938" spans="1:26" ht="13.5" customHeight="1">
      <c r="A938" s="254"/>
      <c r="B938" s="254"/>
      <c r="C938" s="254"/>
      <c r="D938" s="269"/>
      <c r="E938" s="254"/>
      <c r="F938" s="270"/>
      <c r="G938" s="254"/>
      <c r="H938" s="254"/>
      <c r="I938" s="254"/>
      <c r="J938" s="254"/>
      <c r="K938" s="254"/>
      <c r="L938" s="254"/>
      <c r="M938" s="254"/>
      <c r="N938" s="254"/>
      <c r="O938" s="254"/>
      <c r="P938" s="254"/>
      <c r="Q938" s="254"/>
      <c r="R938" s="254"/>
      <c r="S938" s="254"/>
      <c r="T938" s="254"/>
      <c r="U938" s="254"/>
      <c r="V938" s="254"/>
      <c r="W938" s="254"/>
      <c r="X938" s="254"/>
      <c r="Y938" s="254"/>
      <c r="Z938" s="254"/>
    </row>
    <row r="939" spans="1:26" ht="13.5" customHeight="1">
      <c r="A939" s="254"/>
      <c r="B939" s="254"/>
      <c r="C939" s="254"/>
      <c r="D939" s="269"/>
      <c r="E939" s="254"/>
      <c r="F939" s="270"/>
      <c r="G939" s="254"/>
      <c r="H939" s="254"/>
      <c r="I939" s="254"/>
      <c r="J939" s="254"/>
      <c r="K939" s="254"/>
      <c r="L939" s="254"/>
      <c r="M939" s="254"/>
      <c r="N939" s="254"/>
      <c r="O939" s="254"/>
      <c r="P939" s="254"/>
      <c r="Q939" s="254"/>
      <c r="R939" s="254"/>
      <c r="S939" s="254"/>
      <c r="T939" s="254"/>
      <c r="U939" s="254"/>
      <c r="V939" s="254"/>
      <c r="W939" s="254"/>
      <c r="X939" s="254"/>
      <c r="Y939" s="254"/>
      <c r="Z939" s="254"/>
    </row>
    <row r="940" spans="1:26" ht="13.5" customHeight="1">
      <c r="A940" s="254"/>
      <c r="B940" s="254"/>
      <c r="C940" s="254"/>
      <c r="D940" s="269"/>
      <c r="E940" s="254"/>
      <c r="F940" s="270"/>
      <c r="G940" s="254"/>
      <c r="H940" s="254"/>
      <c r="I940" s="254"/>
      <c r="J940" s="254"/>
      <c r="K940" s="254"/>
      <c r="L940" s="254"/>
      <c r="M940" s="254"/>
      <c r="N940" s="254"/>
      <c r="O940" s="254"/>
      <c r="P940" s="254"/>
      <c r="Q940" s="254"/>
      <c r="R940" s="254"/>
      <c r="S940" s="254"/>
      <c r="T940" s="254"/>
      <c r="U940" s="254"/>
      <c r="V940" s="254"/>
      <c r="W940" s="254"/>
      <c r="X940" s="254"/>
      <c r="Y940" s="254"/>
      <c r="Z940" s="254"/>
    </row>
    <row r="941" spans="1:26" ht="13.5" customHeight="1">
      <c r="A941" s="254"/>
      <c r="B941" s="254"/>
      <c r="C941" s="254"/>
      <c r="D941" s="269"/>
      <c r="E941" s="254"/>
      <c r="F941" s="270"/>
      <c r="G941" s="254"/>
      <c r="H941" s="254"/>
      <c r="I941" s="254"/>
      <c r="J941" s="254"/>
      <c r="K941" s="254"/>
      <c r="L941" s="254"/>
      <c r="M941" s="254"/>
      <c r="N941" s="254"/>
      <c r="O941" s="254"/>
      <c r="P941" s="254"/>
      <c r="Q941" s="254"/>
      <c r="R941" s="254"/>
      <c r="S941" s="254"/>
      <c r="T941" s="254"/>
      <c r="U941" s="254"/>
      <c r="V941" s="254"/>
      <c r="W941" s="254"/>
      <c r="X941" s="254"/>
      <c r="Y941" s="254"/>
      <c r="Z941" s="254"/>
    </row>
    <row r="942" spans="1:26" ht="13.5" customHeight="1">
      <c r="A942" s="254"/>
      <c r="B942" s="254"/>
      <c r="C942" s="254"/>
      <c r="D942" s="269"/>
      <c r="E942" s="254"/>
      <c r="F942" s="270"/>
      <c r="G942" s="254"/>
      <c r="H942" s="254"/>
      <c r="I942" s="254"/>
      <c r="J942" s="254"/>
      <c r="K942" s="254"/>
      <c r="L942" s="254"/>
      <c r="M942" s="254"/>
      <c r="N942" s="254"/>
      <c r="O942" s="254"/>
      <c r="P942" s="254"/>
      <c r="Q942" s="254"/>
      <c r="R942" s="254"/>
      <c r="S942" s="254"/>
      <c r="T942" s="254"/>
      <c r="U942" s="254"/>
      <c r="V942" s="254"/>
      <c r="W942" s="254"/>
      <c r="X942" s="254"/>
      <c r="Y942" s="254"/>
      <c r="Z942" s="254"/>
    </row>
    <row r="943" spans="1:26" ht="13.5" customHeight="1">
      <c r="A943" s="254"/>
      <c r="B943" s="254"/>
      <c r="C943" s="254"/>
      <c r="D943" s="269"/>
      <c r="E943" s="254"/>
      <c r="F943" s="270"/>
      <c r="G943" s="254"/>
      <c r="H943" s="254"/>
      <c r="I943" s="254"/>
      <c r="J943" s="254"/>
      <c r="K943" s="254"/>
      <c r="L943" s="254"/>
      <c r="M943" s="254"/>
      <c r="N943" s="254"/>
      <c r="O943" s="254"/>
      <c r="P943" s="254"/>
      <c r="Q943" s="254"/>
      <c r="R943" s="254"/>
      <c r="S943" s="254"/>
      <c r="T943" s="254"/>
      <c r="U943" s="254"/>
      <c r="V943" s="254"/>
      <c r="W943" s="254"/>
      <c r="X943" s="254"/>
      <c r="Y943" s="254"/>
      <c r="Z943" s="254"/>
    </row>
    <row r="944" spans="1:26" ht="13.5" customHeight="1">
      <c r="A944" s="254"/>
      <c r="B944" s="254"/>
      <c r="C944" s="254"/>
      <c r="D944" s="269"/>
      <c r="E944" s="254"/>
      <c r="F944" s="270"/>
      <c r="G944" s="254"/>
      <c r="H944" s="254"/>
      <c r="I944" s="254"/>
      <c r="J944" s="254"/>
      <c r="K944" s="254"/>
      <c r="L944" s="254"/>
      <c r="M944" s="254"/>
      <c r="N944" s="254"/>
      <c r="O944" s="254"/>
      <c r="P944" s="254"/>
      <c r="Q944" s="254"/>
      <c r="R944" s="254"/>
      <c r="S944" s="254"/>
      <c r="T944" s="254"/>
      <c r="U944" s="254"/>
      <c r="V944" s="254"/>
      <c r="W944" s="254"/>
      <c r="X944" s="254"/>
      <c r="Y944" s="254"/>
      <c r="Z944" s="254"/>
    </row>
    <row r="945" spans="1:26" ht="13.5" customHeight="1">
      <c r="A945" s="254"/>
      <c r="B945" s="254"/>
      <c r="C945" s="254"/>
      <c r="D945" s="269"/>
      <c r="E945" s="254"/>
      <c r="F945" s="270"/>
      <c r="G945" s="254"/>
      <c r="H945" s="254"/>
      <c r="I945" s="254"/>
      <c r="J945" s="254"/>
      <c r="K945" s="254"/>
      <c r="L945" s="254"/>
      <c r="M945" s="254"/>
      <c r="N945" s="254"/>
      <c r="O945" s="254"/>
      <c r="P945" s="254"/>
      <c r="Q945" s="254"/>
      <c r="R945" s="254"/>
      <c r="S945" s="254"/>
      <c r="T945" s="254"/>
      <c r="U945" s="254"/>
      <c r="V945" s="254"/>
      <c r="W945" s="254"/>
      <c r="X945" s="254"/>
      <c r="Y945" s="254"/>
      <c r="Z945" s="254"/>
    </row>
    <row r="946" spans="1:26" ht="13.5" customHeight="1">
      <c r="A946" s="254"/>
      <c r="B946" s="254"/>
      <c r="C946" s="254"/>
      <c r="D946" s="269"/>
      <c r="E946" s="254"/>
      <c r="F946" s="270"/>
      <c r="G946" s="254"/>
      <c r="H946" s="254"/>
      <c r="I946" s="254"/>
      <c r="J946" s="254"/>
      <c r="K946" s="254"/>
      <c r="L946" s="254"/>
      <c r="M946" s="254"/>
      <c r="N946" s="254"/>
      <c r="O946" s="254"/>
      <c r="P946" s="254"/>
      <c r="Q946" s="254"/>
      <c r="R946" s="254"/>
      <c r="S946" s="254"/>
      <c r="T946" s="254"/>
      <c r="U946" s="254"/>
      <c r="V946" s="254"/>
      <c r="W946" s="254"/>
      <c r="X946" s="254"/>
      <c r="Y946" s="254"/>
      <c r="Z946" s="254"/>
    </row>
    <row r="947" spans="1:26" ht="13.5" customHeight="1">
      <c r="A947" s="254"/>
      <c r="B947" s="254"/>
      <c r="C947" s="254"/>
      <c r="D947" s="269"/>
      <c r="E947" s="254"/>
      <c r="F947" s="270"/>
      <c r="G947" s="254"/>
      <c r="H947" s="254"/>
      <c r="I947" s="254"/>
      <c r="J947" s="254"/>
      <c r="K947" s="254"/>
      <c r="L947" s="254"/>
      <c r="M947" s="254"/>
      <c r="N947" s="254"/>
      <c r="O947" s="254"/>
      <c r="P947" s="254"/>
      <c r="Q947" s="254"/>
      <c r="R947" s="254"/>
      <c r="S947" s="254"/>
      <c r="T947" s="254"/>
      <c r="U947" s="254"/>
      <c r="V947" s="254"/>
      <c r="W947" s="254"/>
      <c r="X947" s="254"/>
      <c r="Y947" s="254"/>
      <c r="Z947" s="254"/>
    </row>
    <row r="948" spans="1:26" ht="13.5" customHeight="1">
      <c r="A948" s="254"/>
      <c r="B948" s="254"/>
      <c r="C948" s="254"/>
      <c r="D948" s="269"/>
      <c r="E948" s="254"/>
      <c r="F948" s="270"/>
      <c r="G948" s="254"/>
      <c r="H948" s="254"/>
      <c r="I948" s="254"/>
      <c r="J948" s="254"/>
      <c r="K948" s="254"/>
      <c r="L948" s="254"/>
      <c r="M948" s="254"/>
      <c r="N948" s="254"/>
      <c r="O948" s="254"/>
      <c r="P948" s="254"/>
      <c r="Q948" s="254"/>
      <c r="R948" s="254"/>
      <c r="S948" s="254"/>
      <c r="T948" s="254"/>
      <c r="U948" s="254"/>
      <c r="V948" s="254"/>
      <c r="W948" s="254"/>
      <c r="X948" s="254"/>
      <c r="Y948" s="254"/>
      <c r="Z948" s="254"/>
    </row>
    <row r="949" spans="1:26" ht="13.5" customHeight="1">
      <c r="A949" s="254"/>
      <c r="B949" s="254"/>
      <c r="C949" s="254"/>
      <c r="D949" s="269"/>
      <c r="E949" s="254"/>
      <c r="F949" s="270"/>
      <c r="G949" s="254"/>
      <c r="H949" s="254"/>
      <c r="I949" s="254"/>
      <c r="J949" s="254"/>
      <c r="K949" s="254"/>
      <c r="L949" s="254"/>
      <c r="M949" s="254"/>
      <c r="N949" s="254"/>
      <c r="O949" s="254"/>
      <c r="P949" s="254"/>
      <c r="Q949" s="254"/>
      <c r="R949" s="254"/>
      <c r="S949" s="254"/>
      <c r="T949" s="254"/>
      <c r="U949" s="254"/>
      <c r="V949" s="254"/>
      <c r="W949" s="254"/>
      <c r="X949" s="254"/>
      <c r="Y949" s="254"/>
      <c r="Z949" s="254"/>
    </row>
    <row r="950" spans="1:26" ht="13.5" customHeight="1">
      <c r="A950" s="254"/>
      <c r="B950" s="254"/>
      <c r="C950" s="254"/>
      <c r="D950" s="269"/>
      <c r="E950" s="254"/>
      <c r="F950" s="270"/>
      <c r="G950" s="254"/>
      <c r="H950" s="254"/>
      <c r="I950" s="254"/>
      <c r="J950" s="254"/>
      <c r="K950" s="254"/>
      <c r="L950" s="254"/>
      <c r="M950" s="254"/>
      <c r="N950" s="254"/>
      <c r="O950" s="254"/>
      <c r="P950" s="254"/>
      <c r="Q950" s="254"/>
      <c r="R950" s="254"/>
      <c r="S950" s="254"/>
      <c r="T950" s="254"/>
      <c r="U950" s="254"/>
      <c r="V950" s="254"/>
      <c r="W950" s="254"/>
      <c r="X950" s="254"/>
      <c r="Y950" s="254"/>
      <c r="Z950" s="254"/>
    </row>
    <row r="951" spans="1:26" ht="13.5" customHeight="1">
      <c r="A951" s="254"/>
      <c r="B951" s="254"/>
      <c r="C951" s="254"/>
      <c r="D951" s="269"/>
      <c r="E951" s="254"/>
      <c r="F951" s="270"/>
      <c r="G951" s="254"/>
      <c r="H951" s="254"/>
      <c r="I951" s="254"/>
      <c r="J951" s="254"/>
      <c r="K951" s="254"/>
      <c r="L951" s="254"/>
      <c r="M951" s="254"/>
      <c r="N951" s="254"/>
      <c r="O951" s="254"/>
      <c r="P951" s="254"/>
      <c r="Q951" s="254"/>
      <c r="R951" s="254"/>
      <c r="S951" s="254"/>
      <c r="T951" s="254"/>
      <c r="U951" s="254"/>
      <c r="V951" s="254"/>
      <c r="W951" s="254"/>
      <c r="X951" s="254"/>
      <c r="Y951" s="254"/>
      <c r="Z951" s="254"/>
    </row>
    <row r="952" spans="1:26" ht="13.5" customHeight="1">
      <c r="A952" s="254"/>
      <c r="B952" s="254"/>
      <c r="C952" s="254"/>
      <c r="D952" s="269"/>
      <c r="E952" s="254"/>
      <c r="F952" s="270"/>
      <c r="G952" s="254"/>
      <c r="H952" s="254"/>
      <c r="I952" s="254"/>
      <c r="J952" s="254"/>
      <c r="K952" s="254"/>
      <c r="L952" s="254"/>
      <c r="M952" s="254"/>
      <c r="N952" s="254"/>
      <c r="O952" s="254"/>
      <c r="P952" s="254"/>
      <c r="Q952" s="254"/>
      <c r="R952" s="254"/>
      <c r="S952" s="254"/>
      <c r="T952" s="254"/>
      <c r="U952" s="254"/>
      <c r="V952" s="254"/>
      <c r="W952" s="254"/>
      <c r="X952" s="254"/>
      <c r="Y952" s="254"/>
      <c r="Z952" s="254"/>
    </row>
    <row r="953" spans="1:26" ht="13.5" customHeight="1">
      <c r="A953" s="254"/>
      <c r="B953" s="254"/>
      <c r="C953" s="254"/>
      <c r="D953" s="269"/>
      <c r="E953" s="254"/>
      <c r="F953" s="270"/>
      <c r="G953" s="254"/>
      <c r="H953" s="254"/>
      <c r="I953" s="254"/>
      <c r="J953" s="254"/>
      <c r="K953" s="254"/>
      <c r="L953" s="254"/>
      <c r="M953" s="254"/>
      <c r="N953" s="254"/>
      <c r="O953" s="254"/>
      <c r="P953" s="254"/>
      <c r="Q953" s="254"/>
      <c r="R953" s="254"/>
      <c r="S953" s="254"/>
      <c r="T953" s="254"/>
      <c r="U953" s="254"/>
      <c r="V953" s="254"/>
      <c r="W953" s="254"/>
      <c r="X953" s="254"/>
      <c r="Y953" s="254"/>
      <c r="Z953" s="254"/>
    </row>
    <row r="954" spans="1:26" ht="13.5" customHeight="1">
      <c r="A954" s="254"/>
      <c r="B954" s="254"/>
      <c r="C954" s="254"/>
      <c r="D954" s="269"/>
      <c r="E954" s="254"/>
      <c r="F954" s="270"/>
      <c r="G954" s="254"/>
      <c r="H954" s="254"/>
      <c r="I954" s="254"/>
      <c r="J954" s="254"/>
      <c r="K954" s="254"/>
      <c r="L954" s="254"/>
      <c r="M954" s="254"/>
      <c r="N954" s="254"/>
      <c r="O954" s="254"/>
      <c r="P954" s="254"/>
      <c r="Q954" s="254"/>
      <c r="R954" s="254"/>
      <c r="S954" s="254"/>
      <c r="T954" s="254"/>
      <c r="U954" s="254"/>
      <c r="V954" s="254"/>
      <c r="W954" s="254"/>
      <c r="X954" s="254"/>
      <c r="Y954" s="254"/>
      <c r="Z954" s="254"/>
    </row>
    <row r="955" spans="1:26" ht="13.5" customHeight="1">
      <c r="A955" s="254"/>
      <c r="B955" s="254"/>
      <c r="C955" s="254"/>
      <c r="D955" s="269"/>
      <c r="E955" s="254"/>
      <c r="F955" s="270"/>
      <c r="G955" s="254"/>
      <c r="H955" s="254"/>
      <c r="I955" s="254"/>
      <c r="J955" s="254"/>
      <c r="K955" s="254"/>
      <c r="L955" s="254"/>
      <c r="M955" s="254"/>
      <c r="N955" s="254"/>
      <c r="O955" s="254"/>
      <c r="P955" s="254"/>
      <c r="Q955" s="254"/>
      <c r="R955" s="254"/>
      <c r="S955" s="254"/>
      <c r="T955" s="254"/>
      <c r="U955" s="254"/>
      <c r="V955" s="254"/>
      <c r="W955" s="254"/>
      <c r="X955" s="254"/>
      <c r="Y955" s="254"/>
      <c r="Z955" s="254"/>
    </row>
    <row r="956" spans="1:26" ht="13.5" customHeight="1">
      <c r="A956" s="254"/>
      <c r="B956" s="254"/>
      <c r="C956" s="254"/>
      <c r="D956" s="269"/>
      <c r="E956" s="254"/>
      <c r="F956" s="270"/>
      <c r="G956" s="254"/>
      <c r="H956" s="254"/>
      <c r="I956" s="254"/>
      <c r="J956" s="254"/>
      <c r="K956" s="254"/>
      <c r="L956" s="254"/>
      <c r="M956" s="254"/>
      <c r="N956" s="254"/>
      <c r="O956" s="254"/>
      <c r="P956" s="254"/>
      <c r="Q956" s="254"/>
      <c r="R956" s="254"/>
      <c r="S956" s="254"/>
      <c r="T956" s="254"/>
      <c r="U956" s="254"/>
      <c r="V956" s="254"/>
      <c r="W956" s="254"/>
      <c r="X956" s="254"/>
      <c r="Y956" s="254"/>
      <c r="Z956" s="254"/>
    </row>
    <row r="957" spans="1:26" ht="13.5" customHeight="1">
      <c r="A957" s="254"/>
      <c r="B957" s="254"/>
      <c r="C957" s="254"/>
      <c r="D957" s="269"/>
      <c r="E957" s="254"/>
      <c r="F957" s="270"/>
      <c r="G957" s="254"/>
      <c r="H957" s="254"/>
      <c r="I957" s="254"/>
      <c r="J957" s="254"/>
      <c r="K957" s="254"/>
      <c r="L957" s="254"/>
      <c r="M957" s="254"/>
      <c r="N957" s="254"/>
      <c r="O957" s="254"/>
      <c r="P957" s="254"/>
      <c r="Q957" s="254"/>
      <c r="R957" s="254"/>
      <c r="S957" s="254"/>
      <c r="T957" s="254"/>
      <c r="U957" s="254"/>
      <c r="V957" s="254"/>
      <c r="W957" s="254"/>
      <c r="X957" s="254"/>
      <c r="Y957" s="254"/>
      <c r="Z957" s="254"/>
    </row>
    <row r="958" spans="1:26" ht="13.5" customHeight="1">
      <c r="A958" s="254"/>
      <c r="B958" s="254"/>
      <c r="C958" s="254"/>
      <c r="D958" s="269"/>
      <c r="E958" s="254"/>
      <c r="F958" s="270"/>
      <c r="G958" s="254"/>
      <c r="H958" s="254"/>
      <c r="I958" s="254"/>
      <c r="J958" s="254"/>
      <c r="K958" s="254"/>
      <c r="L958" s="254"/>
      <c r="M958" s="254"/>
      <c r="N958" s="254"/>
      <c r="O958" s="254"/>
      <c r="P958" s="254"/>
      <c r="Q958" s="254"/>
      <c r="R958" s="254"/>
      <c r="S958" s="254"/>
      <c r="T958" s="254"/>
      <c r="U958" s="254"/>
      <c r="V958" s="254"/>
      <c r="W958" s="254"/>
      <c r="X958" s="254"/>
      <c r="Y958" s="254"/>
      <c r="Z958" s="254"/>
    </row>
    <row r="959" spans="1:26" ht="13.5" customHeight="1">
      <c r="A959" s="254"/>
      <c r="B959" s="254"/>
      <c r="C959" s="254"/>
      <c r="D959" s="269"/>
      <c r="E959" s="254"/>
      <c r="F959" s="270"/>
      <c r="G959" s="254"/>
      <c r="H959" s="254"/>
      <c r="I959" s="254"/>
      <c r="J959" s="254"/>
      <c r="K959" s="254"/>
      <c r="L959" s="254"/>
      <c r="M959" s="254"/>
      <c r="N959" s="254"/>
      <c r="O959" s="254"/>
      <c r="P959" s="254"/>
      <c r="Q959" s="254"/>
      <c r="R959" s="254"/>
      <c r="S959" s="254"/>
      <c r="T959" s="254"/>
      <c r="U959" s="254"/>
      <c r="V959" s="254"/>
      <c r="W959" s="254"/>
      <c r="X959" s="254"/>
      <c r="Y959" s="254"/>
      <c r="Z959" s="254"/>
    </row>
    <row r="960" spans="1:26" ht="13.5" customHeight="1">
      <c r="A960" s="254"/>
      <c r="B960" s="254"/>
      <c r="C960" s="254"/>
      <c r="D960" s="269"/>
      <c r="E960" s="254"/>
      <c r="F960" s="270"/>
      <c r="G960" s="254"/>
      <c r="H960" s="254"/>
      <c r="I960" s="254"/>
      <c r="J960" s="254"/>
      <c r="K960" s="254"/>
      <c r="L960" s="254"/>
      <c r="M960" s="254"/>
      <c r="N960" s="254"/>
      <c r="O960" s="254"/>
      <c r="P960" s="254"/>
      <c r="Q960" s="254"/>
      <c r="R960" s="254"/>
      <c r="S960" s="254"/>
      <c r="T960" s="254"/>
      <c r="U960" s="254"/>
      <c r="V960" s="254"/>
      <c r="W960" s="254"/>
      <c r="X960" s="254"/>
      <c r="Y960" s="254"/>
      <c r="Z960" s="254"/>
    </row>
    <row r="961" spans="1:26" ht="13.5" customHeight="1">
      <c r="A961" s="254"/>
      <c r="B961" s="254"/>
      <c r="C961" s="254"/>
      <c r="D961" s="269"/>
      <c r="E961" s="254"/>
      <c r="F961" s="270"/>
      <c r="G961" s="254"/>
      <c r="H961" s="254"/>
      <c r="I961" s="254"/>
      <c r="J961" s="254"/>
      <c r="K961" s="254"/>
      <c r="L961" s="254"/>
      <c r="M961" s="254"/>
      <c r="N961" s="254"/>
      <c r="O961" s="254"/>
      <c r="P961" s="254"/>
      <c r="Q961" s="254"/>
      <c r="R961" s="254"/>
      <c r="S961" s="254"/>
      <c r="T961" s="254"/>
      <c r="U961" s="254"/>
      <c r="V961" s="254"/>
      <c r="W961" s="254"/>
      <c r="X961" s="254"/>
      <c r="Y961" s="254"/>
      <c r="Z961" s="254"/>
    </row>
    <row r="962" spans="1:26" ht="13.5" customHeight="1">
      <c r="A962" s="254"/>
      <c r="B962" s="254"/>
      <c r="C962" s="254"/>
      <c r="D962" s="269"/>
      <c r="E962" s="254"/>
      <c r="F962" s="270"/>
      <c r="G962" s="254"/>
      <c r="H962" s="254"/>
      <c r="I962" s="254"/>
      <c r="J962" s="254"/>
      <c r="K962" s="254"/>
      <c r="L962" s="254"/>
      <c r="M962" s="254"/>
      <c r="N962" s="254"/>
      <c r="O962" s="254"/>
      <c r="P962" s="254"/>
      <c r="Q962" s="254"/>
      <c r="R962" s="254"/>
      <c r="S962" s="254"/>
      <c r="T962" s="254"/>
      <c r="U962" s="254"/>
      <c r="V962" s="254"/>
      <c r="W962" s="254"/>
      <c r="X962" s="254"/>
      <c r="Y962" s="254"/>
      <c r="Z962" s="254"/>
    </row>
    <row r="963" spans="1:26" ht="13.5" customHeight="1">
      <c r="A963" s="254"/>
      <c r="B963" s="254"/>
      <c r="C963" s="254"/>
      <c r="D963" s="269"/>
      <c r="E963" s="254"/>
      <c r="F963" s="270"/>
      <c r="G963" s="254"/>
      <c r="H963" s="254"/>
      <c r="I963" s="254"/>
      <c r="J963" s="254"/>
      <c r="K963" s="254"/>
      <c r="L963" s="254"/>
      <c r="M963" s="254"/>
      <c r="N963" s="254"/>
      <c r="O963" s="254"/>
      <c r="P963" s="254"/>
      <c r="Q963" s="254"/>
      <c r="R963" s="254"/>
      <c r="S963" s="254"/>
      <c r="T963" s="254"/>
      <c r="U963" s="254"/>
      <c r="V963" s="254"/>
      <c r="W963" s="254"/>
      <c r="X963" s="254"/>
      <c r="Y963" s="254"/>
      <c r="Z963" s="254"/>
    </row>
    <row r="964" spans="1:26" ht="13.5" customHeight="1">
      <c r="A964" s="254"/>
      <c r="B964" s="254"/>
      <c r="C964" s="254"/>
      <c r="D964" s="269"/>
      <c r="E964" s="254"/>
      <c r="F964" s="270"/>
      <c r="G964" s="254"/>
      <c r="H964" s="254"/>
      <c r="I964" s="254"/>
      <c r="J964" s="254"/>
      <c r="K964" s="254"/>
      <c r="L964" s="254"/>
      <c r="M964" s="254"/>
      <c r="N964" s="254"/>
      <c r="O964" s="254"/>
      <c r="P964" s="254"/>
      <c r="Q964" s="254"/>
      <c r="R964" s="254"/>
      <c r="S964" s="254"/>
      <c r="T964" s="254"/>
      <c r="U964" s="254"/>
      <c r="V964" s="254"/>
      <c r="W964" s="254"/>
      <c r="X964" s="254"/>
      <c r="Y964" s="254"/>
      <c r="Z964" s="254"/>
    </row>
    <row r="965" spans="1:26" ht="13.5" customHeight="1">
      <c r="A965" s="254"/>
      <c r="B965" s="254"/>
      <c r="C965" s="254"/>
      <c r="D965" s="269"/>
      <c r="E965" s="254"/>
      <c r="F965" s="270"/>
      <c r="G965" s="254"/>
      <c r="H965" s="254"/>
      <c r="I965" s="254"/>
      <c r="J965" s="254"/>
      <c r="K965" s="254"/>
      <c r="L965" s="254"/>
      <c r="M965" s="254"/>
      <c r="N965" s="254"/>
      <c r="O965" s="254"/>
      <c r="P965" s="254"/>
      <c r="Q965" s="254"/>
      <c r="R965" s="254"/>
      <c r="S965" s="254"/>
      <c r="T965" s="254"/>
      <c r="U965" s="254"/>
      <c r="V965" s="254"/>
      <c r="W965" s="254"/>
      <c r="X965" s="254"/>
      <c r="Y965" s="254"/>
      <c r="Z965" s="254"/>
    </row>
    <row r="966" spans="1:26" ht="13.5" customHeight="1">
      <c r="A966" s="254"/>
      <c r="B966" s="254"/>
      <c r="C966" s="254"/>
      <c r="D966" s="269"/>
      <c r="E966" s="254"/>
      <c r="F966" s="270"/>
      <c r="G966" s="254"/>
      <c r="H966" s="254"/>
      <c r="I966" s="254"/>
      <c r="J966" s="254"/>
      <c r="K966" s="254"/>
      <c r="L966" s="254"/>
      <c r="M966" s="254"/>
      <c r="N966" s="254"/>
      <c r="O966" s="254"/>
      <c r="P966" s="254"/>
      <c r="Q966" s="254"/>
      <c r="R966" s="254"/>
      <c r="S966" s="254"/>
      <c r="T966" s="254"/>
      <c r="U966" s="254"/>
      <c r="V966" s="254"/>
      <c r="W966" s="254"/>
      <c r="X966" s="254"/>
      <c r="Y966" s="254"/>
      <c r="Z966" s="254"/>
    </row>
    <row r="967" spans="1:26" ht="13.5" customHeight="1">
      <c r="A967" s="254"/>
      <c r="B967" s="254"/>
      <c r="C967" s="254"/>
      <c r="D967" s="269"/>
      <c r="E967" s="254"/>
      <c r="F967" s="270"/>
      <c r="G967" s="254"/>
      <c r="H967" s="254"/>
      <c r="I967" s="254"/>
      <c r="J967" s="254"/>
      <c r="K967" s="254"/>
      <c r="L967" s="254"/>
      <c r="M967" s="254"/>
      <c r="N967" s="254"/>
      <c r="O967" s="254"/>
      <c r="P967" s="254"/>
      <c r="Q967" s="254"/>
      <c r="R967" s="254"/>
      <c r="S967" s="254"/>
      <c r="T967" s="254"/>
      <c r="U967" s="254"/>
      <c r="V967" s="254"/>
      <c r="W967" s="254"/>
      <c r="X967" s="254"/>
      <c r="Y967" s="254"/>
      <c r="Z967" s="254"/>
    </row>
    <row r="968" spans="1:26" ht="13.5" customHeight="1">
      <c r="A968" s="254"/>
      <c r="B968" s="254"/>
      <c r="C968" s="254"/>
      <c r="D968" s="269"/>
      <c r="E968" s="254"/>
      <c r="F968" s="270"/>
      <c r="G968" s="254"/>
      <c r="H968" s="254"/>
      <c r="I968" s="254"/>
      <c r="J968" s="254"/>
      <c r="K968" s="254"/>
      <c r="L968" s="254"/>
      <c r="M968" s="254"/>
      <c r="N968" s="254"/>
      <c r="O968" s="254"/>
      <c r="P968" s="254"/>
      <c r="Q968" s="254"/>
      <c r="R968" s="254"/>
      <c r="S968" s="254"/>
      <c r="T968" s="254"/>
      <c r="U968" s="254"/>
      <c r="V968" s="254"/>
      <c r="W968" s="254"/>
      <c r="X968" s="254"/>
      <c r="Y968" s="254"/>
      <c r="Z968" s="254"/>
    </row>
    <row r="969" spans="1:26" ht="13.5" customHeight="1">
      <c r="A969" s="254"/>
      <c r="B969" s="254"/>
      <c r="C969" s="254"/>
      <c r="D969" s="269"/>
      <c r="E969" s="254"/>
      <c r="F969" s="270"/>
      <c r="G969" s="254"/>
      <c r="H969" s="254"/>
      <c r="I969" s="254"/>
      <c r="J969" s="254"/>
      <c r="K969" s="254"/>
      <c r="L969" s="254"/>
      <c r="M969" s="254"/>
      <c r="N969" s="254"/>
      <c r="O969" s="254"/>
      <c r="P969" s="254"/>
      <c r="Q969" s="254"/>
      <c r="R969" s="254"/>
      <c r="S969" s="254"/>
      <c r="T969" s="254"/>
      <c r="U969" s="254"/>
      <c r="V969" s="254"/>
      <c r="W969" s="254"/>
      <c r="X969" s="254"/>
      <c r="Y969" s="254"/>
      <c r="Z969" s="254"/>
    </row>
    <row r="970" spans="1:26" ht="13.5" customHeight="1">
      <c r="A970" s="254"/>
      <c r="B970" s="254"/>
      <c r="C970" s="254"/>
      <c r="D970" s="269"/>
      <c r="E970" s="254"/>
      <c r="F970" s="270"/>
      <c r="G970" s="254"/>
      <c r="H970" s="254"/>
      <c r="I970" s="254"/>
      <c r="J970" s="254"/>
      <c r="K970" s="254"/>
      <c r="L970" s="254"/>
      <c r="M970" s="254"/>
      <c r="N970" s="254"/>
      <c r="O970" s="254"/>
      <c r="P970" s="254"/>
      <c r="Q970" s="254"/>
      <c r="R970" s="254"/>
      <c r="S970" s="254"/>
      <c r="T970" s="254"/>
      <c r="U970" s="254"/>
      <c r="V970" s="254"/>
      <c r="W970" s="254"/>
      <c r="X970" s="254"/>
      <c r="Y970" s="254"/>
      <c r="Z970" s="254"/>
    </row>
    <row r="971" spans="1:26" ht="13.5" customHeight="1">
      <c r="A971" s="254"/>
      <c r="B971" s="254"/>
      <c r="C971" s="254"/>
      <c r="D971" s="269"/>
      <c r="E971" s="254"/>
      <c r="F971" s="270"/>
      <c r="G971" s="254"/>
      <c r="H971" s="254"/>
      <c r="I971" s="254"/>
      <c r="J971" s="254"/>
      <c r="K971" s="254"/>
      <c r="L971" s="254"/>
      <c r="M971" s="254"/>
      <c r="N971" s="254"/>
      <c r="O971" s="254"/>
      <c r="P971" s="254"/>
      <c r="Q971" s="254"/>
      <c r="R971" s="254"/>
      <c r="S971" s="254"/>
      <c r="T971" s="254"/>
      <c r="U971" s="254"/>
      <c r="V971" s="254"/>
      <c r="W971" s="254"/>
      <c r="X971" s="254"/>
      <c r="Y971" s="254"/>
      <c r="Z971" s="254"/>
    </row>
    <row r="972" spans="1:26" ht="13.5" customHeight="1">
      <c r="A972" s="254"/>
      <c r="B972" s="254"/>
      <c r="C972" s="254"/>
      <c r="D972" s="269"/>
      <c r="E972" s="254"/>
      <c r="F972" s="270"/>
      <c r="G972" s="254"/>
      <c r="H972" s="254"/>
      <c r="I972" s="254"/>
      <c r="J972" s="254"/>
      <c r="K972" s="254"/>
      <c r="L972" s="254"/>
      <c r="M972" s="254"/>
      <c r="N972" s="254"/>
      <c r="O972" s="254"/>
      <c r="P972" s="254"/>
      <c r="Q972" s="254"/>
      <c r="R972" s="254"/>
      <c r="S972" s="254"/>
      <c r="T972" s="254"/>
      <c r="U972" s="254"/>
      <c r="V972" s="254"/>
      <c r="W972" s="254"/>
      <c r="X972" s="254"/>
      <c r="Y972" s="254"/>
      <c r="Z972" s="254"/>
    </row>
    <row r="973" spans="1:26" ht="13.5" customHeight="1">
      <c r="A973" s="254"/>
      <c r="B973" s="254"/>
      <c r="C973" s="254"/>
      <c r="D973" s="269"/>
      <c r="E973" s="254"/>
      <c r="F973" s="270"/>
      <c r="G973" s="254"/>
      <c r="H973" s="254"/>
      <c r="I973" s="254"/>
      <c r="J973" s="254"/>
      <c r="K973" s="254"/>
      <c r="L973" s="254"/>
      <c r="M973" s="254"/>
      <c r="N973" s="254"/>
      <c r="O973" s="254"/>
      <c r="P973" s="254"/>
      <c r="Q973" s="254"/>
      <c r="R973" s="254"/>
      <c r="S973" s="254"/>
      <c r="T973" s="254"/>
      <c r="U973" s="254"/>
      <c r="V973" s="254"/>
      <c r="W973" s="254"/>
      <c r="X973" s="254"/>
      <c r="Y973" s="254"/>
      <c r="Z973" s="254"/>
    </row>
    <row r="974" spans="1:26" ht="13.5" customHeight="1">
      <c r="A974" s="254"/>
      <c r="B974" s="254"/>
      <c r="C974" s="254"/>
      <c r="D974" s="269"/>
      <c r="E974" s="254"/>
      <c r="F974" s="270"/>
      <c r="G974" s="254"/>
      <c r="H974" s="254"/>
      <c r="I974" s="254"/>
      <c r="J974" s="254"/>
      <c r="K974" s="254"/>
      <c r="L974" s="254"/>
      <c r="M974" s="254"/>
      <c r="N974" s="254"/>
      <c r="O974" s="254"/>
      <c r="P974" s="254"/>
      <c r="Q974" s="254"/>
      <c r="R974" s="254"/>
      <c r="S974" s="254"/>
      <c r="T974" s="254"/>
      <c r="U974" s="254"/>
      <c r="V974" s="254"/>
      <c r="W974" s="254"/>
      <c r="X974" s="254"/>
      <c r="Y974" s="254"/>
      <c r="Z974" s="254"/>
    </row>
    <row r="975" spans="1:26" ht="13.5" customHeight="1">
      <c r="A975" s="254"/>
      <c r="B975" s="254"/>
      <c r="C975" s="254"/>
      <c r="D975" s="269"/>
      <c r="E975" s="254"/>
      <c r="F975" s="270"/>
      <c r="G975" s="254"/>
      <c r="H975" s="254"/>
      <c r="I975" s="254"/>
      <c r="J975" s="254"/>
      <c r="K975" s="254"/>
      <c r="L975" s="254"/>
      <c r="M975" s="254"/>
      <c r="N975" s="254"/>
      <c r="O975" s="254"/>
      <c r="P975" s="254"/>
      <c r="Q975" s="254"/>
      <c r="R975" s="254"/>
      <c r="S975" s="254"/>
      <c r="T975" s="254"/>
      <c r="U975" s="254"/>
      <c r="V975" s="254"/>
      <c r="W975" s="254"/>
      <c r="X975" s="254"/>
      <c r="Y975" s="254"/>
      <c r="Z975" s="254"/>
    </row>
    <row r="976" spans="1:26" ht="13.5" customHeight="1">
      <c r="A976" s="254"/>
      <c r="B976" s="254"/>
      <c r="C976" s="254"/>
      <c r="D976" s="269"/>
      <c r="E976" s="254"/>
      <c r="F976" s="270"/>
      <c r="G976" s="254"/>
      <c r="H976" s="254"/>
      <c r="I976" s="254"/>
      <c r="J976" s="254"/>
      <c r="K976" s="254"/>
      <c r="L976" s="254"/>
      <c r="M976" s="254"/>
      <c r="N976" s="254"/>
      <c r="O976" s="254"/>
      <c r="P976" s="254"/>
      <c r="Q976" s="254"/>
      <c r="R976" s="254"/>
      <c r="S976" s="254"/>
      <c r="T976" s="254"/>
      <c r="U976" s="254"/>
      <c r="V976" s="254"/>
      <c r="W976" s="254"/>
      <c r="X976" s="254"/>
      <c r="Y976" s="254"/>
      <c r="Z976" s="254"/>
    </row>
    <row r="977" spans="1:26" ht="13.5" customHeight="1">
      <c r="A977" s="254"/>
      <c r="B977" s="254"/>
      <c r="C977" s="254"/>
      <c r="D977" s="269"/>
      <c r="E977" s="254"/>
      <c r="F977" s="270"/>
      <c r="G977" s="254"/>
      <c r="H977" s="254"/>
      <c r="I977" s="254"/>
      <c r="J977" s="254"/>
      <c r="K977" s="254"/>
      <c r="L977" s="254"/>
      <c r="M977" s="254"/>
      <c r="N977" s="254"/>
      <c r="O977" s="254"/>
      <c r="P977" s="254"/>
      <c r="Q977" s="254"/>
      <c r="R977" s="254"/>
      <c r="S977" s="254"/>
      <c r="T977" s="254"/>
      <c r="U977" s="254"/>
      <c r="V977" s="254"/>
      <c r="W977" s="254"/>
      <c r="X977" s="254"/>
      <c r="Y977" s="254"/>
      <c r="Z977" s="254"/>
    </row>
    <row r="978" spans="1:26" ht="13.5" customHeight="1">
      <c r="A978" s="254"/>
      <c r="B978" s="254"/>
      <c r="C978" s="254"/>
      <c r="D978" s="269"/>
      <c r="E978" s="254"/>
      <c r="F978" s="270"/>
      <c r="G978" s="254"/>
      <c r="H978" s="254"/>
      <c r="I978" s="254"/>
      <c r="J978" s="254"/>
      <c r="K978" s="254"/>
      <c r="L978" s="254"/>
      <c r="M978" s="254"/>
      <c r="N978" s="254"/>
      <c r="O978" s="254"/>
      <c r="P978" s="254"/>
      <c r="Q978" s="254"/>
      <c r="R978" s="254"/>
      <c r="S978" s="254"/>
      <c r="T978" s="254"/>
      <c r="U978" s="254"/>
      <c r="V978" s="254"/>
      <c r="W978" s="254"/>
      <c r="X978" s="254"/>
      <c r="Y978" s="254"/>
      <c r="Z978" s="254"/>
    </row>
    <row r="979" spans="1:26" ht="13.5" customHeight="1">
      <c r="A979" s="254"/>
      <c r="B979" s="254"/>
      <c r="C979" s="254"/>
      <c r="D979" s="269"/>
      <c r="E979" s="254"/>
      <c r="F979" s="270"/>
      <c r="G979" s="254"/>
      <c r="H979" s="254"/>
      <c r="I979" s="254"/>
      <c r="J979" s="254"/>
      <c r="K979" s="254"/>
      <c r="L979" s="254"/>
      <c r="M979" s="254"/>
      <c r="N979" s="254"/>
      <c r="O979" s="254"/>
      <c r="P979" s="254"/>
      <c r="Q979" s="254"/>
      <c r="R979" s="254"/>
      <c r="S979" s="254"/>
      <c r="T979" s="254"/>
      <c r="U979" s="254"/>
      <c r="V979" s="254"/>
      <c r="W979" s="254"/>
      <c r="X979" s="254"/>
      <c r="Y979" s="254"/>
      <c r="Z979" s="254"/>
    </row>
    <row r="980" spans="1:26" ht="13.5" customHeight="1">
      <c r="A980" s="254"/>
      <c r="B980" s="254"/>
      <c r="C980" s="254"/>
      <c r="D980" s="269"/>
      <c r="E980" s="254"/>
      <c r="F980" s="270"/>
      <c r="G980" s="254"/>
      <c r="H980" s="254"/>
      <c r="I980" s="254"/>
      <c r="J980" s="254"/>
      <c r="K980" s="254"/>
      <c r="L980" s="254"/>
      <c r="M980" s="254"/>
      <c r="N980" s="254"/>
      <c r="O980" s="254"/>
      <c r="P980" s="254"/>
      <c r="Q980" s="254"/>
      <c r="R980" s="254"/>
      <c r="S980" s="254"/>
      <c r="T980" s="254"/>
      <c r="U980" s="254"/>
      <c r="V980" s="254"/>
      <c r="W980" s="254"/>
      <c r="X980" s="254"/>
      <c r="Y980" s="254"/>
      <c r="Z980" s="254"/>
    </row>
    <row r="981" spans="1:26" ht="13.5" customHeight="1">
      <c r="A981" s="254"/>
      <c r="B981" s="254"/>
      <c r="C981" s="254"/>
      <c r="D981" s="269"/>
      <c r="E981" s="254"/>
      <c r="F981" s="270"/>
      <c r="G981" s="254"/>
      <c r="H981" s="254"/>
      <c r="I981" s="254"/>
      <c r="J981" s="254"/>
      <c r="K981" s="254"/>
      <c r="L981" s="254"/>
      <c r="M981" s="254"/>
      <c r="N981" s="254"/>
      <c r="O981" s="254"/>
      <c r="P981" s="254"/>
      <c r="Q981" s="254"/>
      <c r="R981" s="254"/>
      <c r="S981" s="254"/>
      <c r="T981" s="254"/>
      <c r="U981" s="254"/>
      <c r="V981" s="254"/>
      <c r="W981" s="254"/>
      <c r="X981" s="254"/>
      <c r="Y981" s="254"/>
      <c r="Z981" s="254"/>
    </row>
    <row r="982" spans="1:26" ht="13.5" customHeight="1">
      <c r="A982" s="254"/>
      <c r="B982" s="254"/>
      <c r="C982" s="254"/>
      <c r="D982" s="269"/>
      <c r="E982" s="254"/>
      <c r="F982" s="270"/>
      <c r="G982" s="254"/>
      <c r="H982" s="254"/>
      <c r="I982" s="254"/>
      <c r="J982" s="254"/>
      <c r="K982" s="254"/>
      <c r="L982" s="254"/>
      <c r="M982" s="254"/>
      <c r="N982" s="254"/>
      <c r="O982" s="254"/>
      <c r="P982" s="254"/>
      <c r="Q982" s="254"/>
      <c r="R982" s="254"/>
      <c r="S982" s="254"/>
      <c r="T982" s="254"/>
      <c r="U982" s="254"/>
      <c r="V982" s="254"/>
      <c r="W982" s="254"/>
      <c r="X982" s="254"/>
      <c r="Y982" s="254"/>
      <c r="Z982" s="254"/>
    </row>
    <row r="983" spans="1:26" ht="13.5" customHeight="1">
      <c r="A983" s="254"/>
      <c r="B983" s="254"/>
      <c r="C983" s="254"/>
      <c r="D983" s="269"/>
      <c r="E983" s="254"/>
      <c r="F983" s="270"/>
      <c r="G983" s="254"/>
      <c r="H983" s="254"/>
      <c r="I983" s="254"/>
      <c r="J983" s="254"/>
      <c r="K983" s="254"/>
      <c r="L983" s="254"/>
      <c r="M983" s="254"/>
      <c r="N983" s="254"/>
      <c r="O983" s="254"/>
      <c r="P983" s="254"/>
      <c r="Q983" s="254"/>
      <c r="R983" s="254"/>
      <c r="S983" s="254"/>
      <c r="T983" s="254"/>
      <c r="U983" s="254"/>
      <c r="V983" s="254"/>
      <c r="W983" s="254"/>
      <c r="X983" s="254"/>
      <c r="Y983" s="254"/>
      <c r="Z983" s="254"/>
    </row>
    <row r="984" spans="1:26" ht="13.5" customHeight="1">
      <c r="A984" s="254"/>
      <c r="B984" s="254"/>
      <c r="C984" s="254"/>
      <c r="D984" s="269"/>
      <c r="E984" s="254"/>
      <c r="F984" s="270"/>
      <c r="G984" s="254"/>
      <c r="H984" s="254"/>
      <c r="I984" s="254"/>
      <c r="J984" s="254"/>
      <c r="K984" s="254"/>
      <c r="L984" s="254"/>
      <c r="M984" s="254"/>
      <c r="N984" s="254"/>
      <c r="O984" s="254"/>
      <c r="P984" s="254"/>
      <c r="Q984" s="254"/>
      <c r="R984" s="254"/>
      <c r="S984" s="254"/>
      <c r="T984" s="254"/>
      <c r="U984" s="254"/>
      <c r="V984" s="254"/>
      <c r="W984" s="254"/>
      <c r="X984" s="254"/>
      <c r="Y984" s="254"/>
      <c r="Z984" s="254"/>
    </row>
    <row r="985" spans="1:26" ht="13.5" customHeight="1">
      <c r="A985" s="254"/>
      <c r="B985" s="254"/>
      <c r="C985" s="254"/>
      <c r="D985" s="269"/>
      <c r="E985" s="254"/>
      <c r="F985" s="270"/>
      <c r="G985" s="254"/>
      <c r="H985" s="254"/>
      <c r="I985" s="254"/>
      <c r="J985" s="254"/>
      <c r="K985" s="254"/>
      <c r="L985" s="254"/>
      <c r="M985" s="254"/>
      <c r="N985" s="254"/>
      <c r="O985" s="254"/>
      <c r="P985" s="254"/>
      <c r="Q985" s="254"/>
      <c r="R985" s="254"/>
      <c r="S985" s="254"/>
      <c r="T985" s="254"/>
      <c r="U985" s="254"/>
      <c r="V985" s="254"/>
      <c r="W985" s="254"/>
      <c r="X985" s="254"/>
      <c r="Y985" s="254"/>
      <c r="Z985" s="254"/>
    </row>
    <row r="986" spans="1:26" ht="13.5" customHeight="1">
      <c r="A986" s="254"/>
      <c r="B986" s="254"/>
      <c r="C986" s="254"/>
      <c r="D986" s="269"/>
      <c r="E986" s="254"/>
      <c r="F986" s="270"/>
      <c r="G986" s="254"/>
      <c r="H986" s="254"/>
      <c r="I986" s="254"/>
      <c r="J986" s="254"/>
      <c r="K986" s="254"/>
      <c r="L986" s="254"/>
      <c r="M986" s="254"/>
      <c r="N986" s="254"/>
      <c r="O986" s="254"/>
      <c r="P986" s="254"/>
      <c r="Q986" s="254"/>
      <c r="R986" s="254"/>
      <c r="S986" s="254"/>
      <c r="T986" s="254"/>
      <c r="U986" s="254"/>
      <c r="V986" s="254"/>
      <c r="W986" s="254"/>
      <c r="X986" s="254"/>
      <c r="Y986" s="254"/>
      <c r="Z986" s="254"/>
    </row>
    <row r="987" spans="1:26" ht="13.5" customHeight="1">
      <c r="A987" s="254"/>
      <c r="B987" s="254"/>
      <c r="C987" s="254"/>
      <c r="D987" s="269"/>
      <c r="E987" s="254"/>
      <c r="F987" s="270"/>
      <c r="G987" s="254"/>
      <c r="H987" s="254"/>
      <c r="I987" s="254"/>
      <c r="J987" s="254"/>
      <c r="K987" s="254"/>
      <c r="L987" s="254"/>
      <c r="M987" s="254"/>
      <c r="N987" s="254"/>
      <c r="O987" s="254"/>
      <c r="P987" s="254"/>
      <c r="Q987" s="254"/>
      <c r="R987" s="254"/>
      <c r="S987" s="254"/>
      <c r="T987" s="254"/>
      <c r="U987" s="254"/>
      <c r="V987" s="254"/>
      <c r="W987" s="254"/>
      <c r="X987" s="254"/>
      <c r="Y987" s="254"/>
      <c r="Z987" s="254"/>
    </row>
    <row r="988" spans="1:26" ht="13.5" customHeight="1">
      <c r="A988" s="254"/>
      <c r="B988" s="254"/>
      <c r="C988" s="254"/>
      <c r="D988" s="269"/>
      <c r="E988" s="254"/>
      <c r="F988" s="270"/>
      <c r="G988" s="254"/>
      <c r="H988" s="254"/>
      <c r="I988" s="254"/>
      <c r="J988" s="254"/>
      <c r="K988" s="254"/>
      <c r="L988" s="254"/>
      <c r="M988" s="254"/>
      <c r="N988" s="254"/>
      <c r="O988" s="254"/>
      <c r="P988" s="254"/>
      <c r="Q988" s="254"/>
      <c r="R988" s="254"/>
      <c r="S988" s="254"/>
      <c r="T988" s="254"/>
      <c r="U988" s="254"/>
      <c r="V988" s="254"/>
      <c r="W988" s="254"/>
      <c r="X988" s="254"/>
      <c r="Y988" s="254"/>
      <c r="Z988" s="254"/>
    </row>
    <row r="989" spans="1:26" ht="13.5" customHeight="1">
      <c r="A989" s="254"/>
      <c r="B989" s="254"/>
      <c r="C989" s="254"/>
      <c r="D989" s="269"/>
      <c r="E989" s="254"/>
      <c r="F989" s="270"/>
      <c r="G989" s="254"/>
      <c r="H989" s="254"/>
      <c r="I989" s="254"/>
      <c r="J989" s="254"/>
      <c r="K989" s="254"/>
      <c r="L989" s="254"/>
      <c r="M989" s="254"/>
      <c r="N989" s="254"/>
      <c r="O989" s="254"/>
      <c r="P989" s="254"/>
      <c r="Q989" s="254"/>
      <c r="R989" s="254"/>
      <c r="S989" s="254"/>
      <c r="T989" s="254"/>
      <c r="U989" s="254"/>
      <c r="V989" s="254"/>
      <c r="W989" s="254"/>
      <c r="X989" s="254"/>
      <c r="Y989" s="254"/>
      <c r="Z989" s="254"/>
    </row>
    <row r="990" spans="1:26" ht="13.5" customHeight="1">
      <c r="A990" s="254"/>
      <c r="B990" s="254"/>
      <c r="C990" s="254"/>
      <c r="D990" s="269"/>
      <c r="E990" s="254"/>
      <c r="F990" s="270"/>
      <c r="G990" s="254"/>
      <c r="H990" s="254"/>
      <c r="I990" s="254"/>
      <c r="J990" s="254"/>
      <c r="K990" s="254"/>
      <c r="L990" s="254"/>
      <c r="M990" s="254"/>
      <c r="N990" s="254"/>
      <c r="O990" s="254"/>
      <c r="P990" s="254"/>
      <c r="Q990" s="254"/>
      <c r="R990" s="254"/>
      <c r="S990" s="254"/>
      <c r="T990" s="254"/>
      <c r="U990" s="254"/>
      <c r="V990" s="254"/>
      <c r="W990" s="254"/>
      <c r="X990" s="254"/>
      <c r="Y990" s="254"/>
      <c r="Z990" s="254"/>
    </row>
    <row r="991" spans="1:26" ht="13.5" customHeight="1">
      <c r="A991" s="254"/>
      <c r="B991" s="254"/>
      <c r="C991" s="254"/>
      <c r="D991" s="269"/>
      <c r="E991" s="254"/>
      <c r="F991" s="270"/>
      <c r="G991" s="254"/>
      <c r="H991" s="254"/>
      <c r="I991" s="254"/>
      <c r="J991" s="254"/>
      <c r="K991" s="254"/>
      <c r="L991" s="254"/>
      <c r="M991" s="254"/>
      <c r="N991" s="254"/>
      <c r="O991" s="254"/>
      <c r="P991" s="254"/>
      <c r="Q991" s="254"/>
      <c r="R991" s="254"/>
      <c r="S991" s="254"/>
      <c r="T991" s="254"/>
      <c r="U991" s="254"/>
      <c r="V991" s="254"/>
      <c r="W991" s="254"/>
      <c r="X991" s="254"/>
      <c r="Y991" s="254"/>
      <c r="Z991" s="254"/>
    </row>
    <row r="992" spans="1:26" ht="13.5" customHeight="1">
      <c r="A992" s="254"/>
      <c r="B992" s="254"/>
      <c r="C992" s="254"/>
      <c r="D992" s="269"/>
      <c r="E992" s="254"/>
      <c r="F992" s="270"/>
      <c r="G992" s="254"/>
      <c r="H992" s="254"/>
      <c r="I992" s="254"/>
      <c r="J992" s="254"/>
      <c r="K992" s="254"/>
      <c r="L992" s="254"/>
      <c r="M992" s="254"/>
      <c r="N992" s="254"/>
      <c r="O992" s="254"/>
      <c r="P992" s="254"/>
      <c r="Q992" s="254"/>
      <c r="R992" s="254"/>
      <c r="S992" s="254"/>
      <c r="T992" s="254"/>
      <c r="U992" s="254"/>
      <c r="V992" s="254"/>
      <c r="W992" s="254"/>
      <c r="X992" s="254"/>
      <c r="Y992" s="254"/>
      <c r="Z992" s="254"/>
    </row>
    <row r="993" spans="1:26" ht="13.5" customHeight="1">
      <c r="A993" s="254"/>
      <c r="B993" s="254"/>
      <c r="C993" s="254"/>
      <c r="D993" s="269"/>
      <c r="E993" s="254"/>
      <c r="F993" s="270"/>
      <c r="G993" s="254"/>
      <c r="H993" s="254"/>
      <c r="I993" s="254"/>
      <c r="J993" s="254"/>
      <c r="K993" s="254"/>
      <c r="L993" s="254"/>
      <c r="M993" s="254"/>
      <c r="N993" s="254"/>
      <c r="O993" s="254"/>
      <c r="P993" s="254"/>
      <c r="Q993" s="254"/>
      <c r="R993" s="254"/>
      <c r="S993" s="254"/>
      <c r="T993" s="254"/>
      <c r="U993" s="254"/>
      <c r="V993" s="254"/>
      <c r="W993" s="254"/>
      <c r="X993" s="254"/>
      <c r="Y993" s="254"/>
      <c r="Z993" s="254"/>
    </row>
    <row r="994" spans="1:26" ht="13.5" customHeight="1">
      <c r="A994" s="254"/>
      <c r="B994" s="254"/>
      <c r="C994" s="254"/>
      <c r="D994" s="269"/>
      <c r="E994" s="254"/>
      <c r="F994" s="270"/>
      <c r="G994" s="254"/>
      <c r="H994" s="254"/>
      <c r="I994" s="254"/>
      <c r="J994" s="254"/>
      <c r="K994" s="254"/>
      <c r="L994" s="254"/>
      <c r="M994" s="254"/>
      <c r="N994" s="254"/>
      <c r="O994" s="254"/>
      <c r="P994" s="254"/>
      <c r="Q994" s="254"/>
      <c r="R994" s="254"/>
      <c r="S994" s="254"/>
      <c r="T994" s="254"/>
      <c r="U994" s="254"/>
      <c r="V994" s="254"/>
      <c r="W994" s="254"/>
      <c r="X994" s="254"/>
      <c r="Y994" s="254"/>
      <c r="Z994" s="254"/>
    </row>
    <row r="995" spans="1:26" ht="13.5" customHeight="1">
      <c r="A995" s="254"/>
      <c r="B995" s="254"/>
      <c r="C995" s="254"/>
      <c r="D995" s="269"/>
      <c r="E995" s="254"/>
      <c r="F995" s="270"/>
      <c r="G995" s="254"/>
      <c r="H995" s="254"/>
      <c r="I995" s="254"/>
      <c r="J995" s="254"/>
      <c r="K995" s="254"/>
      <c r="L995" s="254"/>
      <c r="M995" s="254"/>
      <c r="N995" s="254"/>
      <c r="O995" s="254"/>
      <c r="P995" s="254"/>
      <c r="Q995" s="254"/>
      <c r="R995" s="254"/>
      <c r="S995" s="254"/>
      <c r="T995" s="254"/>
      <c r="U995" s="254"/>
      <c r="V995" s="254"/>
      <c r="W995" s="254"/>
      <c r="X995" s="254"/>
      <c r="Y995" s="254"/>
      <c r="Z995" s="254"/>
    </row>
    <row r="996" spans="1:26" ht="13.5" customHeight="1">
      <c r="A996" s="254"/>
      <c r="B996" s="254"/>
      <c r="C996" s="254"/>
      <c r="D996" s="269"/>
      <c r="E996" s="254"/>
      <c r="F996" s="270"/>
      <c r="G996" s="254"/>
      <c r="H996" s="254"/>
      <c r="I996" s="254"/>
      <c r="J996" s="254"/>
      <c r="K996" s="254"/>
      <c r="L996" s="254"/>
      <c r="M996" s="254"/>
      <c r="N996" s="254"/>
      <c r="O996" s="254"/>
      <c r="P996" s="254"/>
      <c r="Q996" s="254"/>
      <c r="R996" s="254"/>
      <c r="S996" s="254"/>
      <c r="T996" s="254"/>
      <c r="U996" s="254"/>
      <c r="V996" s="254"/>
      <c r="W996" s="254"/>
      <c r="X996" s="254"/>
      <c r="Y996" s="254"/>
      <c r="Z996" s="254"/>
    </row>
    <row r="997" spans="1:26" ht="13.5" customHeight="1">
      <c r="A997" s="254"/>
      <c r="B997" s="254"/>
      <c r="C997" s="254"/>
      <c r="D997" s="269"/>
      <c r="E997" s="254"/>
      <c r="F997" s="270"/>
      <c r="G997" s="254"/>
      <c r="H997" s="254"/>
      <c r="I997" s="254"/>
      <c r="J997" s="254"/>
      <c r="K997" s="254"/>
      <c r="L997" s="254"/>
      <c r="M997" s="254"/>
      <c r="N997" s="254"/>
      <c r="O997" s="254"/>
      <c r="P997" s="254"/>
      <c r="Q997" s="254"/>
      <c r="R997" s="254"/>
      <c r="S997" s="254"/>
      <c r="T997" s="254"/>
      <c r="U997" s="254"/>
      <c r="V997" s="254"/>
      <c r="W997" s="254"/>
      <c r="X997" s="254"/>
      <c r="Y997" s="254"/>
      <c r="Z997" s="254"/>
    </row>
    <row r="998" spans="1:26" ht="13.5" customHeight="1">
      <c r="A998" s="254"/>
      <c r="B998" s="254"/>
      <c r="C998" s="254"/>
      <c r="D998" s="269"/>
      <c r="E998" s="254"/>
      <c r="F998" s="270"/>
      <c r="G998" s="254"/>
      <c r="H998" s="254"/>
      <c r="I998" s="254"/>
      <c r="J998" s="254"/>
      <c r="K998" s="254"/>
      <c r="L998" s="254"/>
      <c r="M998" s="254"/>
      <c r="N998" s="254"/>
      <c r="O998" s="254"/>
      <c r="P998" s="254"/>
      <c r="Q998" s="254"/>
      <c r="R998" s="254"/>
      <c r="S998" s="254"/>
      <c r="T998" s="254"/>
      <c r="U998" s="254"/>
      <c r="V998" s="254"/>
      <c r="W998" s="254"/>
      <c r="X998" s="254"/>
      <c r="Y998" s="254"/>
      <c r="Z998" s="254"/>
    </row>
    <row r="999" spans="1:26" ht="13.5" customHeight="1">
      <c r="A999" s="254"/>
      <c r="B999" s="254"/>
      <c r="C999" s="254"/>
      <c r="D999" s="269"/>
      <c r="E999" s="254"/>
      <c r="F999" s="270"/>
      <c r="G999" s="254"/>
      <c r="H999" s="254"/>
      <c r="I999" s="254"/>
      <c r="J999" s="254"/>
      <c r="K999" s="254"/>
      <c r="L999" s="254"/>
      <c r="M999" s="254"/>
      <c r="N999" s="254"/>
      <c r="O999" s="254"/>
      <c r="P999" s="254"/>
      <c r="Q999" s="254"/>
      <c r="R999" s="254"/>
      <c r="S999" s="254"/>
      <c r="T999" s="254"/>
      <c r="U999" s="254"/>
      <c r="V999" s="254"/>
      <c r="W999" s="254"/>
      <c r="X999" s="254"/>
      <c r="Y999" s="254"/>
      <c r="Z999" s="254"/>
    </row>
    <row r="1000" spans="1:26" ht="13.5" customHeight="1">
      <c r="A1000" s="254"/>
      <c r="B1000" s="254"/>
      <c r="C1000" s="254"/>
      <c r="D1000" s="269"/>
      <c r="E1000" s="254"/>
      <c r="F1000" s="270"/>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row>
  </sheetData>
  <mergeCells count="5">
    <mergeCell ref="B2:F2"/>
    <mergeCell ref="B3:F4"/>
    <mergeCell ref="B15:F15"/>
    <mergeCell ref="B16:F16"/>
    <mergeCell ref="B17:F17"/>
  </mergeCells>
  <conditionalFormatting sqref="F18:F21">
    <cfRule type="cellIs" dxfId="5" priority="1" operator="lessThan">
      <formula>0</formula>
    </cfRule>
  </conditionalFormatting>
  <conditionalFormatting sqref="F22">
    <cfRule type="cellIs" dxfId="4" priority="2" operator="lessThan">
      <formula>0</formula>
    </cfRule>
  </conditionalFormatting>
  <pageMargins left="0.57986111111111116" right="0.77986111111111112" top="0.78749999999999998" bottom="0.78749999999999998"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election activeCell="B3" sqref="B3:F4"/>
    </sheetView>
  </sheetViews>
  <sheetFormatPr defaultColWidth="14.453125" defaultRowHeight="15" customHeight="1"/>
  <cols>
    <col min="1" max="1" width="2.6328125" customWidth="1"/>
    <col min="2" max="2" width="54.36328125" customWidth="1"/>
    <col min="3" max="3" width="7.36328125" customWidth="1"/>
    <col min="4" max="4" width="5.36328125" customWidth="1"/>
    <col min="5" max="5" width="6.6328125" customWidth="1"/>
    <col min="6" max="6" width="15" customWidth="1"/>
    <col min="7" max="26" width="10.6328125" customWidth="1"/>
  </cols>
  <sheetData>
    <row r="1" spans="1:26" ht="13.5" customHeight="1">
      <c r="A1" s="250"/>
      <c r="B1" s="251"/>
      <c r="C1" s="252"/>
      <c r="D1" s="251"/>
      <c r="E1" s="253"/>
      <c r="F1" s="252"/>
      <c r="G1" s="254"/>
      <c r="H1" s="254"/>
      <c r="I1" s="254"/>
      <c r="J1" s="254"/>
      <c r="K1" s="254"/>
      <c r="L1" s="254"/>
      <c r="M1" s="254"/>
      <c r="N1" s="254"/>
      <c r="O1" s="254"/>
      <c r="P1" s="254"/>
      <c r="Q1" s="254"/>
      <c r="R1" s="254"/>
      <c r="S1" s="254"/>
      <c r="T1" s="254"/>
      <c r="U1" s="254"/>
      <c r="V1" s="254"/>
      <c r="W1" s="254"/>
      <c r="X1" s="254"/>
      <c r="Y1" s="254"/>
      <c r="Z1" s="254"/>
    </row>
    <row r="2" spans="1:26" ht="13.5" customHeight="1">
      <c r="A2" s="250"/>
      <c r="B2" s="505" t="str">
        <f>'12.lan'!D91&amp;" - "&amp;'S0. Intro'!B3&amp;" "&amp;'S0. Intro'!C3</f>
        <v>Common Good Balance Calculator - Version 5.06</v>
      </c>
      <c r="C2" s="488"/>
      <c r="D2" s="488"/>
      <c r="E2" s="488"/>
      <c r="F2" s="488"/>
      <c r="G2" s="254"/>
      <c r="H2" s="254"/>
      <c r="I2" s="254"/>
      <c r="J2" s="254"/>
      <c r="K2" s="254"/>
      <c r="L2" s="254"/>
      <c r="M2" s="254"/>
      <c r="N2" s="254"/>
      <c r="O2" s="254"/>
      <c r="P2" s="254"/>
      <c r="Q2" s="254"/>
      <c r="R2" s="254"/>
      <c r="S2" s="254"/>
      <c r="T2" s="254"/>
      <c r="U2" s="254"/>
      <c r="V2" s="254"/>
      <c r="W2" s="254"/>
      <c r="X2" s="254"/>
      <c r="Y2" s="254"/>
      <c r="Z2" s="254"/>
    </row>
    <row r="3" spans="1:26" ht="7.5" customHeight="1">
      <c r="A3" s="250"/>
      <c r="B3" s="597" t="str">
        <f>'12.lan'!D242&amp;'S1. General'!C6</f>
        <v xml:space="preserve">Group star for </v>
      </c>
      <c r="C3" s="577"/>
      <c r="D3" s="577"/>
      <c r="E3" s="577"/>
      <c r="F3" s="577"/>
      <c r="G3" s="254"/>
      <c r="H3" s="254"/>
      <c r="I3" s="254"/>
      <c r="J3" s="254"/>
      <c r="K3" s="254"/>
      <c r="L3" s="254"/>
      <c r="M3" s="254"/>
      <c r="N3" s="254"/>
      <c r="O3" s="254"/>
      <c r="P3" s="254"/>
      <c r="Q3" s="254"/>
      <c r="R3" s="254"/>
      <c r="S3" s="254"/>
      <c r="T3" s="254"/>
      <c r="U3" s="254"/>
      <c r="V3" s="254"/>
      <c r="W3" s="254"/>
      <c r="X3" s="254"/>
      <c r="Y3" s="254"/>
      <c r="Z3" s="254"/>
    </row>
    <row r="4" spans="1:26" ht="15" customHeight="1">
      <c r="A4" s="250"/>
      <c r="B4" s="577"/>
      <c r="C4" s="577"/>
      <c r="D4" s="577"/>
      <c r="E4" s="577"/>
      <c r="F4" s="577"/>
      <c r="G4" s="254"/>
      <c r="H4" s="254"/>
      <c r="I4" s="254"/>
      <c r="J4" s="254"/>
      <c r="K4" s="254"/>
      <c r="L4" s="254"/>
      <c r="M4" s="254"/>
      <c r="N4" s="254"/>
      <c r="O4" s="254"/>
      <c r="P4" s="254"/>
      <c r="Q4" s="254"/>
      <c r="R4" s="254"/>
      <c r="S4" s="254"/>
      <c r="T4" s="254"/>
      <c r="U4" s="254"/>
      <c r="V4" s="254"/>
      <c r="W4" s="254"/>
      <c r="X4" s="254"/>
      <c r="Y4" s="254"/>
      <c r="Z4" s="254"/>
    </row>
    <row r="5" spans="1:26" ht="30" customHeight="1">
      <c r="A5" s="250"/>
      <c r="B5" s="255"/>
      <c r="C5" s="252"/>
      <c r="D5" s="251"/>
      <c r="E5" s="253"/>
      <c r="F5" s="252"/>
      <c r="G5" s="254"/>
      <c r="H5" s="254"/>
      <c r="I5" s="254"/>
      <c r="J5" s="254"/>
      <c r="K5" s="254"/>
      <c r="L5" s="254"/>
      <c r="M5" s="254"/>
      <c r="N5" s="254"/>
      <c r="O5" s="254"/>
      <c r="P5" s="254"/>
      <c r="Q5" s="254"/>
      <c r="R5" s="254"/>
      <c r="S5" s="254"/>
      <c r="T5" s="254"/>
      <c r="U5" s="254"/>
      <c r="V5" s="254"/>
      <c r="W5" s="254"/>
      <c r="X5" s="254"/>
      <c r="Y5" s="254"/>
      <c r="Z5" s="254"/>
    </row>
    <row r="6" spans="1:26" ht="13.5" customHeight="1">
      <c r="A6" s="250"/>
      <c r="B6" s="255"/>
      <c r="C6" s="252"/>
      <c r="D6" s="251"/>
      <c r="E6" s="253"/>
      <c r="F6" s="252"/>
      <c r="G6" s="254"/>
      <c r="H6" s="254"/>
      <c r="I6" s="254"/>
      <c r="J6" s="254"/>
      <c r="K6" s="254"/>
      <c r="L6" s="254"/>
      <c r="M6" s="254"/>
      <c r="N6" s="254"/>
      <c r="O6" s="254"/>
      <c r="P6" s="254"/>
      <c r="Q6" s="254"/>
      <c r="R6" s="254"/>
      <c r="S6" s="254"/>
      <c r="T6" s="254"/>
      <c r="U6" s="254"/>
      <c r="V6" s="254"/>
      <c r="W6" s="254"/>
      <c r="X6" s="254"/>
      <c r="Y6" s="254"/>
      <c r="Z6" s="254"/>
    </row>
    <row r="7" spans="1:26" ht="13.5" customHeight="1">
      <c r="A7" s="250"/>
      <c r="B7" s="255"/>
      <c r="C7" s="256"/>
      <c r="D7" s="256"/>
      <c r="E7" s="255"/>
      <c r="F7" s="250"/>
      <c r="G7" s="254"/>
      <c r="H7" s="254"/>
      <c r="I7" s="254"/>
      <c r="J7" s="254"/>
      <c r="K7" s="254"/>
      <c r="L7" s="254"/>
      <c r="M7" s="254"/>
      <c r="N7" s="254"/>
      <c r="O7" s="254"/>
      <c r="P7" s="254"/>
      <c r="Q7" s="254"/>
      <c r="R7" s="254"/>
      <c r="S7" s="254"/>
      <c r="T7" s="254"/>
      <c r="U7" s="254"/>
      <c r="V7" s="254"/>
      <c r="W7" s="254"/>
      <c r="X7" s="254"/>
      <c r="Y7" s="254"/>
      <c r="Z7" s="254"/>
    </row>
    <row r="8" spans="1:26" ht="15" customHeight="1">
      <c r="A8" s="250"/>
      <c r="B8" s="252"/>
      <c r="C8" s="252"/>
      <c r="D8" s="251"/>
      <c r="E8" s="253"/>
      <c r="F8" s="252"/>
      <c r="G8" s="254"/>
      <c r="H8" s="254"/>
      <c r="I8" s="254"/>
      <c r="J8" s="254"/>
      <c r="K8" s="254"/>
      <c r="L8" s="254"/>
      <c r="M8" s="254"/>
      <c r="N8" s="254"/>
      <c r="O8" s="254"/>
      <c r="P8" s="254"/>
      <c r="Q8" s="254"/>
      <c r="R8" s="254"/>
      <c r="S8" s="254"/>
      <c r="T8" s="254"/>
      <c r="U8" s="254"/>
      <c r="V8" s="254"/>
      <c r="W8" s="254"/>
      <c r="X8" s="254"/>
      <c r="Y8" s="254"/>
      <c r="Z8" s="254"/>
    </row>
    <row r="9" spans="1:26" ht="30" customHeight="1">
      <c r="A9" s="250"/>
      <c r="B9" s="257"/>
      <c r="C9" s="250"/>
      <c r="D9" s="251"/>
      <c r="E9" s="250"/>
      <c r="F9" s="252"/>
      <c r="G9" s="254"/>
      <c r="H9" s="254"/>
      <c r="I9" s="254"/>
      <c r="J9" s="254"/>
      <c r="K9" s="254"/>
      <c r="L9" s="254"/>
      <c r="M9" s="254"/>
      <c r="N9" s="254"/>
      <c r="O9" s="254"/>
      <c r="P9" s="254"/>
      <c r="Q9" s="254"/>
      <c r="R9" s="254"/>
      <c r="S9" s="254"/>
      <c r="T9" s="254"/>
      <c r="U9" s="254"/>
      <c r="V9" s="254"/>
      <c r="W9" s="254"/>
      <c r="X9" s="254"/>
      <c r="Y9" s="254"/>
      <c r="Z9" s="254"/>
    </row>
    <row r="10" spans="1:26" ht="30" customHeight="1">
      <c r="A10" s="250"/>
      <c r="B10" s="257"/>
      <c r="C10" s="250"/>
      <c r="D10" s="251"/>
      <c r="E10" s="250"/>
      <c r="F10" s="252"/>
      <c r="G10" s="254"/>
      <c r="H10" s="254"/>
      <c r="I10" s="254"/>
      <c r="J10" s="254"/>
      <c r="K10" s="254"/>
      <c r="L10" s="254"/>
      <c r="M10" s="254"/>
      <c r="N10" s="254"/>
      <c r="O10" s="254"/>
      <c r="P10" s="254"/>
      <c r="Q10" s="254"/>
      <c r="R10" s="254"/>
      <c r="S10" s="254"/>
      <c r="T10" s="254"/>
      <c r="U10" s="254"/>
      <c r="V10" s="254"/>
      <c r="W10" s="254"/>
      <c r="X10" s="254"/>
      <c r="Y10" s="254"/>
      <c r="Z10" s="254"/>
    </row>
    <row r="11" spans="1:26" ht="30" customHeight="1">
      <c r="A11" s="250"/>
      <c r="B11" s="257"/>
      <c r="C11" s="250"/>
      <c r="D11" s="251"/>
      <c r="E11" s="250"/>
      <c r="F11" s="252"/>
      <c r="G11" s="254"/>
      <c r="H11" s="254"/>
      <c r="I11" s="254"/>
      <c r="J11" s="254"/>
      <c r="K11" s="254"/>
      <c r="L11" s="254"/>
      <c r="M11" s="254"/>
      <c r="N11" s="254"/>
      <c r="O11" s="254"/>
      <c r="P11" s="254"/>
      <c r="Q11" s="254"/>
      <c r="R11" s="254"/>
      <c r="S11" s="254"/>
      <c r="T11" s="254"/>
      <c r="U11" s="254"/>
      <c r="V11" s="254"/>
      <c r="W11" s="254"/>
      <c r="X11" s="254"/>
      <c r="Y11" s="254"/>
      <c r="Z11" s="254"/>
    </row>
    <row r="12" spans="1:26" ht="30" customHeight="1">
      <c r="A12" s="250"/>
      <c r="B12" s="257"/>
      <c r="C12" s="250"/>
      <c r="D12" s="251"/>
      <c r="E12" s="250"/>
      <c r="F12" s="252"/>
      <c r="G12" s="254"/>
      <c r="H12" s="254"/>
      <c r="I12" s="254"/>
      <c r="J12" s="254"/>
      <c r="K12" s="254"/>
      <c r="L12" s="254"/>
      <c r="M12" s="254"/>
      <c r="N12" s="254"/>
      <c r="O12" s="254"/>
      <c r="P12" s="254"/>
      <c r="Q12" s="254"/>
      <c r="R12" s="254"/>
      <c r="S12" s="254"/>
      <c r="T12" s="254"/>
      <c r="U12" s="254"/>
      <c r="V12" s="254"/>
      <c r="W12" s="254"/>
      <c r="X12" s="254"/>
      <c r="Y12" s="254"/>
      <c r="Z12" s="254"/>
    </row>
    <row r="13" spans="1:26" ht="30" customHeight="1">
      <c r="A13" s="250"/>
      <c r="B13" s="257"/>
      <c r="C13" s="250"/>
      <c r="D13" s="251"/>
      <c r="E13" s="250"/>
      <c r="F13" s="252"/>
      <c r="G13" s="254"/>
      <c r="H13" s="254"/>
      <c r="I13" s="254"/>
      <c r="J13" s="254"/>
      <c r="K13" s="254"/>
      <c r="L13" s="254"/>
      <c r="M13" s="254"/>
      <c r="N13" s="254"/>
      <c r="O13" s="254"/>
      <c r="P13" s="254"/>
      <c r="Q13" s="254"/>
      <c r="R13" s="254"/>
      <c r="S13" s="254"/>
      <c r="T13" s="254"/>
      <c r="U13" s="254"/>
      <c r="V13" s="254"/>
      <c r="W13" s="254"/>
      <c r="X13" s="254"/>
      <c r="Y13" s="254"/>
      <c r="Z13" s="254"/>
    </row>
    <row r="14" spans="1:26" ht="13.5" customHeight="1">
      <c r="A14" s="250"/>
      <c r="B14" s="250"/>
      <c r="C14" s="250"/>
      <c r="D14" s="251"/>
      <c r="E14" s="250"/>
      <c r="F14" s="252"/>
      <c r="G14" s="254"/>
      <c r="H14" s="254"/>
      <c r="I14" s="254"/>
      <c r="J14" s="254"/>
      <c r="K14" s="254"/>
      <c r="L14" s="254"/>
      <c r="M14" s="254"/>
      <c r="N14" s="254"/>
      <c r="O14" s="254"/>
      <c r="P14" s="254"/>
      <c r="Q14" s="254"/>
      <c r="R14" s="254"/>
      <c r="S14" s="254"/>
      <c r="T14" s="254"/>
      <c r="U14" s="254"/>
      <c r="V14" s="254"/>
      <c r="W14" s="254"/>
      <c r="X14" s="254"/>
      <c r="Y14" s="254"/>
      <c r="Z14" s="254"/>
    </row>
    <row r="15" spans="1:26" ht="15" customHeight="1">
      <c r="A15" s="250"/>
      <c r="B15" s="598"/>
      <c r="C15" s="488"/>
      <c r="D15" s="488"/>
      <c r="E15" s="488"/>
      <c r="F15" s="488"/>
      <c r="G15" s="254"/>
      <c r="H15" s="254"/>
      <c r="I15" s="254"/>
      <c r="J15" s="254"/>
      <c r="K15" s="254"/>
      <c r="L15" s="254"/>
      <c r="M15" s="254"/>
      <c r="N15" s="254"/>
      <c r="O15" s="254"/>
      <c r="P15" s="254"/>
      <c r="Q15" s="254"/>
      <c r="R15" s="254"/>
      <c r="S15" s="254"/>
      <c r="T15" s="254"/>
      <c r="U15" s="254"/>
      <c r="V15" s="254"/>
      <c r="W15" s="254"/>
      <c r="X15" s="254"/>
      <c r="Y15" s="254"/>
      <c r="Z15" s="254"/>
    </row>
    <row r="16" spans="1:26" ht="93.75" customHeight="1">
      <c r="A16" s="250"/>
      <c r="B16" s="599"/>
      <c r="C16" s="488"/>
      <c r="D16" s="488"/>
      <c r="E16" s="488"/>
      <c r="F16" s="488"/>
      <c r="G16" s="254"/>
      <c r="H16" s="254"/>
      <c r="I16" s="254"/>
      <c r="J16" s="254"/>
      <c r="K16" s="254"/>
      <c r="L16" s="254"/>
      <c r="M16" s="254"/>
      <c r="N16" s="254"/>
      <c r="O16" s="254"/>
      <c r="P16" s="254"/>
      <c r="Q16" s="254"/>
      <c r="R16" s="254"/>
      <c r="S16" s="254"/>
      <c r="T16" s="254"/>
      <c r="U16" s="254"/>
      <c r="V16" s="254"/>
      <c r="W16" s="254"/>
      <c r="X16" s="254"/>
      <c r="Y16" s="254"/>
      <c r="Z16" s="254"/>
    </row>
    <row r="17" spans="1:26" ht="30" customHeight="1">
      <c r="A17" s="250"/>
      <c r="B17" s="600" t="str">
        <f>'12.lan'!D221</f>
        <v>BALANCE OVERVIEW</v>
      </c>
      <c r="C17" s="601"/>
      <c r="D17" s="601"/>
      <c r="E17" s="601"/>
      <c r="F17" s="602"/>
      <c r="G17" s="254"/>
      <c r="H17" s="254"/>
      <c r="I17" s="254"/>
      <c r="J17" s="254"/>
      <c r="K17" s="254"/>
      <c r="L17" s="254"/>
      <c r="M17" s="254"/>
      <c r="N17" s="254"/>
      <c r="O17" s="254"/>
      <c r="P17" s="254"/>
      <c r="Q17" s="254"/>
      <c r="R17" s="254"/>
      <c r="S17" s="254"/>
      <c r="T17" s="254"/>
      <c r="U17" s="254"/>
      <c r="V17" s="254"/>
      <c r="W17" s="254"/>
      <c r="X17" s="254"/>
      <c r="Y17" s="254"/>
      <c r="Z17" s="254"/>
    </row>
    <row r="18" spans="1:26" ht="26.25" customHeight="1">
      <c r="A18" s="250"/>
      <c r="B18" s="258" t="str">
        <f>'12.lan'!D108</f>
        <v>Suppliers</v>
      </c>
      <c r="C18" s="259">
        <f>'S3. Calc'!I9</f>
        <v>0</v>
      </c>
      <c r="D18" s="260" t="str">
        <f>'12.lan'!$D$214</f>
        <v>of</v>
      </c>
      <c r="E18" s="261">
        <f>'S3. Calc'!J9</f>
        <v>179.48717948717947</v>
      </c>
      <c r="F18" s="262">
        <f t="shared" ref="F18:F23" si="0">C18/E18</f>
        <v>0</v>
      </c>
      <c r="G18" s="263">
        <f>IF(F18&lt;0,0,F18)</f>
        <v>0</v>
      </c>
      <c r="H18" s="254"/>
      <c r="I18" s="254"/>
      <c r="J18" s="254"/>
      <c r="K18" s="254"/>
      <c r="L18" s="254"/>
      <c r="M18" s="254"/>
      <c r="N18" s="254"/>
      <c r="O18" s="254"/>
      <c r="P18" s="254"/>
      <c r="Q18" s="254"/>
      <c r="R18" s="254"/>
      <c r="S18" s="254"/>
      <c r="T18" s="254"/>
      <c r="U18" s="254"/>
      <c r="V18" s="254"/>
      <c r="W18" s="254"/>
      <c r="X18" s="254"/>
      <c r="Y18" s="254"/>
      <c r="Z18" s="254"/>
    </row>
    <row r="19" spans="1:26" ht="26.25" customHeight="1">
      <c r="A19" s="250"/>
      <c r="B19" s="258" t="str">
        <f>'12.lan'!D122</f>
        <v>Owners, equity- and financial service providers</v>
      </c>
      <c r="C19" s="259">
        <f>'S3. Calc'!I21</f>
        <v>0</v>
      </c>
      <c r="D19" s="260" t="str">
        <f>'12.lan'!$D$214</f>
        <v>of</v>
      </c>
      <c r="E19" s="261">
        <f>'S3. Calc'!J21</f>
        <v>205.12820512820511</v>
      </c>
      <c r="F19" s="262">
        <f t="shared" si="0"/>
        <v>0</v>
      </c>
      <c r="G19" s="263">
        <f>IF(F19&lt;0,0,F19)</f>
        <v>0</v>
      </c>
      <c r="H19" s="254"/>
      <c r="I19" s="254"/>
      <c r="J19" s="254"/>
      <c r="K19" s="254"/>
      <c r="L19" s="254"/>
      <c r="M19" s="254"/>
      <c r="N19" s="254"/>
      <c r="O19" s="254"/>
      <c r="P19" s="254"/>
      <c r="Q19" s="254"/>
      <c r="R19" s="254"/>
      <c r="S19" s="254"/>
      <c r="T19" s="254"/>
      <c r="U19" s="254"/>
      <c r="V19" s="254"/>
      <c r="W19" s="254"/>
      <c r="X19" s="254"/>
      <c r="Y19" s="254"/>
      <c r="Z19" s="254"/>
    </row>
    <row r="20" spans="1:26" ht="26.25" customHeight="1">
      <c r="A20" s="250"/>
      <c r="B20" s="258" t="str">
        <f>'12.lan'!D137</f>
        <v>Employees</v>
      </c>
      <c r="C20" s="259">
        <f>'S3. Calc'!I33</f>
        <v>0</v>
      </c>
      <c r="D20" s="260" t="str">
        <f>'12.lan'!$D$214</f>
        <v>of</v>
      </c>
      <c r="E20" s="261">
        <f>'S3. Calc'!J33</f>
        <v>205.12820512820511</v>
      </c>
      <c r="F20" s="262">
        <f t="shared" si="0"/>
        <v>0</v>
      </c>
      <c r="G20" s="263">
        <f>IF(F20&lt;0,0,F20)</f>
        <v>0</v>
      </c>
      <c r="H20" s="254"/>
      <c r="I20" s="254"/>
      <c r="J20" s="254"/>
      <c r="K20" s="254"/>
      <c r="L20" s="254"/>
      <c r="M20" s="254"/>
      <c r="N20" s="254"/>
      <c r="O20" s="254"/>
      <c r="P20" s="254"/>
      <c r="Q20" s="254"/>
      <c r="R20" s="254"/>
      <c r="S20" s="254"/>
      <c r="T20" s="254"/>
      <c r="U20" s="254"/>
      <c r="V20" s="254"/>
      <c r="W20" s="254"/>
      <c r="X20" s="254"/>
      <c r="Y20" s="254"/>
      <c r="Z20" s="254"/>
    </row>
    <row r="21" spans="1:26" ht="26.25" customHeight="1">
      <c r="A21" s="250"/>
      <c r="B21" s="258" t="str">
        <f>'12.lan'!D158</f>
        <v>Customers and other companies</v>
      </c>
      <c r="C21" s="259">
        <f>'S3. Calc'!I46</f>
        <v>0</v>
      </c>
      <c r="D21" s="260" t="str">
        <f>'12.lan'!$D$214</f>
        <v>of</v>
      </c>
      <c r="E21" s="261">
        <f>'S3. Calc'!J46</f>
        <v>205.12820512820511</v>
      </c>
      <c r="F21" s="262">
        <f t="shared" si="0"/>
        <v>0</v>
      </c>
      <c r="G21" s="263">
        <f>IF(F21&lt;0,0,F21)</f>
        <v>0</v>
      </c>
      <c r="H21" s="254"/>
      <c r="I21" s="254"/>
      <c r="J21" s="254"/>
      <c r="K21" s="254"/>
      <c r="L21" s="254"/>
      <c r="M21" s="254"/>
      <c r="N21" s="254"/>
      <c r="O21" s="254"/>
      <c r="P21" s="254"/>
      <c r="Q21" s="254"/>
      <c r="R21" s="254"/>
      <c r="S21" s="254"/>
      <c r="T21" s="254"/>
      <c r="U21" s="254"/>
      <c r="V21" s="254"/>
      <c r="W21" s="254"/>
      <c r="X21" s="254"/>
      <c r="Y21" s="254"/>
      <c r="Z21" s="254"/>
    </row>
    <row r="22" spans="1:26" ht="26.25" customHeight="1">
      <c r="A22" s="250"/>
      <c r="B22" s="258" t="str">
        <f>'12.lan'!D175</f>
        <v>Social environment</v>
      </c>
      <c r="C22" s="259">
        <f>'S3. Calc'!I59</f>
        <v>0</v>
      </c>
      <c r="D22" s="260" t="str">
        <f>'12.lan'!$D$214</f>
        <v>of</v>
      </c>
      <c r="E22" s="261">
        <f>'S3. Calc'!J59</f>
        <v>205.12820512820511</v>
      </c>
      <c r="F22" s="262">
        <f t="shared" si="0"/>
        <v>0</v>
      </c>
      <c r="G22" s="263">
        <f>IF(F22&lt;0,0,F22)</f>
        <v>0</v>
      </c>
      <c r="H22" s="254"/>
      <c r="I22" s="254"/>
      <c r="J22" s="254"/>
      <c r="K22" s="254"/>
      <c r="L22" s="254"/>
      <c r="M22" s="254"/>
      <c r="N22" s="254"/>
      <c r="O22" s="254"/>
      <c r="P22" s="254"/>
      <c r="Q22" s="254"/>
      <c r="R22" s="254"/>
      <c r="S22" s="254"/>
      <c r="T22" s="254"/>
      <c r="U22" s="254"/>
      <c r="V22" s="254"/>
      <c r="W22" s="254"/>
      <c r="X22" s="254"/>
      <c r="Y22" s="254"/>
      <c r="Z22" s="254"/>
    </row>
    <row r="23" spans="1:26" ht="30" customHeight="1">
      <c r="A23" s="250"/>
      <c r="B23" s="264" t="str">
        <f>'12.lan'!D228</f>
        <v>TOTAL</v>
      </c>
      <c r="C23" s="265">
        <f>'S3. Calc'!I4</f>
        <v>0</v>
      </c>
      <c r="D23" s="266" t="str">
        <f>'12.lan'!$D$214</f>
        <v>of</v>
      </c>
      <c r="E23" s="267">
        <f>'S3. Calc'!J4</f>
        <v>1000</v>
      </c>
      <c r="F23" s="268">
        <f t="shared" si="0"/>
        <v>0</v>
      </c>
      <c r="G23" s="254"/>
      <c r="H23" s="254"/>
      <c r="I23" s="254"/>
      <c r="J23" s="254"/>
      <c r="K23" s="254"/>
      <c r="L23" s="254"/>
      <c r="M23" s="254"/>
      <c r="N23" s="254"/>
      <c r="O23" s="254"/>
      <c r="P23" s="254"/>
      <c r="Q23" s="254"/>
      <c r="R23" s="254"/>
      <c r="S23" s="254"/>
      <c r="T23" s="254"/>
      <c r="U23" s="254"/>
      <c r="V23" s="254"/>
      <c r="W23" s="254"/>
      <c r="X23" s="254"/>
      <c r="Y23" s="254"/>
      <c r="Z23" s="254"/>
    </row>
    <row r="24" spans="1:26" ht="13.5" customHeight="1">
      <c r="A24" s="250"/>
      <c r="B24" s="250"/>
      <c r="C24" s="250"/>
      <c r="D24" s="251"/>
      <c r="E24" s="250"/>
      <c r="F24" s="252"/>
      <c r="G24" s="254"/>
      <c r="H24" s="254"/>
      <c r="I24" s="254"/>
      <c r="J24" s="254"/>
      <c r="K24" s="254"/>
      <c r="L24" s="254"/>
      <c r="M24" s="254"/>
      <c r="N24" s="254"/>
      <c r="O24" s="254"/>
      <c r="P24" s="254"/>
      <c r="Q24" s="254"/>
      <c r="R24" s="254"/>
      <c r="S24" s="254"/>
      <c r="T24" s="254"/>
      <c r="U24" s="254"/>
      <c r="V24" s="254"/>
      <c r="W24" s="254"/>
      <c r="X24" s="254"/>
      <c r="Y24" s="254"/>
      <c r="Z24" s="254"/>
    </row>
    <row r="25" spans="1:26" ht="13.5" customHeight="1">
      <c r="A25" s="254"/>
      <c r="B25" s="254"/>
      <c r="C25" s="254"/>
      <c r="D25" s="269"/>
      <c r="E25" s="254"/>
      <c r="F25" s="270"/>
      <c r="G25" s="254"/>
      <c r="H25" s="254"/>
      <c r="I25" s="254"/>
      <c r="J25" s="254"/>
      <c r="K25" s="254"/>
      <c r="L25" s="254"/>
      <c r="M25" s="254"/>
      <c r="N25" s="254"/>
      <c r="O25" s="254"/>
      <c r="P25" s="254"/>
      <c r="Q25" s="254"/>
      <c r="R25" s="254"/>
      <c r="S25" s="254"/>
      <c r="T25" s="254"/>
      <c r="U25" s="254"/>
      <c r="V25" s="254"/>
      <c r="W25" s="254"/>
      <c r="X25" s="254"/>
      <c r="Y25" s="254"/>
      <c r="Z25" s="254"/>
    </row>
    <row r="26" spans="1:26" ht="13.5" customHeight="1">
      <c r="A26" s="254"/>
      <c r="B26" s="254"/>
      <c r="C26" s="254"/>
      <c r="D26" s="269"/>
      <c r="E26" s="254"/>
      <c r="F26" s="270"/>
      <c r="G26" s="254"/>
      <c r="H26" s="254"/>
      <c r="I26" s="254"/>
      <c r="J26" s="254"/>
      <c r="K26" s="254"/>
      <c r="L26" s="254"/>
      <c r="M26" s="254"/>
      <c r="N26" s="254"/>
      <c r="O26" s="254"/>
      <c r="P26" s="254"/>
      <c r="Q26" s="254"/>
      <c r="R26" s="254"/>
      <c r="S26" s="254"/>
      <c r="T26" s="254"/>
      <c r="U26" s="254"/>
      <c r="V26" s="254"/>
      <c r="W26" s="254"/>
      <c r="X26" s="254"/>
      <c r="Y26" s="254"/>
      <c r="Z26" s="254"/>
    </row>
    <row r="27" spans="1:26" ht="13.5" customHeight="1">
      <c r="A27" s="254"/>
      <c r="B27" s="254"/>
      <c r="C27" s="254"/>
      <c r="D27" s="269"/>
      <c r="E27" s="254"/>
      <c r="F27" s="270"/>
      <c r="G27" s="254"/>
      <c r="H27" s="254"/>
      <c r="I27" s="254"/>
      <c r="J27" s="254"/>
      <c r="K27" s="254"/>
      <c r="L27" s="254"/>
      <c r="M27" s="254"/>
      <c r="N27" s="254"/>
      <c r="O27" s="254"/>
      <c r="P27" s="254"/>
      <c r="Q27" s="254"/>
      <c r="R27" s="254"/>
      <c r="S27" s="254"/>
      <c r="T27" s="254"/>
      <c r="U27" s="254"/>
      <c r="V27" s="254"/>
      <c r="W27" s="254"/>
      <c r="X27" s="254"/>
      <c r="Y27" s="254"/>
      <c r="Z27" s="254"/>
    </row>
    <row r="28" spans="1:26" ht="13.5" customHeight="1">
      <c r="A28" s="254"/>
      <c r="B28" s="254"/>
      <c r="C28" s="254"/>
      <c r="D28" s="269"/>
      <c r="E28" s="254"/>
      <c r="F28" s="270"/>
      <c r="G28" s="254"/>
      <c r="H28" s="254"/>
      <c r="I28" s="254"/>
      <c r="J28" s="254"/>
      <c r="K28" s="254"/>
      <c r="L28" s="254"/>
      <c r="M28" s="254"/>
      <c r="N28" s="254"/>
      <c r="O28" s="254"/>
      <c r="P28" s="254"/>
      <c r="Q28" s="254"/>
      <c r="R28" s="254"/>
      <c r="S28" s="254"/>
      <c r="T28" s="254"/>
      <c r="U28" s="254"/>
      <c r="V28" s="254"/>
      <c r="W28" s="254"/>
      <c r="X28" s="254"/>
      <c r="Y28" s="254"/>
      <c r="Z28" s="254"/>
    </row>
    <row r="29" spans="1:26" ht="13.5" customHeight="1">
      <c r="A29" s="254"/>
      <c r="B29" s="254"/>
      <c r="C29" s="254"/>
      <c r="D29" s="269"/>
      <c r="E29" s="254"/>
      <c r="F29" s="270"/>
      <c r="G29" s="254"/>
      <c r="H29" s="254"/>
      <c r="I29" s="254"/>
      <c r="J29" s="254"/>
      <c r="K29" s="254"/>
      <c r="L29" s="254"/>
      <c r="M29" s="254"/>
      <c r="N29" s="254"/>
      <c r="O29" s="254"/>
      <c r="P29" s="254"/>
      <c r="Q29" s="254"/>
      <c r="R29" s="254"/>
      <c r="S29" s="254"/>
      <c r="T29" s="254"/>
      <c r="U29" s="254"/>
      <c r="V29" s="254"/>
      <c r="W29" s="254"/>
      <c r="X29" s="254"/>
      <c r="Y29" s="254"/>
      <c r="Z29" s="254"/>
    </row>
    <row r="30" spans="1:26" ht="13.5" customHeight="1">
      <c r="A30" s="254"/>
      <c r="B30" s="254"/>
      <c r="C30" s="254"/>
      <c r="D30" s="269"/>
      <c r="E30" s="254"/>
      <c r="F30" s="270"/>
      <c r="G30" s="254"/>
      <c r="H30" s="254"/>
      <c r="I30" s="254"/>
      <c r="J30" s="254"/>
      <c r="K30" s="254"/>
      <c r="L30" s="254"/>
      <c r="M30" s="254"/>
      <c r="N30" s="254"/>
      <c r="O30" s="254"/>
      <c r="P30" s="254"/>
      <c r="Q30" s="254"/>
      <c r="R30" s="254"/>
      <c r="S30" s="254"/>
      <c r="T30" s="254"/>
      <c r="U30" s="254"/>
      <c r="V30" s="254"/>
      <c r="W30" s="254"/>
      <c r="X30" s="254"/>
      <c r="Y30" s="254"/>
      <c r="Z30" s="254"/>
    </row>
    <row r="31" spans="1:26" ht="13.5" customHeight="1">
      <c r="A31" s="254"/>
      <c r="B31" s="254"/>
      <c r="C31" s="254"/>
      <c r="D31" s="269"/>
      <c r="E31" s="254"/>
      <c r="F31" s="270"/>
      <c r="G31" s="254"/>
      <c r="H31" s="254"/>
      <c r="I31" s="254"/>
      <c r="J31" s="254"/>
      <c r="K31" s="254"/>
      <c r="L31" s="254"/>
      <c r="M31" s="254"/>
      <c r="N31" s="254"/>
      <c r="O31" s="254"/>
      <c r="P31" s="254"/>
      <c r="Q31" s="254"/>
      <c r="R31" s="254"/>
      <c r="S31" s="254"/>
      <c r="T31" s="254"/>
      <c r="U31" s="254"/>
      <c r="V31" s="254"/>
      <c r="W31" s="254"/>
      <c r="X31" s="254"/>
      <c r="Y31" s="254"/>
      <c r="Z31" s="254"/>
    </row>
    <row r="32" spans="1:26" ht="13.5" customHeight="1">
      <c r="A32" s="254"/>
      <c r="B32" s="254"/>
      <c r="C32" s="254"/>
      <c r="D32" s="269"/>
      <c r="E32" s="254"/>
      <c r="F32" s="270"/>
      <c r="G32" s="254"/>
      <c r="H32" s="254"/>
      <c r="I32" s="254"/>
      <c r="J32" s="254"/>
      <c r="K32" s="254"/>
      <c r="L32" s="254"/>
      <c r="M32" s="254"/>
      <c r="N32" s="254"/>
      <c r="O32" s="254"/>
      <c r="P32" s="254"/>
      <c r="Q32" s="254"/>
      <c r="R32" s="254"/>
      <c r="S32" s="254"/>
      <c r="T32" s="254"/>
      <c r="U32" s="254"/>
      <c r="V32" s="254"/>
      <c r="W32" s="254"/>
      <c r="X32" s="254"/>
      <c r="Y32" s="254"/>
      <c r="Z32" s="254"/>
    </row>
    <row r="33" spans="1:26" ht="13.5" customHeight="1">
      <c r="A33" s="254"/>
      <c r="B33" s="254"/>
      <c r="C33" s="254"/>
      <c r="D33" s="269"/>
      <c r="E33" s="254"/>
      <c r="F33" s="270"/>
      <c r="G33" s="254"/>
      <c r="H33" s="254"/>
      <c r="I33" s="254"/>
      <c r="J33" s="254"/>
      <c r="K33" s="254"/>
      <c r="L33" s="254"/>
      <c r="M33" s="254"/>
      <c r="N33" s="254"/>
      <c r="O33" s="254"/>
      <c r="P33" s="254"/>
      <c r="Q33" s="254"/>
      <c r="R33" s="254"/>
      <c r="S33" s="254"/>
      <c r="T33" s="254"/>
      <c r="U33" s="254"/>
      <c r="V33" s="254"/>
      <c r="W33" s="254"/>
      <c r="X33" s="254"/>
      <c r="Y33" s="254"/>
      <c r="Z33" s="254"/>
    </row>
    <row r="34" spans="1:26" ht="13.5" customHeight="1">
      <c r="A34" s="254"/>
      <c r="B34" s="254"/>
      <c r="C34" s="254"/>
      <c r="D34" s="269"/>
      <c r="E34" s="254"/>
      <c r="F34" s="270"/>
      <c r="G34" s="254"/>
      <c r="H34" s="254"/>
      <c r="I34" s="254"/>
      <c r="J34" s="254"/>
      <c r="K34" s="254"/>
      <c r="L34" s="254"/>
      <c r="M34" s="254"/>
      <c r="N34" s="254"/>
      <c r="O34" s="254"/>
      <c r="P34" s="254"/>
      <c r="Q34" s="254"/>
      <c r="R34" s="254"/>
      <c r="S34" s="254"/>
      <c r="T34" s="254"/>
      <c r="U34" s="254"/>
      <c r="V34" s="254"/>
      <c r="W34" s="254"/>
      <c r="X34" s="254"/>
      <c r="Y34" s="254"/>
      <c r="Z34" s="254"/>
    </row>
    <row r="35" spans="1:26" ht="13.5" customHeight="1">
      <c r="A35" s="254"/>
      <c r="B35" s="254"/>
      <c r="C35" s="254"/>
      <c r="D35" s="269"/>
      <c r="E35" s="254"/>
      <c r="F35" s="270"/>
      <c r="G35" s="254"/>
      <c r="H35" s="254"/>
      <c r="I35" s="254"/>
      <c r="J35" s="254"/>
      <c r="K35" s="254"/>
      <c r="L35" s="254"/>
      <c r="M35" s="254"/>
      <c r="N35" s="254"/>
      <c r="O35" s="254"/>
      <c r="P35" s="254"/>
      <c r="Q35" s="254"/>
      <c r="R35" s="254"/>
      <c r="S35" s="254"/>
      <c r="T35" s="254"/>
      <c r="U35" s="254"/>
      <c r="V35" s="254"/>
      <c r="W35" s="254"/>
      <c r="X35" s="254"/>
      <c r="Y35" s="254"/>
      <c r="Z35" s="254"/>
    </row>
    <row r="36" spans="1:26" ht="13.5" customHeight="1">
      <c r="A36" s="254"/>
      <c r="B36" s="254"/>
      <c r="C36" s="254"/>
      <c r="D36" s="269"/>
      <c r="E36" s="254"/>
      <c r="F36" s="270"/>
      <c r="G36" s="254"/>
      <c r="H36" s="254"/>
      <c r="I36" s="254"/>
      <c r="J36" s="254"/>
      <c r="K36" s="254"/>
      <c r="L36" s="254"/>
      <c r="M36" s="254"/>
      <c r="N36" s="254"/>
      <c r="O36" s="254"/>
      <c r="P36" s="254"/>
      <c r="Q36" s="254"/>
      <c r="R36" s="254"/>
      <c r="S36" s="254"/>
      <c r="T36" s="254"/>
      <c r="U36" s="254"/>
      <c r="V36" s="254"/>
      <c r="W36" s="254"/>
      <c r="X36" s="254"/>
      <c r="Y36" s="254"/>
      <c r="Z36" s="254"/>
    </row>
    <row r="37" spans="1:26" ht="13.5" customHeight="1">
      <c r="A37" s="254"/>
      <c r="B37" s="254"/>
      <c r="C37" s="254"/>
      <c r="D37" s="269"/>
      <c r="E37" s="254"/>
      <c r="F37" s="270"/>
      <c r="G37" s="254"/>
      <c r="H37" s="254"/>
      <c r="I37" s="254"/>
      <c r="J37" s="254"/>
      <c r="K37" s="254"/>
      <c r="L37" s="254"/>
      <c r="M37" s="254"/>
      <c r="N37" s="254"/>
      <c r="O37" s="254"/>
      <c r="P37" s="254"/>
      <c r="Q37" s="254"/>
      <c r="R37" s="254"/>
      <c r="S37" s="254"/>
      <c r="T37" s="254"/>
      <c r="U37" s="254"/>
      <c r="V37" s="254"/>
      <c r="W37" s="254"/>
      <c r="X37" s="254"/>
      <c r="Y37" s="254"/>
      <c r="Z37" s="254"/>
    </row>
    <row r="38" spans="1:26" ht="13.5" customHeight="1">
      <c r="A38" s="254"/>
      <c r="B38" s="254"/>
      <c r="C38" s="254"/>
      <c r="D38" s="269"/>
      <c r="E38" s="254"/>
      <c r="F38" s="270"/>
      <c r="G38" s="254"/>
      <c r="H38" s="254"/>
      <c r="I38" s="254"/>
      <c r="J38" s="254"/>
      <c r="K38" s="254"/>
      <c r="L38" s="254"/>
      <c r="M38" s="254"/>
      <c r="N38" s="254"/>
      <c r="O38" s="254"/>
      <c r="P38" s="254"/>
      <c r="Q38" s="254"/>
      <c r="R38" s="254"/>
      <c r="S38" s="254"/>
      <c r="T38" s="254"/>
      <c r="U38" s="254"/>
      <c r="V38" s="254"/>
      <c r="W38" s="254"/>
      <c r="X38" s="254"/>
      <c r="Y38" s="254"/>
      <c r="Z38" s="254"/>
    </row>
    <row r="39" spans="1:26" ht="13.5" customHeight="1">
      <c r="A39" s="254"/>
      <c r="B39" s="254"/>
      <c r="C39" s="254"/>
      <c r="D39" s="269"/>
      <c r="E39" s="254"/>
      <c r="F39" s="270"/>
      <c r="G39" s="254"/>
      <c r="H39" s="254"/>
      <c r="I39" s="254"/>
      <c r="J39" s="254"/>
      <c r="K39" s="254"/>
      <c r="L39" s="254"/>
      <c r="M39" s="254"/>
      <c r="N39" s="254"/>
      <c r="O39" s="254"/>
      <c r="P39" s="254"/>
      <c r="Q39" s="254"/>
      <c r="R39" s="254"/>
      <c r="S39" s="254"/>
      <c r="T39" s="254"/>
      <c r="U39" s="254"/>
      <c r="V39" s="254"/>
      <c r="W39" s="254"/>
      <c r="X39" s="254"/>
      <c r="Y39" s="254"/>
      <c r="Z39" s="254"/>
    </row>
    <row r="40" spans="1:26" ht="13.5" customHeight="1">
      <c r="A40" s="254"/>
      <c r="B40" s="254"/>
      <c r="C40" s="254"/>
      <c r="D40" s="269"/>
      <c r="E40" s="254"/>
      <c r="F40" s="270"/>
      <c r="G40" s="254"/>
      <c r="H40" s="254"/>
      <c r="I40" s="254"/>
      <c r="J40" s="254"/>
      <c r="K40" s="254"/>
      <c r="L40" s="254"/>
      <c r="M40" s="254"/>
      <c r="N40" s="254"/>
      <c r="O40" s="254"/>
      <c r="P40" s="254"/>
      <c r="Q40" s="254"/>
      <c r="R40" s="254"/>
      <c r="S40" s="254"/>
      <c r="T40" s="254"/>
      <c r="U40" s="254"/>
      <c r="V40" s="254"/>
      <c r="W40" s="254"/>
      <c r="X40" s="254"/>
      <c r="Y40" s="254"/>
      <c r="Z40" s="254"/>
    </row>
    <row r="41" spans="1:26" ht="13.5" customHeight="1">
      <c r="A41" s="254"/>
      <c r="B41" s="254"/>
      <c r="C41" s="254"/>
      <c r="D41" s="269"/>
      <c r="E41" s="254"/>
      <c r="F41" s="270"/>
      <c r="G41" s="254"/>
      <c r="H41" s="254"/>
      <c r="I41" s="254"/>
      <c r="J41" s="254"/>
      <c r="K41" s="254"/>
      <c r="L41" s="254"/>
      <c r="M41" s="254"/>
      <c r="N41" s="254"/>
      <c r="O41" s="254"/>
      <c r="P41" s="254"/>
      <c r="Q41" s="254"/>
      <c r="R41" s="254"/>
      <c r="S41" s="254"/>
      <c r="T41" s="254"/>
      <c r="U41" s="254"/>
      <c r="V41" s="254"/>
      <c r="W41" s="254"/>
      <c r="X41" s="254"/>
      <c r="Y41" s="254"/>
      <c r="Z41" s="254"/>
    </row>
    <row r="42" spans="1:26" ht="13.5" customHeight="1">
      <c r="A42" s="254"/>
      <c r="B42" s="254"/>
      <c r="C42" s="254"/>
      <c r="D42" s="269"/>
      <c r="E42" s="254"/>
      <c r="F42" s="270"/>
      <c r="G42" s="254"/>
      <c r="H42" s="254"/>
      <c r="I42" s="254"/>
      <c r="J42" s="254"/>
      <c r="K42" s="254"/>
      <c r="L42" s="254"/>
      <c r="M42" s="254"/>
      <c r="N42" s="254"/>
      <c r="O42" s="254"/>
      <c r="P42" s="254"/>
      <c r="Q42" s="254"/>
      <c r="R42" s="254"/>
      <c r="S42" s="254"/>
      <c r="T42" s="254"/>
      <c r="U42" s="254"/>
      <c r="V42" s="254"/>
      <c r="W42" s="254"/>
      <c r="X42" s="254"/>
      <c r="Y42" s="254"/>
      <c r="Z42" s="254"/>
    </row>
    <row r="43" spans="1:26" ht="13.5" customHeight="1">
      <c r="A43" s="254"/>
      <c r="B43" s="254"/>
      <c r="C43" s="254"/>
      <c r="D43" s="269"/>
      <c r="E43" s="254"/>
      <c r="F43" s="270"/>
      <c r="G43" s="254"/>
      <c r="H43" s="254"/>
      <c r="I43" s="254"/>
      <c r="J43" s="254"/>
      <c r="K43" s="254"/>
      <c r="L43" s="254"/>
      <c r="M43" s="254"/>
      <c r="N43" s="254"/>
      <c r="O43" s="254"/>
      <c r="P43" s="254"/>
      <c r="Q43" s="254"/>
      <c r="R43" s="254"/>
      <c r="S43" s="254"/>
      <c r="T43" s="254"/>
      <c r="U43" s="254"/>
      <c r="V43" s="254"/>
      <c r="W43" s="254"/>
      <c r="X43" s="254"/>
      <c r="Y43" s="254"/>
      <c r="Z43" s="254"/>
    </row>
    <row r="44" spans="1:26" ht="13.5" customHeight="1">
      <c r="A44" s="254"/>
      <c r="B44" s="254"/>
      <c r="C44" s="254"/>
      <c r="D44" s="269"/>
      <c r="E44" s="254"/>
      <c r="F44" s="270"/>
      <c r="G44" s="254"/>
      <c r="H44" s="254"/>
      <c r="I44" s="254"/>
      <c r="J44" s="254"/>
      <c r="K44" s="254"/>
      <c r="L44" s="254"/>
      <c r="M44" s="254"/>
      <c r="N44" s="254"/>
      <c r="O44" s="254"/>
      <c r="P44" s="254"/>
      <c r="Q44" s="254"/>
      <c r="R44" s="254"/>
      <c r="S44" s="254"/>
      <c r="T44" s="254"/>
      <c r="U44" s="254"/>
      <c r="V44" s="254"/>
      <c r="W44" s="254"/>
      <c r="X44" s="254"/>
      <c r="Y44" s="254"/>
      <c r="Z44" s="254"/>
    </row>
    <row r="45" spans="1:26" ht="13.5" customHeight="1">
      <c r="A45" s="254"/>
      <c r="B45" s="254"/>
      <c r="C45" s="254"/>
      <c r="D45" s="269"/>
      <c r="E45" s="254"/>
      <c r="F45" s="270"/>
      <c r="G45" s="254"/>
      <c r="H45" s="254"/>
      <c r="I45" s="254"/>
      <c r="J45" s="254"/>
      <c r="K45" s="254"/>
      <c r="L45" s="254"/>
      <c r="M45" s="254"/>
      <c r="N45" s="254"/>
      <c r="O45" s="254"/>
      <c r="P45" s="254"/>
      <c r="Q45" s="254"/>
      <c r="R45" s="254"/>
      <c r="S45" s="254"/>
      <c r="T45" s="254"/>
      <c r="U45" s="254"/>
      <c r="V45" s="254"/>
      <c r="W45" s="254"/>
      <c r="X45" s="254"/>
      <c r="Y45" s="254"/>
      <c r="Z45" s="254"/>
    </row>
    <row r="46" spans="1:26" ht="13.5" customHeight="1">
      <c r="A46" s="254"/>
      <c r="B46" s="254"/>
      <c r="C46" s="254"/>
      <c r="D46" s="269"/>
      <c r="E46" s="254"/>
      <c r="F46" s="270"/>
      <c r="G46" s="254"/>
      <c r="H46" s="254"/>
      <c r="I46" s="254"/>
      <c r="J46" s="254"/>
      <c r="K46" s="254"/>
      <c r="L46" s="254"/>
      <c r="M46" s="254"/>
      <c r="N46" s="254"/>
      <c r="O46" s="254"/>
      <c r="P46" s="254"/>
      <c r="Q46" s="254"/>
      <c r="R46" s="254"/>
      <c r="S46" s="254"/>
      <c r="T46" s="254"/>
      <c r="U46" s="254"/>
      <c r="V46" s="254"/>
      <c r="W46" s="254"/>
      <c r="X46" s="254"/>
      <c r="Y46" s="254"/>
      <c r="Z46" s="254"/>
    </row>
    <row r="47" spans="1:26" ht="13.5" customHeight="1">
      <c r="A47" s="254"/>
      <c r="B47" s="254"/>
      <c r="C47" s="254"/>
      <c r="D47" s="269"/>
      <c r="E47" s="254"/>
      <c r="F47" s="270"/>
      <c r="G47" s="254"/>
      <c r="H47" s="254"/>
      <c r="I47" s="254"/>
      <c r="J47" s="254"/>
      <c r="K47" s="254"/>
      <c r="L47" s="254"/>
      <c r="M47" s="254"/>
      <c r="N47" s="254"/>
      <c r="O47" s="254"/>
      <c r="P47" s="254"/>
      <c r="Q47" s="254"/>
      <c r="R47" s="254"/>
      <c r="S47" s="254"/>
      <c r="T47" s="254"/>
      <c r="U47" s="254"/>
      <c r="V47" s="254"/>
      <c r="W47" s="254"/>
      <c r="X47" s="254"/>
      <c r="Y47" s="254"/>
      <c r="Z47" s="254"/>
    </row>
    <row r="48" spans="1:26" ht="13.5" customHeight="1">
      <c r="A48" s="254"/>
      <c r="B48" s="254"/>
      <c r="C48" s="254"/>
      <c r="D48" s="269"/>
      <c r="E48" s="254"/>
      <c r="F48" s="270"/>
      <c r="G48" s="254"/>
      <c r="H48" s="254"/>
      <c r="I48" s="254"/>
      <c r="J48" s="254"/>
      <c r="K48" s="254"/>
      <c r="L48" s="254"/>
      <c r="M48" s="254"/>
      <c r="N48" s="254"/>
      <c r="O48" s="254"/>
      <c r="P48" s="254"/>
      <c r="Q48" s="254"/>
      <c r="R48" s="254"/>
      <c r="S48" s="254"/>
      <c r="T48" s="254"/>
      <c r="U48" s="254"/>
      <c r="V48" s="254"/>
      <c r="W48" s="254"/>
      <c r="X48" s="254"/>
      <c r="Y48" s="254"/>
      <c r="Z48" s="254"/>
    </row>
    <row r="49" spans="1:26" ht="13.5" customHeight="1">
      <c r="A49" s="254"/>
      <c r="B49" s="254"/>
      <c r="C49" s="254"/>
      <c r="D49" s="269"/>
      <c r="E49" s="254"/>
      <c r="F49" s="270"/>
      <c r="G49" s="254"/>
      <c r="H49" s="254"/>
      <c r="I49" s="254"/>
      <c r="J49" s="254"/>
      <c r="K49" s="254"/>
      <c r="L49" s="254"/>
      <c r="M49" s="254"/>
      <c r="N49" s="254"/>
      <c r="O49" s="254"/>
      <c r="P49" s="254"/>
      <c r="Q49" s="254"/>
      <c r="R49" s="254"/>
      <c r="S49" s="254"/>
      <c r="T49" s="254"/>
      <c r="U49" s="254"/>
      <c r="V49" s="254"/>
      <c r="W49" s="254"/>
      <c r="X49" s="254"/>
      <c r="Y49" s="254"/>
      <c r="Z49" s="254"/>
    </row>
    <row r="50" spans="1:26" ht="13.5" customHeight="1">
      <c r="A50" s="254"/>
      <c r="B50" s="254"/>
      <c r="C50" s="254"/>
      <c r="D50" s="269"/>
      <c r="E50" s="254"/>
      <c r="F50" s="270"/>
      <c r="G50" s="254"/>
      <c r="H50" s="254"/>
      <c r="I50" s="254"/>
      <c r="J50" s="254"/>
      <c r="K50" s="254"/>
      <c r="L50" s="254"/>
      <c r="M50" s="254"/>
      <c r="N50" s="254"/>
      <c r="O50" s="254"/>
      <c r="P50" s="254"/>
      <c r="Q50" s="254"/>
      <c r="R50" s="254"/>
      <c r="S50" s="254"/>
      <c r="T50" s="254"/>
      <c r="U50" s="254"/>
      <c r="V50" s="254"/>
      <c r="W50" s="254"/>
      <c r="X50" s="254"/>
      <c r="Y50" s="254"/>
      <c r="Z50" s="254"/>
    </row>
    <row r="51" spans="1:26" ht="13.5" customHeight="1">
      <c r="A51" s="254"/>
      <c r="B51" s="254"/>
      <c r="C51" s="254"/>
      <c r="D51" s="269"/>
      <c r="E51" s="254"/>
      <c r="F51" s="270"/>
      <c r="G51" s="254"/>
      <c r="H51" s="254"/>
      <c r="I51" s="254"/>
      <c r="J51" s="254"/>
      <c r="K51" s="254"/>
      <c r="L51" s="254"/>
      <c r="M51" s="254"/>
      <c r="N51" s="254"/>
      <c r="O51" s="254"/>
      <c r="P51" s="254"/>
      <c r="Q51" s="254"/>
      <c r="R51" s="254"/>
      <c r="S51" s="254"/>
      <c r="T51" s="254"/>
      <c r="U51" s="254"/>
      <c r="V51" s="254"/>
      <c r="W51" s="254"/>
      <c r="X51" s="254"/>
      <c r="Y51" s="254"/>
      <c r="Z51" s="254"/>
    </row>
    <row r="52" spans="1:26" ht="13.5" customHeight="1">
      <c r="A52" s="254"/>
      <c r="B52" s="254"/>
      <c r="C52" s="254"/>
      <c r="D52" s="269"/>
      <c r="E52" s="254"/>
      <c r="F52" s="270"/>
      <c r="G52" s="254"/>
      <c r="H52" s="254"/>
      <c r="I52" s="254"/>
      <c r="J52" s="254"/>
      <c r="K52" s="254"/>
      <c r="L52" s="254"/>
      <c r="M52" s="254"/>
      <c r="N52" s="254"/>
      <c r="O52" s="254"/>
      <c r="P52" s="254"/>
      <c r="Q52" s="254"/>
      <c r="R52" s="254"/>
      <c r="S52" s="254"/>
      <c r="T52" s="254"/>
      <c r="U52" s="254"/>
      <c r="V52" s="254"/>
      <c r="W52" s="254"/>
      <c r="X52" s="254"/>
      <c r="Y52" s="254"/>
      <c r="Z52" s="254"/>
    </row>
    <row r="53" spans="1:26" ht="13.5" customHeight="1">
      <c r="A53" s="254"/>
      <c r="B53" s="254"/>
      <c r="C53" s="254"/>
      <c r="D53" s="269"/>
      <c r="E53" s="254"/>
      <c r="F53" s="270"/>
      <c r="G53" s="254"/>
      <c r="H53" s="254"/>
      <c r="I53" s="254"/>
      <c r="J53" s="254"/>
      <c r="K53" s="254"/>
      <c r="L53" s="254"/>
      <c r="M53" s="254"/>
      <c r="N53" s="254"/>
      <c r="O53" s="254"/>
      <c r="P53" s="254"/>
      <c r="Q53" s="254"/>
      <c r="R53" s="254"/>
      <c r="S53" s="254"/>
      <c r="T53" s="254"/>
      <c r="U53" s="254"/>
      <c r="V53" s="254"/>
      <c r="W53" s="254"/>
      <c r="X53" s="254"/>
      <c r="Y53" s="254"/>
      <c r="Z53" s="254"/>
    </row>
    <row r="54" spans="1:26" ht="13.5" customHeight="1">
      <c r="A54" s="254"/>
      <c r="B54" s="254"/>
      <c r="C54" s="254"/>
      <c r="D54" s="269"/>
      <c r="E54" s="254"/>
      <c r="F54" s="270"/>
      <c r="G54" s="254"/>
      <c r="H54" s="254"/>
      <c r="I54" s="254"/>
      <c r="J54" s="254"/>
      <c r="K54" s="254"/>
      <c r="L54" s="254"/>
      <c r="M54" s="254"/>
      <c r="N54" s="254"/>
      <c r="O54" s="254"/>
      <c r="P54" s="254"/>
      <c r="Q54" s="254"/>
      <c r="R54" s="254"/>
      <c r="S54" s="254"/>
      <c r="T54" s="254"/>
      <c r="U54" s="254"/>
      <c r="V54" s="254"/>
      <c r="W54" s="254"/>
      <c r="X54" s="254"/>
      <c r="Y54" s="254"/>
      <c r="Z54" s="254"/>
    </row>
    <row r="55" spans="1:26" ht="13.5" customHeight="1">
      <c r="A55" s="254"/>
      <c r="B55" s="254"/>
      <c r="C55" s="254"/>
      <c r="D55" s="269"/>
      <c r="E55" s="254"/>
      <c r="F55" s="270"/>
      <c r="G55" s="254"/>
      <c r="H55" s="254"/>
      <c r="I55" s="254"/>
      <c r="J55" s="254"/>
      <c r="K55" s="254"/>
      <c r="L55" s="254"/>
      <c r="M55" s="254"/>
      <c r="N55" s="254"/>
      <c r="O55" s="254"/>
      <c r="P55" s="254"/>
      <c r="Q55" s="254"/>
      <c r="R55" s="254"/>
      <c r="S55" s="254"/>
      <c r="T55" s="254"/>
      <c r="U55" s="254"/>
      <c r="V55" s="254"/>
      <c r="W55" s="254"/>
      <c r="X55" s="254"/>
      <c r="Y55" s="254"/>
      <c r="Z55" s="254"/>
    </row>
    <row r="56" spans="1:26" ht="13.5" customHeight="1">
      <c r="A56" s="254"/>
      <c r="B56" s="254"/>
      <c r="C56" s="254"/>
      <c r="D56" s="269"/>
      <c r="E56" s="254"/>
      <c r="F56" s="270"/>
      <c r="G56" s="254"/>
      <c r="H56" s="254"/>
      <c r="I56" s="254"/>
      <c r="J56" s="254"/>
      <c r="K56" s="254"/>
      <c r="L56" s="254"/>
      <c r="M56" s="254"/>
      <c r="N56" s="254"/>
      <c r="O56" s="254"/>
      <c r="P56" s="254"/>
      <c r="Q56" s="254"/>
      <c r="R56" s="254"/>
      <c r="S56" s="254"/>
      <c r="T56" s="254"/>
      <c r="U56" s="254"/>
      <c r="V56" s="254"/>
      <c r="W56" s="254"/>
      <c r="X56" s="254"/>
      <c r="Y56" s="254"/>
      <c r="Z56" s="254"/>
    </row>
    <row r="57" spans="1:26" ht="13.5" customHeight="1">
      <c r="A57" s="254"/>
      <c r="B57" s="254"/>
      <c r="C57" s="254"/>
      <c r="D57" s="269"/>
      <c r="E57" s="254"/>
      <c r="F57" s="270"/>
      <c r="G57" s="254"/>
      <c r="H57" s="254"/>
      <c r="I57" s="254"/>
      <c r="J57" s="254"/>
      <c r="K57" s="254"/>
      <c r="L57" s="254"/>
      <c r="M57" s="254"/>
      <c r="N57" s="254"/>
      <c r="O57" s="254"/>
      <c r="P57" s="254"/>
      <c r="Q57" s="254"/>
      <c r="R57" s="254"/>
      <c r="S57" s="254"/>
      <c r="T57" s="254"/>
      <c r="U57" s="254"/>
      <c r="V57" s="254"/>
      <c r="W57" s="254"/>
      <c r="X57" s="254"/>
      <c r="Y57" s="254"/>
      <c r="Z57" s="254"/>
    </row>
    <row r="58" spans="1:26" ht="13.5" customHeight="1">
      <c r="A58" s="254"/>
      <c r="B58" s="254"/>
      <c r="C58" s="254"/>
      <c r="D58" s="269"/>
      <c r="E58" s="254"/>
      <c r="F58" s="270"/>
      <c r="G58" s="254"/>
      <c r="H58" s="254"/>
      <c r="I58" s="254"/>
      <c r="J58" s="254"/>
      <c r="K58" s="254"/>
      <c r="L58" s="254"/>
      <c r="M58" s="254"/>
      <c r="N58" s="254"/>
      <c r="O58" s="254"/>
      <c r="P58" s="254"/>
      <c r="Q58" s="254"/>
      <c r="R58" s="254"/>
      <c r="S58" s="254"/>
      <c r="T58" s="254"/>
      <c r="U58" s="254"/>
      <c r="V58" s="254"/>
      <c r="W58" s="254"/>
      <c r="X58" s="254"/>
      <c r="Y58" s="254"/>
      <c r="Z58" s="254"/>
    </row>
    <row r="59" spans="1:26" ht="13.5" customHeight="1">
      <c r="A59" s="254"/>
      <c r="B59" s="254"/>
      <c r="C59" s="254"/>
      <c r="D59" s="269"/>
      <c r="E59" s="254"/>
      <c r="F59" s="270"/>
      <c r="G59" s="254"/>
      <c r="H59" s="254"/>
      <c r="I59" s="254"/>
      <c r="J59" s="254"/>
      <c r="K59" s="254"/>
      <c r="L59" s="254"/>
      <c r="M59" s="254"/>
      <c r="N59" s="254"/>
      <c r="O59" s="254"/>
      <c r="P59" s="254"/>
      <c r="Q59" s="254"/>
      <c r="R59" s="254"/>
      <c r="S59" s="254"/>
      <c r="T59" s="254"/>
      <c r="U59" s="254"/>
      <c r="V59" s="254"/>
      <c r="W59" s="254"/>
      <c r="X59" s="254"/>
      <c r="Y59" s="254"/>
      <c r="Z59" s="254"/>
    </row>
    <row r="60" spans="1:26" ht="13.5" customHeight="1">
      <c r="A60" s="254"/>
      <c r="B60" s="254"/>
      <c r="C60" s="254"/>
      <c r="D60" s="269"/>
      <c r="E60" s="254"/>
      <c r="F60" s="270"/>
      <c r="G60" s="254"/>
      <c r="H60" s="254"/>
      <c r="I60" s="254"/>
      <c r="J60" s="254"/>
      <c r="K60" s="254"/>
      <c r="L60" s="254"/>
      <c r="M60" s="254"/>
      <c r="N60" s="254"/>
      <c r="O60" s="254"/>
      <c r="P60" s="254"/>
      <c r="Q60" s="254"/>
      <c r="R60" s="254"/>
      <c r="S60" s="254"/>
      <c r="T60" s="254"/>
      <c r="U60" s="254"/>
      <c r="V60" s="254"/>
      <c r="W60" s="254"/>
      <c r="X60" s="254"/>
      <c r="Y60" s="254"/>
      <c r="Z60" s="254"/>
    </row>
    <row r="61" spans="1:26" ht="13.5" customHeight="1">
      <c r="A61" s="254"/>
      <c r="B61" s="254"/>
      <c r="C61" s="254"/>
      <c r="D61" s="269"/>
      <c r="E61" s="254"/>
      <c r="F61" s="270"/>
      <c r="G61" s="254"/>
      <c r="H61" s="254"/>
      <c r="I61" s="254"/>
      <c r="J61" s="254"/>
      <c r="K61" s="254"/>
      <c r="L61" s="254"/>
      <c r="M61" s="254"/>
      <c r="N61" s="254"/>
      <c r="O61" s="254"/>
      <c r="P61" s="254"/>
      <c r="Q61" s="254"/>
      <c r="R61" s="254"/>
      <c r="S61" s="254"/>
      <c r="T61" s="254"/>
      <c r="U61" s="254"/>
      <c r="V61" s="254"/>
      <c r="W61" s="254"/>
      <c r="X61" s="254"/>
      <c r="Y61" s="254"/>
      <c r="Z61" s="254"/>
    </row>
    <row r="62" spans="1:26" ht="13.5" customHeight="1">
      <c r="A62" s="254"/>
      <c r="B62" s="254"/>
      <c r="C62" s="254"/>
      <c r="D62" s="269"/>
      <c r="E62" s="254"/>
      <c r="F62" s="270"/>
      <c r="G62" s="254"/>
      <c r="H62" s="254"/>
      <c r="I62" s="254"/>
      <c r="J62" s="254"/>
      <c r="K62" s="254"/>
      <c r="L62" s="254"/>
      <c r="M62" s="254"/>
      <c r="N62" s="254"/>
      <c r="O62" s="254"/>
      <c r="P62" s="254"/>
      <c r="Q62" s="254"/>
      <c r="R62" s="254"/>
      <c r="S62" s="254"/>
      <c r="T62" s="254"/>
      <c r="U62" s="254"/>
      <c r="V62" s="254"/>
      <c r="W62" s="254"/>
      <c r="X62" s="254"/>
      <c r="Y62" s="254"/>
      <c r="Z62" s="254"/>
    </row>
    <row r="63" spans="1:26" ht="13.5" customHeight="1">
      <c r="A63" s="254"/>
      <c r="B63" s="254"/>
      <c r="C63" s="254"/>
      <c r="D63" s="269"/>
      <c r="E63" s="254"/>
      <c r="F63" s="270"/>
      <c r="G63" s="254"/>
      <c r="H63" s="254"/>
      <c r="I63" s="254"/>
      <c r="J63" s="254"/>
      <c r="K63" s="254"/>
      <c r="L63" s="254"/>
      <c r="M63" s="254"/>
      <c r="N63" s="254"/>
      <c r="O63" s="254"/>
      <c r="P63" s="254"/>
      <c r="Q63" s="254"/>
      <c r="R63" s="254"/>
      <c r="S63" s="254"/>
      <c r="T63" s="254"/>
      <c r="U63" s="254"/>
      <c r="V63" s="254"/>
      <c r="W63" s="254"/>
      <c r="X63" s="254"/>
      <c r="Y63" s="254"/>
      <c r="Z63" s="254"/>
    </row>
    <row r="64" spans="1:26" ht="13.5" customHeight="1">
      <c r="A64" s="254"/>
      <c r="B64" s="254"/>
      <c r="C64" s="254"/>
      <c r="D64" s="269"/>
      <c r="E64" s="254"/>
      <c r="F64" s="270"/>
      <c r="G64" s="254"/>
      <c r="H64" s="254"/>
      <c r="I64" s="254"/>
      <c r="J64" s="254"/>
      <c r="K64" s="254"/>
      <c r="L64" s="254"/>
      <c r="M64" s="254"/>
      <c r="N64" s="254"/>
      <c r="O64" s="254"/>
      <c r="P64" s="254"/>
      <c r="Q64" s="254"/>
      <c r="R64" s="254"/>
      <c r="S64" s="254"/>
      <c r="T64" s="254"/>
      <c r="U64" s="254"/>
      <c r="V64" s="254"/>
      <c r="W64" s="254"/>
      <c r="X64" s="254"/>
      <c r="Y64" s="254"/>
      <c r="Z64" s="254"/>
    </row>
    <row r="65" spans="1:26" ht="13.5" customHeight="1">
      <c r="A65" s="254"/>
      <c r="B65" s="254"/>
      <c r="C65" s="254"/>
      <c r="D65" s="269"/>
      <c r="E65" s="254"/>
      <c r="F65" s="270"/>
      <c r="G65" s="254"/>
      <c r="H65" s="254"/>
      <c r="I65" s="254"/>
      <c r="J65" s="254"/>
      <c r="K65" s="254"/>
      <c r="L65" s="254"/>
      <c r="M65" s="254"/>
      <c r="N65" s="254"/>
      <c r="O65" s="254"/>
      <c r="P65" s="254"/>
      <c r="Q65" s="254"/>
      <c r="R65" s="254"/>
      <c r="S65" s="254"/>
      <c r="T65" s="254"/>
      <c r="U65" s="254"/>
      <c r="V65" s="254"/>
      <c r="W65" s="254"/>
      <c r="X65" s="254"/>
      <c r="Y65" s="254"/>
      <c r="Z65" s="254"/>
    </row>
    <row r="66" spans="1:26" ht="13.5" customHeight="1">
      <c r="A66" s="254"/>
      <c r="B66" s="254"/>
      <c r="C66" s="254"/>
      <c r="D66" s="269"/>
      <c r="E66" s="254"/>
      <c r="F66" s="270"/>
      <c r="G66" s="254"/>
      <c r="H66" s="254"/>
      <c r="I66" s="254"/>
      <c r="J66" s="254"/>
      <c r="K66" s="254"/>
      <c r="L66" s="254"/>
      <c r="M66" s="254"/>
      <c r="N66" s="254"/>
      <c r="O66" s="254"/>
      <c r="P66" s="254"/>
      <c r="Q66" s="254"/>
      <c r="R66" s="254"/>
      <c r="S66" s="254"/>
      <c r="T66" s="254"/>
      <c r="U66" s="254"/>
      <c r="V66" s="254"/>
      <c r="W66" s="254"/>
      <c r="X66" s="254"/>
      <c r="Y66" s="254"/>
      <c r="Z66" s="254"/>
    </row>
    <row r="67" spans="1:26" ht="13.5" customHeight="1">
      <c r="A67" s="254"/>
      <c r="B67" s="254"/>
      <c r="C67" s="254"/>
      <c r="D67" s="269"/>
      <c r="E67" s="254"/>
      <c r="F67" s="270"/>
      <c r="G67" s="254"/>
      <c r="H67" s="254"/>
      <c r="I67" s="254"/>
      <c r="J67" s="254"/>
      <c r="K67" s="254"/>
      <c r="L67" s="254"/>
      <c r="M67" s="254"/>
      <c r="N67" s="254"/>
      <c r="O67" s="254"/>
      <c r="P67" s="254"/>
      <c r="Q67" s="254"/>
      <c r="R67" s="254"/>
      <c r="S67" s="254"/>
      <c r="T67" s="254"/>
      <c r="U67" s="254"/>
      <c r="V67" s="254"/>
      <c r="W67" s="254"/>
      <c r="X67" s="254"/>
      <c r="Y67" s="254"/>
      <c r="Z67" s="254"/>
    </row>
    <row r="68" spans="1:26" ht="13.5" customHeight="1">
      <c r="A68" s="254"/>
      <c r="B68" s="254"/>
      <c r="C68" s="254"/>
      <c r="D68" s="269"/>
      <c r="E68" s="254"/>
      <c r="F68" s="270"/>
      <c r="G68" s="254"/>
      <c r="H68" s="254"/>
      <c r="I68" s="254"/>
      <c r="J68" s="254"/>
      <c r="K68" s="254"/>
      <c r="L68" s="254"/>
      <c r="M68" s="254"/>
      <c r="N68" s="254"/>
      <c r="O68" s="254"/>
      <c r="P68" s="254"/>
      <c r="Q68" s="254"/>
      <c r="R68" s="254"/>
      <c r="S68" s="254"/>
      <c r="T68" s="254"/>
      <c r="U68" s="254"/>
      <c r="V68" s="254"/>
      <c r="W68" s="254"/>
      <c r="X68" s="254"/>
      <c r="Y68" s="254"/>
      <c r="Z68" s="254"/>
    </row>
    <row r="69" spans="1:26" ht="13.5" customHeight="1">
      <c r="A69" s="254"/>
      <c r="B69" s="254"/>
      <c r="C69" s="254"/>
      <c r="D69" s="269"/>
      <c r="E69" s="254"/>
      <c r="F69" s="270"/>
      <c r="G69" s="254"/>
      <c r="H69" s="254"/>
      <c r="I69" s="254"/>
      <c r="J69" s="254"/>
      <c r="K69" s="254"/>
      <c r="L69" s="254"/>
      <c r="M69" s="254"/>
      <c r="N69" s="254"/>
      <c r="O69" s="254"/>
      <c r="P69" s="254"/>
      <c r="Q69" s="254"/>
      <c r="R69" s="254"/>
      <c r="S69" s="254"/>
      <c r="T69" s="254"/>
      <c r="U69" s="254"/>
      <c r="V69" s="254"/>
      <c r="W69" s="254"/>
      <c r="X69" s="254"/>
      <c r="Y69" s="254"/>
      <c r="Z69" s="254"/>
    </row>
    <row r="70" spans="1:26" ht="13.5" customHeight="1">
      <c r="A70" s="254"/>
      <c r="B70" s="254"/>
      <c r="C70" s="254"/>
      <c r="D70" s="269"/>
      <c r="E70" s="254"/>
      <c r="F70" s="270"/>
      <c r="G70" s="254"/>
      <c r="H70" s="254"/>
      <c r="I70" s="254"/>
      <c r="J70" s="254"/>
      <c r="K70" s="254"/>
      <c r="L70" s="254"/>
      <c r="M70" s="254"/>
      <c r="N70" s="254"/>
      <c r="O70" s="254"/>
      <c r="P70" s="254"/>
      <c r="Q70" s="254"/>
      <c r="R70" s="254"/>
      <c r="S70" s="254"/>
      <c r="T70" s="254"/>
      <c r="U70" s="254"/>
      <c r="V70" s="254"/>
      <c r="W70" s="254"/>
      <c r="X70" s="254"/>
      <c r="Y70" s="254"/>
      <c r="Z70" s="254"/>
    </row>
    <row r="71" spans="1:26" ht="13.5" customHeight="1">
      <c r="A71" s="254"/>
      <c r="B71" s="254"/>
      <c r="C71" s="254"/>
      <c r="D71" s="269"/>
      <c r="E71" s="254"/>
      <c r="F71" s="270"/>
      <c r="G71" s="254"/>
      <c r="H71" s="254"/>
      <c r="I71" s="254"/>
      <c r="J71" s="254"/>
      <c r="K71" s="254"/>
      <c r="L71" s="254"/>
      <c r="M71" s="254"/>
      <c r="N71" s="254"/>
      <c r="O71" s="254"/>
      <c r="P71" s="254"/>
      <c r="Q71" s="254"/>
      <c r="R71" s="254"/>
      <c r="S71" s="254"/>
      <c r="T71" s="254"/>
      <c r="U71" s="254"/>
      <c r="V71" s="254"/>
      <c r="W71" s="254"/>
      <c r="X71" s="254"/>
      <c r="Y71" s="254"/>
      <c r="Z71" s="254"/>
    </row>
    <row r="72" spans="1:26" ht="13.5" customHeight="1">
      <c r="A72" s="254"/>
      <c r="B72" s="254"/>
      <c r="C72" s="254"/>
      <c r="D72" s="269"/>
      <c r="E72" s="254"/>
      <c r="F72" s="270"/>
      <c r="G72" s="254"/>
      <c r="H72" s="254"/>
      <c r="I72" s="254"/>
      <c r="J72" s="254"/>
      <c r="K72" s="254"/>
      <c r="L72" s="254"/>
      <c r="M72" s="254"/>
      <c r="N72" s="254"/>
      <c r="O72" s="254"/>
      <c r="P72" s="254"/>
      <c r="Q72" s="254"/>
      <c r="R72" s="254"/>
      <c r="S72" s="254"/>
      <c r="T72" s="254"/>
      <c r="U72" s="254"/>
      <c r="V72" s="254"/>
      <c r="W72" s="254"/>
      <c r="X72" s="254"/>
      <c r="Y72" s="254"/>
      <c r="Z72" s="254"/>
    </row>
    <row r="73" spans="1:26" ht="13.5" customHeight="1">
      <c r="A73" s="254"/>
      <c r="B73" s="254"/>
      <c r="C73" s="254"/>
      <c r="D73" s="269"/>
      <c r="E73" s="254"/>
      <c r="F73" s="270"/>
      <c r="G73" s="254"/>
      <c r="H73" s="254"/>
      <c r="I73" s="254"/>
      <c r="J73" s="254"/>
      <c r="K73" s="254"/>
      <c r="L73" s="254"/>
      <c r="M73" s="254"/>
      <c r="N73" s="254"/>
      <c r="O73" s="254"/>
      <c r="P73" s="254"/>
      <c r="Q73" s="254"/>
      <c r="R73" s="254"/>
      <c r="S73" s="254"/>
      <c r="T73" s="254"/>
      <c r="U73" s="254"/>
      <c r="V73" s="254"/>
      <c r="W73" s="254"/>
      <c r="X73" s="254"/>
      <c r="Y73" s="254"/>
      <c r="Z73" s="254"/>
    </row>
    <row r="74" spans="1:26" ht="13.5" customHeight="1">
      <c r="A74" s="254"/>
      <c r="B74" s="254"/>
      <c r="C74" s="254"/>
      <c r="D74" s="269"/>
      <c r="E74" s="254"/>
      <c r="F74" s="270"/>
      <c r="G74" s="254"/>
      <c r="H74" s="254"/>
      <c r="I74" s="254"/>
      <c r="J74" s="254"/>
      <c r="K74" s="254"/>
      <c r="L74" s="254"/>
      <c r="M74" s="254"/>
      <c r="N74" s="254"/>
      <c r="O74" s="254"/>
      <c r="P74" s="254"/>
      <c r="Q74" s="254"/>
      <c r="R74" s="254"/>
      <c r="S74" s="254"/>
      <c r="T74" s="254"/>
      <c r="U74" s="254"/>
      <c r="V74" s="254"/>
      <c r="W74" s="254"/>
      <c r="X74" s="254"/>
      <c r="Y74" s="254"/>
      <c r="Z74" s="254"/>
    </row>
    <row r="75" spans="1:26" ht="13.5" customHeight="1">
      <c r="A75" s="254"/>
      <c r="B75" s="254"/>
      <c r="C75" s="254"/>
      <c r="D75" s="269"/>
      <c r="E75" s="254"/>
      <c r="F75" s="270"/>
      <c r="G75" s="254"/>
      <c r="H75" s="254"/>
      <c r="I75" s="254"/>
      <c r="J75" s="254"/>
      <c r="K75" s="254"/>
      <c r="L75" s="254"/>
      <c r="M75" s="254"/>
      <c r="N75" s="254"/>
      <c r="O75" s="254"/>
      <c r="P75" s="254"/>
      <c r="Q75" s="254"/>
      <c r="R75" s="254"/>
      <c r="S75" s="254"/>
      <c r="T75" s="254"/>
      <c r="U75" s="254"/>
      <c r="V75" s="254"/>
      <c r="W75" s="254"/>
      <c r="X75" s="254"/>
      <c r="Y75" s="254"/>
      <c r="Z75" s="254"/>
    </row>
    <row r="76" spans="1:26" ht="13.5" customHeight="1">
      <c r="A76" s="254"/>
      <c r="B76" s="254"/>
      <c r="C76" s="254"/>
      <c r="D76" s="269"/>
      <c r="E76" s="254"/>
      <c r="F76" s="270"/>
      <c r="G76" s="254"/>
      <c r="H76" s="254"/>
      <c r="I76" s="254"/>
      <c r="J76" s="254"/>
      <c r="K76" s="254"/>
      <c r="L76" s="254"/>
      <c r="M76" s="254"/>
      <c r="N76" s="254"/>
      <c r="O76" s="254"/>
      <c r="P76" s="254"/>
      <c r="Q76" s="254"/>
      <c r="R76" s="254"/>
      <c r="S76" s="254"/>
      <c r="T76" s="254"/>
      <c r="U76" s="254"/>
      <c r="V76" s="254"/>
      <c r="W76" s="254"/>
      <c r="X76" s="254"/>
      <c r="Y76" s="254"/>
      <c r="Z76" s="254"/>
    </row>
    <row r="77" spans="1:26" ht="13.5" customHeight="1">
      <c r="A77" s="254"/>
      <c r="B77" s="254"/>
      <c r="C77" s="254"/>
      <c r="D77" s="269"/>
      <c r="E77" s="254"/>
      <c r="F77" s="270"/>
      <c r="G77" s="254"/>
      <c r="H77" s="254"/>
      <c r="I77" s="254"/>
      <c r="J77" s="254"/>
      <c r="K77" s="254"/>
      <c r="L77" s="254"/>
      <c r="M77" s="254"/>
      <c r="N77" s="254"/>
      <c r="O77" s="254"/>
      <c r="P77" s="254"/>
      <c r="Q77" s="254"/>
      <c r="R77" s="254"/>
      <c r="S77" s="254"/>
      <c r="T77" s="254"/>
      <c r="U77" s="254"/>
      <c r="V77" s="254"/>
      <c r="W77" s="254"/>
      <c r="X77" s="254"/>
      <c r="Y77" s="254"/>
      <c r="Z77" s="254"/>
    </row>
    <row r="78" spans="1:26" ht="13.5" customHeight="1">
      <c r="A78" s="254"/>
      <c r="B78" s="254"/>
      <c r="C78" s="254"/>
      <c r="D78" s="269"/>
      <c r="E78" s="254"/>
      <c r="F78" s="270"/>
      <c r="G78" s="254"/>
      <c r="H78" s="254"/>
      <c r="I78" s="254"/>
      <c r="J78" s="254"/>
      <c r="K78" s="254"/>
      <c r="L78" s="254"/>
      <c r="M78" s="254"/>
      <c r="N78" s="254"/>
      <c r="O78" s="254"/>
      <c r="P78" s="254"/>
      <c r="Q78" s="254"/>
      <c r="R78" s="254"/>
      <c r="S78" s="254"/>
      <c r="T78" s="254"/>
      <c r="U78" s="254"/>
      <c r="V78" s="254"/>
      <c r="W78" s="254"/>
      <c r="X78" s="254"/>
      <c r="Y78" s="254"/>
      <c r="Z78" s="254"/>
    </row>
    <row r="79" spans="1:26" ht="13.5" customHeight="1">
      <c r="A79" s="254"/>
      <c r="B79" s="254"/>
      <c r="C79" s="254"/>
      <c r="D79" s="269"/>
      <c r="E79" s="254"/>
      <c r="F79" s="270"/>
      <c r="G79" s="254"/>
      <c r="H79" s="254"/>
      <c r="I79" s="254"/>
      <c r="J79" s="254"/>
      <c r="K79" s="254"/>
      <c r="L79" s="254"/>
      <c r="M79" s="254"/>
      <c r="N79" s="254"/>
      <c r="O79" s="254"/>
      <c r="P79" s="254"/>
      <c r="Q79" s="254"/>
      <c r="R79" s="254"/>
      <c r="S79" s="254"/>
      <c r="T79" s="254"/>
      <c r="U79" s="254"/>
      <c r="V79" s="254"/>
      <c r="W79" s="254"/>
      <c r="X79" s="254"/>
      <c r="Y79" s="254"/>
      <c r="Z79" s="254"/>
    </row>
    <row r="80" spans="1:26" ht="13.5" customHeight="1">
      <c r="A80" s="254"/>
      <c r="B80" s="254"/>
      <c r="C80" s="254"/>
      <c r="D80" s="269"/>
      <c r="E80" s="254"/>
      <c r="F80" s="270"/>
      <c r="G80" s="254"/>
      <c r="H80" s="254"/>
      <c r="I80" s="254"/>
      <c r="J80" s="254"/>
      <c r="K80" s="254"/>
      <c r="L80" s="254"/>
      <c r="M80" s="254"/>
      <c r="N80" s="254"/>
      <c r="O80" s="254"/>
      <c r="P80" s="254"/>
      <c r="Q80" s="254"/>
      <c r="R80" s="254"/>
      <c r="S80" s="254"/>
      <c r="T80" s="254"/>
      <c r="U80" s="254"/>
      <c r="V80" s="254"/>
      <c r="W80" s="254"/>
      <c r="X80" s="254"/>
      <c r="Y80" s="254"/>
      <c r="Z80" s="254"/>
    </row>
    <row r="81" spans="1:26" ht="13.5" customHeight="1">
      <c r="A81" s="254"/>
      <c r="B81" s="254"/>
      <c r="C81" s="254"/>
      <c r="D81" s="269"/>
      <c r="E81" s="254"/>
      <c r="F81" s="270"/>
      <c r="G81" s="254"/>
      <c r="H81" s="254"/>
      <c r="I81" s="254"/>
      <c r="J81" s="254"/>
      <c r="K81" s="254"/>
      <c r="L81" s="254"/>
      <c r="M81" s="254"/>
      <c r="N81" s="254"/>
      <c r="O81" s="254"/>
      <c r="P81" s="254"/>
      <c r="Q81" s="254"/>
      <c r="R81" s="254"/>
      <c r="S81" s="254"/>
      <c r="T81" s="254"/>
      <c r="U81" s="254"/>
      <c r="V81" s="254"/>
      <c r="W81" s="254"/>
      <c r="X81" s="254"/>
      <c r="Y81" s="254"/>
      <c r="Z81" s="254"/>
    </row>
    <row r="82" spans="1:26" ht="13.5" customHeight="1">
      <c r="A82" s="254"/>
      <c r="B82" s="254"/>
      <c r="C82" s="254"/>
      <c r="D82" s="269"/>
      <c r="E82" s="254"/>
      <c r="F82" s="270"/>
      <c r="G82" s="254"/>
      <c r="H82" s="254"/>
      <c r="I82" s="254"/>
      <c r="J82" s="254"/>
      <c r="K82" s="254"/>
      <c r="L82" s="254"/>
      <c r="M82" s="254"/>
      <c r="N82" s="254"/>
      <c r="O82" s="254"/>
      <c r="P82" s="254"/>
      <c r="Q82" s="254"/>
      <c r="R82" s="254"/>
      <c r="S82" s="254"/>
      <c r="T82" s="254"/>
      <c r="U82" s="254"/>
      <c r="V82" s="254"/>
      <c r="W82" s="254"/>
      <c r="X82" s="254"/>
      <c r="Y82" s="254"/>
      <c r="Z82" s="254"/>
    </row>
    <row r="83" spans="1:26" ht="13.5" customHeight="1">
      <c r="A83" s="254"/>
      <c r="B83" s="254"/>
      <c r="C83" s="254"/>
      <c r="D83" s="269"/>
      <c r="E83" s="254"/>
      <c r="F83" s="270"/>
      <c r="G83" s="254"/>
      <c r="H83" s="254"/>
      <c r="I83" s="254"/>
      <c r="J83" s="254"/>
      <c r="K83" s="254"/>
      <c r="L83" s="254"/>
      <c r="M83" s="254"/>
      <c r="N83" s="254"/>
      <c r="O83" s="254"/>
      <c r="P83" s="254"/>
      <c r="Q83" s="254"/>
      <c r="R83" s="254"/>
      <c r="S83" s="254"/>
      <c r="T83" s="254"/>
      <c r="U83" s="254"/>
      <c r="V83" s="254"/>
      <c r="W83" s="254"/>
      <c r="X83" s="254"/>
      <c r="Y83" s="254"/>
      <c r="Z83" s="254"/>
    </row>
    <row r="84" spans="1:26" ht="13.5" customHeight="1">
      <c r="A84" s="254"/>
      <c r="B84" s="254"/>
      <c r="C84" s="254"/>
      <c r="D84" s="269"/>
      <c r="E84" s="254"/>
      <c r="F84" s="270"/>
      <c r="G84" s="254"/>
      <c r="H84" s="254"/>
      <c r="I84" s="254"/>
      <c r="J84" s="254"/>
      <c r="K84" s="254"/>
      <c r="L84" s="254"/>
      <c r="M84" s="254"/>
      <c r="N84" s="254"/>
      <c r="O84" s="254"/>
      <c r="P84" s="254"/>
      <c r="Q84" s="254"/>
      <c r="R84" s="254"/>
      <c r="S84" s="254"/>
      <c r="T84" s="254"/>
      <c r="U84" s="254"/>
      <c r="V84" s="254"/>
      <c r="W84" s="254"/>
      <c r="X84" s="254"/>
      <c r="Y84" s="254"/>
      <c r="Z84" s="254"/>
    </row>
    <row r="85" spans="1:26" ht="13.5" customHeight="1">
      <c r="A85" s="254"/>
      <c r="B85" s="254"/>
      <c r="C85" s="254"/>
      <c r="D85" s="269"/>
      <c r="E85" s="254"/>
      <c r="F85" s="270"/>
      <c r="G85" s="254"/>
      <c r="H85" s="254"/>
      <c r="I85" s="254"/>
      <c r="J85" s="254"/>
      <c r="K85" s="254"/>
      <c r="L85" s="254"/>
      <c r="M85" s="254"/>
      <c r="N85" s="254"/>
      <c r="O85" s="254"/>
      <c r="P85" s="254"/>
      <c r="Q85" s="254"/>
      <c r="R85" s="254"/>
      <c r="S85" s="254"/>
      <c r="T85" s="254"/>
      <c r="U85" s="254"/>
      <c r="V85" s="254"/>
      <c r="W85" s="254"/>
      <c r="X85" s="254"/>
      <c r="Y85" s="254"/>
      <c r="Z85" s="254"/>
    </row>
    <row r="86" spans="1:26" ht="13.5" customHeight="1">
      <c r="A86" s="254"/>
      <c r="B86" s="254"/>
      <c r="C86" s="254"/>
      <c r="D86" s="269"/>
      <c r="E86" s="254"/>
      <c r="F86" s="270"/>
      <c r="G86" s="254"/>
      <c r="H86" s="254"/>
      <c r="I86" s="254"/>
      <c r="J86" s="254"/>
      <c r="K86" s="254"/>
      <c r="L86" s="254"/>
      <c r="M86" s="254"/>
      <c r="N86" s="254"/>
      <c r="O86" s="254"/>
      <c r="P86" s="254"/>
      <c r="Q86" s="254"/>
      <c r="R86" s="254"/>
      <c r="S86" s="254"/>
      <c r="T86" s="254"/>
      <c r="U86" s="254"/>
      <c r="V86" s="254"/>
      <c r="W86" s="254"/>
      <c r="X86" s="254"/>
      <c r="Y86" s="254"/>
      <c r="Z86" s="254"/>
    </row>
    <row r="87" spans="1:26" ht="13.5" customHeight="1">
      <c r="A87" s="254"/>
      <c r="B87" s="254"/>
      <c r="C87" s="254"/>
      <c r="D87" s="269"/>
      <c r="E87" s="254"/>
      <c r="F87" s="270"/>
      <c r="G87" s="254"/>
      <c r="H87" s="254"/>
      <c r="I87" s="254"/>
      <c r="J87" s="254"/>
      <c r="K87" s="254"/>
      <c r="L87" s="254"/>
      <c r="M87" s="254"/>
      <c r="N87" s="254"/>
      <c r="O87" s="254"/>
      <c r="P87" s="254"/>
      <c r="Q87" s="254"/>
      <c r="R87" s="254"/>
      <c r="S87" s="254"/>
      <c r="T87" s="254"/>
      <c r="U87" s="254"/>
      <c r="V87" s="254"/>
      <c r="W87" s="254"/>
      <c r="X87" s="254"/>
      <c r="Y87" s="254"/>
      <c r="Z87" s="254"/>
    </row>
    <row r="88" spans="1:26" ht="13.5" customHeight="1">
      <c r="A88" s="254"/>
      <c r="B88" s="254"/>
      <c r="C88" s="254"/>
      <c r="D88" s="269"/>
      <c r="E88" s="254"/>
      <c r="F88" s="270"/>
      <c r="G88" s="254"/>
      <c r="H88" s="254"/>
      <c r="I88" s="254"/>
      <c r="J88" s="254"/>
      <c r="K88" s="254"/>
      <c r="L88" s="254"/>
      <c r="M88" s="254"/>
      <c r="N88" s="254"/>
      <c r="O88" s="254"/>
      <c r="P88" s="254"/>
      <c r="Q88" s="254"/>
      <c r="R88" s="254"/>
      <c r="S88" s="254"/>
      <c r="T88" s="254"/>
      <c r="U88" s="254"/>
      <c r="V88" s="254"/>
      <c r="W88" s="254"/>
      <c r="X88" s="254"/>
      <c r="Y88" s="254"/>
      <c r="Z88" s="254"/>
    </row>
    <row r="89" spans="1:26" ht="13.5" customHeight="1">
      <c r="A89" s="254"/>
      <c r="B89" s="254"/>
      <c r="C89" s="254"/>
      <c r="D89" s="269"/>
      <c r="E89" s="254"/>
      <c r="F89" s="270"/>
      <c r="G89" s="254"/>
      <c r="H89" s="254"/>
      <c r="I89" s="254"/>
      <c r="J89" s="254"/>
      <c r="K89" s="254"/>
      <c r="L89" s="254"/>
      <c r="M89" s="254"/>
      <c r="N89" s="254"/>
      <c r="O89" s="254"/>
      <c r="P89" s="254"/>
      <c r="Q89" s="254"/>
      <c r="R89" s="254"/>
      <c r="S89" s="254"/>
      <c r="T89" s="254"/>
      <c r="U89" s="254"/>
      <c r="V89" s="254"/>
      <c r="W89" s="254"/>
      <c r="X89" s="254"/>
      <c r="Y89" s="254"/>
      <c r="Z89" s="254"/>
    </row>
    <row r="90" spans="1:26" ht="13.5" customHeight="1">
      <c r="A90" s="254"/>
      <c r="B90" s="254"/>
      <c r="C90" s="254"/>
      <c r="D90" s="269"/>
      <c r="E90" s="254"/>
      <c r="F90" s="270"/>
      <c r="G90" s="254"/>
      <c r="H90" s="254"/>
      <c r="I90" s="254"/>
      <c r="J90" s="254"/>
      <c r="K90" s="254"/>
      <c r="L90" s="254"/>
      <c r="M90" s="254"/>
      <c r="N90" s="254"/>
      <c r="O90" s="254"/>
      <c r="P90" s="254"/>
      <c r="Q90" s="254"/>
      <c r="R90" s="254"/>
      <c r="S90" s="254"/>
      <c r="T90" s="254"/>
      <c r="U90" s="254"/>
      <c r="V90" s="254"/>
      <c r="W90" s="254"/>
      <c r="X90" s="254"/>
      <c r="Y90" s="254"/>
      <c r="Z90" s="254"/>
    </row>
    <row r="91" spans="1:26" ht="13.5" customHeight="1">
      <c r="A91" s="254"/>
      <c r="B91" s="254"/>
      <c r="C91" s="254"/>
      <c r="D91" s="269"/>
      <c r="E91" s="254"/>
      <c r="F91" s="270"/>
      <c r="G91" s="254"/>
      <c r="H91" s="254"/>
      <c r="I91" s="254"/>
      <c r="J91" s="254"/>
      <c r="K91" s="254"/>
      <c r="L91" s="254"/>
      <c r="M91" s="254"/>
      <c r="N91" s="254"/>
      <c r="O91" s="254"/>
      <c r="P91" s="254"/>
      <c r="Q91" s="254"/>
      <c r="R91" s="254"/>
      <c r="S91" s="254"/>
      <c r="T91" s="254"/>
      <c r="U91" s="254"/>
      <c r="V91" s="254"/>
      <c r="W91" s="254"/>
      <c r="X91" s="254"/>
      <c r="Y91" s="254"/>
      <c r="Z91" s="254"/>
    </row>
    <row r="92" spans="1:26" ht="13.5" customHeight="1">
      <c r="A92" s="254"/>
      <c r="B92" s="254"/>
      <c r="C92" s="254"/>
      <c r="D92" s="269"/>
      <c r="E92" s="254"/>
      <c r="F92" s="270"/>
      <c r="G92" s="254"/>
      <c r="H92" s="254"/>
      <c r="I92" s="254"/>
      <c r="J92" s="254"/>
      <c r="K92" s="254"/>
      <c r="L92" s="254"/>
      <c r="M92" s="254"/>
      <c r="N92" s="254"/>
      <c r="O92" s="254"/>
      <c r="P92" s="254"/>
      <c r="Q92" s="254"/>
      <c r="R92" s="254"/>
      <c r="S92" s="254"/>
      <c r="T92" s="254"/>
      <c r="U92" s="254"/>
      <c r="V92" s="254"/>
      <c r="W92" s="254"/>
      <c r="X92" s="254"/>
      <c r="Y92" s="254"/>
      <c r="Z92" s="254"/>
    </row>
    <row r="93" spans="1:26" ht="13.5" customHeight="1">
      <c r="A93" s="254"/>
      <c r="B93" s="254"/>
      <c r="C93" s="254"/>
      <c r="D93" s="269"/>
      <c r="E93" s="254"/>
      <c r="F93" s="270"/>
      <c r="G93" s="254"/>
      <c r="H93" s="254"/>
      <c r="I93" s="254"/>
      <c r="J93" s="254"/>
      <c r="K93" s="254"/>
      <c r="L93" s="254"/>
      <c r="M93" s="254"/>
      <c r="N93" s="254"/>
      <c r="O93" s="254"/>
      <c r="P93" s="254"/>
      <c r="Q93" s="254"/>
      <c r="R93" s="254"/>
      <c r="S93" s="254"/>
      <c r="T93" s="254"/>
      <c r="U93" s="254"/>
      <c r="V93" s="254"/>
      <c r="W93" s="254"/>
      <c r="X93" s="254"/>
      <c r="Y93" s="254"/>
      <c r="Z93" s="254"/>
    </row>
    <row r="94" spans="1:26" ht="13.5" customHeight="1">
      <c r="A94" s="254"/>
      <c r="B94" s="254"/>
      <c r="C94" s="254"/>
      <c r="D94" s="269"/>
      <c r="E94" s="254"/>
      <c r="F94" s="270"/>
      <c r="G94" s="254"/>
      <c r="H94" s="254"/>
      <c r="I94" s="254"/>
      <c r="J94" s="254"/>
      <c r="K94" s="254"/>
      <c r="L94" s="254"/>
      <c r="M94" s="254"/>
      <c r="N94" s="254"/>
      <c r="O94" s="254"/>
      <c r="P94" s="254"/>
      <c r="Q94" s="254"/>
      <c r="R94" s="254"/>
      <c r="S94" s="254"/>
      <c r="T94" s="254"/>
      <c r="U94" s="254"/>
      <c r="V94" s="254"/>
      <c r="W94" s="254"/>
      <c r="X94" s="254"/>
      <c r="Y94" s="254"/>
      <c r="Z94" s="254"/>
    </row>
    <row r="95" spans="1:26" ht="13.5" customHeight="1">
      <c r="A95" s="254"/>
      <c r="B95" s="254"/>
      <c r="C95" s="254"/>
      <c r="D95" s="269"/>
      <c r="E95" s="254"/>
      <c r="F95" s="270"/>
      <c r="G95" s="254"/>
      <c r="H95" s="254"/>
      <c r="I95" s="254"/>
      <c r="J95" s="254"/>
      <c r="K95" s="254"/>
      <c r="L95" s="254"/>
      <c r="M95" s="254"/>
      <c r="N95" s="254"/>
      <c r="O95" s="254"/>
      <c r="P95" s="254"/>
      <c r="Q95" s="254"/>
      <c r="R95" s="254"/>
      <c r="S95" s="254"/>
      <c r="T95" s="254"/>
      <c r="U95" s="254"/>
      <c r="V95" s="254"/>
      <c r="W95" s="254"/>
      <c r="X95" s="254"/>
      <c r="Y95" s="254"/>
      <c r="Z95" s="254"/>
    </row>
    <row r="96" spans="1:26" ht="13.5" customHeight="1">
      <c r="A96" s="254"/>
      <c r="B96" s="254"/>
      <c r="C96" s="254"/>
      <c r="D96" s="269"/>
      <c r="E96" s="254"/>
      <c r="F96" s="270"/>
      <c r="G96" s="254"/>
      <c r="H96" s="254"/>
      <c r="I96" s="254"/>
      <c r="J96" s="254"/>
      <c r="K96" s="254"/>
      <c r="L96" s="254"/>
      <c r="M96" s="254"/>
      <c r="N96" s="254"/>
      <c r="O96" s="254"/>
      <c r="P96" s="254"/>
      <c r="Q96" s="254"/>
      <c r="R96" s="254"/>
      <c r="S96" s="254"/>
      <c r="T96" s="254"/>
      <c r="U96" s="254"/>
      <c r="V96" s="254"/>
      <c r="W96" s="254"/>
      <c r="X96" s="254"/>
      <c r="Y96" s="254"/>
      <c r="Z96" s="254"/>
    </row>
    <row r="97" spans="1:26" ht="13.5" customHeight="1">
      <c r="A97" s="254"/>
      <c r="B97" s="254"/>
      <c r="C97" s="254"/>
      <c r="D97" s="269"/>
      <c r="E97" s="254"/>
      <c r="F97" s="270"/>
      <c r="G97" s="254"/>
      <c r="H97" s="254"/>
      <c r="I97" s="254"/>
      <c r="J97" s="254"/>
      <c r="K97" s="254"/>
      <c r="L97" s="254"/>
      <c r="M97" s="254"/>
      <c r="N97" s="254"/>
      <c r="O97" s="254"/>
      <c r="P97" s="254"/>
      <c r="Q97" s="254"/>
      <c r="R97" s="254"/>
      <c r="S97" s="254"/>
      <c r="T97" s="254"/>
      <c r="U97" s="254"/>
      <c r="V97" s="254"/>
      <c r="W97" s="254"/>
      <c r="X97" s="254"/>
      <c r="Y97" s="254"/>
      <c r="Z97" s="254"/>
    </row>
    <row r="98" spans="1:26" ht="13.5" customHeight="1">
      <c r="A98" s="254"/>
      <c r="B98" s="254"/>
      <c r="C98" s="254"/>
      <c r="D98" s="269"/>
      <c r="E98" s="254"/>
      <c r="F98" s="270"/>
      <c r="G98" s="254"/>
      <c r="H98" s="254"/>
      <c r="I98" s="254"/>
      <c r="J98" s="254"/>
      <c r="K98" s="254"/>
      <c r="L98" s="254"/>
      <c r="M98" s="254"/>
      <c r="N98" s="254"/>
      <c r="O98" s="254"/>
      <c r="P98" s="254"/>
      <c r="Q98" s="254"/>
      <c r="R98" s="254"/>
      <c r="S98" s="254"/>
      <c r="T98" s="254"/>
      <c r="U98" s="254"/>
      <c r="V98" s="254"/>
      <c r="W98" s="254"/>
      <c r="X98" s="254"/>
      <c r="Y98" s="254"/>
      <c r="Z98" s="254"/>
    </row>
    <row r="99" spans="1:26" ht="13.5" customHeight="1">
      <c r="A99" s="254"/>
      <c r="B99" s="254"/>
      <c r="C99" s="254"/>
      <c r="D99" s="269"/>
      <c r="E99" s="254"/>
      <c r="F99" s="270"/>
      <c r="G99" s="254"/>
      <c r="H99" s="254"/>
      <c r="I99" s="254"/>
      <c r="J99" s="254"/>
      <c r="K99" s="254"/>
      <c r="L99" s="254"/>
      <c r="M99" s="254"/>
      <c r="N99" s="254"/>
      <c r="O99" s="254"/>
      <c r="P99" s="254"/>
      <c r="Q99" s="254"/>
      <c r="R99" s="254"/>
      <c r="S99" s="254"/>
      <c r="T99" s="254"/>
      <c r="U99" s="254"/>
      <c r="V99" s="254"/>
      <c r="W99" s="254"/>
      <c r="X99" s="254"/>
      <c r="Y99" s="254"/>
      <c r="Z99" s="254"/>
    </row>
    <row r="100" spans="1:26" ht="13.5" customHeight="1">
      <c r="A100" s="254"/>
      <c r="B100" s="254"/>
      <c r="C100" s="254"/>
      <c r="D100" s="269"/>
      <c r="E100" s="254"/>
      <c r="F100" s="270"/>
      <c r="G100" s="254"/>
      <c r="H100" s="254"/>
      <c r="I100" s="254"/>
      <c r="J100" s="254"/>
      <c r="K100" s="254"/>
      <c r="L100" s="254"/>
      <c r="M100" s="254"/>
      <c r="N100" s="254"/>
      <c r="O100" s="254"/>
      <c r="P100" s="254"/>
      <c r="Q100" s="254"/>
      <c r="R100" s="254"/>
      <c r="S100" s="254"/>
      <c r="T100" s="254"/>
      <c r="U100" s="254"/>
      <c r="V100" s="254"/>
      <c r="W100" s="254"/>
      <c r="X100" s="254"/>
      <c r="Y100" s="254"/>
      <c r="Z100" s="254"/>
    </row>
    <row r="101" spans="1:26" ht="13.5" customHeight="1">
      <c r="A101" s="254"/>
      <c r="B101" s="254"/>
      <c r="C101" s="254"/>
      <c r="D101" s="269"/>
      <c r="E101" s="254"/>
      <c r="F101" s="270"/>
      <c r="G101" s="254"/>
      <c r="H101" s="254"/>
      <c r="I101" s="254"/>
      <c r="J101" s="254"/>
      <c r="K101" s="254"/>
      <c r="L101" s="254"/>
      <c r="M101" s="254"/>
      <c r="N101" s="254"/>
      <c r="O101" s="254"/>
      <c r="P101" s="254"/>
      <c r="Q101" s="254"/>
      <c r="R101" s="254"/>
      <c r="S101" s="254"/>
      <c r="T101" s="254"/>
      <c r="U101" s="254"/>
      <c r="V101" s="254"/>
      <c r="W101" s="254"/>
      <c r="X101" s="254"/>
      <c r="Y101" s="254"/>
      <c r="Z101" s="254"/>
    </row>
    <row r="102" spans="1:26" ht="13.5" customHeight="1">
      <c r="A102" s="254"/>
      <c r="B102" s="254"/>
      <c r="C102" s="254"/>
      <c r="D102" s="269"/>
      <c r="E102" s="254"/>
      <c r="F102" s="270"/>
      <c r="G102" s="254"/>
      <c r="H102" s="254"/>
      <c r="I102" s="254"/>
      <c r="J102" s="254"/>
      <c r="K102" s="254"/>
      <c r="L102" s="254"/>
      <c r="M102" s="254"/>
      <c r="N102" s="254"/>
      <c r="O102" s="254"/>
      <c r="P102" s="254"/>
      <c r="Q102" s="254"/>
      <c r="R102" s="254"/>
      <c r="S102" s="254"/>
      <c r="T102" s="254"/>
      <c r="U102" s="254"/>
      <c r="V102" s="254"/>
      <c r="W102" s="254"/>
      <c r="X102" s="254"/>
      <c r="Y102" s="254"/>
      <c r="Z102" s="254"/>
    </row>
    <row r="103" spans="1:26" ht="13.5" customHeight="1">
      <c r="A103" s="254"/>
      <c r="B103" s="254"/>
      <c r="C103" s="254"/>
      <c r="D103" s="269"/>
      <c r="E103" s="254"/>
      <c r="F103" s="270"/>
      <c r="G103" s="254"/>
      <c r="H103" s="254"/>
      <c r="I103" s="254"/>
      <c r="J103" s="254"/>
      <c r="K103" s="254"/>
      <c r="L103" s="254"/>
      <c r="M103" s="254"/>
      <c r="N103" s="254"/>
      <c r="O103" s="254"/>
      <c r="P103" s="254"/>
      <c r="Q103" s="254"/>
      <c r="R103" s="254"/>
      <c r="S103" s="254"/>
      <c r="T103" s="254"/>
      <c r="U103" s="254"/>
      <c r="V103" s="254"/>
      <c r="W103" s="254"/>
      <c r="X103" s="254"/>
      <c r="Y103" s="254"/>
      <c r="Z103" s="254"/>
    </row>
    <row r="104" spans="1:26" ht="13.5" customHeight="1">
      <c r="A104" s="254"/>
      <c r="B104" s="254"/>
      <c r="C104" s="254"/>
      <c r="D104" s="269"/>
      <c r="E104" s="254"/>
      <c r="F104" s="270"/>
      <c r="G104" s="254"/>
      <c r="H104" s="254"/>
      <c r="I104" s="254"/>
      <c r="J104" s="254"/>
      <c r="K104" s="254"/>
      <c r="L104" s="254"/>
      <c r="M104" s="254"/>
      <c r="N104" s="254"/>
      <c r="O104" s="254"/>
      <c r="P104" s="254"/>
      <c r="Q104" s="254"/>
      <c r="R104" s="254"/>
      <c r="S104" s="254"/>
      <c r="T104" s="254"/>
      <c r="U104" s="254"/>
      <c r="V104" s="254"/>
      <c r="W104" s="254"/>
      <c r="X104" s="254"/>
      <c r="Y104" s="254"/>
      <c r="Z104" s="254"/>
    </row>
    <row r="105" spans="1:26" ht="13.5" customHeight="1">
      <c r="A105" s="254"/>
      <c r="B105" s="254"/>
      <c r="C105" s="254"/>
      <c r="D105" s="269"/>
      <c r="E105" s="254"/>
      <c r="F105" s="270"/>
      <c r="G105" s="254"/>
      <c r="H105" s="254"/>
      <c r="I105" s="254"/>
      <c r="J105" s="254"/>
      <c r="K105" s="254"/>
      <c r="L105" s="254"/>
      <c r="M105" s="254"/>
      <c r="N105" s="254"/>
      <c r="O105" s="254"/>
      <c r="P105" s="254"/>
      <c r="Q105" s="254"/>
      <c r="R105" s="254"/>
      <c r="S105" s="254"/>
      <c r="T105" s="254"/>
      <c r="U105" s="254"/>
      <c r="V105" s="254"/>
      <c r="W105" s="254"/>
      <c r="X105" s="254"/>
      <c r="Y105" s="254"/>
      <c r="Z105" s="254"/>
    </row>
    <row r="106" spans="1:26" ht="13.5" customHeight="1">
      <c r="A106" s="254"/>
      <c r="B106" s="254"/>
      <c r="C106" s="254"/>
      <c r="D106" s="269"/>
      <c r="E106" s="254"/>
      <c r="F106" s="270"/>
      <c r="G106" s="254"/>
      <c r="H106" s="254"/>
      <c r="I106" s="254"/>
      <c r="J106" s="254"/>
      <c r="K106" s="254"/>
      <c r="L106" s="254"/>
      <c r="M106" s="254"/>
      <c r="N106" s="254"/>
      <c r="O106" s="254"/>
      <c r="P106" s="254"/>
      <c r="Q106" s="254"/>
      <c r="R106" s="254"/>
      <c r="S106" s="254"/>
      <c r="T106" s="254"/>
      <c r="U106" s="254"/>
      <c r="V106" s="254"/>
      <c r="W106" s="254"/>
      <c r="X106" s="254"/>
      <c r="Y106" s="254"/>
      <c r="Z106" s="254"/>
    </row>
    <row r="107" spans="1:26" ht="13.5" customHeight="1">
      <c r="A107" s="254"/>
      <c r="B107" s="254"/>
      <c r="C107" s="254"/>
      <c r="D107" s="269"/>
      <c r="E107" s="254"/>
      <c r="F107" s="270"/>
      <c r="G107" s="254"/>
      <c r="H107" s="254"/>
      <c r="I107" s="254"/>
      <c r="J107" s="254"/>
      <c r="K107" s="254"/>
      <c r="L107" s="254"/>
      <c r="M107" s="254"/>
      <c r="N107" s="254"/>
      <c r="O107" s="254"/>
      <c r="P107" s="254"/>
      <c r="Q107" s="254"/>
      <c r="R107" s="254"/>
      <c r="S107" s="254"/>
      <c r="T107" s="254"/>
      <c r="U107" s="254"/>
      <c r="V107" s="254"/>
      <c r="W107" s="254"/>
      <c r="X107" s="254"/>
      <c r="Y107" s="254"/>
      <c r="Z107" s="254"/>
    </row>
    <row r="108" spans="1:26" ht="13.5" customHeight="1">
      <c r="A108" s="254"/>
      <c r="B108" s="254"/>
      <c r="C108" s="254"/>
      <c r="D108" s="269"/>
      <c r="E108" s="254"/>
      <c r="F108" s="270"/>
      <c r="G108" s="254"/>
      <c r="H108" s="254"/>
      <c r="I108" s="254"/>
      <c r="J108" s="254"/>
      <c r="K108" s="254"/>
      <c r="L108" s="254"/>
      <c r="M108" s="254"/>
      <c r="N108" s="254"/>
      <c r="O108" s="254"/>
      <c r="P108" s="254"/>
      <c r="Q108" s="254"/>
      <c r="R108" s="254"/>
      <c r="S108" s="254"/>
      <c r="T108" s="254"/>
      <c r="U108" s="254"/>
      <c r="V108" s="254"/>
      <c r="W108" s="254"/>
      <c r="X108" s="254"/>
      <c r="Y108" s="254"/>
      <c r="Z108" s="254"/>
    </row>
    <row r="109" spans="1:26" ht="13.5" customHeight="1">
      <c r="A109" s="254"/>
      <c r="B109" s="254"/>
      <c r="C109" s="254"/>
      <c r="D109" s="269"/>
      <c r="E109" s="254"/>
      <c r="F109" s="270"/>
      <c r="G109" s="254"/>
      <c r="H109" s="254"/>
      <c r="I109" s="254"/>
      <c r="J109" s="254"/>
      <c r="K109" s="254"/>
      <c r="L109" s="254"/>
      <c r="M109" s="254"/>
      <c r="N109" s="254"/>
      <c r="O109" s="254"/>
      <c r="P109" s="254"/>
      <c r="Q109" s="254"/>
      <c r="R109" s="254"/>
      <c r="S109" s="254"/>
      <c r="T109" s="254"/>
      <c r="U109" s="254"/>
      <c r="V109" s="254"/>
      <c r="W109" s="254"/>
      <c r="X109" s="254"/>
      <c r="Y109" s="254"/>
      <c r="Z109" s="254"/>
    </row>
    <row r="110" spans="1:26" ht="13.5" customHeight="1">
      <c r="A110" s="254"/>
      <c r="B110" s="254"/>
      <c r="C110" s="254"/>
      <c r="D110" s="269"/>
      <c r="E110" s="254"/>
      <c r="F110" s="270"/>
      <c r="G110" s="254"/>
      <c r="H110" s="254"/>
      <c r="I110" s="254"/>
      <c r="J110" s="254"/>
      <c r="K110" s="254"/>
      <c r="L110" s="254"/>
      <c r="M110" s="254"/>
      <c r="N110" s="254"/>
      <c r="O110" s="254"/>
      <c r="P110" s="254"/>
      <c r="Q110" s="254"/>
      <c r="R110" s="254"/>
      <c r="S110" s="254"/>
      <c r="T110" s="254"/>
      <c r="U110" s="254"/>
      <c r="V110" s="254"/>
      <c r="W110" s="254"/>
      <c r="X110" s="254"/>
      <c r="Y110" s="254"/>
      <c r="Z110" s="254"/>
    </row>
    <row r="111" spans="1:26" ht="13.5" customHeight="1">
      <c r="A111" s="254"/>
      <c r="B111" s="254"/>
      <c r="C111" s="254"/>
      <c r="D111" s="269"/>
      <c r="E111" s="254"/>
      <c r="F111" s="270"/>
      <c r="G111" s="254"/>
      <c r="H111" s="254"/>
      <c r="I111" s="254"/>
      <c r="J111" s="254"/>
      <c r="K111" s="254"/>
      <c r="L111" s="254"/>
      <c r="M111" s="254"/>
      <c r="N111" s="254"/>
      <c r="O111" s="254"/>
      <c r="P111" s="254"/>
      <c r="Q111" s="254"/>
      <c r="R111" s="254"/>
      <c r="S111" s="254"/>
      <c r="T111" s="254"/>
      <c r="U111" s="254"/>
      <c r="V111" s="254"/>
      <c r="W111" s="254"/>
      <c r="X111" s="254"/>
      <c r="Y111" s="254"/>
      <c r="Z111" s="254"/>
    </row>
    <row r="112" spans="1:26" ht="13.5" customHeight="1">
      <c r="A112" s="254"/>
      <c r="B112" s="254"/>
      <c r="C112" s="254"/>
      <c r="D112" s="269"/>
      <c r="E112" s="254"/>
      <c r="F112" s="270"/>
      <c r="G112" s="254"/>
      <c r="H112" s="254"/>
      <c r="I112" s="254"/>
      <c r="J112" s="254"/>
      <c r="K112" s="254"/>
      <c r="L112" s="254"/>
      <c r="M112" s="254"/>
      <c r="N112" s="254"/>
      <c r="O112" s="254"/>
      <c r="P112" s="254"/>
      <c r="Q112" s="254"/>
      <c r="R112" s="254"/>
      <c r="S112" s="254"/>
      <c r="T112" s="254"/>
      <c r="U112" s="254"/>
      <c r="V112" s="254"/>
      <c r="W112" s="254"/>
      <c r="X112" s="254"/>
      <c r="Y112" s="254"/>
      <c r="Z112" s="254"/>
    </row>
    <row r="113" spans="1:26" ht="13.5" customHeight="1">
      <c r="A113" s="254"/>
      <c r="B113" s="254"/>
      <c r="C113" s="254"/>
      <c r="D113" s="269"/>
      <c r="E113" s="254"/>
      <c r="F113" s="270"/>
      <c r="G113" s="254"/>
      <c r="H113" s="254"/>
      <c r="I113" s="254"/>
      <c r="J113" s="254"/>
      <c r="K113" s="254"/>
      <c r="L113" s="254"/>
      <c r="M113" s="254"/>
      <c r="N113" s="254"/>
      <c r="O113" s="254"/>
      <c r="P113" s="254"/>
      <c r="Q113" s="254"/>
      <c r="R113" s="254"/>
      <c r="S113" s="254"/>
      <c r="T113" s="254"/>
      <c r="U113" s="254"/>
      <c r="V113" s="254"/>
      <c r="W113" s="254"/>
      <c r="X113" s="254"/>
      <c r="Y113" s="254"/>
      <c r="Z113" s="254"/>
    </row>
    <row r="114" spans="1:26" ht="13.5" customHeight="1">
      <c r="A114" s="254"/>
      <c r="B114" s="254"/>
      <c r="C114" s="254"/>
      <c r="D114" s="269"/>
      <c r="E114" s="254"/>
      <c r="F114" s="270"/>
      <c r="G114" s="254"/>
      <c r="H114" s="254"/>
      <c r="I114" s="254"/>
      <c r="J114" s="254"/>
      <c r="K114" s="254"/>
      <c r="L114" s="254"/>
      <c r="M114" s="254"/>
      <c r="N114" s="254"/>
      <c r="O114" s="254"/>
      <c r="P114" s="254"/>
      <c r="Q114" s="254"/>
      <c r="R114" s="254"/>
      <c r="S114" s="254"/>
      <c r="T114" s="254"/>
      <c r="U114" s="254"/>
      <c r="V114" s="254"/>
      <c r="W114" s="254"/>
      <c r="X114" s="254"/>
      <c r="Y114" s="254"/>
      <c r="Z114" s="254"/>
    </row>
    <row r="115" spans="1:26" ht="13.5" customHeight="1">
      <c r="A115" s="254"/>
      <c r="B115" s="254"/>
      <c r="C115" s="254"/>
      <c r="D115" s="269"/>
      <c r="E115" s="254"/>
      <c r="F115" s="270"/>
      <c r="G115" s="254"/>
      <c r="H115" s="254"/>
      <c r="I115" s="254"/>
      <c r="J115" s="254"/>
      <c r="K115" s="254"/>
      <c r="L115" s="254"/>
      <c r="M115" s="254"/>
      <c r="N115" s="254"/>
      <c r="O115" s="254"/>
      <c r="P115" s="254"/>
      <c r="Q115" s="254"/>
      <c r="R115" s="254"/>
      <c r="S115" s="254"/>
      <c r="T115" s="254"/>
      <c r="U115" s="254"/>
      <c r="V115" s="254"/>
      <c r="W115" s="254"/>
      <c r="X115" s="254"/>
      <c r="Y115" s="254"/>
      <c r="Z115" s="254"/>
    </row>
    <row r="116" spans="1:26" ht="13.5" customHeight="1">
      <c r="A116" s="254"/>
      <c r="B116" s="254"/>
      <c r="C116" s="254"/>
      <c r="D116" s="269"/>
      <c r="E116" s="254"/>
      <c r="F116" s="270"/>
      <c r="G116" s="254"/>
      <c r="H116" s="254"/>
      <c r="I116" s="254"/>
      <c r="J116" s="254"/>
      <c r="K116" s="254"/>
      <c r="L116" s="254"/>
      <c r="M116" s="254"/>
      <c r="N116" s="254"/>
      <c r="O116" s="254"/>
      <c r="P116" s="254"/>
      <c r="Q116" s="254"/>
      <c r="R116" s="254"/>
      <c r="S116" s="254"/>
      <c r="T116" s="254"/>
      <c r="U116" s="254"/>
      <c r="V116" s="254"/>
      <c r="W116" s="254"/>
      <c r="X116" s="254"/>
      <c r="Y116" s="254"/>
      <c r="Z116" s="254"/>
    </row>
    <row r="117" spans="1:26" ht="13.5" customHeight="1">
      <c r="A117" s="254"/>
      <c r="B117" s="254"/>
      <c r="C117" s="254"/>
      <c r="D117" s="269"/>
      <c r="E117" s="254"/>
      <c r="F117" s="270"/>
      <c r="G117" s="254"/>
      <c r="H117" s="254"/>
      <c r="I117" s="254"/>
      <c r="J117" s="254"/>
      <c r="K117" s="254"/>
      <c r="L117" s="254"/>
      <c r="M117" s="254"/>
      <c r="N117" s="254"/>
      <c r="O117" s="254"/>
      <c r="P117" s="254"/>
      <c r="Q117" s="254"/>
      <c r="R117" s="254"/>
      <c r="S117" s="254"/>
      <c r="T117" s="254"/>
      <c r="U117" s="254"/>
      <c r="V117" s="254"/>
      <c r="W117" s="254"/>
      <c r="X117" s="254"/>
      <c r="Y117" s="254"/>
      <c r="Z117" s="254"/>
    </row>
    <row r="118" spans="1:26" ht="13.5" customHeight="1">
      <c r="A118" s="254"/>
      <c r="B118" s="254"/>
      <c r="C118" s="254"/>
      <c r="D118" s="269"/>
      <c r="E118" s="254"/>
      <c r="F118" s="270"/>
      <c r="G118" s="254"/>
      <c r="H118" s="254"/>
      <c r="I118" s="254"/>
      <c r="J118" s="254"/>
      <c r="K118" s="254"/>
      <c r="L118" s="254"/>
      <c r="M118" s="254"/>
      <c r="N118" s="254"/>
      <c r="O118" s="254"/>
      <c r="P118" s="254"/>
      <c r="Q118" s="254"/>
      <c r="R118" s="254"/>
      <c r="S118" s="254"/>
      <c r="T118" s="254"/>
      <c r="U118" s="254"/>
      <c r="V118" s="254"/>
      <c r="W118" s="254"/>
      <c r="X118" s="254"/>
      <c r="Y118" s="254"/>
      <c r="Z118" s="254"/>
    </row>
    <row r="119" spans="1:26" ht="13.5" customHeight="1">
      <c r="A119" s="254"/>
      <c r="B119" s="254"/>
      <c r="C119" s="254"/>
      <c r="D119" s="269"/>
      <c r="E119" s="254"/>
      <c r="F119" s="270"/>
      <c r="G119" s="254"/>
      <c r="H119" s="254"/>
      <c r="I119" s="254"/>
      <c r="J119" s="254"/>
      <c r="K119" s="254"/>
      <c r="L119" s="254"/>
      <c r="M119" s="254"/>
      <c r="N119" s="254"/>
      <c r="O119" s="254"/>
      <c r="P119" s="254"/>
      <c r="Q119" s="254"/>
      <c r="R119" s="254"/>
      <c r="S119" s="254"/>
      <c r="T119" s="254"/>
      <c r="U119" s="254"/>
      <c r="V119" s="254"/>
      <c r="W119" s="254"/>
      <c r="X119" s="254"/>
      <c r="Y119" s="254"/>
      <c r="Z119" s="254"/>
    </row>
    <row r="120" spans="1:26" ht="13.5" customHeight="1">
      <c r="A120" s="254"/>
      <c r="B120" s="254"/>
      <c r="C120" s="254"/>
      <c r="D120" s="269"/>
      <c r="E120" s="254"/>
      <c r="F120" s="270"/>
      <c r="G120" s="254"/>
      <c r="H120" s="254"/>
      <c r="I120" s="254"/>
      <c r="J120" s="254"/>
      <c r="K120" s="254"/>
      <c r="L120" s="254"/>
      <c r="M120" s="254"/>
      <c r="N120" s="254"/>
      <c r="O120" s="254"/>
      <c r="P120" s="254"/>
      <c r="Q120" s="254"/>
      <c r="R120" s="254"/>
      <c r="S120" s="254"/>
      <c r="T120" s="254"/>
      <c r="U120" s="254"/>
      <c r="V120" s="254"/>
      <c r="W120" s="254"/>
      <c r="X120" s="254"/>
      <c r="Y120" s="254"/>
      <c r="Z120" s="254"/>
    </row>
    <row r="121" spans="1:26" ht="13.5" customHeight="1">
      <c r="A121" s="254"/>
      <c r="B121" s="254"/>
      <c r="C121" s="254"/>
      <c r="D121" s="269"/>
      <c r="E121" s="254"/>
      <c r="F121" s="270"/>
      <c r="G121" s="254"/>
      <c r="H121" s="254"/>
      <c r="I121" s="254"/>
      <c r="J121" s="254"/>
      <c r="K121" s="254"/>
      <c r="L121" s="254"/>
      <c r="M121" s="254"/>
      <c r="N121" s="254"/>
      <c r="O121" s="254"/>
      <c r="P121" s="254"/>
      <c r="Q121" s="254"/>
      <c r="R121" s="254"/>
      <c r="S121" s="254"/>
      <c r="T121" s="254"/>
      <c r="U121" s="254"/>
      <c r="V121" s="254"/>
      <c r="W121" s="254"/>
      <c r="X121" s="254"/>
      <c r="Y121" s="254"/>
      <c r="Z121" s="254"/>
    </row>
    <row r="122" spans="1:26" ht="13.5" customHeight="1">
      <c r="A122" s="254"/>
      <c r="B122" s="254"/>
      <c r="C122" s="254"/>
      <c r="D122" s="269"/>
      <c r="E122" s="254"/>
      <c r="F122" s="270"/>
      <c r="G122" s="254"/>
      <c r="H122" s="254"/>
      <c r="I122" s="254"/>
      <c r="J122" s="254"/>
      <c r="K122" s="254"/>
      <c r="L122" s="254"/>
      <c r="M122" s="254"/>
      <c r="N122" s="254"/>
      <c r="O122" s="254"/>
      <c r="P122" s="254"/>
      <c r="Q122" s="254"/>
      <c r="R122" s="254"/>
      <c r="S122" s="254"/>
      <c r="T122" s="254"/>
      <c r="U122" s="254"/>
      <c r="V122" s="254"/>
      <c r="W122" s="254"/>
      <c r="X122" s="254"/>
      <c r="Y122" s="254"/>
      <c r="Z122" s="254"/>
    </row>
    <row r="123" spans="1:26" ht="13.5" customHeight="1">
      <c r="A123" s="254"/>
      <c r="B123" s="254"/>
      <c r="C123" s="254"/>
      <c r="D123" s="269"/>
      <c r="E123" s="254"/>
      <c r="F123" s="270"/>
      <c r="G123" s="254"/>
      <c r="H123" s="254"/>
      <c r="I123" s="254"/>
      <c r="J123" s="254"/>
      <c r="K123" s="254"/>
      <c r="L123" s="254"/>
      <c r="M123" s="254"/>
      <c r="N123" s="254"/>
      <c r="O123" s="254"/>
      <c r="P123" s="254"/>
      <c r="Q123" s="254"/>
      <c r="R123" s="254"/>
      <c r="S123" s="254"/>
      <c r="T123" s="254"/>
      <c r="U123" s="254"/>
      <c r="V123" s="254"/>
      <c r="W123" s="254"/>
      <c r="X123" s="254"/>
      <c r="Y123" s="254"/>
      <c r="Z123" s="254"/>
    </row>
    <row r="124" spans="1:26" ht="13.5" customHeight="1">
      <c r="A124" s="254"/>
      <c r="B124" s="254"/>
      <c r="C124" s="254"/>
      <c r="D124" s="269"/>
      <c r="E124" s="254"/>
      <c r="F124" s="270"/>
      <c r="G124" s="254"/>
      <c r="H124" s="254"/>
      <c r="I124" s="254"/>
      <c r="J124" s="254"/>
      <c r="K124" s="254"/>
      <c r="L124" s="254"/>
      <c r="M124" s="254"/>
      <c r="N124" s="254"/>
      <c r="O124" s="254"/>
      <c r="P124" s="254"/>
      <c r="Q124" s="254"/>
      <c r="R124" s="254"/>
      <c r="S124" s="254"/>
      <c r="T124" s="254"/>
      <c r="U124" s="254"/>
      <c r="V124" s="254"/>
      <c r="W124" s="254"/>
      <c r="X124" s="254"/>
      <c r="Y124" s="254"/>
      <c r="Z124" s="254"/>
    </row>
    <row r="125" spans="1:26" ht="13.5" customHeight="1">
      <c r="A125" s="254"/>
      <c r="B125" s="254"/>
      <c r="C125" s="254"/>
      <c r="D125" s="269"/>
      <c r="E125" s="254"/>
      <c r="F125" s="270"/>
      <c r="G125" s="254"/>
      <c r="H125" s="254"/>
      <c r="I125" s="254"/>
      <c r="J125" s="254"/>
      <c r="K125" s="254"/>
      <c r="L125" s="254"/>
      <c r="M125" s="254"/>
      <c r="N125" s="254"/>
      <c r="O125" s="254"/>
      <c r="P125" s="254"/>
      <c r="Q125" s="254"/>
      <c r="R125" s="254"/>
      <c r="S125" s="254"/>
      <c r="T125" s="254"/>
      <c r="U125" s="254"/>
      <c r="V125" s="254"/>
      <c r="W125" s="254"/>
      <c r="X125" s="254"/>
      <c r="Y125" s="254"/>
      <c r="Z125" s="254"/>
    </row>
    <row r="126" spans="1:26" ht="13.5" customHeight="1">
      <c r="A126" s="254"/>
      <c r="B126" s="254"/>
      <c r="C126" s="254"/>
      <c r="D126" s="269"/>
      <c r="E126" s="254"/>
      <c r="F126" s="270"/>
      <c r="G126" s="254"/>
      <c r="H126" s="254"/>
      <c r="I126" s="254"/>
      <c r="J126" s="254"/>
      <c r="K126" s="254"/>
      <c r="L126" s="254"/>
      <c r="M126" s="254"/>
      <c r="N126" s="254"/>
      <c r="O126" s="254"/>
      <c r="P126" s="254"/>
      <c r="Q126" s="254"/>
      <c r="R126" s="254"/>
      <c r="S126" s="254"/>
      <c r="T126" s="254"/>
      <c r="U126" s="254"/>
      <c r="V126" s="254"/>
      <c r="W126" s="254"/>
      <c r="X126" s="254"/>
      <c r="Y126" s="254"/>
      <c r="Z126" s="254"/>
    </row>
    <row r="127" spans="1:26" ht="13.5" customHeight="1">
      <c r="A127" s="254"/>
      <c r="B127" s="254"/>
      <c r="C127" s="254"/>
      <c r="D127" s="269"/>
      <c r="E127" s="254"/>
      <c r="F127" s="270"/>
      <c r="G127" s="254"/>
      <c r="H127" s="254"/>
      <c r="I127" s="254"/>
      <c r="J127" s="254"/>
      <c r="K127" s="254"/>
      <c r="L127" s="254"/>
      <c r="M127" s="254"/>
      <c r="N127" s="254"/>
      <c r="O127" s="254"/>
      <c r="P127" s="254"/>
      <c r="Q127" s="254"/>
      <c r="R127" s="254"/>
      <c r="S127" s="254"/>
      <c r="T127" s="254"/>
      <c r="U127" s="254"/>
      <c r="V127" s="254"/>
      <c r="W127" s="254"/>
      <c r="X127" s="254"/>
      <c r="Y127" s="254"/>
      <c r="Z127" s="254"/>
    </row>
    <row r="128" spans="1:26" ht="13.5" customHeight="1">
      <c r="A128" s="254"/>
      <c r="B128" s="254"/>
      <c r="C128" s="254"/>
      <c r="D128" s="269"/>
      <c r="E128" s="254"/>
      <c r="F128" s="270"/>
      <c r="G128" s="254"/>
      <c r="H128" s="254"/>
      <c r="I128" s="254"/>
      <c r="J128" s="254"/>
      <c r="K128" s="254"/>
      <c r="L128" s="254"/>
      <c r="M128" s="254"/>
      <c r="N128" s="254"/>
      <c r="O128" s="254"/>
      <c r="P128" s="254"/>
      <c r="Q128" s="254"/>
      <c r="R128" s="254"/>
      <c r="S128" s="254"/>
      <c r="T128" s="254"/>
      <c r="U128" s="254"/>
      <c r="V128" s="254"/>
      <c r="W128" s="254"/>
      <c r="X128" s="254"/>
      <c r="Y128" s="254"/>
      <c r="Z128" s="254"/>
    </row>
    <row r="129" spans="1:26" ht="13.5" customHeight="1">
      <c r="A129" s="254"/>
      <c r="B129" s="254"/>
      <c r="C129" s="254"/>
      <c r="D129" s="269"/>
      <c r="E129" s="254"/>
      <c r="F129" s="270"/>
      <c r="G129" s="254"/>
      <c r="H129" s="254"/>
      <c r="I129" s="254"/>
      <c r="J129" s="254"/>
      <c r="K129" s="254"/>
      <c r="L129" s="254"/>
      <c r="M129" s="254"/>
      <c r="N129" s="254"/>
      <c r="O129" s="254"/>
      <c r="P129" s="254"/>
      <c r="Q129" s="254"/>
      <c r="R129" s="254"/>
      <c r="S129" s="254"/>
      <c r="T129" s="254"/>
      <c r="U129" s="254"/>
      <c r="V129" s="254"/>
      <c r="W129" s="254"/>
      <c r="X129" s="254"/>
      <c r="Y129" s="254"/>
      <c r="Z129" s="254"/>
    </row>
    <row r="130" spans="1:26" ht="13.5" customHeight="1">
      <c r="A130" s="254"/>
      <c r="B130" s="254"/>
      <c r="C130" s="254"/>
      <c r="D130" s="269"/>
      <c r="E130" s="254"/>
      <c r="F130" s="270"/>
      <c r="G130" s="254"/>
      <c r="H130" s="254"/>
      <c r="I130" s="254"/>
      <c r="J130" s="254"/>
      <c r="K130" s="254"/>
      <c r="L130" s="254"/>
      <c r="M130" s="254"/>
      <c r="N130" s="254"/>
      <c r="O130" s="254"/>
      <c r="P130" s="254"/>
      <c r="Q130" s="254"/>
      <c r="R130" s="254"/>
      <c r="S130" s="254"/>
      <c r="T130" s="254"/>
      <c r="U130" s="254"/>
      <c r="V130" s="254"/>
      <c r="W130" s="254"/>
      <c r="X130" s="254"/>
      <c r="Y130" s="254"/>
      <c r="Z130" s="254"/>
    </row>
    <row r="131" spans="1:26" ht="13.5" customHeight="1">
      <c r="A131" s="254"/>
      <c r="B131" s="254"/>
      <c r="C131" s="254"/>
      <c r="D131" s="269"/>
      <c r="E131" s="254"/>
      <c r="F131" s="270"/>
      <c r="G131" s="254"/>
      <c r="H131" s="254"/>
      <c r="I131" s="254"/>
      <c r="J131" s="254"/>
      <c r="K131" s="254"/>
      <c r="L131" s="254"/>
      <c r="M131" s="254"/>
      <c r="N131" s="254"/>
      <c r="O131" s="254"/>
      <c r="P131" s="254"/>
      <c r="Q131" s="254"/>
      <c r="R131" s="254"/>
      <c r="S131" s="254"/>
      <c r="T131" s="254"/>
      <c r="U131" s="254"/>
      <c r="V131" s="254"/>
      <c r="W131" s="254"/>
      <c r="X131" s="254"/>
      <c r="Y131" s="254"/>
      <c r="Z131" s="254"/>
    </row>
    <row r="132" spans="1:26" ht="13.5" customHeight="1">
      <c r="A132" s="254"/>
      <c r="B132" s="254"/>
      <c r="C132" s="254"/>
      <c r="D132" s="269"/>
      <c r="E132" s="254"/>
      <c r="F132" s="270"/>
      <c r="G132" s="254"/>
      <c r="H132" s="254"/>
      <c r="I132" s="254"/>
      <c r="J132" s="254"/>
      <c r="K132" s="254"/>
      <c r="L132" s="254"/>
      <c r="M132" s="254"/>
      <c r="N132" s="254"/>
      <c r="O132" s="254"/>
      <c r="P132" s="254"/>
      <c r="Q132" s="254"/>
      <c r="R132" s="254"/>
      <c r="S132" s="254"/>
      <c r="T132" s="254"/>
      <c r="U132" s="254"/>
      <c r="V132" s="254"/>
      <c r="W132" s="254"/>
      <c r="X132" s="254"/>
      <c r="Y132" s="254"/>
      <c r="Z132" s="254"/>
    </row>
    <row r="133" spans="1:26" ht="13.5" customHeight="1">
      <c r="A133" s="254"/>
      <c r="B133" s="254"/>
      <c r="C133" s="254"/>
      <c r="D133" s="269"/>
      <c r="E133" s="254"/>
      <c r="F133" s="270"/>
      <c r="G133" s="254"/>
      <c r="H133" s="254"/>
      <c r="I133" s="254"/>
      <c r="J133" s="254"/>
      <c r="K133" s="254"/>
      <c r="L133" s="254"/>
      <c r="M133" s="254"/>
      <c r="N133" s="254"/>
      <c r="O133" s="254"/>
      <c r="P133" s="254"/>
      <c r="Q133" s="254"/>
      <c r="R133" s="254"/>
      <c r="S133" s="254"/>
      <c r="T133" s="254"/>
      <c r="U133" s="254"/>
      <c r="V133" s="254"/>
      <c r="W133" s="254"/>
      <c r="X133" s="254"/>
      <c r="Y133" s="254"/>
      <c r="Z133" s="254"/>
    </row>
    <row r="134" spans="1:26" ht="13.5" customHeight="1">
      <c r="A134" s="254"/>
      <c r="B134" s="254"/>
      <c r="C134" s="254"/>
      <c r="D134" s="269"/>
      <c r="E134" s="254"/>
      <c r="F134" s="270"/>
      <c r="G134" s="254"/>
      <c r="H134" s="254"/>
      <c r="I134" s="254"/>
      <c r="J134" s="254"/>
      <c r="K134" s="254"/>
      <c r="L134" s="254"/>
      <c r="M134" s="254"/>
      <c r="N134" s="254"/>
      <c r="O134" s="254"/>
      <c r="P134" s="254"/>
      <c r="Q134" s="254"/>
      <c r="R134" s="254"/>
      <c r="S134" s="254"/>
      <c r="T134" s="254"/>
      <c r="U134" s="254"/>
      <c r="V134" s="254"/>
      <c r="W134" s="254"/>
      <c r="X134" s="254"/>
      <c r="Y134" s="254"/>
      <c r="Z134" s="254"/>
    </row>
    <row r="135" spans="1:26" ht="13.5" customHeight="1">
      <c r="A135" s="254"/>
      <c r="B135" s="254"/>
      <c r="C135" s="254"/>
      <c r="D135" s="269"/>
      <c r="E135" s="254"/>
      <c r="F135" s="270"/>
      <c r="G135" s="254"/>
      <c r="H135" s="254"/>
      <c r="I135" s="254"/>
      <c r="J135" s="254"/>
      <c r="K135" s="254"/>
      <c r="L135" s="254"/>
      <c r="M135" s="254"/>
      <c r="N135" s="254"/>
      <c r="O135" s="254"/>
      <c r="P135" s="254"/>
      <c r="Q135" s="254"/>
      <c r="R135" s="254"/>
      <c r="S135" s="254"/>
      <c r="T135" s="254"/>
      <c r="U135" s="254"/>
      <c r="V135" s="254"/>
      <c r="W135" s="254"/>
      <c r="X135" s="254"/>
      <c r="Y135" s="254"/>
      <c r="Z135" s="254"/>
    </row>
    <row r="136" spans="1:26" ht="13.5" customHeight="1">
      <c r="A136" s="254"/>
      <c r="B136" s="254"/>
      <c r="C136" s="254"/>
      <c r="D136" s="269"/>
      <c r="E136" s="254"/>
      <c r="F136" s="270"/>
      <c r="G136" s="254"/>
      <c r="H136" s="254"/>
      <c r="I136" s="254"/>
      <c r="J136" s="254"/>
      <c r="K136" s="254"/>
      <c r="L136" s="254"/>
      <c r="M136" s="254"/>
      <c r="N136" s="254"/>
      <c r="O136" s="254"/>
      <c r="P136" s="254"/>
      <c r="Q136" s="254"/>
      <c r="R136" s="254"/>
      <c r="S136" s="254"/>
      <c r="T136" s="254"/>
      <c r="U136" s="254"/>
      <c r="V136" s="254"/>
      <c r="W136" s="254"/>
      <c r="X136" s="254"/>
      <c r="Y136" s="254"/>
      <c r="Z136" s="254"/>
    </row>
    <row r="137" spans="1:26" ht="13.5" customHeight="1">
      <c r="A137" s="254"/>
      <c r="B137" s="254"/>
      <c r="C137" s="254"/>
      <c r="D137" s="269"/>
      <c r="E137" s="254"/>
      <c r="F137" s="270"/>
      <c r="G137" s="254"/>
      <c r="H137" s="254"/>
      <c r="I137" s="254"/>
      <c r="J137" s="254"/>
      <c r="K137" s="254"/>
      <c r="L137" s="254"/>
      <c r="M137" s="254"/>
      <c r="N137" s="254"/>
      <c r="O137" s="254"/>
      <c r="P137" s="254"/>
      <c r="Q137" s="254"/>
      <c r="R137" s="254"/>
      <c r="S137" s="254"/>
      <c r="T137" s="254"/>
      <c r="U137" s="254"/>
      <c r="V137" s="254"/>
      <c r="W137" s="254"/>
      <c r="X137" s="254"/>
      <c r="Y137" s="254"/>
      <c r="Z137" s="254"/>
    </row>
    <row r="138" spans="1:26" ht="13.5" customHeight="1">
      <c r="A138" s="254"/>
      <c r="B138" s="254"/>
      <c r="C138" s="254"/>
      <c r="D138" s="269"/>
      <c r="E138" s="254"/>
      <c r="F138" s="270"/>
      <c r="G138" s="254"/>
      <c r="H138" s="254"/>
      <c r="I138" s="254"/>
      <c r="J138" s="254"/>
      <c r="K138" s="254"/>
      <c r="L138" s="254"/>
      <c r="M138" s="254"/>
      <c r="N138" s="254"/>
      <c r="O138" s="254"/>
      <c r="P138" s="254"/>
      <c r="Q138" s="254"/>
      <c r="R138" s="254"/>
      <c r="S138" s="254"/>
      <c r="T138" s="254"/>
      <c r="U138" s="254"/>
      <c r="V138" s="254"/>
      <c r="W138" s="254"/>
      <c r="X138" s="254"/>
      <c r="Y138" s="254"/>
      <c r="Z138" s="254"/>
    </row>
    <row r="139" spans="1:26" ht="13.5" customHeight="1">
      <c r="A139" s="254"/>
      <c r="B139" s="254"/>
      <c r="C139" s="254"/>
      <c r="D139" s="269"/>
      <c r="E139" s="254"/>
      <c r="F139" s="270"/>
      <c r="G139" s="254"/>
      <c r="H139" s="254"/>
      <c r="I139" s="254"/>
      <c r="J139" s="254"/>
      <c r="K139" s="254"/>
      <c r="L139" s="254"/>
      <c r="M139" s="254"/>
      <c r="N139" s="254"/>
      <c r="O139" s="254"/>
      <c r="P139" s="254"/>
      <c r="Q139" s="254"/>
      <c r="R139" s="254"/>
      <c r="S139" s="254"/>
      <c r="T139" s="254"/>
      <c r="U139" s="254"/>
      <c r="V139" s="254"/>
      <c r="W139" s="254"/>
      <c r="X139" s="254"/>
      <c r="Y139" s="254"/>
      <c r="Z139" s="254"/>
    </row>
    <row r="140" spans="1:26" ht="13.5" customHeight="1">
      <c r="A140" s="254"/>
      <c r="B140" s="254"/>
      <c r="C140" s="254"/>
      <c r="D140" s="269"/>
      <c r="E140" s="254"/>
      <c r="F140" s="270"/>
      <c r="G140" s="254"/>
      <c r="H140" s="254"/>
      <c r="I140" s="254"/>
      <c r="J140" s="254"/>
      <c r="K140" s="254"/>
      <c r="L140" s="254"/>
      <c r="M140" s="254"/>
      <c r="N140" s="254"/>
      <c r="O140" s="254"/>
      <c r="P140" s="254"/>
      <c r="Q140" s="254"/>
      <c r="R140" s="254"/>
      <c r="S140" s="254"/>
      <c r="T140" s="254"/>
      <c r="U140" s="254"/>
      <c r="V140" s="254"/>
      <c r="W140" s="254"/>
      <c r="X140" s="254"/>
      <c r="Y140" s="254"/>
      <c r="Z140" s="254"/>
    </row>
    <row r="141" spans="1:26" ht="13.5" customHeight="1">
      <c r="A141" s="254"/>
      <c r="B141" s="254"/>
      <c r="C141" s="254"/>
      <c r="D141" s="269"/>
      <c r="E141" s="254"/>
      <c r="F141" s="270"/>
      <c r="G141" s="254"/>
      <c r="H141" s="254"/>
      <c r="I141" s="254"/>
      <c r="J141" s="254"/>
      <c r="K141" s="254"/>
      <c r="L141" s="254"/>
      <c r="M141" s="254"/>
      <c r="N141" s="254"/>
      <c r="O141" s="254"/>
      <c r="P141" s="254"/>
      <c r="Q141" s="254"/>
      <c r="R141" s="254"/>
      <c r="S141" s="254"/>
      <c r="T141" s="254"/>
      <c r="U141" s="254"/>
      <c r="V141" s="254"/>
      <c r="W141" s="254"/>
      <c r="X141" s="254"/>
      <c r="Y141" s="254"/>
      <c r="Z141" s="254"/>
    </row>
    <row r="142" spans="1:26" ht="13.5" customHeight="1">
      <c r="A142" s="254"/>
      <c r="B142" s="254"/>
      <c r="C142" s="254"/>
      <c r="D142" s="269"/>
      <c r="E142" s="254"/>
      <c r="F142" s="270"/>
      <c r="G142" s="254"/>
      <c r="H142" s="254"/>
      <c r="I142" s="254"/>
      <c r="J142" s="254"/>
      <c r="K142" s="254"/>
      <c r="L142" s="254"/>
      <c r="M142" s="254"/>
      <c r="N142" s="254"/>
      <c r="O142" s="254"/>
      <c r="P142" s="254"/>
      <c r="Q142" s="254"/>
      <c r="R142" s="254"/>
      <c r="S142" s="254"/>
      <c r="T142" s="254"/>
      <c r="U142" s="254"/>
      <c r="V142" s="254"/>
      <c r="W142" s="254"/>
      <c r="X142" s="254"/>
      <c r="Y142" s="254"/>
      <c r="Z142" s="254"/>
    </row>
    <row r="143" spans="1:26" ht="13.5" customHeight="1">
      <c r="A143" s="254"/>
      <c r="B143" s="254"/>
      <c r="C143" s="254"/>
      <c r="D143" s="269"/>
      <c r="E143" s="254"/>
      <c r="F143" s="270"/>
      <c r="G143" s="254"/>
      <c r="H143" s="254"/>
      <c r="I143" s="254"/>
      <c r="J143" s="254"/>
      <c r="K143" s="254"/>
      <c r="L143" s="254"/>
      <c r="M143" s="254"/>
      <c r="N143" s="254"/>
      <c r="O143" s="254"/>
      <c r="P143" s="254"/>
      <c r="Q143" s="254"/>
      <c r="R143" s="254"/>
      <c r="S143" s="254"/>
      <c r="T143" s="254"/>
      <c r="U143" s="254"/>
      <c r="V143" s="254"/>
      <c r="W143" s="254"/>
      <c r="X143" s="254"/>
      <c r="Y143" s="254"/>
      <c r="Z143" s="254"/>
    </row>
    <row r="144" spans="1:26" ht="13.5" customHeight="1">
      <c r="A144" s="254"/>
      <c r="B144" s="254"/>
      <c r="C144" s="254"/>
      <c r="D144" s="269"/>
      <c r="E144" s="254"/>
      <c r="F144" s="270"/>
      <c r="G144" s="254"/>
      <c r="H144" s="254"/>
      <c r="I144" s="254"/>
      <c r="J144" s="254"/>
      <c r="K144" s="254"/>
      <c r="L144" s="254"/>
      <c r="M144" s="254"/>
      <c r="N144" s="254"/>
      <c r="O144" s="254"/>
      <c r="P144" s="254"/>
      <c r="Q144" s="254"/>
      <c r="R144" s="254"/>
      <c r="S144" s="254"/>
      <c r="T144" s="254"/>
      <c r="U144" s="254"/>
      <c r="V144" s="254"/>
      <c r="W144" s="254"/>
      <c r="X144" s="254"/>
      <c r="Y144" s="254"/>
      <c r="Z144" s="254"/>
    </row>
    <row r="145" spans="1:26" ht="13.5" customHeight="1">
      <c r="A145" s="254"/>
      <c r="B145" s="254"/>
      <c r="C145" s="254"/>
      <c r="D145" s="269"/>
      <c r="E145" s="254"/>
      <c r="F145" s="270"/>
      <c r="G145" s="254"/>
      <c r="H145" s="254"/>
      <c r="I145" s="254"/>
      <c r="J145" s="254"/>
      <c r="K145" s="254"/>
      <c r="L145" s="254"/>
      <c r="M145" s="254"/>
      <c r="N145" s="254"/>
      <c r="O145" s="254"/>
      <c r="P145" s="254"/>
      <c r="Q145" s="254"/>
      <c r="R145" s="254"/>
      <c r="S145" s="254"/>
      <c r="T145" s="254"/>
      <c r="U145" s="254"/>
      <c r="V145" s="254"/>
      <c r="W145" s="254"/>
      <c r="X145" s="254"/>
      <c r="Y145" s="254"/>
      <c r="Z145" s="254"/>
    </row>
    <row r="146" spans="1:26" ht="13.5" customHeight="1">
      <c r="A146" s="254"/>
      <c r="B146" s="254"/>
      <c r="C146" s="254"/>
      <c r="D146" s="269"/>
      <c r="E146" s="254"/>
      <c r="F146" s="270"/>
      <c r="G146" s="254"/>
      <c r="H146" s="254"/>
      <c r="I146" s="254"/>
      <c r="J146" s="254"/>
      <c r="K146" s="254"/>
      <c r="L146" s="254"/>
      <c r="M146" s="254"/>
      <c r="N146" s="254"/>
      <c r="O146" s="254"/>
      <c r="P146" s="254"/>
      <c r="Q146" s="254"/>
      <c r="R146" s="254"/>
      <c r="S146" s="254"/>
      <c r="T146" s="254"/>
      <c r="U146" s="254"/>
      <c r="V146" s="254"/>
      <c r="W146" s="254"/>
      <c r="X146" s="254"/>
      <c r="Y146" s="254"/>
      <c r="Z146" s="254"/>
    </row>
    <row r="147" spans="1:26" ht="13.5" customHeight="1">
      <c r="A147" s="254"/>
      <c r="B147" s="254"/>
      <c r="C147" s="254"/>
      <c r="D147" s="269"/>
      <c r="E147" s="254"/>
      <c r="F147" s="270"/>
      <c r="G147" s="254"/>
      <c r="H147" s="254"/>
      <c r="I147" s="254"/>
      <c r="J147" s="254"/>
      <c r="K147" s="254"/>
      <c r="L147" s="254"/>
      <c r="M147" s="254"/>
      <c r="N147" s="254"/>
      <c r="O147" s="254"/>
      <c r="P147" s="254"/>
      <c r="Q147" s="254"/>
      <c r="R147" s="254"/>
      <c r="S147" s="254"/>
      <c r="T147" s="254"/>
      <c r="U147" s="254"/>
      <c r="V147" s="254"/>
      <c r="W147" s="254"/>
      <c r="X147" s="254"/>
      <c r="Y147" s="254"/>
      <c r="Z147" s="254"/>
    </row>
    <row r="148" spans="1:26" ht="13.5" customHeight="1">
      <c r="A148" s="254"/>
      <c r="B148" s="254"/>
      <c r="C148" s="254"/>
      <c r="D148" s="269"/>
      <c r="E148" s="254"/>
      <c r="F148" s="270"/>
      <c r="G148" s="254"/>
      <c r="H148" s="254"/>
      <c r="I148" s="254"/>
      <c r="J148" s="254"/>
      <c r="K148" s="254"/>
      <c r="L148" s="254"/>
      <c r="M148" s="254"/>
      <c r="N148" s="254"/>
      <c r="O148" s="254"/>
      <c r="P148" s="254"/>
      <c r="Q148" s="254"/>
      <c r="R148" s="254"/>
      <c r="S148" s="254"/>
      <c r="T148" s="254"/>
      <c r="U148" s="254"/>
      <c r="V148" s="254"/>
      <c r="W148" s="254"/>
      <c r="X148" s="254"/>
      <c r="Y148" s="254"/>
      <c r="Z148" s="254"/>
    </row>
    <row r="149" spans="1:26" ht="13.5" customHeight="1">
      <c r="A149" s="254"/>
      <c r="B149" s="254"/>
      <c r="C149" s="254"/>
      <c r="D149" s="269"/>
      <c r="E149" s="254"/>
      <c r="F149" s="270"/>
      <c r="G149" s="254"/>
      <c r="H149" s="254"/>
      <c r="I149" s="254"/>
      <c r="J149" s="254"/>
      <c r="K149" s="254"/>
      <c r="L149" s="254"/>
      <c r="M149" s="254"/>
      <c r="N149" s="254"/>
      <c r="O149" s="254"/>
      <c r="P149" s="254"/>
      <c r="Q149" s="254"/>
      <c r="R149" s="254"/>
      <c r="S149" s="254"/>
      <c r="T149" s="254"/>
      <c r="U149" s="254"/>
      <c r="V149" s="254"/>
      <c r="W149" s="254"/>
      <c r="X149" s="254"/>
      <c r="Y149" s="254"/>
      <c r="Z149" s="254"/>
    </row>
    <row r="150" spans="1:26" ht="13.5" customHeight="1">
      <c r="A150" s="254"/>
      <c r="B150" s="254"/>
      <c r="C150" s="254"/>
      <c r="D150" s="269"/>
      <c r="E150" s="254"/>
      <c r="F150" s="270"/>
      <c r="G150" s="254"/>
      <c r="H150" s="254"/>
      <c r="I150" s="254"/>
      <c r="J150" s="254"/>
      <c r="K150" s="254"/>
      <c r="L150" s="254"/>
      <c r="M150" s="254"/>
      <c r="N150" s="254"/>
      <c r="O150" s="254"/>
      <c r="P150" s="254"/>
      <c r="Q150" s="254"/>
      <c r="R150" s="254"/>
      <c r="S150" s="254"/>
      <c r="T150" s="254"/>
      <c r="U150" s="254"/>
      <c r="V150" s="254"/>
      <c r="W150" s="254"/>
      <c r="X150" s="254"/>
      <c r="Y150" s="254"/>
      <c r="Z150" s="254"/>
    </row>
    <row r="151" spans="1:26" ht="13.5" customHeight="1">
      <c r="A151" s="254"/>
      <c r="B151" s="254"/>
      <c r="C151" s="254"/>
      <c r="D151" s="269"/>
      <c r="E151" s="254"/>
      <c r="F151" s="270"/>
      <c r="G151" s="254"/>
      <c r="H151" s="254"/>
      <c r="I151" s="254"/>
      <c r="J151" s="254"/>
      <c r="K151" s="254"/>
      <c r="L151" s="254"/>
      <c r="M151" s="254"/>
      <c r="N151" s="254"/>
      <c r="O151" s="254"/>
      <c r="P151" s="254"/>
      <c r="Q151" s="254"/>
      <c r="R151" s="254"/>
      <c r="S151" s="254"/>
      <c r="T151" s="254"/>
      <c r="U151" s="254"/>
      <c r="V151" s="254"/>
      <c r="W151" s="254"/>
      <c r="X151" s="254"/>
      <c r="Y151" s="254"/>
      <c r="Z151" s="254"/>
    </row>
    <row r="152" spans="1:26" ht="13.5" customHeight="1">
      <c r="A152" s="254"/>
      <c r="B152" s="254"/>
      <c r="C152" s="254"/>
      <c r="D152" s="269"/>
      <c r="E152" s="254"/>
      <c r="F152" s="270"/>
      <c r="G152" s="254"/>
      <c r="H152" s="254"/>
      <c r="I152" s="254"/>
      <c r="J152" s="254"/>
      <c r="K152" s="254"/>
      <c r="L152" s="254"/>
      <c r="M152" s="254"/>
      <c r="N152" s="254"/>
      <c r="O152" s="254"/>
      <c r="P152" s="254"/>
      <c r="Q152" s="254"/>
      <c r="R152" s="254"/>
      <c r="S152" s="254"/>
      <c r="T152" s="254"/>
      <c r="U152" s="254"/>
      <c r="V152" s="254"/>
      <c r="W152" s="254"/>
      <c r="X152" s="254"/>
      <c r="Y152" s="254"/>
      <c r="Z152" s="254"/>
    </row>
    <row r="153" spans="1:26" ht="13.5" customHeight="1">
      <c r="A153" s="254"/>
      <c r="B153" s="254"/>
      <c r="C153" s="254"/>
      <c r="D153" s="269"/>
      <c r="E153" s="254"/>
      <c r="F153" s="270"/>
      <c r="G153" s="254"/>
      <c r="H153" s="254"/>
      <c r="I153" s="254"/>
      <c r="J153" s="254"/>
      <c r="K153" s="254"/>
      <c r="L153" s="254"/>
      <c r="M153" s="254"/>
      <c r="N153" s="254"/>
      <c r="O153" s="254"/>
      <c r="P153" s="254"/>
      <c r="Q153" s="254"/>
      <c r="R153" s="254"/>
      <c r="S153" s="254"/>
      <c r="T153" s="254"/>
      <c r="U153" s="254"/>
      <c r="V153" s="254"/>
      <c r="W153" s="254"/>
      <c r="X153" s="254"/>
      <c r="Y153" s="254"/>
      <c r="Z153" s="254"/>
    </row>
    <row r="154" spans="1:26" ht="13.5" customHeight="1">
      <c r="A154" s="254"/>
      <c r="B154" s="254"/>
      <c r="C154" s="254"/>
      <c r="D154" s="269"/>
      <c r="E154" s="254"/>
      <c r="F154" s="270"/>
      <c r="G154" s="254"/>
      <c r="H154" s="254"/>
      <c r="I154" s="254"/>
      <c r="J154" s="254"/>
      <c r="K154" s="254"/>
      <c r="L154" s="254"/>
      <c r="M154" s="254"/>
      <c r="N154" s="254"/>
      <c r="O154" s="254"/>
      <c r="P154" s="254"/>
      <c r="Q154" s="254"/>
      <c r="R154" s="254"/>
      <c r="S154" s="254"/>
      <c r="T154" s="254"/>
      <c r="U154" s="254"/>
      <c r="V154" s="254"/>
      <c r="W154" s="254"/>
      <c r="X154" s="254"/>
      <c r="Y154" s="254"/>
      <c r="Z154" s="254"/>
    </row>
    <row r="155" spans="1:26" ht="13.5" customHeight="1">
      <c r="A155" s="254"/>
      <c r="B155" s="254"/>
      <c r="C155" s="254"/>
      <c r="D155" s="269"/>
      <c r="E155" s="254"/>
      <c r="F155" s="270"/>
      <c r="G155" s="254"/>
      <c r="H155" s="254"/>
      <c r="I155" s="254"/>
      <c r="J155" s="254"/>
      <c r="K155" s="254"/>
      <c r="L155" s="254"/>
      <c r="M155" s="254"/>
      <c r="N155" s="254"/>
      <c r="O155" s="254"/>
      <c r="P155" s="254"/>
      <c r="Q155" s="254"/>
      <c r="R155" s="254"/>
      <c r="S155" s="254"/>
      <c r="T155" s="254"/>
      <c r="U155" s="254"/>
      <c r="V155" s="254"/>
      <c r="W155" s="254"/>
      <c r="X155" s="254"/>
      <c r="Y155" s="254"/>
      <c r="Z155" s="254"/>
    </row>
    <row r="156" spans="1:26" ht="13.5" customHeight="1">
      <c r="A156" s="254"/>
      <c r="B156" s="254"/>
      <c r="C156" s="254"/>
      <c r="D156" s="269"/>
      <c r="E156" s="254"/>
      <c r="F156" s="270"/>
      <c r="G156" s="254"/>
      <c r="H156" s="254"/>
      <c r="I156" s="254"/>
      <c r="J156" s="254"/>
      <c r="K156" s="254"/>
      <c r="L156" s="254"/>
      <c r="M156" s="254"/>
      <c r="N156" s="254"/>
      <c r="O156" s="254"/>
      <c r="P156" s="254"/>
      <c r="Q156" s="254"/>
      <c r="R156" s="254"/>
      <c r="S156" s="254"/>
      <c r="T156" s="254"/>
      <c r="U156" s="254"/>
      <c r="V156" s="254"/>
      <c r="W156" s="254"/>
      <c r="X156" s="254"/>
      <c r="Y156" s="254"/>
      <c r="Z156" s="254"/>
    </row>
    <row r="157" spans="1:26" ht="13.5" customHeight="1">
      <c r="A157" s="254"/>
      <c r="B157" s="254"/>
      <c r="C157" s="254"/>
      <c r="D157" s="269"/>
      <c r="E157" s="254"/>
      <c r="F157" s="270"/>
      <c r="G157" s="254"/>
      <c r="H157" s="254"/>
      <c r="I157" s="254"/>
      <c r="J157" s="254"/>
      <c r="K157" s="254"/>
      <c r="L157" s="254"/>
      <c r="M157" s="254"/>
      <c r="N157" s="254"/>
      <c r="O157" s="254"/>
      <c r="P157" s="254"/>
      <c r="Q157" s="254"/>
      <c r="R157" s="254"/>
      <c r="S157" s="254"/>
      <c r="T157" s="254"/>
      <c r="U157" s="254"/>
      <c r="V157" s="254"/>
      <c r="W157" s="254"/>
      <c r="X157" s="254"/>
      <c r="Y157" s="254"/>
      <c r="Z157" s="254"/>
    </row>
    <row r="158" spans="1:26" ht="13.5" customHeight="1">
      <c r="A158" s="254"/>
      <c r="B158" s="254"/>
      <c r="C158" s="254"/>
      <c r="D158" s="269"/>
      <c r="E158" s="254"/>
      <c r="F158" s="270"/>
      <c r="G158" s="254"/>
      <c r="H158" s="254"/>
      <c r="I158" s="254"/>
      <c r="J158" s="254"/>
      <c r="K158" s="254"/>
      <c r="L158" s="254"/>
      <c r="M158" s="254"/>
      <c r="N158" s="254"/>
      <c r="O158" s="254"/>
      <c r="P158" s="254"/>
      <c r="Q158" s="254"/>
      <c r="R158" s="254"/>
      <c r="S158" s="254"/>
      <c r="T158" s="254"/>
      <c r="U158" s="254"/>
      <c r="V158" s="254"/>
      <c r="W158" s="254"/>
      <c r="X158" s="254"/>
      <c r="Y158" s="254"/>
      <c r="Z158" s="254"/>
    </row>
    <row r="159" spans="1:26" ht="13.5" customHeight="1">
      <c r="A159" s="254"/>
      <c r="B159" s="254"/>
      <c r="C159" s="254"/>
      <c r="D159" s="269"/>
      <c r="E159" s="254"/>
      <c r="F159" s="270"/>
      <c r="G159" s="254"/>
      <c r="H159" s="254"/>
      <c r="I159" s="254"/>
      <c r="J159" s="254"/>
      <c r="K159" s="254"/>
      <c r="L159" s="254"/>
      <c r="M159" s="254"/>
      <c r="N159" s="254"/>
      <c r="O159" s="254"/>
      <c r="P159" s="254"/>
      <c r="Q159" s="254"/>
      <c r="R159" s="254"/>
      <c r="S159" s="254"/>
      <c r="T159" s="254"/>
      <c r="U159" s="254"/>
      <c r="V159" s="254"/>
      <c r="W159" s="254"/>
      <c r="X159" s="254"/>
      <c r="Y159" s="254"/>
      <c r="Z159" s="254"/>
    </row>
    <row r="160" spans="1:26" ht="13.5" customHeight="1">
      <c r="A160" s="254"/>
      <c r="B160" s="254"/>
      <c r="C160" s="254"/>
      <c r="D160" s="269"/>
      <c r="E160" s="254"/>
      <c r="F160" s="270"/>
      <c r="G160" s="254"/>
      <c r="H160" s="254"/>
      <c r="I160" s="254"/>
      <c r="J160" s="254"/>
      <c r="K160" s="254"/>
      <c r="L160" s="254"/>
      <c r="M160" s="254"/>
      <c r="N160" s="254"/>
      <c r="O160" s="254"/>
      <c r="P160" s="254"/>
      <c r="Q160" s="254"/>
      <c r="R160" s="254"/>
      <c r="S160" s="254"/>
      <c r="T160" s="254"/>
      <c r="U160" s="254"/>
      <c r="V160" s="254"/>
      <c r="W160" s="254"/>
      <c r="X160" s="254"/>
      <c r="Y160" s="254"/>
      <c r="Z160" s="254"/>
    </row>
    <row r="161" spans="1:26" ht="13.5" customHeight="1">
      <c r="A161" s="254"/>
      <c r="B161" s="254"/>
      <c r="C161" s="254"/>
      <c r="D161" s="269"/>
      <c r="E161" s="254"/>
      <c r="F161" s="270"/>
      <c r="G161" s="254"/>
      <c r="H161" s="254"/>
      <c r="I161" s="254"/>
      <c r="J161" s="254"/>
      <c r="K161" s="254"/>
      <c r="L161" s="254"/>
      <c r="M161" s="254"/>
      <c r="N161" s="254"/>
      <c r="O161" s="254"/>
      <c r="P161" s="254"/>
      <c r="Q161" s="254"/>
      <c r="R161" s="254"/>
      <c r="S161" s="254"/>
      <c r="T161" s="254"/>
      <c r="U161" s="254"/>
      <c r="V161" s="254"/>
      <c r="W161" s="254"/>
      <c r="X161" s="254"/>
      <c r="Y161" s="254"/>
      <c r="Z161" s="254"/>
    </row>
    <row r="162" spans="1:26" ht="13.5" customHeight="1">
      <c r="A162" s="254"/>
      <c r="B162" s="254"/>
      <c r="C162" s="254"/>
      <c r="D162" s="269"/>
      <c r="E162" s="254"/>
      <c r="F162" s="270"/>
      <c r="G162" s="254"/>
      <c r="H162" s="254"/>
      <c r="I162" s="254"/>
      <c r="J162" s="254"/>
      <c r="K162" s="254"/>
      <c r="L162" s="254"/>
      <c r="M162" s="254"/>
      <c r="N162" s="254"/>
      <c r="O162" s="254"/>
      <c r="P162" s="254"/>
      <c r="Q162" s="254"/>
      <c r="R162" s="254"/>
      <c r="S162" s="254"/>
      <c r="T162" s="254"/>
      <c r="U162" s="254"/>
      <c r="V162" s="254"/>
      <c r="W162" s="254"/>
      <c r="X162" s="254"/>
      <c r="Y162" s="254"/>
      <c r="Z162" s="254"/>
    </row>
    <row r="163" spans="1:26" ht="13.5" customHeight="1">
      <c r="A163" s="254"/>
      <c r="B163" s="254"/>
      <c r="C163" s="254"/>
      <c r="D163" s="269"/>
      <c r="E163" s="254"/>
      <c r="F163" s="270"/>
      <c r="G163" s="254"/>
      <c r="H163" s="254"/>
      <c r="I163" s="254"/>
      <c r="J163" s="254"/>
      <c r="K163" s="254"/>
      <c r="L163" s="254"/>
      <c r="M163" s="254"/>
      <c r="N163" s="254"/>
      <c r="O163" s="254"/>
      <c r="P163" s="254"/>
      <c r="Q163" s="254"/>
      <c r="R163" s="254"/>
      <c r="S163" s="254"/>
      <c r="T163" s="254"/>
      <c r="U163" s="254"/>
      <c r="V163" s="254"/>
      <c r="W163" s="254"/>
      <c r="X163" s="254"/>
      <c r="Y163" s="254"/>
      <c r="Z163" s="254"/>
    </row>
    <row r="164" spans="1:26" ht="13.5" customHeight="1">
      <c r="A164" s="254"/>
      <c r="B164" s="254"/>
      <c r="C164" s="254"/>
      <c r="D164" s="269"/>
      <c r="E164" s="254"/>
      <c r="F164" s="270"/>
      <c r="G164" s="254"/>
      <c r="H164" s="254"/>
      <c r="I164" s="254"/>
      <c r="J164" s="254"/>
      <c r="K164" s="254"/>
      <c r="L164" s="254"/>
      <c r="M164" s="254"/>
      <c r="N164" s="254"/>
      <c r="O164" s="254"/>
      <c r="P164" s="254"/>
      <c r="Q164" s="254"/>
      <c r="R164" s="254"/>
      <c r="S164" s="254"/>
      <c r="T164" s="254"/>
      <c r="U164" s="254"/>
      <c r="V164" s="254"/>
      <c r="W164" s="254"/>
      <c r="X164" s="254"/>
      <c r="Y164" s="254"/>
      <c r="Z164" s="254"/>
    </row>
    <row r="165" spans="1:26" ht="13.5" customHeight="1">
      <c r="A165" s="254"/>
      <c r="B165" s="254"/>
      <c r="C165" s="254"/>
      <c r="D165" s="269"/>
      <c r="E165" s="254"/>
      <c r="F165" s="270"/>
      <c r="G165" s="254"/>
      <c r="H165" s="254"/>
      <c r="I165" s="254"/>
      <c r="J165" s="254"/>
      <c r="K165" s="254"/>
      <c r="L165" s="254"/>
      <c r="M165" s="254"/>
      <c r="N165" s="254"/>
      <c r="O165" s="254"/>
      <c r="P165" s="254"/>
      <c r="Q165" s="254"/>
      <c r="R165" s="254"/>
      <c r="S165" s="254"/>
      <c r="T165" s="254"/>
      <c r="U165" s="254"/>
      <c r="V165" s="254"/>
      <c r="W165" s="254"/>
      <c r="X165" s="254"/>
      <c r="Y165" s="254"/>
      <c r="Z165" s="254"/>
    </row>
    <row r="166" spans="1:26" ht="13.5" customHeight="1">
      <c r="A166" s="254"/>
      <c r="B166" s="254"/>
      <c r="C166" s="254"/>
      <c r="D166" s="269"/>
      <c r="E166" s="254"/>
      <c r="F166" s="270"/>
      <c r="G166" s="254"/>
      <c r="H166" s="254"/>
      <c r="I166" s="254"/>
      <c r="J166" s="254"/>
      <c r="K166" s="254"/>
      <c r="L166" s="254"/>
      <c r="M166" s="254"/>
      <c r="N166" s="254"/>
      <c r="O166" s="254"/>
      <c r="P166" s="254"/>
      <c r="Q166" s="254"/>
      <c r="R166" s="254"/>
      <c r="S166" s="254"/>
      <c r="T166" s="254"/>
      <c r="U166" s="254"/>
      <c r="V166" s="254"/>
      <c r="W166" s="254"/>
      <c r="X166" s="254"/>
      <c r="Y166" s="254"/>
      <c r="Z166" s="254"/>
    </row>
    <row r="167" spans="1:26" ht="13.5" customHeight="1">
      <c r="A167" s="254"/>
      <c r="B167" s="254"/>
      <c r="C167" s="254"/>
      <c r="D167" s="269"/>
      <c r="E167" s="254"/>
      <c r="F167" s="270"/>
      <c r="G167" s="254"/>
      <c r="H167" s="254"/>
      <c r="I167" s="254"/>
      <c r="J167" s="254"/>
      <c r="K167" s="254"/>
      <c r="L167" s="254"/>
      <c r="M167" s="254"/>
      <c r="N167" s="254"/>
      <c r="O167" s="254"/>
      <c r="P167" s="254"/>
      <c r="Q167" s="254"/>
      <c r="R167" s="254"/>
      <c r="S167" s="254"/>
      <c r="T167" s="254"/>
      <c r="U167" s="254"/>
      <c r="V167" s="254"/>
      <c r="W167" s="254"/>
      <c r="X167" s="254"/>
      <c r="Y167" s="254"/>
      <c r="Z167" s="254"/>
    </row>
    <row r="168" spans="1:26" ht="13.5" customHeight="1">
      <c r="A168" s="254"/>
      <c r="B168" s="254"/>
      <c r="C168" s="254"/>
      <c r="D168" s="269"/>
      <c r="E168" s="254"/>
      <c r="F168" s="270"/>
      <c r="G168" s="254"/>
      <c r="H168" s="254"/>
      <c r="I168" s="254"/>
      <c r="J168" s="254"/>
      <c r="K168" s="254"/>
      <c r="L168" s="254"/>
      <c r="M168" s="254"/>
      <c r="N168" s="254"/>
      <c r="O168" s="254"/>
      <c r="P168" s="254"/>
      <c r="Q168" s="254"/>
      <c r="R168" s="254"/>
      <c r="S168" s="254"/>
      <c r="T168" s="254"/>
      <c r="U168" s="254"/>
      <c r="V168" s="254"/>
      <c r="W168" s="254"/>
      <c r="X168" s="254"/>
      <c r="Y168" s="254"/>
      <c r="Z168" s="254"/>
    </row>
    <row r="169" spans="1:26" ht="13.5" customHeight="1">
      <c r="A169" s="254"/>
      <c r="B169" s="254"/>
      <c r="C169" s="254"/>
      <c r="D169" s="269"/>
      <c r="E169" s="254"/>
      <c r="F169" s="270"/>
      <c r="G169" s="254"/>
      <c r="H169" s="254"/>
      <c r="I169" s="254"/>
      <c r="J169" s="254"/>
      <c r="K169" s="254"/>
      <c r="L169" s="254"/>
      <c r="M169" s="254"/>
      <c r="N169" s="254"/>
      <c r="O169" s="254"/>
      <c r="P169" s="254"/>
      <c r="Q169" s="254"/>
      <c r="R169" s="254"/>
      <c r="S169" s="254"/>
      <c r="T169" s="254"/>
      <c r="U169" s="254"/>
      <c r="V169" s="254"/>
      <c r="W169" s="254"/>
      <c r="X169" s="254"/>
      <c r="Y169" s="254"/>
      <c r="Z169" s="254"/>
    </row>
    <row r="170" spans="1:26" ht="13.5" customHeight="1">
      <c r="A170" s="254"/>
      <c r="B170" s="254"/>
      <c r="C170" s="254"/>
      <c r="D170" s="269"/>
      <c r="E170" s="254"/>
      <c r="F170" s="270"/>
      <c r="G170" s="254"/>
      <c r="H170" s="254"/>
      <c r="I170" s="254"/>
      <c r="J170" s="254"/>
      <c r="K170" s="254"/>
      <c r="L170" s="254"/>
      <c r="M170" s="254"/>
      <c r="N170" s="254"/>
      <c r="O170" s="254"/>
      <c r="P170" s="254"/>
      <c r="Q170" s="254"/>
      <c r="R170" s="254"/>
      <c r="S170" s="254"/>
      <c r="T170" s="254"/>
      <c r="U170" s="254"/>
      <c r="V170" s="254"/>
      <c r="W170" s="254"/>
      <c r="X170" s="254"/>
      <c r="Y170" s="254"/>
      <c r="Z170" s="254"/>
    </row>
    <row r="171" spans="1:26" ht="13.5" customHeight="1">
      <c r="A171" s="254"/>
      <c r="B171" s="254"/>
      <c r="C171" s="254"/>
      <c r="D171" s="269"/>
      <c r="E171" s="254"/>
      <c r="F171" s="270"/>
      <c r="G171" s="254"/>
      <c r="H171" s="254"/>
      <c r="I171" s="254"/>
      <c r="J171" s="254"/>
      <c r="K171" s="254"/>
      <c r="L171" s="254"/>
      <c r="M171" s="254"/>
      <c r="N171" s="254"/>
      <c r="O171" s="254"/>
      <c r="P171" s="254"/>
      <c r="Q171" s="254"/>
      <c r="R171" s="254"/>
      <c r="S171" s="254"/>
      <c r="T171" s="254"/>
      <c r="U171" s="254"/>
      <c r="V171" s="254"/>
      <c r="W171" s="254"/>
      <c r="X171" s="254"/>
      <c r="Y171" s="254"/>
      <c r="Z171" s="254"/>
    </row>
    <row r="172" spans="1:26" ht="13.5" customHeight="1">
      <c r="A172" s="254"/>
      <c r="B172" s="254"/>
      <c r="C172" s="254"/>
      <c r="D172" s="269"/>
      <c r="E172" s="254"/>
      <c r="F172" s="270"/>
      <c r="G172" s="254"/>
      <c r="H172" s="254"/>
      <c r="I172" s="254"/>
      <c r="J172" s="254"/>
      <c r="K172" s="254"/>
      <c r="L172" s="254"/>
      <c r="M172" s="254"/>
      <c r="N172" s="254"/>
      <c r="O172" s="254"/>
      <c r="P172" s="254"/>
      <c r="Q172" s="254"/>
      <c r="R172" s="254"/>
      <c r="S172" s="254"/>
      <c r="T172" s="254"/>
      <c r="U172" s="254"/>
      <c r="V172" s="254"/>
      <c r="W172" s="254"/>
      <c r="X172" s="254"/>
      <c r="Y172" s="254"/>
      <c r="Z172" s="254"/>
    </row>
    <row r="173" spans="1:26" ht="13.5" customHeight="1">
      <c r="A173" s="254"/>
      <c r="B173" s="254"/>
      <c r="C173" s="254"/>
      <c r="D173" s="269"/>
      <c r="E173" s="254"/>
      <c r="F173" s="270"/>
      <c r="G173" s="254"/>
      <c r="H173" s="254"/>
      <c r="I173" s="254"/>
      <c r="J173" s="254"/>
      <c r="K173" s="254"/>
      <c r="L173" s="254"/>
      <c r="M173" s="254"/>
      <c r="N173" s="254"/>
      <c r="O173" s="254"/>
      <c r="P173" s="254"/>
      <c r="Q173" s="254"/>
      <c r="R173" s="254"/>
      <c r="S173" s="254"/>
      <c r="T173" s="254"/>
      <c r="U173" s="254"/>
      <c r="V173" s="254"/>
      <c r="W173" s="254"/>
      <c r="X173" s="254"/>
      <c r="Y173" s="254"/>
      <c r="Z173" s="254"/>
    </row>
    <row r="174" spans="1:26" ht="13.5" customHeight="1">
      <c r="A174" s="254"/>
      <c r="B174" s="254"/>
      <c r="C174" s="254"/>
      <c r="D174" s="269"/>
      <c r="E174" s="254"/>
      <c r="F174" s="270"/>
      <c r="G174" s="254"/>
      <c r="H174" s="254"/>
      <c r="I174" s="254"/>
      <c r="J174" s="254"/>
      <c r="K174" s="254"/>
      <c r="L174" s="254"/>
      <c r="M174" s="254"/>
      <c r="N174" s="254"/>
      <c r="O174" s="254"/>
      <c r="P174" s="254"/>
      <c r="Q174" s="254"/>
      <c r="R174" s="254"/>
      <c r="S174" s="254"/>
      <c r="T174" s="254"/>
      <c r="U174" s="254"/>
      <c r="V174" s="254"/>
      <c r="W174" s="254"/>
      <c r="X174" s="254"/>
      <c r="Y174" s="254"/>
      <c r="Z174" s="254"/>
    </row>
    <row r="175" spans="1:26" ht="13.5" customHeight="1">
      <c r="A175" s="254"/>
      <c r="B175" s="254"/>
      <c r="C175" s="254"/>
      <c r="D175" s="269"/>
      <c r="E175" s="254"/>
      <c r="F175" s="270"/>
      <c r="G175" s="254"/>
      <c r="H175" s="254"/>
      <c r="I175" s="254"/>
      <c r="J175" s="254"/>
      <c r="K175" s="254"/>
      <c r="L175" s="254"/>
      <c r="M175" s="254"/>
      <c r="N175" s="254"/>
      <c r="O175" s="254"/>
      <c r="P175" s="254"/>
      <c r="Q175" s="254"/>
      <c r="R175" s="254"/>
      <c r="S175" s="254"/>
      <c r="T175" s="254"/>
      <c r="U175" s="254"/>
      <c r="V175" s="254"/>
      <c r="W175" s="254"/>
      <c r="X175" s="254"/>
      <c r="Y175" s="254"/>
      <c r="Z175" s="254"/>
    </row>
    <row r="176" spans="1:26" ht="13.5" customHeight="1">
      <c r="A176" s="254"/>
      <c r="B176" s="254"/>
      <c r="C176" s="254"/>
      <c r="D176" s="269"/>
      <c r="E176" s="254"/>
      <c r="F176" s="270"/>
      <c r="G176" s="254"/>
      <c r="H176" s="254"/>
      <c r="I176" s="254"/>
      <c r="J176" s="254"/>
      <c r="K176" s="254"/>
      <c r="L176" s="254"/>
      <c r="M176" s="254"/>
      <c r="N176" s="254"/>
      <c r="O176" s="254"/>
      <c r="P176" s="254"/>
      <c r="Q176" s="254"/>
      <c r="R176" s="254"/>
      <c r="S176" s="254"/>
      <c r="T176" s="254"/>
      <c r="U176" s="254"/>
      <c r="V176" s="254"/>
      <c r="W176" s="254"/>
      <c r="X176" s="254"/>
      <c r="Y176" s="254"/>
      <c r="Z176" s="254"/>
    </row>
    <row r="177" spans="1:26" ht="13.5" customHeight="1">
      <c r="A177" s="254"/>
      <c r="B177" s="254"/>
      <c r="C177" s="254"/>
      <c r="D177" s="269"/>
      <c r="E177" s="254"/>
      <c r="F177" s="270"/>
      <c r="G177" s="254"/>
      <c r="H177" s="254"/>
      <c r="I177" s="254"/>
      <c r="J177" s="254"/>
      <c r="K177" s="254"/>
      <c r="L177" s="254"/>
      <c r="M177" s="254"/>
      <c r="N177" s="254"/>
      <c r="O177" s="254"/>
      <c r="P177" s="254"/>
      <c r="Q177" s="254"/>
      <c r="R177" s="254"/>
      <c r="S177" s="254"/>
      <c r="T177" s="254"/>
      <c r="U177" s="254"/>
      <c r="V177" s="254"/>
      <c r="W177" s="254"/>
      <c r="X177" s="254"/>
      <c r="Y177" s="254"/>
      <c r="Z177" s="254"/>
    </row>
    <row r="178" spans="1:26" ht="13.5" customHeight="1">
      <c r="A178" s="254"/>
      <c r="B178" s="254"/>
      <c r="C178" s="254"/>
      <c r="D178" s="269"/>
      <c r="E178" s="254"/>
      <c r="F178" s="270"/>
      <c r="G178" s="254"/>
      <c r="H178" s="254"/>
      <c r="I178" s="254"/>
      <c r="J178" s="254"/>
      <c r="K178" s="254"/>
      <c r="L178" s="254"/>
      <c r="M178" s="254"/>
      <c r="N178" s="254"/>
      <c r="O178" s="254"/>
      <c r="P178" s="254"/>
      <c r="Q178" s="254"/>
      <c r="R178" s="254"/>
      <c r="S178" s="254"/>
      <c r="T178" s="254"/>
      <c r="U178" s="254"/>
      <c r="V178" s="254"/>
      <c r="W178" s="254"/>
      <c r="X178" s="254"/>
      <c r="Y178" s="254"/>
      <c r="Z178" s="254"/>
    </row>
    <row r="179" spans="1:26" ht="13.5" customHeight="1">
      <c r="A179" s="254"/>
      <c r="B179" s="254"/>
      <c r="C179" s="254"/>
      <c r="D179" s="269"/>
      <c r="E179" s="254"/>
      <c r="F179" s="270"/>
      <c r="G179" s="254"/>
      <c r="H179" s="254"/>
      <c r="I179" s="254"/>
      <c r="J179" s="254"/>
      <c r="K179" s="254"/>
      <c r="L179" s="254"/>
      <c r="M179" s="254"/>
      <c r="N179" s="254"/>
      <c r="O179" s="254"/>
      <c r="P179" s="254"/>
      <c r="Q179" s="254"/>
      <c r="R179" s="254"/>
      <c r="S179" s="254"/>
      <c r="T179" s="254"/>
      <c r="U179" s="254"/>
      <c r="V179" s="254"/>
      <c r="W179" s="254"/>
      <c r="X179" s="254"/>
      <c r="Y179" s="254"/>
      <c r="Z179" s="254"/>
    </row>
    <row r="180" spans="1:26" ht="13.5" customHeight="1">
      <c r="A180" s="254"/>
      <c r="B180" s="254"/>
      <c r="C180" s="254"/>
      <c r="D180" s="269"/>
      <c r="E180" s="254"/>
      <c r="F180" s="270"/>
      <c r="G180" s="254"/>
      <c r="H180" s="254"/>
      <c r="I180" s="254"/>
      <c r="J180" s="254"/>
      <c r="K180" s="254"/>
      <c r="L180" s="254"/>
      <c r="M180" s="254"/>
      <c r="N180" s="254"/>
      <c r="O180" s="254"/>
      <c r="P180" s="254"/>
      <c r="Q180" s="254"/>
      <c r="R180" s="254"/>
      <c r="S180" s="254"/>
      <c r="T180" s="254"/>
      <c r="U180" s="254"/>
      <c r="V180" s="254"/>
      <c r="W180" s="254"/>
      <c r="X180" s="254"/>
      <c r="Y180" s="254"/>
      <c r="Z180" s="254"/>
    </row>
    <row r="181" spans="1:26" ht="13.5" customHeight="1">
      <c r="A181" s="254"/>
      <c r="B181" s="254"/>
      <c r="C181" s="254"/>
      <c r="D181" s="269"/>
      <c r="E181" s="254"/>
      <c r="F181" s="270"/>
      <c r="G181" s="254"/>
      <c r="H181" s="254"/>
      <c r="I181" s="254"/>
      <c r="J181" s="254"/>
      <c r="K181" s="254"/>
      <c r="L181" s="254"/>
      <c r="M181" s="254"/>
      <c r="N181" s="254"/>
      <c r="O181" s="254"/>
      <c r="P181" s="254"/>
      <c r="Q181" s="254"/>
      <c r="R181" s="254"/>
      <c r="S181" s="254"/>
      <c r="T181" s="254"/>
      <c r="U181" s="254"/>
      <c r="V181" s="254"/>
      <c r="W181" s="254"/>
      <c r="X181" s="254"/>
      <c r="Y181" s="254"/>
      <c r="Z181" s="254"/>
    </row>
    <row r="182" spans="1:26" ht="13.5" customHeight="1">
      <c r="A182" s="254"/>
      <c r="B182" s="254"/>
      <c r="C182" s="254"/>
      <c r="D182" s="269"/>
      <c r="E182" s="254"/>
      <c r="F182" s="270"/>
      <c r="G182" s="254"/>
      <c r="H182" s="254"/>
      <c r="I182" s="254"/>
      <c r="J182" s="254"/>
      <c r="K182" s="254"/>
      <c r="L182" s="254"/>
      <c r="M182" s="254"/>
      <c r="N182" s="254"/>
      <c r="O182" s="254"/>
      <c r="P182" s="254"/>
      <c r="Q182" s="254"/>
      <c r="R182" s="254"/>
      <c r="S182" s="254"/>
      <c r="T182" s="254"/>
      <c r="U182" s="254"/>
      <c r="V182" s="254"/>
      <c r="W182" s="254"/>
      <c r="X182" s="254"/>
      <c r="Y182" s="254"/>
      <c r="Z182" s="254"/>
    </row>
    <row r="183" spans="1:26" ht="13.5" customHeight="1">
      <c r="A183" s="254"/>
      <c r="B183" s="254"/>
      <c r="C183" s="254"/>
      <c r="D183" s="269"/>
      <c r="E183" s="254"/>
      <c r="F183" s="270"/>
      <c r="G183" s="254"/>
      <c r="H183" s="254"/>
      <c r="I183" s="254"/>
      <c r="J183" s="254"/>
      <c r="K183" s="254"/>
      <c r="L183" s="254"/>
      <c r="M183" s="254"/>
      <c r="N183" s="254"/>
      <c r="O183" s="254"/>
      <c r="P183" s="254"/>
      <c r="Q183" s="254"/>
      <c r="R183" s="254"/>
      <c r="S183" s="254"/>
      <c r="T183" s="254"/>
      <c r="U183" s="254"/>
      <c r="V183" s="254"/>
      <c r="W183" s="254"/>
      <c r="X183" s="254"/>
      <c r="Y183" s="254"/>
      <c r="Z183" s="254"/>
    </row>
    <row r="184" spans="1:26" ht="13.5" customHeight="1">
      <c r="A184" s="254"/>
      <c r="B184" s="254"/>
      <c r="C184" s="254"/>
      <c r="D184" s="269"/>
      <c r="E184" s="254"/>
      <c r="F184" s="270"/>
      <c r="G184" s="254"/>
      <c r="H184" s="254"/>
      <c r="I184" s="254"/>
      <c r="J184" s="254"/>
      <c r="K184" s="254"/>
      <c r="L184" s="254"/>
      <c r="M184" s="254"/>
      <c r="N184" s="254"/>
      <c r="O184" s="254"/>
      <c r="P184" s="254"/>
      <c r="Q184" s="254"/>
      <c r="R184" s="254"/>
      <c r="S184" s="254"/>
      <c r="T184" s="254"/>
      <c r="U184" s="254"/>
      <c r="V184" s="254"/>
      <c r="W184" s="254"/>
      <c r="X184" s="254"/>
      <c r="Y184" s="254"/>
      <c r="Z184" s="254"/>
    </row>
    <row r="185" spans="1:26" ht="13.5" customHeight="1">
      <c r="A185" s="254"/>
      <c r="B185" s="254"/>
      <c r="C185" s="254"/>
      <c r="D185" s="269"/>
      <c r="E185" s="254"/>
      <c r="F185" s="270"/>
      <c r="G185" s="254"/>
      <c r="H185" s="254"/>
      <c r="I185" s="254"/>
      <c r="J185" s="254"/>
      <c r="K185" s="254"/>
      <c r="L185" s="254"/>
      <c r="M185" s="254"/>
      <c r="N185" s="254"/>
      <c r="O185" s="254"/>
      <c r="P185" s="254"/>
      <c r="Q185" s="254"/>
      <c r="R185" s="254"/>
      <c r="S185" s="254"/>
      <c r="T185" s="254"/>
      <c r="U185" s="254"/>
      <c r="V185" s="254"/>
      <c r="W185" s="254"/>
      <c r="X185" s="254"/>
      <c r="Y185" s="254"/>
      <c r="Z185" s="254"/>
    </row>
    <row r="186" spans="1:26" ht="13.5" customHeight="1">
      <c r="A186" s="254"/>
      <c r="B186" s="254"/>
      <c r="C186" s="254"/>
      <c r="D186" s="269"/>
      <c r="E186" s="254"/>
      <c r="F186" s="270"/>
      <c r="G186" s="254"/>
      <c r="H186" s="254"/>
      <c r="I186" s="254"/>
      <c r="J186" s="254"/>
      <c r="K186" s="254"/>
      <c r="L186" s="254"/>
      <c r="M186" s="254"/>
      <c r="N186" s="254"/>
      <c r="O186" s="254"/>
      <c r="P186" s="254"/>
      <c r="Q186" s="254"/>
      <c r="R186" s="254"/>
      <c r="S186" s="254"/>
      <c r="T186" s="254"/>
      <c r="U186" s="254"/>
      <c r="V186" s="254"/>
      <c r="W186" s="254"/>
      <c r="X186" s="254"/>
      <c r="Y186" s="254"/>
      <c r="Z186" s="254"/>
    </row>
    <row r="187" spans="1:26" ht="13.5" customHeight="1">
      <c r="A187" s="254"/>
      <c r="B187" s="254"/>
      <c r="C187" s="254"/>
      <c r="D187" s="269"/>
      <c r="E187" s="254"/>
      <c r="F187" s="270"/>
      <c r="G187" s="254"/>
      <c r="H187" s="254"/>
      <c r="I187" s="254"/>
      <c r="J187" s="254"/>
      <c r="K187" s="254"/>
      <c r="L187" s="254"/>
      <c r="M187" s="254"/>
      <c r="N187" s="254"/>
      <c r="O187" s="254"/>
      <c r="P187" s="254"/>
      <c r="Q187" s="254"/>
      <c r="R187" s="254"/>
      <c r="S187" s="254"/>
      <c r="T187" s="254"/>
      <c r="U187" s="254"/>
      <c r="V187" s="254"/>
      <c r="W187" s="254"/>
      <c r="X187" s="254"/>
      <c r="Y187" s="254"/>
      <c r="Z187" s="254"/>
    </row>
    <row r="188" spans="1:26" ht="13.5" customHeight="1">
      <c r="A188" s="254"/>
      <c r="B188" s="254"/>
      <c r="C188" s="254"/>
      <c r="D188" s="269"/>
      <c r="E188" s="254"/>
      <c r="F188" s="270"/>
      <c r="G188" s="254"/>
      <c r="H188" s="254"/>
      <c r="I188" s="254"/>
      <c r="J188" s="254"/>
      <c r="K188" s="254"/>
      <c r="L188" s="254"/>
      <c r="M188" s="254"/>
      <c r="N188" s="254"/>
      <c r="O188" s="254"/>
      <c r="P188" s="254"/>
      <c r="Q188" s="254"/>
      <c r="R188" s="254"/>
      <c r="S188" s="254"/>
      <c r="T188" s="254"/>
      <c r="U188" s="254"/>
      <c r="V188" s="254"/>
      <c r="W188" s="254"/>
      <c r="X188" s="254"/>
      <c r="Y188" s="254"/>
      <c r="Z188" s="254"/>
    </row>
    <row r="189" spans="1:26" ht="13.5" customHeight="1">
      <c r="A189" s="254"/>
      <c r="B189" s="254"/>
      <c r="C189" s="254"/>
      <c r="D189" s="269"/>
      <c r="E189" s="254"/>
      <c r="F189" s="270"/>
      <c r="G189" s="254"/>
      <c r="H189" s="254"/>
      <c r="I189" s="254"/>
      <c r="J189" s="254"/>
      <c r="K189" s="254"/>
      <c r="L189" s="254"/>
      <c r="M189" s="254"/>
      <c r="N189" s="254"/>
      <c r="O189" s="254"/>
      <c r="P189" s="254"/>
      <c r="Q189" s="254"/>
      <c r="R189" s="254"/>
      <c r="S189" s="254"/>
      <c r="T189" s="254"/>
      <c r="U189" s="254"/>
      <c r="V189" s="254"/>
      <c r="W189" s="254"/>
      <c r="X189" s="254"/>
      <c r="Y189" s="254"/>
      <c r="Z189" s="254"/>
    </row>
    <row r="190" spans="1:26" ht="13.5" customHeight="1">
      <c r="A190" s="254"/>
      <c r="B190" s="254"/>
      <c r="C190" s="254"/>
      <c r="D190" s="269"/>
      <c r="E190" s="254"/>
      <c r="F190" s="270"/>
      <c r="G190" s="254"/>
      <c r="H190" s="254"/>
      <c r="I190" s="254"/>
      <c r="J190" s="254"/>
      <c r="K190" s="254"/>
      <c r="L190" s="254"/>
      <c r="M190" s="254"/>
      <c r="N190" s="254"/>
      <c r="O190" s="254"/>
      <c r="P190" s="254"/>
      <c r="Q190" s="254"/>
      <c r="R190" s="254"/>
      <c r="S190" s="254"/>
      <c r="T190" s="254"/>
      <c r="U190" s="254"/>
      <c r="V190" s="254"/>
      <c r="W190" s="254"/>
      <c r="X190" s="254"/>
      <c r="Y190" s="254"/>
      <c r="Z190" s="254"/>
    </row>
    <row r="191" spans="1:26" ht="13.5" customHeight="1">
      <c r="A191" s="254"/>
      <c r="B191" s="254"/>
      <c r="C191" s="254"/>
      <c r="D191" s="269"/>
      <c r="E191" s="254"/>
      <c r="F191" s="270"/>
      <c r="G191" s="254"/>
      <c r="H191" s="254"/>
      <c r="I191" s="254"/>
      <c r="J191" s="254"/>
      <c r="K191" s="254"/>
      <c r="L191" s="254"/>
      <c r="M191" s="254"/>
      <c r="N191" s="254"/>
      <c r="O191" s="254"/>
      <c r="P191" s="254"/>
      <c r="Q191" s="254"/>
      <c r="R191" s="254"/>
      <c r="S191" s="254"/>
      <c r="T191" s="254"/>
      <c r="U191" s="254"/>
      <c r="V191" s="254"/>
      <c r="W191" s="254"/>
      <c r="X191" s="254"/>
      <c r="Y191" s="254"/>
      <c r="Z191" s="254"/>
    </row>
    <row r="192" spans="1:26" ht="13.5" customHeight="1">
      <c r="A192" s="254"/>
      <c r="B192" s="254"/>
      <c r="C192" s="254"/>
      <c r="D192" s="269"/>
      <c r="E192" s="254"/>
      <c r="F192" s="270"/>
      <c r="G192" s="254"/>
      <c r="H192" s="254"/>
      <c r="I192" s="254"/>
      <c r="J192" s="254"/>
      <c r="K192" s="254"/>
      <c r="L192" s="254"/>
      <c r="M192" s="254"/>
      <c r="N192" s="254"/>
      <c r="O192" s="254"/>
      <c r="P192" s="254"/>
      <c r="Q192" s="254"/>
      <c r="R192" s="254"/>
      <c r="S192" s="254"/>
      <c r="T192" s="254"/>
      <c r="U192" s="254"/>
      <c r="V192" s="254"/>
      <c r="W192" s="254"/>
      <c r="X192" s="254"/>
      <c r="Y192" s="254"/>
      <c r="Z192" s="254"/>
    </row>
    <row r="193" spans="1:26" ht="13.5" customHeight="1">
      <c r="A193" s="254"/>
      <c r="B193" s="254"/>
      <c r="C193" s="254"/>
      <c r="D193" s="269"/>
      <c r="E193" s="254"/>
      <c r="F193" s="270"/>
      <c r="G193" s="254"/>
      <c r="H193" s="254"/>
      <c r="I193" s="254"/>
      <c r="J193" s="254"/>
      <c r="K193" s="254"/>
      <c r="L193" s="254"/>
      <c r="M193" s="254"/>
      <c r="N193" s="254"/>
      <c r="O193" s="254"/>
      <c r="P193" s="254"/>
      <c r="Q193" s="254"/>
      <c r="R193" s="254"/>
      <c r="S193" s="254"/>
      <c r="T193" s="254"/>
      <c r="U193" s="254"/>
      <c r="V193" s="254"/>
      <c r="W193" s="254"/>
      <c r="X193" s="254"/>
      <c r="Y193" s="254"/>
      <c r="Z193" s="254"/>
    </row>
    <row r="194" spans="1:26" ht="13.5" customHeight="1">
      <c r="A194" s="254"/>
      <c r="B194" s="254"/>
      <c r="C194" s="254"/>
      <c r="D194" s="269"/>
      <c r="E194" s="254"/>
      <c r="F194" s="270"/>
      <c r="G194" s="254"/>
      <c r="H194" s="254"/>
      <c r="I194" s="254"/>
      <c r="J194" s="254"/>
      <c r="K194" s="254"/>
      <c r="L194" s="254"/>
      <c r="M194" s="254"/>
      <c r="N194" s="254"/>
      <c r="O194" s="254"/>
      <c r="P194" s="254"/>
      <c r="Q194" s="254"/>
      <c r="R194" s="254"/>
      <c r="S194" s="254"/>
      <c r="T194" s="254"/>
      <c r="U194" s="254"/>
      <c r="V194" s="254"/>
      <c r="W194" s="254"/>
      <c r="X194" s="254"/>
      <c r="Y194" s="254"/>
      <c r="Z194" s="254"/>
    </row>
    <row r="195" spans="1:26" ht="13.5" customHeight="1">
      <c r="A195" s="254"/>
      <c r="B195" s="254"/>
      <c r="C195" s="254"/>
      <c r="D195" s="269"/>
      <c r="E195" s="254"/>
      <c r="F195" s="270"/>
      <c r="G195" s="254"/>
      <c r="H195" s="254"/>
      <c r="I195" s="254"/>
      <c r="J195" s="254"/>
      <c r="K195" s="254"/>
      <c r="L195" s="254"/>
      <c r="M195" s="254"/>
      <c r="N195" s="254"/>
      <c r="O195" s="254"/>
      <c r="P195" s="254"/>
      <c r="Q195" s="254"/>
      <c r="R195" s="254"/>
      <c r="S195" s="254"/>
      <c r="T195" s="254"/>
      <c r="U195" s="254"/>
      <c r="V195" s="254"/>
      <c r="W195" s="254"/>
      <c r="X195" s="254"/>
      <c r="Y195" s="254"/>
      <c r="Z195" s="254"/>
    </row>
    <row r="196" spans="1:26" ht="13.5" customHeight="1">
      <c r="A196" s="254"/>
      <c r="B196" s="254"/>
      <c r="C196" s="254"/>
      <c r="D196" s="269"/>
      <c r="E196" s="254"/>
      <c r="F196" s="270"/>
      <c r="G196" s="254"/>
      <c r="H196" s="254"/>
      <c r="I196" s="254"/>
      <c r="J196" s="254"/>
      <c r="K196" s="254"/>
      <c r="L196" s="254"/>
      <c r="M196" s="254"/>
      <c r="N196" s="254"/>
      <c r="O196" s="254"/>
      <c r="P196" s="254"/>
      <c r="Q196" s="254"/>
      <c r="R196" s="254"/>
      <c r="S196" s="254"/>
      <c r="T196" s="254"/>
      <c r="U196" s="254"/>
      <c r="V196" s="254"/>
      <c r="W196" s="254"/>
      <c r="X196" s="254"/>
      <c r="Y196" s="254"/>
      <c r="Z196" s="254"/>
    </row>
    <row r="197" spans="1:26" ht="13.5" customHeight="1">
      <c r="A197" s="254"/>
      <c r="B197" s="254"/>
      <c r="C197" s="254"/>
      <c r="D197" s="269"/>
      <c r="E197" s="254"/>
      <c r="F197" s="270"/>
      <c r="G197" s="254"/>
      <c r="H197" s="254"/>
      <c r="I197" s="254"/>
      <c r="J197" s="254"/>
      <c r="K197" s="254"/>
      <c r="L197" s="254"/>
      <c r="M197" s="254"/>
      <c r="N197" s="254"/>
      <c r="O197" s="254"/>
      <c r="P197" s="254"/>
      <c r="Q197" s="254"/>
      <c r="R197" s="254"/>
      <c r="S197" s="254"/>
      <c r="T197" s="254"/>
      <c r="U197" s="254"/>
      <c r="V197" s="254"/>
      <c r="W197" s="254"/>
      <c r="X197" s="254"/>
      <c r="Y197" s="254"/>
      <c r="Z197" s="254"/>
    </row>
    <row r="198" spans="1:26" ht="13.5" customHeight="1">
      <c r="A198" s="254"/>
      <c r="B198" s="254"/>
      <c r="C198" s="254"/>
      <c r="D198" s="269"/>
      <c r="E198" s="254"/>
      <c r="F198" s="270"/>
      <c r="G198" s="254"/>
      <c r="H198" s="254"/>
      <c r="I198" s="254"/>
      <c r="J198" s="254"/>
      <c r="K198" s="254"/>
      <c r="L198" s="254"/>
      <c r="M198" s="254"/>
      <c r="N198" s="254"/>
      <c r="O198" s="254"/>
      <c r="P198" s="254"/>
      <c r="Q198" s="254"/>
      <c r="R198" s="254"/>
      <c r="S198" s="254"/>
      <c r="T198" s="254"/>
      <c r="U198" s="254"/>
      <c r="V198" s="254"/>
      <c r="W198" s="254"/>
      <c r="X198" s="254"/>
      <c r="Y198" s="254"/>
      <c r="Z198" s="254"/>
    </row>
    <row r="199" spans="1:26" ht="13.5" customHeight="1">
      <c r="A199" s="254"/>
      <c r="B199" s="254"/>
      <c r="C199" s="254"/>
      <c r="D199" s="269"/>
      <c r="E199" s="254"/>
      <c r="F199" s="270"/>
      <c r="G199" s="254"/>
      <c r="H199" s="254"/>
      <c r="I199" s="254"/>
      <c r="J199" s="254"/>
      <c r="K199" s="254"/>
      <c r="L199" s="254"/>
      <c r="M199" s="254"/>
      <c r="N199" s="254"/>
      <c r="O199" s="254"/>
      <c r="P199" s="254"/>
      <c r="Q199" s="254"/>
      <c r="R199" s="254"/>
      <c r="S199" s="254"/>
      <c r="T199" s="254"/>
      <c r="U199" s="254"/>
      <c r="V199" s="254"/>
      <c r="W199" s="254"/>
      <c r="X199" s="254"/>
      <c r="Y199" s="254"/>
      <c r="Z199" s="254"/>
    </row>
    <row r="200" spans="1:26" ht="13.5" customHeight="1">
      <c r="A200" s="254"/>
      <c r="B200" s="254"/>
      <c r="C200" s="254"/>
      <c r="D200" s="269"/>
      <c r="E200" s="254"/>
      <c r="F200" s="270"/>
      <c r="G200" s="254"/>
      <c r="H200" s="254"/>
      <c r="I200" s="254"/>
      <c r="J200" s="254"/>
      <c r="K200" s="254"/>
      <c r="L200" s="254"/>
      <c r="M200" s="254"/>
      <c r="N200" s="254"/>
      <c r="O200" s="254"/>
      <c r="P200" s="254"/>
      <c r="Q200" s="254"/>
      <c r="R200" s="254"/>
      <c r="S200" s="254"/>
      <c r="T200" s="254"/>
      <c r="U200" s="254"/>
      <c r="V200" s="254"/>
      <c r="W200" s="254"/>
      <c r="X200" s="254"/>
      <c r="Y200" s="254"/>
      <c r="Z200" s="254"/>
    </row>
    <row r="201" spans="1:26" ht="13.5" customHeight="1">
      <c r="A201" s="254"/>
      <c r="B201" s="254"/>
      <c r="C201" s="254"/>
      <c r="D201" s="269"/>
      <c r="E201" s="254"/>
      <c r="F201" s="270"/>
      <c r="G201" s="254"/>
      <c r="H201" s="254"/>
      <c r="I201" s="254"/>
      <c r="J201" s="254"/>
      <c r="K201" s="254"/>
      <c r="L201" s="254"/>
      <c r="M201" s="254"/>
      <c r="N201" s="254"/>
      <c r="O201" s="254"/>
      <c r="P201" s="254"/>
      <c r="Q201" s="254"/>
      <c r="R201" s="254"/>
      <c r="S201" s="254"/>
      <c r="T201" s="254"/>
      <c r="U201" s="254"/>
      <c r="V201" s="254"/>
      <c r="W201" s="254"/>
      <c r="X201" s="254"/>
      <c r="Y201" s="254"/>
      <c r="Z201" s="254"/>
    </row>
    <row r="202" spans="1:26" ht="13.5" customHeight="1">
      <c r="A202" s="254"/>
      <c r="B202" s="254"/>
      <c r="C202" s="254"/>
      <c r="D202" s="269"/>
      <c r="E202" s="254"/>
      <c r="F202" s="270"/>
      <c r="G202" s="254"/>
      <c r="H202" s="254"/>
      <c r="I202" s="254"/>
      <c r="J202" s="254"/>
      <c r="K202" s="254"/>
      <c r="L202" s="254"/>
      <c r="M202" s="254"/>
      <c r="N202" s="254"/>
      <c r="O202" s="254"/>
      <c r="P202" s="254"/>
      <c r="Q202" s="254"/>
      <c r="R202" s="254"/>
      <c r="S202" s="254"/>
      <c r="T202" s="254"/>
      <c r="U202" s="254"/>
      <c r="V202" s="254"/>
      <c r="W202" s="254"/>
      <c r="X202" s="254"/>
      <c r="Y202" s="254"/>
      <c r="Z202" s="254"/>
    </row>
    <row r="203" spans="1:26" ht="13.5" customHeight="1">
      <c r="A203" s="254"/>
      <c r="B203" s="254"/>
      <c r="C203" s="254"/>
      <c r="D203" s="269"/>
      <c r="E203" s="254"/>
      <c r="F203" s="270"/>
      <c r="G203" s="254"/>
      <c r="H203" s="254"/>
      <c r="I203" s="254"/>
      <c r="J203" s="254"/>
      <c r="K203" s="254"/>
      <c r="L203" s="254"/>
      <c r="M203" s="254"/>
      <c r="N203" s="254"/>
      <c r="O203" s="254"/>
      <c r="P203" s="254"/>
      <c r="Q203" s="254"/>
      <c r="R203" s="254"/>
      <c r="S203" s="254"/>
      <c r="T203" s="254"/>
      <c r="U203" s="254"/>
      <c r="V203" s="254"/>
      <c r="W203" s="254"/>
      <c r="X203" s="254"/>
      <c r="Y203" s="254"/>
      <c r="Z203" s="254"/>
    </row>
    <row r="204" spans="1:26" ht="13.5" customHeight="1">
      <c r="A204" s="254"/>
      <c r="B204" s="254"/>
      <c r="C204" s="254"/>
      <c r="D204" s="269"/>
      <c r="E204" s="254"/>
      <c r="F204" s="270"/>
      <c r="G204" s="254"/>
      <c r="H204" s="254"/>
      <c r="I204" s="254"/>
      <c r="J204" s="254"/>
      <c r="K204" s="254"/>
      <c r="L204" s="254"/>
      <c r="M204" s="254"/>
      <c r="N204" s="254"/>
      <c r="O204" s="254"/>
      <c r="P204" s="254"/>
      <c r="Q204" s="254"/>
      <c r="R204" s="254"/>
      <c r="S204" s="254"/>
      <c r="T204" s="254"/>
      <c r="U204" s="254"/>
      <c r="V204" s="254"/>
      <c r="W204" s="254"/>
      <c r="X204" s="254"/>
      <c r="Y204" s="254"/>
      <c r="Z204" s="254"/>
    </row>
    <row r="205" spans="1:26" ht="13.5" customHeight="1">
      <c r="A205" s="254"/>
      <c r="B205" s="254"/>
      <c r="C205" s="254"/>
      <c r="D205" s="269"/>
      <c r="E205" s="254"/>
      <c r="F205" s="270"/>
      <c r="G205" s="254"/>
      <c r="H205" s="254"/>
      <c r="I205" s="254"/>
      <c r="J205" s="254"/>
      <c r="K205" s="254"/>
      <c r="L205" s="254"/>
      <c r="M205" s="254"/>
      <c r="N205" s="254"/>
      <c r="O205" s="254"/>
      <c r="P205" s="254"/>
      <c r="Q205" s="254"/>
      <c r="R205" s="254"/>
      <c r="S205" s="254"/>
      <c r="T205" s="254"/>
      <c r="U205" s="254"/>
      <c r="V205" s="254"/>
      <c r="W205" s="254"/>
      <c r="X205" s="254"/>
      <c r="Y205" s="254"/>
      <c r="Z205" s="254"/>
    </row>
    <row r="206" spans="1:26" ht="13.5" customHeight="1">
      <c r="A206" s="254"/>
      <c r="B206" s="254"/>
      <c r="C206" s="254"/>
      <c r="D206" s="269"/>
      <c r="E206" s="254"/>
      <c r="F206" s="270"/>
      <c r="G206" s="254"/>
      <c r="H206" s="254"/>
      <c r="I206" s="254"/>
      <c r="J206" s="254"/>
      <c r="K206" s="254"/>
      <c r="L206" s="254"/>
      <c r="M206" s="254"/>
      <c r="N206" s="254"/>
      <c r="O206" s="254"/>
      <c r="P206" s="254"/>
      <c r="Q206" s="254"/>
      <c r="R206" s="254"/>
      <c r="S206" s="254"/>
      <c r="T206" s="254"/>
      <c r="U206" s="254"/>
      <c r="V206" s="254"/>
      <c r="W206" s="254"/>
      <c r="X206" s="254"/>
      <c r="Y206" s="254"/>
      <c r="Z206" s="254"/>
    </row>
    <row r="207" spans="1:26" ht="13.5" customHeight="1">
      <c r="A207" s="254"/>
      <c r="B207" s="254"/>
      <c r="C207" s="254"/>
      <c r="D207" s="269"/>
      <c r="E207" s="254"/>
      <c r="F207" s="270"/>
      <c r="G207" s="254"/>
      <c r="H207" s="254"/>
      <c r="I207" s="254"/>
      <c r="J207" s="254"/>
      <c r="K207" s="254"/>
      <c r="L207" s="254"/>
      <c r="M207" s="254"/>
      <c r="N207" s="254"/>
      <c r="O207" s="254"/>
      <c r="P207" s="254"/>
      <c r="Q207" s="254"/>
      <c r="R207" s="254"/>
      <c r="S207" s="254"/>
      <c r="T207" s="254"/>
      <c r="U207" s="254"/>
      <c r="V207" s="254"/>
      <c r="W207" s="254"/>
      <c r="X207" s="254"/>
      <c r="Y207" s="254"/>
      <c r="Z207" s="254"/>
    </row>
    <row r="208" spans="1:26" ht="13.5" customHeight="1">
      <c r="A208" s="254"/>
      <c r="B208" s="254"/>
      <c r="C208" s="254"/>
      <c r="D208" s="269"/>
      <c r="E208" s="254"/>
      <c r="F208" s="270"/>
      <c r="G208" s="254"/>
      <c r="H208" s="254"/>
      <c r="I208" s="254"/>
      <c r="J208" s="254"/>
      <c r="K208" s="254"/>
      <c r="L208" s="254"/>
      <c r="M208" s="254"/>
      <c r="N208" s="254"/>
      <c r="O208" s="254"/>
      <c r="P208" s="254"/>
      <c r="Q208" s="254"/>
      <c r="R208" s="254"/>
      <c r="S208" s="254"/>
      <c r="T208" s="254"/>
      <c r="U208" s="254"/>
      <c r="V208" s="254"/>
      <c r="W208" s="254"/>
      <c r="X208" s="254"/>
      <c r="Y208" s="254"/>
      <c r="Z208" s="254"/>
    </row>
    <row r="209" spans="1:26" ht="13.5" customHeight="1">
      <c r="A209" s="254"/>
      <c r="B209" s="254"/>
      <c r="C209" s="254"/>
      <c r="D209" s="269"/>
      <c r="E209" s="254"/>
      <c r="F209" s="270"/>
      <c r="G209" s="254"/>
      <c r="H209" s="254"/>
      <c r="I209" s="254"/>
      <c r="J209" s="254"/>
      <c r="K209" s="254"/>
      <c r="L209" s="254"/>
      <c r="M209" s="254"/>
      <c r="N209" s="254"/>
      <c r="O209" s="254"/>
      <c r="P209" s="254"/>
      <c r="Q209" s="254"/>
      <c r="R209" s="254"/>
      <c r="S209" s="254"/>
      <c r="T209" s="254"/>
      <c r="U209" s="254"/>
      <c r="V209" s="254"/>
      <c r="W209" s="254"/>
      <c r="X209" s="254"/>
      <c r="Y209" s="254"/>
      <c r="Z209" s="254"/>
    </row>
    <row r="210" spans="1:26" ht="13.5" customHeight="1">
      <c r="A210" s="254"/>
      <c r="B210" s="254"/>
      <c r="C210" s="254"/>
      <c r="D210" s="269"/>
      <c r="E210" s="254"/>
      <c r="F210" s="270"/>
      <c r="G210" s="254"/>
      <c r="H210" s="254"/>
      <c r="I210" s="254"/>
      <c r="J210" s="254"/>
      <c r="K210" s="254"/>
      <c r="L210" s="254"/>
      <c r="M210" s="254"/>
      <c r="N210" s="254"/>
      <c r="O210" s="254"/>
      <c r="P210" s="254"/>
      <c r="Q210" s="254"/>
      <c r="R210" s="254"/>
      <c r="S210" s="254"/>
      <c r="T210" s="254"/>
      <c r="U210" s="254"/>
      <c r="V210" s="254"/>
      <c r="W210" s="254"/>
      <c r="X210" s="254"/>
      <c r="Y210" s="254"/>
      <c r="Z210" s="254"/>
    </row>
    <row r="211" spans="1:26" ht="13.5" customHeight="1">
      <c r="A211" s="254"/>
      <c r="B211" s="254"/>
      <c r="C211" s="254"/>
      <c r="D211" s="269"/>
      <c r="E211" s="254"/>
      <c r="F211" s="270"/>
      <c r="G211" s="254"/>
      <c r="H211" s="254"/>
      <c r="I211" s="254"/>
      <c r="J211" s="254"/>
      <c r="K211" s="254"/>
      <c r="L211" s="254"/>
      <c r="M211" s="254"/>
      <c r="N211" s="254"/>
      <c r="O211" s="254"/>
      <c r="P211" s="254"/>
      <c r="Q211" s="254"/>
      <c r="R211" s="254"/>
      <c r="S211" s="254"/>
      <c r="T211" s="254"/>
      <c r="U211" s="254"/>
      <c r="V211" s="254"/>
      <c r="W211" s="254"/>
      <c r="X211" s="254"/>
      <c r="Y211" s="254"/>
      <c r="Z211" s="254"/>
    </row>
    <row r="212" spans="1:26" ht="13.5" customHeight="1">
      <c r="A212" s="254"/>
      <c r="B212" s="254"/>
      <c r="C212" s="254"/>
      <c r="D212" s="269"/>
      <c r="E212" s="254"/>
      <c r="F212" s="270"/>
      <c r="G212" s="254"/>
      <c r="H212" s="254"/>
      <c r="I212" s="254"/>
      <c r="J212" s="254"/>
      <c r="K212" s="254"/>
      <c r="L212" s="254"/>
      <c r="M212" s="254"/>
      <c r="N212" s="254"/>
      <c r="O212" s="254"/>
      <c r="P212" s="254"/>
      <c r="Q212" s="254"/>
      <c r="R212" s="254"/>
      <c r="S212" s="254"/>
      <c r="T212" s="254"/>
      <c r="U212" s="254"/>
      <c r="V212" s="254"/>
      <c r="W212" s="254"/>
      <c r="X212" s="254"/>
      <c r="Y212" s="254"/>
      <c r="Z212" s="254"/>
    </row>
    <row r="213" spans="1:26" ht="13.5" customHeight="1">
      <c r="A213" s="254"/>
      <c r="B213" s="254"/>
      <c r="C213" s="254"/>
      <c r="D213" s="269"/>
      <c r="E213" s="254"/>
      <c r="F213" s="270"/>
      <c r="G213" s="254"/>
      <c r="H213" s="254"/>
      <c r="I213" s="254"/>
      <c r="J213" s="254"/>
      <c r="K213" s="254"/>
      <c r="L213" s="254"/>
      <c r="M213" s="254"/>
      <c r="N213" s="254"/>
      <c r="O213" s="254"/>
      <c r="P213" s="254"/>
      <c r="Q213" s="254"/>
      <c r="R213" s="254"/>
      <c r="S213" s="254"/>
      <c r="T213" s="254"/>
      <c r="U213" s="254"/>
      <c r="V213" s="254"/>
      <c r="W213" s="254"/>
      <c r="X213" s="254"/>
      <c r="Y213" s="254"/>
      <c r="Z213" s="254"/>
    </row>
    <row r="214" spans="1:26" ht="13.5" customHeight="1">
      <c r="A214" s="254"/>
      <c r="B214" s="254"/>
      <c r="C214" s="254"/>
      <c r="D214" s="269"/>
      <c r="E214" s="254"/>
      <c r="F214" s="270"/>
      <c r="G214" s="254"/>
      <c r="H214" s="254"/>
      <c r="I214" s="254"/>
      <c r="J214" s="254"/>
      <c r="K214" s="254"/>
      <c r="L214" s="254"/>
      <c r="M214" s="254"/>
      <c r="N214" s="254"/>
      <c r="O214" s="254"/>
      <c r="P214" s="254"/>
      <c r="Q214" s="254"/>
      <c r="R214" s="254"/>
      <c r="S214" s="254"/>
      <c r="T214" s="254"/>
      <c r="U214" s="254"/>
      <c r="V214" s="254"/>
      <c r="W214" s="254"/>
      <c r="X214" s="254"/>
      <c r="Y214" s="254"/>
      <c r="Z214" s="254"/>
    </row>
    <row r="215" spans="1:26" ht="13.5" customHeight="1">
      <c r="A215" s="254"/>
      <c r="B215" s="254"/>
      <c r="C215" s="254"/>
      <c r="D215" s="269"/>
      <c r="E215" s="254"/>
      <c r="F215" s="270"/>
      <c r="G215" s="254"/>
      <c r="H215" s="254"/>
      <c r="I215" s="254"/>
      <c r="J215" s="254"/>
      <c r="K215" s="254"/>
      <c r="L215" s="254"/>
      <c r="M215" s="254"/>
      <c r="N215" s="254"/>
      <c r="O215" s="254"/>
      <c r="P215" s="254"/>
      <c r="Q215" s="254"/>
      <c r="R215" s="254"/>
      <c r="S215" s="254"/>
      <c r="T215" s="254"/>
      <c r="U215" s="254"/>
      <c r="V215" s="254"/>
      <c r="W215" s="254"/>
      <c r="X215" s="254"/>
      <c r="Y215" s="254"/>
      <c r="Z215" s="254"/>
    </row>
    <row r="216" spans="1:26" ht="13.5" customHeight="1">
      <c r="A216" s="254"/>
      <c r="B216" s="254"/>
      <c r="C216" s="254"/>
      <c r="D216" s="269"/>
      <c r="E216" s="254"/>
      <c r="F216" s="270"/>
      <c r="G216" s="254"/>
      <c r="H216" s="254"/>
      <c r="I216" s="254"/>
      <c r="J216" s="254"/>
      <c r="K216" s="254"/>
      <c r="L216" s="254"/>
      <c r="M216" s="254"/>
      <c r="N216" s="254"/>
      <c r="O216" s="254"/>
      <c r="P216" s="254"/>
      <c r="Q216" s="254"/>
      <c r="R216" s="254"/>
      <c r="S216" s="254"/>
      <c r="T216" s="254"/>
      <c r="U216" s="254"/>
      <c r="V216" s="254"/>
      <c r="W216" s="254"/>
      <c r="X216" s="254"/>
      <c r="Y216" s="254"/>
      <c r="Z216" s="254"/>
    </row>
    <row r="217" spans="1:26" ht="13.5" customHeight="1">
      <c r="A217" s="254"/>
      <c r="B217" s="254"/>
      <c r="C217" s="254"/>
      <c r="D217" s="269"/>
      <c r="E217" s="254"/>
      <c r="F217" s="270"/>
      <c r="G217" s="254"/>
      <c r="H217" s="254"/>
      <c r="I217" s="254"/>
      <c r="J217" s="254"/>
      <c r="K217" s="254"/>
      <c r="L217" s="254"/>
      <c r="M217" s="254"/>
      <c r="N217" s="254"/>
      <c r="O217" s="254"/>
      <c r="P217" s="254"/>
      <c r="Q217" s="254"/>
      <c r="R217" s="254"/>
      <c r="S217" s="254"/>
      <c r="T217" s="254"/>
      <c r="U217" s="254"/>
      <c r="V217" s="254"/>
      <c r="W217" s="254"/>
      <c r="X217" s="254"/>
      <c r="Y217" s="254"/>
      <c r="Z217" s="254"/>
    </row>
    <row r="218" spans="1:26" ht="13.5" customHeight="1">
      <c r="A218" s="254"/>
      <c r="B218" s="254"/>
      <c r="C218" s="254"/>
      <c r="D218" s="269"/>
      <c r="E218" s="254"/>
      <c r="F218" s="270"/>
      <c r="G218" s="254"/>
      <c r="H218" s="254"/>
      <c r="I218" s="254"/>
      <c r="J218" s="254"/>
      <c r="K218" s="254"/>
      <c r="L218" s="254"/>
      <c r="M218" s="254"/>
      <c r="N218" s="254"/>
      <c r="O218" s="254"/>
      <c r="P218" s="254"/>
      <c r="Q218" s="254"/>
      <c r="R218" s="254"/>
      <c r="S218" s="254"/>
      <c r="T218" s="254"/>
      <c r="U218" s="254"/>
      <c r="V218" s="254"/>
      <c r="W218" s="254"/>
      <c r="X218" s="254"/>
      <c r="Y218" s="254"/>
      <c r="Z218" s="254"/>
    </row>
    <row r="219" spans="1:26" ht="13.5" customHeight="1">
      <c r="A219" s="254"/>
      <c r="B219" s="254"/>
      <c r="C219" s="254"/>
      <c r="D219" s="269"/>
      <c r="E219" s="254"/>
      <c r="F219" s="270"/>
      <c r="G219" s="254"/>
      <c r="H219" s="254"/>
      <c r="I219" s="254"/>
      <c r="J219" s="254"/>
      <c r="K219" s="254"/>
      <c r="L219" s="254"/>
      <c r="M219" s="254"/>
      <c r="N219" s="254"/>
      <c r="O219" s="254"/>
      <c r="P219" s="254"/>
      <c r="Q219" s="254"/>
      <c r="R219" s="254"/>
      <c r="S219" s="254"/>
      <c r="T219" s="254"/>
      <c r="U219" s="254"/>
      <c r="V219" s="254"/>
      <c r="W219" s="254"/>
      <c r="X219" s="254"/>
      <c r="Y219" s="254"/>
      <c r="Z219" s="254"/>
    </row>
    <row r="220" spans="1:26" ht="13.5" customHeight="1">
      <c r="A220" s="254"/>
      <c r="B220" s="254"/>
      <c r="C220" s="254"/>
      <c r="D220" s="269"/>
      <c r="E220" s="254"/>
      <c r="F220" s="270"/>
      <c r="G220" s="254"/>
      <c r="H220" s="254"/>
      <c r="I220" s="254"/>
      <c r="J220" s="254"/>
      <c r="K220" s="254"/>
      <c r="L220" s="254"/>
      <c r="M220" s="254"/>
      <c r="N220" s="254"/>
      <c r="O220" s="254"/>
      <c r="P220" s="254"/>
      <c r="Q220" s="254"/>
      <c r="R220" s="254"/>
      <c r="S220" s="254"/>
      <c r="T220" s="254"/>
      <c r="U220" s="254"/>
      <c r="V220" s="254"/>
      <c r="W220" s="254"/>
      <c r="X220" s="254"/>
      <c r="Y220" s="254"/>
      <c r="Z220" s="254"/>
    </row>
    <row r="221" spans="1:26" ht="13.5" customHeight="1">
      <c r="A221" s="254"/>
      <c r="B221" s="254"/>
      <c r="C221" s="254"/>
      <c r="D221" s="269"/>
      <c r="E221" s="254"/>
      <c r="F221" s="270"/>
      <c r="G221" s="254"/>
      <c r="H221" s="254"/>
      <c r="I221" s="254"/>
      <c r="J221" s="254"/>
      <c r="K221" s="254"/>
      <c r="L221" s="254"/>
      <c r="M221" s="254"/>
      <c r="N221" s="254"/>
      <c r="O221" s="254"/>
      <c r="P221" s="254"/>
      <c r="Q221" s="254"/>
      <c r="R221" s="254"/>
      <c r="S221" s="254"/>
      <c r="T221" s="254"/>
      <c r="U221" s="254"/>
      <c r="V221" s="254"/>
      <c r="W221" s="254"/>
      <c r="X221" s="254"/>
      <c r="Y221" s="254"/>
      <c r="Z221" s="254"/>
    </row>
    <row r="222" spans="1:26" ht="13.5" customHeight="1">
      <c r="A222" s="254"/>
      <c r="B222" s="254"/>
      <c r="C222" s="254"/>
      <c r="D222" s="269"/>
      <c r="E222" s="254"/>
      <c r="F222" s="270"/>
      <c r="G222" s="254"/>
      <c r="H222" s="254"/>
      <c r="I222" s="254"/>
      <c r="J222" s="254"/>
      <c r="K222" s="254"/>
      <c r="L222" s="254"/>
      <c r="M222" s="254"/>
      <c r="N222" s="254"/>
      <c r="O222" s="254"/>
      <c r="P222" s="254"/>
      <c r="Q222" s="254"/>
      <c r="R222" s="254"/>
      <c r="S222" s="254"/>
      <c r="T222" s="254"/>
      <c r="U222" s="254"/>
      <c r="V222" s="254"/>
      <c r="W222" s="254"/>
      <c r="X222" s="254"/>
      <c r="Y222" s="254"/>
      <c r="Z222" s="254"/>
    </row>
    <row r="223" spans="1:26" ht="13.5" customHeight="1">
      <c r="A223" s="254"/>
      <c r="B223" s="254"/>
      <c r="C223" s="254"/>
      <c r="D223" s="269"/>
      <c r="E223" s="254"/>
      <c r="F223" s="270"/>
      <c r="G223" s="254"/>
      <c r="H223" s="254"/>
      <c r="I223" s="254"/>
      <c r="J223" s="254"/>
      <c r="K223" s="254"/>
      <c r="L223" s="254"/>
      <c r="M223" s="254"/>
      <c r="N223" s="254"/>
      <c r="O223" s="254"/>
      <c r="P223" s="254"/>
      <c r="Q223" s="254"/>
      <c r="R223" s="254"/>
      <c r="S223" s="254"/>
      <c r="T223" s="254"/>
      <c r="U223" s="254"/>
      <c r="V223" s="254"/>
      <c r="W223" s="254"/>
      <c r="X223" s="254"/>
      <c r="Y223" s="254"/>
      <c r="Z223" s="254"/>
    </row>
    <row r="224" spans="1:26" ht="13.5" customHeight="1">
      <c r="A224" s="254"/>
      <c r="B224" s="254"/>
      <c r="C224" s="254"/>
      <c r="D224" s="269"/>
      <c r="E224" s="254"/>
      <c r="F224" s="270"/>
      <c r="G224" s="254"/>
      <c r="H224" s="254"/>
      <c r="I224" s="254"/>
      <c r="J224" s="254"/>
      <c r="K224" s="254"/>
      <c r="L224" s="254"/>
      <c r="M224" s="254"/>
      <c r="N224" s="254"/>
      <c r="O224" s="254"/>
      <c r="P224" s="254"/>
      <c r="Q224" s="254"/>
      <c r="R224" s="254"/>
      <c r="S224" s="254"/>
      <c r="T224" s="254"/>
      <c r="U224" s="254"/>
      <c r="V224" s="254"/>
      <c r="W224" s="254"/>
      <c r="X224" s="254"/>
      <c r="Y224" s="254"/>
      <c r="Z224" s="254"/>
    </row>
    <row r="225" spans="1:26" ht="13.5" customHeight="1">
      <c r="A225" s="254"/>
      <c r="B225" s="254"/>
      <c r="C225" s="254"/>
      <c r="D225" s="269"/>
      <c r="E225" s="254"/>
      <c r="F225" s="270"/>
      <c r="G225" s="254"/>
      <c r="H225" s="254"/>
      <c r="I225" s="254"/>
      <c r="J225" s="254"/>
      <c r="K225" s="254"/>
      <c r="L225" s="254"/>
      <c r="M225" s="254"/>
      <c r="N225" s="254"/>
      <c r="O225" s="254"/>
      <c r="P225" s="254"/>
      <c r="Q225" s="254"/>
      <c r="R225" s="254"/>
      <c r="S225" s="254"/>
      <c r="T225" s="254"/>
      <c r="U225" s="254"/>
      <c r="V225" s="254"/>
      <c r="W225" s="254"/>
      <c r="X225" s="254"/>
      <c r="Y225" s="254"/>
      <c r="Z225" s="254"/>
    </row>
    <row r="226" spans="1:26" ht="13.5" customHeight="1">
      <c r="A226" s="254"/>
      <c r="B226" s="254"/>
      <c r="C226" s="254"/>
      <c r="D226" s="269"/>
      <c r="E226" s="254"/>
      <c r="F226" s="270"/>
      <c r="G226" s="254"/>
      <c r="H226" s="254"/>
      <c r="I226" s="254"/>
      <c r="J226" s="254"/>
      <c r="K226" s="254"/>
      <c r="L226" s="254"/>
      <c r="M226" s="254"/>
      <c r="N226" s="254"/>
      <c r="O226" s="254"/>
      <c r="P226" s="254"/>
      <c r="Q226" s="254"/>
      <c r="R226" s="254"/>
      <c r="S226" s="254"/>
      <c r="T226" s="254"/>
      <c r="U226" s="254"/>
      <c r="V226" s="254"/>
      <c r="W226" s="254"/>
      <c r="X226" s="254"/>
      <c r="Y226" s="254"/>
      <c r="Z226" s="254"/>
    </row>
    <row r="227" spans="1:26" ht="13.5" customHeight="1">
      <c r="A227" s="254"/>
      <c r="B227" s="254"/>
      <c r="C227" s="254"/>
      <c r="D227" s="269"/>
      <c r="E227" s="254"/>
      <c r="F227" s="270"/>
      <c r="G227" s="254"/>
      <c r="H227" s="254"/>
      <c r="I227" s="254"/>
      <c r="J227" s="254"/>
      <c r="K227" s="254"/>
      <c r="L227" s="254"/>
      <c r="M227" s="254"/>
      <c r="N227" s="254"/>
      <c r="O227" s="254"/>
      <c r="P227" s="254"/>
      <c r="Q227" s="254"/>
      <c r="R227" s="254"/>
      <c r="S227" s="254"/>
      <c r="T227" s="254"/>
      <c r="U227" s="254"/>
      <c r="V227" s="254"/>
      <c r="W227" s="254"/>
      <c r="X227" s="254"/>
      <c r="Y227" s="254"/>
      <c r="Z227" s="254"/>
    </row>
    <row r="228" spans="1:26" ht="13.5" customHeight="1">
      <c r="A228" s="254"/>
      <c r="B228" s="254"/>
      <c r="C228" s="254"/>
      <c r="D228" s="269"/>
      <c r="E228" s="254"/>
      <c r="F228" s="270"/>
      <c r="G228" s="254"/>
      <c r="H228" s="254"/>
      <c r="I228" s="254"/>
      <c r="J228" s="254"/>
      <c r="K228" s="254"/>
      <c r="L228" s="254"/>
      <c r="M228" s="254"/>
      <c r="N228" s="254"/>
      <c r="O228" s="254"/>
      <c r="P228" s="254"/>
      <c r="Q228" s="254"/>
      <c r="R228" s="254"/>
      <c r="S228" s="254"/>
      <c r="T228" s="254"/>
      <c r="U228" s="254"/>
      <c r="V228" s="254"/>
      <c r="W228" s="254"/>
      <c r="X228" s="254"/>
      <c r="Y228" s="254"/>
      <c r="Z228" s="254"/>
    </row>
    <row r="229" spans="1:26" ht="13.5" customHeight="1">
      <c r="A229" s="254"/>
      <c r="B229" s="254"/>
      <c r="C229" s="254"/>
      <c r="D229" s="269"/>
      <c r="E229" s="254"/>
      <c r="F229" s="270"/>
      <c r="G229" s="254"/>
      <c r="H229" s="254"/>
      <c r="I229" s="254"/>
      <c r="J229" s="254"/>
      <c r="K229" s="254"/>
      <c r="L229" s="254"/>
      <c r="M229" s="254"/>
      <c r="N229" s="254"/>
      <c r="O229" s="254"/>
      <c r="P229" s="254"/>
      <c r="Q229" s="254"/>
      <c r="R229" s="254"/>
      <c r="S229" s="254"/>
      <c r="T229" s="254"/>
      <c r="U229" s="254"/>
      <c r="V229" s="254"/>
      <c r="W229" s="254"/>
      <c r="X229" s="254"/>
      <c r="Y229" s="254"/>
      <c r="Z229" s="254"/>
    </row>
    <row r="230" spans="1:26" ht="13.5" customHeight="1">
      <c r="A230" s="254"/>
      <c r="B230" s="254"/>
      <c r="C230" s="254"/>
      <c r="D230" s="269"/>
      <c r="E230" s="254"/>
      <c r="F230" s="270"/>
      <c r="G230" s="254"/>
      <c r="H230" s="254"/>
      <c r="I230" s="254"/>
      <c r="J230" s="254"/>
      <c r="K230" s="254"/>
      <c r="L230" s="254"/>
      <c r="M230" s="254"/>
      <c r="N230" s="254"/>
      <c r="O230" s="254"/>
      <c r="P230" s="254"/>
      <c r="Q230" s="254"/>
      <c r="R230" s="254"/>
      <c r="S230" s="254"/>
      <c r="T230" s="254"/>
      <c r="U230" s="254"/>
      <c r="V230" s="254"/>
      <c r="W230" s="254"/>
      <c r="X230" s="254"/>
      <c r="Y230" s="254"/>
      <c r="Z230" s="254"/>
    </row>
    <row r="231" spans="1:26" ht="13.5" customHeight="1">
      <c r="A231" s="254"/>
      <c r="B231" s="254"/>
      <c r="C231" s="254"/>
      <c r="D231" s="269"/>
      <c r="E231" s="254"/>
      <c r="F231" s="270"/>
      <c r="G231" s="254"/>
      <c r="H231" s="254"/>
      <c r="I231" s="254"/>
      <c r="J231" s="254"/>
      <c r="K231" s="254"/>
      <c r="L231" s="254"/>
      <c r="M231" s="254"/>
      <c r="N231" s="254"/>
      <c r="O231" s="254"/>
      <c r="P231" s="254"/>
      <c r="Q231" s="254"/>
      <c r="R231" s="254"/>
      <c r="S231" s="254"/>
      <c r="T231" s="254"/>
      <c r="U231" s="254"/>
      <c r="V231" s="254"/>
      <c r="W231" s="254"/>
      <c r="X231" s="254"/>
      <c r="Y231" s="254"/>
      <c r="Z231" s="254"/>
    </row>
    <row r="232" spans="1:26" ht="13.5" customHeight="1">
      <c r="A232" s="254"/>
      <c r="B232" s="254"/>
      <c r="C232" s="254"/>
      <c r="D232" s="269"/>
      <c r="E232" s="254"/>
      <c r="F232" s="270"/>
      <c r="G232" s="254"/>
      <c r="H232" s="254"/>
      <c r="I232" s="254"/>
      <c r="J232" s="254"/>
      <c r="K232" s="254"/>
      <c r="L232" s="254"/>
      <c r="M232" s="254"/>
      <c r="N232" s="254"/>
      <c r="O232" s="254"/>
      <c r="P232" s="254"/>
      <c r="Q232" s="254"/>
      <c r="R232" s="254"/>
      <c r="S232" s="254"/>
      <c r="T232" s="254"/>
      <c r="U232" s="254"/>
      <c r="V232" s="254"/>
      <c r="W232" s="254"/>
      <c r="X232" s="254"/>
      <c r="Y232" s="254"/>
      <c r="Z232" s="254"/>
    </row>
    <row r="233" spans="1:26" ht="13.5" customHeight="1">
      <c r="A233" s="254"/>
      <c r="B233" s="254"/>
      <c r="C233" s="254"/>
      <c r="D233" s="269"/>
      <c r="E233" s="254"/>
      <c r="F233" s="270"/>
      <c r="G233" s="254"/>
      <c r="H233" s="254"/>
      <c r="I233" s="254"/>
      <c r="J233" s="254"/>
      <c r="K233" s="254"/>
      <c r="L233" s="254"/>
      <c r="M233" s="254"/>
      <c r="N233" s="254"/>
      <c r="O233" s="254"/>
      <c r="P233" s="254"/>
      <c r="Q233" s="254"/>
      <c r="R233" s="254"/>
      <c r="S233" s="254"/>
      <c r="T233" s="254"/>
      <c r="U233" s="254"/>
      <c r="V233" s="254"/>
      <c r="W233" s="254"/>
      <c r="X233" s="254"/>
      <c r="Y233" s="254"/>
      <c r="Z233" s="254"/>
    </row>
    <row r="234" spans="1:26" ht="13.5" customHeight="1">
      <c r="A234" s="254"/>
      <c r="B234" s="254"/>
      <c r="C234" s="254"/>
      <c r="D234" s="269"/>
      <c r="E234" s="254"/>
      <c r="F234" s="270"/>
      <c r="G234" s="254"/>
      <c r="H234" s="254"/>
      <c r="I234" s="254"/>
      <c r="J234" s="254"/>
      <c r="K234" s="254"/>
      <c r="L234" s="254"/>
      <c r="M234" s="254"/>
      <c r="N234" s="254"/>
      <c r="O234" s="254"/>
      <c r="P234" s="254"/>
      <c r="Q234" s="254"/>
      <c r="R234" s="254"/>
      <c r="S234" s="254"/>
      <c r="T234" s="254"/>
      <c r="U234" s="254"/>
      <c r="V234" s="254"/>
      <c r="W234" s="254"/>
      <c r="X234" s="254"/>
      <c r="Y234" s="254"/>
      <c r="Z234" s="254"/>
    </row>
    <row r="235" spans="1:26" ht="13.5" customHeight="1">
      <c r="A235" s="254"/>
      <c r="B235" s="254"/>
      <c r="C235" s="254"/>
      <c r="D235" s="269"/>
      <c r="E235" s="254"/>
      <c r="F235" s="270"/>
      <c r="G235" s="254"/>
      <c r="H235" s="254"/>
      <c r="I235" s="254"/>
      <c r="J235" s="254"/>
      <c r="K235" s="254"/>
      <c r="L235" s="254"/>
      <c r="M235" s="254"/>
      <c r="N235" s="254"/>
      <c r="O235" s="254"/>
      <c r="P235" s="254"/>
      <c r="Q235" s="254"/>
      <c r="R235" s="254"/>
      <c r="S235" s="254"/>
      <c r="T235" s="254"/>
      <c r="U235" s="254"/>
      <c r="V235" s="254"/>
      <c r="W235" s="254"/>
      <c r="X235" s="254"/>
      <c r="Y235" s="254"/>
      <c r="Z235" s="254"/>
    </row>
    <row r="236" spans="1:26" ht="13.5" customHeight="1">
      <c r="A236" s="254"/>
      <c r="B236" s="254"/>
      <c r="C236" s="254"/>
      <c r="D236" s="269"/>
      <c r="E236" s="254"/>
      <c r="F236" s="270"/>
      <c r="G236" s="254"/>
      <c r="H236" s="254"/>
      <c r="I236" s="254"/>
      <c r="J236" s="254"/>
      <c r="K236" s="254"/>
      <c r="L236" s="254"/>
      <c r="M236" s="254"/>
      <c r="N236" s="254"/>
      <c r="O236" s="254"/>
      <c r="P236" s="254"/>
      <c r="Q236" s="254"/>
      <c r="R236" s="254"/>
      <c r="S236" s="254"/>
      <c r="T236" s="254"/>
      <c r="U236" s="254"/>
      <c r="V236" s="254"/>
      <c r="W236" s="254"/>
      <c r="X236" s="254"/>
      <c r="Y236" s="254"/>
      <c r="Z236" s="254"/>
    </row>
    <row r="237" spans="1:26" ht="13.5" customHeight="1">
      <c r="A237" s="254"/>
      <c r="B237" s="254"/>
      <c r="C237" s="254"/>
      <c r="D237" s="269"/>
      <c r="E237" s="254"/>
      <c r="F237" s="270"/>
      <c r="G237" s="254"/>
      <c r="H237" s="254"/>
      <c r="I237" s="254"/>
      <c r="J237" s="254"/>
      <c r="K237" s="254"/>
      <c r="L237" s="254"/>
      <c r="M237" s="254"/>
      <c r="N237" s="254"/>
      <c r="O237" s="254"/>
      <c r="P237" s="254"/>
      <c r="Q237" s="254"/>
      <c r="R237" s="254"/>
      <c r="S237" s="254"/>
      <c r="T237" s="254"/>
      <c r="U237" s="254"/>
      <c r="V237" s="254"/>
      <c r="W237" s="254"/>
      <c r="X237" s="254"/>
      <c r="Y237" s="254"/>
      <c r="Z237" s="254"/>
    </row>
    <row r="238" spans="1:26" ht="13.5" customHeight="1">
      <c r="A238" s="254"/>
      <c r="B238" s="254"/>
      <c r="C238" s="254"/>
      <c r="D238" s="269"/>
      <c r="E238" s="254"/>
      <c r="F238" s="270"/>
      <c r="G238" s="254"/>
      <c r="H238" s="254"/>
      <c r="I238" s="254"/>
      <c r="J238" s="254"/>
      <c r="K238" s="254"/>
      <c r="L238" s="254"/>
      <c r="M238" s="254"/>
      <c r="N238" s="254"/>
      <c r="O238" s="254"/>
      <c r="P238" s="254"/>
      <c r="Q238" s="254"/>
      <c r="R238" s="254"/>
      <c r="S238" s="254"/>
      <c r="T238" s="254"/>
      <c r="U238" s="254"/>
      <c r="V238" s="254"/>
      <c r="W238" s="254"/>
      <c r="X238" s="254"/>
      <c r="Y238" s="254"/>
      <c r="Z238" s="254"/>
    </row>
    <row r="239" spans="1:26" ht="13.5" customHeight="1">
      <c r="A239" s="254"/>
      <c r="B239" s="254"/>
      <c r="C239" s="254"/>
      <c r="D239" s="269"/>
      <c r="E239" s="254"/>
      <c r="F239" s="270"/>
      <c r="G239" s="254"/>
      <c r="H239" s="254"/>
      <c r="I239" s="254"/>
      <c r="J239" s="254"/>
      <c r="K239" s="254"/>
      <c r="L239" s="254"/>
      <c r="M239" s="254"/>
      <c r="N239" s="254"/>
      <c r="O239" s="254"/>
      <c r="P239" s="254"/>
      <c r="Q239" s="254"/>
      <c r="R239" s="254"/>
      <c r="S239" s="254"/>
      <c r="T239" s="254"/>
      <c r="U239" s="254"/>
      <c r="V239" s="254"/>
      <c r="W239" s="254"/>
      <c r="X239" s="254"/>
      <c r="Y239" s="254"/>
      <c r="Z239" s="254"/>
    </row>
    <row r="240" spans="1:26" ht="13.5" customHeight="1">
      <c r="A240" s="254"/>
      <c r="B240" s="254"/>
      <c r="C240" s="254"/>
      <c r="D240" s="269"/>
      <c r="E240" s="254"/>
      <c r="F240" s="270"/>
      <c r="G240" s="254"/>
      <c r="H240" s="254"/>
      <c r="I240" s="254"/>
      <c r="J240" s="254"/>
      <c r="K240" s="254"/>
      <c r="L240" s="254"/>
      <c r="M240" s="254"/>
      <c r="N240" s="254"/>
      <c r="O240" s="254"/>
      <c r="P240" s="254"/>
      <c r="Q240" s="254"/>
      <c r="R240" s="254"/>
      <c r="S240" s="254"/>
      <c r="T240" s="254"/>
      <c r="U240" s="254"/>
      <c r="V240" s="254"/>
      <c r="W240" s="254"/>
      <c r="X240" s="254"/>
      <c r="Y240" s="254"/>
      <c r="Z240" s="254"/>
    </row>
    <row r="241" spans="1:26" ht="13.5" customHeight="1">
      <c r="A241" s="254"/>
      <c r="B241" s="254"/>
      <c r="C241" s="254"/>
      <c r="D241" s="269"/>
      <c r="E241" s="254"/>
      <c r="F241" s="270"/>
      <c r="G241" s="254"/>
      <c r="H241" s="254"/>
      <c r="I241" s="254"/>
      <c r="J241" s="254"/>
      <c r="K241" s="254"/>
      <c r="L241" s="254"/>
      <c r="M241" s="254"/>
      <c r="N241" s="254"/>
      <c r="O241" s="254"/>
      <c r="P241" s="254"/>
      <c r="Q241" s="254"/>
      <c r="R241" s="254"/>
      <c r="S241" s="254"/>
      <c r="T241" s="254"/>
      <c r="U241" s="254"/>
      <c r="V241" s="254"/>
      <c r="W241" s="254"/>
      <c r="X241" s="254"/>
      <c r="Y241" s="254"/>
      <c r="Z241" s="254"/>
    </row>
    <row r="242" spans="1:26" ht="13.5" customHeight="1">
      <c r="A242" s="254"/>
      <c r="B242" s="254"/>
      <c r="C242" s="254"/>
      <c r="D242" s="269"/>
      <c r="E242" s="254"/>
      <c r="F242" s="270"/>
      <c r="G242" s="254"/>
      <c r="H242" s="254"/>
      <c r="I242" s="254"/>
      <c r="J242" s="254"/>
      <c r="K242" s="254"/>
      <c r="L242" s="254"/>
      <c r="M242" s="254"/>
      <c r="N242" s="254"/>
      <c r="O242" s="254"/>
      <c r="P242" s="254"/>
      <c r="Q242" s="254"/>
      <c r="R242" s="254"/>
      <c r="S242" s="254"/>
      <c r="T242" s="254"/>
      <c r="U242" s="254"/>
      <c r="V242" s="254"/>
      <c r="W242" s="254"/>
      <c r="X242" s="254"/>
      <c r="Y242" s="254"/>
      <c r="Z242" s="254"/>
    </row>
    <row r="243" spans="1:26" ht="13.5" customHeight="1">
      <c r="A243" s="254"/>
      <c r="B243" s="254"/>
      <c r="C243" s="254"/>
      <c r="D243" s="269"/>
      <c r="E243" s="254"/>
      <c r="F243" s="270"/>
      <c r="G243" s="254"/>
      <c r="H243" s="254"/>
      <c r="I243" s="254"/>
      <c r="J243" s="254"/>
      <c r="K243" s="254"/>
      <c r="L243" s="254"/>
      <c r="M243" s="254"/>
      <c r="N243" s="254"/>
      <c r="O243" s="254"/>
      <c r="P243" s="254"/>
      <c r="Q243" s="254"/>
      <c r="R243" s="254"/>
      <c r="S243" s="254"/>
      <c r="T243" s="254"/>
      <c r="U243" s="254"/>
      <c r="V243" s="254"/>
      <c r="W243" s="254"/>
      <c r="X243" s="254"/>
      <c r="Y243" s="254"/>
      <c r="Z243" s="254"/>
    </row>
    <row r="244" spans="1:26" ht="13.5" customHeight="1">
      <c r="A244" s="254"/>
      <c r="B244" s="254"/>
      <c r="C244" s="254"/>
      <c r="D244" s="269"/>
      <c r="E244" s="254"/>
      <c r="F244" s="270"/>
      <c r="G244" s="254"/>
      <c r="H244" s="254"/>
      <c r="I244" s="254"/>
      <c r="J244" s="254"/>
      <c r="K244" s="254"/>
      <c r="L244" s="254"/>
      <c r="M244" s="254"/>
      <c r="N244" s="254"/>
      <c r="O244" s="254"/>
      <c r="P244" s="254"/>
      <c r="Q244" s="254"/>
      <c r="R244" s="254"/>
      <c r="S244" s="254"/>
      <c r="T244" s="254"/>
      <c r="U244" s="254"/>
      <c r="V244" s="254"/>
      <c r="W244" s="254"/>
      <c r="X244" s="254"/>
      <c r="Y244" s="254"/>
      <c r="Z244" s="254"/>
    </row>
    <row r="245" spans="1:26" ht="13.5" customHeight="1">
      <c r="A245" s="254"/>
      <c r="B245" s="254"/>
      <c r="C245" s="254"/>
      <c r="D245" s="269"/>
      <c r="E245" s="254"/>
      <c r="F245" s="270"/>
      <c r="G245" s="254"/>
      <c r="H245" s="254"/>
      <c r="I245" s="254"/>
      <c r="J245" s="254"/>
      <c r="K245" s="254"/>
      <c r="L245" s="254"/>
      <c r="M245" s="254"/>
      <c r="N245" s="254"/>
      <c r="O245" s="254"/>
      <c r="P245" s="254"/>
      <c r="Q245" s="254"/>
      <c r="R245" s="254"/>
      <c r="S245" s="254"/>
      <c r="T245" s="254"/>
      <c r="U245" s="254"/>
      <c r="V245" s="254"/>
      <c r="W245" s="254"/>
      <c r="X245" s="254"/>
      <c r="Y245" s="254"/>
      <c r="Z245" s="254"/>
    </row>
    <row r="246" spans="1:26" ht="13.5" customHeight="1">
      <c r="A246" s="254"/>
      <c r="B246" s="254"/>
      <c r="C246" s="254"/>
      <c r="D246" s="269"/>
      <c r="E246" s="254"/>
      <c r="F246" s="270"/>
      <c r="G246" s="254"/>
      <c r="H246" s="254"/>
      <c r="I246" s="254"/>
      <c r="J246" s="254"/>
      <c r="K246" s="254"/>
      <c r="L246" s="254"/>
      <c r="M246" s="254"/>
      <c r="N246" s="254"/>
      <c r="O246" s="254"/>
      <c r="P246" s="254"/>
      <c r="Q246" s="254"/>
      <c r="R246" s="254"/>
      <c r="S246" s="254"/>
      <c r="T246" s="254"/>
      <c r="U246" s="254"/>
      <c r="V246" s="254"/>
      <c r="W246" s="254"/>
      <c r="X246" s="254"/>
      <c r="Y246" s="254"/>
      <c r="Z246" s="254"/>
    </row>
    <row r="247" spans="1:26" ht="13.5" customHeight="1">
      <c r="A247" s="254"/>
      <c r="B247" s="254"/>
      <c r="C247" s="254"/>
      <c r="D247" s="269"/>
      <c r="E247" s="254"/>
      <c r="F247" s="270"/>
      <c r="G247" s="254"/>
      <c r="H247" s="254"/>
      <c r="I247" s="254"/>
      <c r="J247" s="254"/>
      <c r="K247" s="254"/>
      <c r="L247" s="254"/>
      <c r="M247" s="254"/>
      <c r="N247" s="254"/>
      <c r="O247" s="254"/>
      <c r="P247" s="254"/>
      <c r="Q247" s="254"/>
      <c r="R247" s="254"/>
      <c r="S247" s="254"/>
      <c r="T247" s="254"/>
      <c r="U247" s="254"/>
      <c r="V247" s="254"/>
      <c r="W247" s="254"/>
      <c r="X247" s="254"/>
      <c r="Y247" s="254"/>
      <c r="Z247" s="254"/>
    </row>
    <row r="248" spans="1:26" ht="13.5" customHeight="1">
      <c r="A248" s="254"/>
      <c r="B248" s="254"/>
      <c r="C248" s="254"/>
      <c r="D248" s="269"/>
      <c r="E248" s="254"/>
      <c r="F248" s="270"/>
      <c r="G248" s="254"/>
      <c r="H248" s="254"/>
      <c r="I248" s="254"/>
      <c r="J248" s="254"/>
      <c r="K248" s="254"/>
      <c r="L248" s="254"/>
      <c r="M248" s="254"/>
      <c r="N248" s="254"/>
      <c r="O248" s="254"/>
      <c r="P248" s="254"/>
      <c r="Q248" s="254"/>
      <c r="R248" s="254"/>
      <c r="S248" s="254"/>
      <c r="T248" s="254"/>
      <c r="U248" s="254"/>
      <c r="V248" s="254"/>
      <c r="W248" s="254"/>
      <c r="X248" s="254"/>
      <c r="Y248" s="254"/>
      <c r="Z248" s="254"/>
    </row>
    <row r="249" spans="1:26" ht="13.5" customHeight="1">
      <c r="A249" s="254"/>
      <c r="B249" s="254"/>
      <c r="C249" s="254"/>
      <c r="D249" s="269"/>
      <c r="E249" s="254"/>
      <c r="F249" s="270"/>
      <c r="G249" s="254"/>
      <c r="H249" s="254"/>
      <c r="I249" s="254"/>
      <c r="J249" s="254"/>
      <c r="K249" s="254"/>
      <c r="L249" s="254"/>
      <c r="M249" s="254"/>
      <c r="N249" s="254"/>
      <c r="O249" s="254"/>
      <c r="P249" s="254"/>
      <c r="Q249" s="254"/>
      <c r="R249" s="254"/>
      <c r="S249" s="254"/>
      <c r="T249" s="254"/>
      <c r="U249" s="254"/>
      <c r="V249" s="254"/>
      <c r="W249" s="254"/>
      <c r="X249" s="254"/>
      <c r="Y249" s="254"/>
      <c r="Z249" s="254"/>
    </row>
    <row r="250" spans="1:26" ht="13.5" customHeight="1">
      <c r="A250" s="254"/>
      <c r="B250" s="254"/>
      <c r="C250" s="254"/>
      <c r="D250" s="269"/>
      <c r="E250" s="254"/>
      <c r="F250" s="270"/>
      <c r="G250" s="254"/>
      <c r="H250" s="254"/>
      <c r="I250" s="254"/>
      <c r="J250" s="254"/>
      <c r="K250" s="254"/>
      <c r="L250" s="254"/>
      <c r="M250" s="254"/>
      <c r="N250" s="254"/>
      <c r="O250" s="254"/>
      <c r="P250" s="254"/>
      <c r="Q250" s="254"/>
      <c r="R250" s="254"/>
      <c r="S250" s="254"/>
      <c r="T250" s="254"/>
      <c r="U250" s="254"/>
      <c r="V250" s="254"/>
      <c r="W250" s="254"/>
      <c r="X250" s="254"/>
      <c r="Y250" s="254"/>
      <c r="Z250" s="254"/>
    </row>
    <row r="251" spans="1:26" ht="13.5" customHeight="1">
      <c r="A251" s="254"/>
      <c r="B251" s="254"/>
      <c r="C251" s="254"/>
      <c r="D251" s="269"/>
      <c r="E251" s="254"/>
      <c r="F251" s="270"/>
      <c r="G251" s="254"/>
      <c r="H251" s="254"/>
      <c r="I251" s="254"/>
      <c r="J251" s="254"/>
      <c r="K251" s="254"/>
      <c r="L251" s="254"/>
      <c r="M251" s="254"/>
      <c r="N251" s="254"/>
      <c r="O251" s="254"/>
      <c r="P251" s="254"/>
      <c r="Q251" s="254"/>
      <c r="R251" s="254"/>
      <c r="S251" s="254"/>
      <c r="T251" s="254"/>
      <c r="U251" s="254"/>
      <c r="V251" s="254"/>
      <c r="W251" s="254"/>
      <c r="X251" s="254"/>
      <c r="Y251" s="254"/>
      <c r="Z251" s="254"/>
    </row>
    <row r="252" spans="1:26" ht="13.5" customHeight="1">
      <c r="A252" s="254"/>
      <c r="B252" s="254"/>
      <c r="C252" s="254"/>
      <c r="D252" s="269"/>
      <c r="E252" s="254"/>
      <c r="F252" s="270"/>
      <c r="G252" s="254"/>
      <c r="H252" s="254"/>
      <c r="I252" s="254"/>
      <c r="J252" s="254"/>
      <c r="K252" s="254"/>
      <c r="L252" s="254"/>
      <c r="M252" s="254"/>
      <c r="N252" s="254"/>
      <c r="O252" s="254"/>
      <c r="P252" s="254"/>
      <c r="Q252" s="254"/>
      <c r="R252" s="254"/>
      <c r="S252" s="254"/>
      <c r="T252" s="254"/>
      <c r="U252" s="254"/>
      <c r="V252" s="254"/>
      <c r="W252" s="254"/>
      <c r="X252" s="254"/>
      <c r="Y252" s="254"/>
      <c r="Z252" s="254"/>
    </row>
    <row r="253" spans="1:26" ht="13.5" customHeight="1">
      <c r="A253" s="254"/>
      <c r="B253" s="254"/>
      <c r="C253" s="254"/>
      <c r="D253" s="269"/>
      <c r="E253" s="254"/>
      <c r="F253" s="270"/>
      <c r="G253" s="254"/>
      <c r="H253" s="254"/>
      <c r="I253" s="254"/>
      <c r="J253" s="254"/>
      <c r="K253" s="254"/>
      <c r="L253" s="254"/>
      <c r="M253" s="254"/>
      <c r="N253" s="254"/>
      <c r="O253" s="254"/>
      <c r="P253" s="254"/>
      <c r="Q253" s="254"/>
      <c r="R253" s="254"/>
      <c r="S253" s="254"/>
      <c r="T253" s="254"/>
      <c r="U253" s="254"/>
      <c r="V253" s="254"/>
      <c r="W253" s="254"/>
      <c r="X253" s="254"/>
      <c r="Y253" s="254"/>
      <c r="Z253" s="254"/>
    </row>
    <row r="254" spans="1:26" ht="13.5" customHeight="1">
      <c r="A254" s="254"/>
      <c r="B254" s="254"/>
      <c r="C254" s="254"/>
      <c r="D254" s="269"/>
      <c r="E254" s="254"/>
      <c r="F254" s="270"/>
      <c r="G254" s="254"/>
      <c r="H254" s="254"/>
      <c r="I254" s="254"/>
      <c r="J254" s="254"/>
      <c r="K254" s="254"/>
      <c r="L254" s="254"/>
      <c r="M254" s="254"/>
      <c r="N254" s="254"/>
      <c r="O254" s="254"/>
      <c r="P254" s="254"/>
      <c r="Q254" s="254"/>
      <c r="R254" s="254"/>
      <c r="S254" s="254"/>
      <c r="T254" s="254"/>
      <c r="U254" s="254"/>
      <c r="V254" s="254"/>
      <c r="W254" s="254"/>
      <c r="X254" s="254"/>
      <c r="Y254" s="254"/>
      <c r="Z254" s="254"/>
    </row>
    <row r="255" spans="1:26" ht="13.5" customHeight="1">
      <c r="A255" s="254"/>
      <c r="B255" s="254"/>
      <c r="C255" s="254"/>
      <c r="D255" s="269"/>
      <c r="E255" s="254"/>
      <c r="F255" s="270"/>
      <c r="G255" s="254"/>
      <c r="H255" s="254"/>
      <c r="I255" s="254"/>
      <c r="J255" s="254"/>
      <c r="K255" s="254"/>
      <c r="L255" s="254"/>
      <c r="M255" s="254"/>
      <c r="N255" s="254"/>
      <c r="O255" s="254"/>
      <c r="P255" s="254"/>
      <c r="Q255" s="254"/>
      <c r="R255" s="254"/>
      <c r="S255" s="254"/>
      <c r="T255" s="254"/>
      <c r="U255" s="254"/>
      <c r="V255" s="254"/>
      <c r="W255" s="254"/>
      <c r="X255" s="254"/>
      <c r="Y255" s="254"/>
      <c r="Z255" s="254"/>
    </row>
    <row r="256" spans="1:26" ht="13.5" customHeight="1">
      <c r="A256" s="254"/>
      <c r="B256" s="254"/>
      <c r="C256" s="254"/>
      <c r="D256" s="269"/>
      <c r="E256" s="254"/>
      <c r="F256" s="270"/>
      <c r="G256" s="254"/>
      <c r="H256" s="254"/>
      <c r="I256" s="254"/>
      <c r="J256" s="254"/>
      <c r="K256" s="254"/>
      <c r="L256" s="254"/>
      <c r="M256" s="254"/>
      <c r="N256" s="254"/>
      <c r="O256" s="254"/>
      <c r="P256" s="254"/>
      <c r="Q256" s="254"/>
      <c r="R256" s="254"/>
      <c r="S256" s="254"/>
      <c r="T256" s="254"/>
      <c r="U256" s="254"/>
      <c r="V256" s="254"/>
      <c r="W256" s="254"/>
      <c r="X256" s="254"/>
      <c r="Y256" s="254"/>
      <c r="Z256" s="254"/>
    </row>
    <row r="257" spans="1:26" ht="13.5" customHeight="1">
      <c r="A257" s="254"/>
      <c r="B257" s="254"/>
      <c r="C257" s="254"/>
      <c r="D257" s="269"/>
      <c r="E257" s="254"/>
      <c r="F257" s="270"/>
      <c r="G257" s="254"/>
      <c r="H257" s="254"/>
      <c r="I257" s="254"/>
      <c r="J257" s="254"/>
      <c r="K257" s="254"/>
      <c r="L257" s="254"/>
      <c r="M257" s="254"/>
      <c r="N257" s="254"/>
      <c r="O257" s="254"/>
      <c r="P257" s="254"/>
      <c r="Q257" s="254"/>
      <c r="R257" s="254"/>
      <c r="S257" s="254"/>
      <c r="T257" s="254"/>
      <c r="U257" s="254"/>
      <c r="V257" s="254"/>
      <c r="W257" s="254"/>
      <c r="X257" s="254"/>
      <c r="Y257" s="254"/>
      <c r="Z257" s="254"/>
    </row>
    <row r="258" spans="1:26" ht="13.5" customHeight="1">
      <c r="A258" s="254"/>
      <c r="B258" s="254"/>
      <c r="C258" s="254"/>
      <c r="D258" s="269"/>
      <c r="E258" s="254"/>
      <c r="F258" s="270"/>
      <c r="G258" s="254"/>
      <c r="H258" s="254"/>
      <c r="I258" s="254"/>
      <c r="J258" s="254"/>
      <c r="K258" s="254"/>
      <c r="L258" s="254"/>
      <c r="M258" s="254"/>
      <c r="N258" s="254"/>
      <c r="O258" s="254"/>
      <c r="P258" s="254"/>
      <c r="Q258" s="254"/>
      <c r="R258" s="254"/>
      <c r="S258" s="254"/>
      <c r="T258" s="254"/>
      <c r="U258" s="254"/>
      <c r="V258" s="254"/>
      <c r="W258" s="254"/>
      <c r="X258" s="254"/>
      <c r="Y258" s="254"/>
      <c r="Z258" s="254"/>
    </row>
    <row r="259" spans="1:26" ht="13.5" customHeight="1">
      <c r="A259" s="254"/>
      <c r="B259" s="254"/>
      <c r="C259" s="254"/>
      <c r="D259" s="269"/>
      <c r="E259" s="254"/>
      <c r="F259" s="270"/>
      <c r="G259" s="254"/>
      <c r="H259" s="254"/>
      <c r="I259" s="254"/>
      <c r="J259" s="254"/>
      <c r="K259" s="254"/>
      <c r="L259" s="254"/>
      <c r="M259" s="254"/>
      <c r="N259" s="254"/>
      <c r="O259" s="254"/>
      <c r="P259" s="254"/>
      <c r="Q259" s="254"/>
      <c r="R259" s="254"/>
      <c r="S259" s="254"/>
      <c r="T259" s="254"/>
      <c r="U259" s="254"/>
      <c r="V259" s="254"/>
      <c r="W259" s="254"/>
      <c r="X259" s="254"/>
      <c r="Y259" s="254"/>
      <c r="Z259" s="254"/>
    </row>
    <row r="260" spans="1:26" ht="13.5" customHeight="1">
      <c r="A260" s="254"/>
      <c r="B260" s="254"/>
      <c r="C260" s="254"/>
      <c r="D260" s="269"/>
      <c r="E260" s="254"/>
      <c r="F260" s="270"/>
      <c r="G260" s="254"/>
      <c r="H260" s="254"/>
      <c r="I260" s="254"/>
      <c r="J260" s="254"/>
      <c r="K260" s="254"/>
      <c r="L260" s="254"/>
      <c r="M260" s="254"/>
      <c r="N260" s="254"/>
      <c r="O260" s="254"/>
      <c r="P260" s="254"/>
      <c r="Q260" s="254"/>
      <c r="R260" s="254"/>
      <c r="S260" s="254"/>
      <c r="T260" s="254"/>
      <c r="U260" s="254"/>
      <c r="V260" s="254"/>
      <c r="W260" s="254"/>
      <c r="X260" s="254"/>
      <c r="Y260" s="254"/>
      <c r="Z260" s="254"/>
    </row>
    <row r="261" spans="1:26" ht="13.5" customHeight="1">
      <c r="A261" s="254"/>
      <c r="B261" s="254"/>
      <c r="C261" s="254"/>
      <c r="D261" s="269"/>
      <c r="E261" s="254"/>
      <c r="F261" s="270"/>
      <c r="G261" s="254"/>
      <c r="H261" s="254"/>
      <c r="I261" s="254"/>
      <c r="J261" s="254"/>
      <c r="K261" s="254"/>
      <c r="L261" s="254"/>
      <c r="M261" s="254"/>
      <c r="N261" s="254"/>
      <c r="O261" s="254"/>
      <c r="P261" s="254"/>
      <c r="Q261" s="254"/>
      <c r="R261" s="254"/>
      <c r="S261" s="254"/>
      <c r="T261" s="254"/>
      <c r="U261" s="254"/>
      <c r="V261" s="254"/>
      <c r="W261" s="254"/>
      <c r="X261" s="254"/>
      <c r="Y261" s="254"/>
      <c r="Z261" s="254"/>
    </row>
    <row r="262" spans="1:26" ht="13.5" customHeight="1">
      <c r="A262" s="254"/>
      <c r="B262" s="254"/>
      <c r="C262" s="254"/>
      <c r="D262" s="269"/>
      <c r="E262" s="254"/>
      <c r="F262" s="270"/>
      <c r="G262" s="254"/>
      <c r="H262" s="254"/>
      <c r="I262" s="254"/>
      <c r="J262" s="254"/>
      <c r="K262" s="254"/>
      <c r="L262" s="254"/>
      <c r="M262" s="254"/>
      <c r="N262" s="254"/>
      <c r="O262" s="254"/>
      <c r="P262" s="254"/>
      <c r="Q262" s="254"/>
      <c r="R262" s="254"/>
      <c r="S262" s="254"/>
      <c r="T262" s="254"/>
      <c r="U262" s="254"/>
      <c r="V262" s="254"/>
      <c r="W262" s="254"/>
      <c r="X262" s="254"/>
      <c r="Y262" s="254"/>
      <c r="Z262" s="254"/>
    </row>
    <row r="263" spans="1:26" ht="13.5" customHeight="1">
      <c r="A263" s="254"/>
      <c r="B263" s="254"/>
      <c r="C263" s="254"/>
      <c r="D263" s="269"/>
      <c r="E263" s="254"/>
      <c r="F263" s="270"/>
      <c r="G263" s="254"/>
      <c r="H263" s="254"/>
      <c r="I263" s="254"/>
      <c r="J263" s="254"/>
      <c r="K263" s="254"/>
      <c r="L263" s="254"/>
      <c r="M263" s="254"/>
      <c r="N263" s="254"/>
      <c r="O263" s="254"/>
      <c r="P263" s="254"/>
      <c r="Q263" s="254"/>
      <c r="R263" s="254"/>
      <c r="S263" s="254"/>
      <c r="T263" s="254"/>
      <c r="U263" s="254"/>
      <c r="V263" s="254"/>
      <c r="W263" s="254"/>
      <c r="X263" s="254"/>
      <c r="Y263" s="254"/>
      <c r="Z263" s="254"/>
    </row>
    <row r="264" spans="1:26" ht="13.5" customHeight="1">
      <c r="A264" s="254"/>
      <c r="B264" s="254"/>
      <c r="C264" s="254"/>
      <c r="D264" s="269"/>
      <c r="E264" s="254"/>
      <c r="F264" s="270"/>
      <c r="G264" s="254"/>
      <c r="H264" s="254"/>
      <c r="I264" s="254"/>
      <c r="J264" s="254"/>
      <c r="K264" s="254"/>
      <c r="L264" s="254"/>
      <c r="M264" s="254"/>
      <c r="N264" s="254"/>
      <c r="O264" s="254"/>
      <c r="P264" s="254"/>
      <c r="Q264" s="254"/>
      <c r="R264" s="254"/>
      <c r="S264" s="254"/>
      <c r="T264" s="254"/>
      <c r="U264" s="254"/>
      <c r="V264" s="254"/>
      <c r="W264" s="254"/>
      <c r="X264" s="254"/>
      <c r="Y264" s="254"/>
      <c r="Z264" s="254"/>
    </row>
    <row r="265" spans="1:26" ht="13.5" customHeight="1">
      <c r="A265" s="254"/>
      <c r="B265" s="254"/>
      <c r="C265" s="254"/>
      <c r="D265" s="269"/>
      <c r="E265" s="254"/>
      <c r="F265" s="270"/>
      <c r="G265" s="254"/>
      <c r="H265" s="254"/>
      <c r="I265" s="254"/>
      <c r="J265" s="254"/>
      <c r="K265" s="254"/>
      <c r="L265" s="254"/>
      <c r="M265" s="254"/>
      <c r="N265" s="254"/>
      <c r="O265" s="254"/>
      <c r="P265" s="254"/>
      <c r="Q265" s="254"/>
      <c r="R265" s="254"/>
      <c r="S265" s="254"/>
      <c r="T265" s="254"/>
      <c r="U265" s="254"/>
      <c r="V265" s="254"/>
      <c r="W265" s="254"/>
      <c r="X265" s="254"/>
      <c r="Y265" s="254"/>
      <c r="Z265" s="254"/>
    </row>
    <row r="266" spans="1:26" ht="13.5" customHeight="1">
      <c r="A266" s="254"/>
      <c r="B266" s="254"/>
      <c r="C266" s="254"/>
      <c r="D266" s="269"/>
      <c r="E266" s="254"/>
      <c r="F266" s="270"/>
      <c r="G266" s="254"/>
      <c r="H266" s="254"/>
      <c r="I266" s="254"/>
      <c r="J266" s="254"/>
      <c r="K266" s="254"/>
      <c r="L266" s="254"/>
      <c r="M266" s="254"/>
      <c r="N266" s="254"/>
      <c r="O266" s="254"/>
      <c r="P266" s="254"/>
      <c r="Q266" s="254"/>
      <c r="R266" s="254"/>
      <c r="S266" s="254"/>
      <c r="T266" s="254"/>
      <c r="U266" s="254"/>
      <c r="V266" s="254"/>
      <c r="W266" s="254"/>
      <c r="X266" s="254"/>
      <c r="Y266" s="254"/>
      <c r="Z266" s="254"/>
    </row>
    <row r="267" spans="1:26" ht="13.5" customHeight="1">
      <c r="A267" s="254"/>
      <c r="B267" s="254"/>
      <c r="C267" s="254"/>
      <c r="D267" s="269"/>
      <c r="E267" s="254"/>
      <c r="F267" s="270"/>
      <c r="G267" s="254"/>
      <c r="H267" s="254"/>
      <c r="I267" s="254"/>
      <c r="J267" s="254"/>
      <c r="K267" s="254"/>
      <c r="L267" s="254"/>
      <c r="M267" s="254"/>
      <c r="N267" s="254"/>
      <c r="O267" s="254"/>
      <c r="P267" s="254"/>
      <c r="Q267" s="254"/>
      <c r="R267" s="254"/>
      <c r="S267" s="254"/>
      <c r="T267" s="254"/>
      <c r="U267" s="254"/>
      <c r="V267" s="254"/>
      <c r="W267" s="254"/>
      <c r="X267" s="254"/>
      <c r="Y267" s="254"/>
      <c r="Z267" s="254"/>
    </row>
    <row r="268" spans="1:26" ht="13.5" customHeight="1">
      <c r="A268" s="254"/>
      <c r="B268" s="254"/>
      <c r="C268" s="254"/>
      <c r="D268" s="269"/>
      <c r="E268" s="254"/>
      <c r="F268" s="270"/>
      <c r="G268" s="254"/>
      <c r="H268" s="254"/>
      <c r="I268" s="254"/>
      <c r="J268" s="254"/>
      <c r="K268" s="254"/>
      <c r="L268" s="254"/>
      <c r="M268" s="254"/>
      <c r="N268" s="254"/>
      <c r="O268" s="254"/>
      <c r="P268" s="254"/>
      <c r="Q268" s="254"/>
      <c r="R268" s="254"/>
      <c r="S268" s="254"/>
      <c r="T268" s="254"/>
      <c r="U268" s="254"/>
      <c r="V268" s="254"/>
      <c r="W268" s="254"/>
      <c r="X268" s="254"/>
      <c r="Y268" s="254"/>
      <c r="Z268" s="254"/>
    </row>
    <row r="269" spans="1:26" ht="13.5" customHeight="1">
      <c r="A269" s="254"/>
      <c r="B269" s="254"/>
      <c r="C269" s="254"/>
      <c r="D269" s="269"/>
      <c r="E269" s="254"/>
      <c r="F269" s="270"/>
      <c r="G269" s="254"/>
      <c r="H269" s="254"/>
      <c r="I269" s="254"/>
      <c r="J269" s="254"/>
      <c r="K269" s="254"/>
      <c r="L269" s="254"/>
      <c r="M269" s="254"/>
      <c r="N269" s="254"/>
      <c r="O269" s="254"/>
      <c r="P269" s="254"/>
      <c r="Q269" s="254"/>
      <c r="R269" s="254"/>
      <c r="S269" s="254"/>
      <c r="T269" s="254"/>
      <c r="U269" s="254"/>
      <c r="V269" s="254"/>
      <c r="W269" s="254"/>
      <c r="X269" s="254"/>
      <c r="Y269" s="254"/>
      <c r="Z269" s="254"/>
    </row>
    <row r="270" spans="1:26" ht="13.5" customHeight="1">
      <c r="A270" s="254"/>
      <c r="B270" s="254"/>
      <c r="C270" s="254"/>
      <c r="D270" s="269"/>
      <c r="E270" s="254"/>
      <c r="F270" s="270"/>
      <c r="G270" s="254"/>
      <c r="H270" s="254"/>
      <c r="I270" s="254"/>
      <c r="J270" s="254"/>
      <c r="K270" s="254"/>
      <c r="L270" s="254"/>
      <c r="M270" s="254"/>
      <c r="N270" s="254"/>
      <c r="O270" s="254"/>
      <c r="P270" s="254"/>
      <c r="Q270" s="254"/>
      <c r="R270" s="254"/>
      <c r="S270" s="254"/>
      <c r="T270" s="254"/>
      <c r="U270" s="254"/>
      <c r="V270" s="254"/>
      <c r="W270" s="254"/>
      <c r="X270" s="254"/>
      <c r="Y270" s="254"/>
      <c r="Z270" s="254"/>
    </row>
    <row r="271" spans="1:26" ht="13.5" customHeight="1">
      <c r="A271" s="254"/>
      <c r="B271" s="254"/>
      <c r="C271" s="254"/>
      <c r="D271" s="269"/>
      <c r="E271" s="254"/>
      <c r="F271" s="270"/>
      <c r="G271" s="254"/>
      <c r="H271" s="254"/>
      <c r="I271" s="254"/>
      <c r="J271" s="254"/>
      <c r="K271" s="254"/>
      <c r="L271" s="254"/>
      <c r="M271" s="254"/>
      <c r="N271" s="254"/>
      <c r="O271" s="254"/>
      <c r="P271" s="254"/>
      <c r="Q271" s="254"/>
      <c r="R271" s="254"/>
      <c r="S271" s="254"/>
      <c r="T271" s="254"/>
      <c r="U271" s="254"/>
      <c r="V271" s="254"/>
      <c r="W271" s="254"/>
      <c r="X271" s="254"/>
      <c r="Y271" s="254"/>
      <c r="Z271" s="254"/>
    </row>
    <row r="272" spans="1:26" ht="13.5" customHeight="1">
      <c r="A272" s="254"/>
      <c r="B272" s="254"/>
      <c r="C272" s="254"/>
      <c r="D272" s="269"/>
      <c r="E272" s="254"/>
      <c r="F272" s="270"/>
      <c r="G272" s="254"/>
      <c r="H272" s="254"/>
      <c r="I272" s="254"/>
      <c r="J272" s="254"/>
      <c r="K272" s="254"/>
      <c r="L272" s="254"/>
      <c r="M272" s="254"/>
      <c r="N272" s="254"/>
      <c r="O272" s="254"/>
      <c r="P272" s="254"/>
      <c r="Q272" s="254"/>
      <c r="R272" s="254"/>
      <c r="S272" s="254"/>
      <c r="T272" s="254"/>
      <c r="U272" s="254"/>
      <c r="V272" s="254"/>
      <c r="W272" s="254"/>
      <c r="X272" s="254"/>
      <c r="Y272" s="254"/>
      <c r="Z272" s="254"/>
    </row>
    <row r="273" spans="1:26" ht="13.5" customHeight="1">
      <c r="A273" s="254"/>
      <c r="B273" s="254"/>
      <c r="C273" s="254"/>
      <c r="D273" s="269"/>
      <c r="E273" s="254"/>
      <c r="F273" s="270"/>
      <c r="G273" s="254"/>
      <c r="H273" s="254"/>
      <c r="I273" s="254"/>
      <c r="J273" s="254"/>
      <c r="K273" s="254"/>
      <c r="L273" s="254"/>
      <c r="M273" s="254"/>
      <c r="N273" s="254"/>
      <c r="O273" s="254"/>
      <c r="P273" s="254"/>
      <c r="Q273" s="254"/>
      <c r="R273" s="254"/>
      <c r="S273" s="254"/>
      <c r="T273" s="254"/>
      <c r="U273" s="254"/>
      <c r="V273" s="254"/>
      <c r="W273" s="254"/>
      <c r="X273" s="254"/>
      <c r="Y273" s="254"/>
      <c r="Z273" s="254"/>
    </row>
    <row r="274" spans="1:26" ht="13.5" customHeight="1">
      <c r="A274" s="254"/>
      <c r="B274" s="254"/>
      <c r="C274" s="254"/>
      <c r="D274" s="269"/>
      <c r="E274" s="254"/>
      <c r="F274" s="270"/>
      <c r="G274" s="254"/>
      <c r="H274" s="254"/>
      <c r="I274" s="254"/>
      <c r="J274" s="254"/>
      <c r="K274" s="254"/>
      <c r="L274" s="254"/>
      <c r="M274" s="254"/>
      <c r="N274" s="254"/>
      <c r="O274" s="254"/>
      <c r="P274" s="254"/>
      <c r="Q274" s="254"/>
      <c r="R274" s="254"/>
      <c r="S274" s="254"/>
      <c r="T274" s="254"/>
      <c r="U274" s="254"/>
      <c r="V274" s="254"/>
      <c r="W274" s="254"/>
      <c r="X274" s="254"/>
      <c r="Y274" s="254"/>
      <c r="Z274" s="254"/>
    </row>
    <row r="275" spans="1:26" ht="13.5" customHeight="1">
      <c r="A275" s="254"/>
      <c r="B275" s="254"/>
      <c r="C275" s="254"/>
      <c r="D275" s="269"/>
      <c r="E275" s="254"/>
      <c r="F275" s="270"/>
      <c r="G275" s="254"/>
      <c r="H275" s="254"/>
      <c r="I275" s="254"/>
      <c r="J275" s="254"/>
      <c r="K275" s="254"/>
      <c r="L275" s="254"/>
      <c r="M275" s="254"/>
      <c r="N275" s="254"/>
      <c r="O275" s="254"/>
      <c r="P275" s="254"/>
      <c r="Q275" s="254"/>
      <c r="R275" s="254"/>
      <c r="S275" s="254"/>
      <c r="T275" s="254"/>
      <c r="U275" s="254"/>
      <c r="V275" s="254"/>
      <c r="W275" s="254"/>
      <c r="X275" s="254"/>
      <c r="Y275" s="254"/>
      <c r="Z275" s="254"/>
    </row>
    <row r="276" spans="1:26" ht="13.5" customHeight="1">
      <c r="A276" s="254"/>
      <c r="B276" s="254"/>
      <c r="C276" s="254"/>
      <c r="D276" s="269"/>
      <c r="E276" s="254"/>
      <c r="F276" s="270"/>
      <c r="G276" s="254"/>
      <c r="H276" s="254"/>
      <c r="I276" s="254"/>
      <c r="J276" s="254"/>
      <c r="K276" s="254"/>
      <c r="L276" s="254"/>
      <c r="M276" s="254"/>
      <c r="N276" s="254"/>
      <c r="O276" s="254"/>
      <c r="P276" s="254"/>
      <c r="Q276" s="254"/>
      <c r="R276" s="254"/>
      <c r="S276" s="254"/>
      <c r="T276" s="254"/>
      <c r="U276" s="254"/>
      <c r="V276" s="254"/>
      <c r="W276" s="254"/>
      <c r="X276" s="254"/>
      <c r="Y276" s="254"/>
      <c r="Z276" s="254"/>
    </row>
    <row r="277" spans="1:26" ht="13.5" customHeight="1">
      <c r="A277" s="254"/>
      <c r="B277" s="254"/>
      <c r="C277" s="254"/>
      <c r="D277" s="269"/>
      <c r="E277" s="254"/>
      <c r="F277" s="270"/>
      <c r="G277" s="254"/>
      <c r="H277" s="254"/>
      <c r="I277" s="254"/>
      <c r="J277" s="254"/>
      <c r="K277" s="254"/>
      <c r="L277" s="254"/>
      <c r="M277" s="254"/>
      <c r="N277" s="254"/>
      <c r="O277" s="254"/>
      <c r="P277" s="254"/>
      <c r="Q277" s="254"/>
      <c r="R277" s="254"/>
      <c r="S277" s="254"/>
      <c r="T277" s="254"/>
      <c r="U277" s="254"/>
      <c r="V277" s="254"/>
      <c r="W277" s="254"/>
      <c r="X277" s="254"/>
      <c r="Y277" s="254"/>
      <c r="Z277" s="254"/>
    </row>
    <row r="278" spans="1:26" ht="13.5" customHeight="1">
      <c r="A278" s="254"/>
      <c r="B278" s="254"/>
      <c r="C278" s="254"/>
      <c r="D278" s="269"/>
      <c r="E278" s="254"/>
      <c r="F278" s="270"/>
      <c r="G278" s="254"/>
      <c r="H278" s="254"/>
      <c r="I278" s="254"/>
      <c r="J278" s="254"/>
      <c r="K278" s="254"/>
      <c r="L278" s="254"/>
      <c r="M278" s="254"/>
      <c r="N278" s="254"/>
      <c r="O278" s="254"/>
      <c r="P278" s="254"/>
      <c r="Q278" s="254"/>
      <c r="R278" s="254"/>
      <c r="S278" s="254"/>
      <c r="T278" s="254"/>
      <c r="U278" s="254"/>
      <c r="V278" s="254"/>
      <c r="W278" s="254"/>
      <c r="X278" s="254"/>
      <c r="Y278" s="254"/>
      <c r="Z278" s="254"/>
    </row>
    <row r="279" spans="1:26" ht="13.5" customHeight="1">
      <c r="A279" s="254"/>
      <c r="B279" s="254"/>
      <c r="C279" s="254"/>
      <c r="D279" s="269"/>
      <c r="E279" s="254"/>
      <c r="F279" s="270"/>
      <c r="G279" s="254"/>
      <c r="H279" s="254"/>
      <c r="I279" s="254"/>
      <c r="J279" s="254"/>
      <c r="K279" s="254"/>
      <c r="L279" s="254"/>
      <c r="M279" s="254"/>
      <c r="N279" s="254"/>
      <c r="O279" s="254"/>
      <c r="P279" s="254"/>
      <c r="Q279" s="254"/>
      <c r="R279" s="254"/>
      <c r="S279" s="254"/>
      <c r="T279" s="254"/>
      <c r="U279" s="254"/>
      <c r="V279" s="254"/>
      <c r="W279" s="254"/>
      <c r="X279" s="254"/>
      <c r="Y279" s="254"/>
      <c r="Z279" s="254"/>
    </row>
    <row r="280" spans="1:26" ht="13.5" customHeight="1">
      <c r="A280" s="254"/>
      <c r="B280" s="254"/>
      <c r="C280" s="254"/>
      <c r="D280" s="269"/>
      <c r="E280" s="254"/>
      <c r="F280" s="270"/>
      <c r="G280" s="254"/>
      <c r="H280" s="254"/>
      <c r="I280" s="254"/>
      <c r="J280" s="254"/>
      <c r="K280" s="254"/>
      <c r="L280" s="254"/>
      <c r="M280" s="254"/>
      <c r="N280" s="254"/>
      <c r="O280" s="254"/>
      <c r="P280" s="254"/>
      <c r="Q280" s="254"/>
      <c r="R280" s="254"/>
      <c r="S280" s="254"/>
      <c r="T280" s="254"/>
      <c r="U280" s="254"/>
      <c r="V280" s="254"/>
      <c r="W280" s="254"/>
      <c r="X280" s="254"/>
      <c r="Y280" s="254"/>
      <c r="Z280" s="254"/>
    </row>
    <row r="281" spans="1:26" ht="13.5" customHeight="1">
      <c r="A281" s="254"/>
      <c r="B281" s="254"/>
      <c r="C281" s="254"/>
      <c r="D281" s="269"/>
      <c r="E281" s="254"/>
      <c r="F281" s="270"/>
      <c r="G281" s="254"/>
      <c r="H281" s="254"/>
      <c r="I281" s="254"/>
      <c r="J281" s="254"/>
      <c r="K281" s="254"/>
      <c r="L281" s="254"/>
      <c r="M281" s="254"/>
      <c r="N281" s="254"/>
      <c r="O281" s="254"/>
      <c r="P281" s="254"/>
      <c r="Q281" s="254"/>
      <c r="R281" s="254"/>
      <c r="S281" s="254"/>
      <c r="T281" s="254"/>
      <c r="U281" s="254"/>
      <c r="V281" s="254"/>
      <c r="W281" s="254"/>
      <c r="X281" s="254"/>
      <c r="Y281" s="254"/>
      <c r="Z281" s="254"/>
    </row>
    <row r="282" spans="1:26" ht="13.5" customHeight="1">
      <c r="A282" s="254"/>
      <c r="B282" s="254"/>
      <c r="C282" s="254"/>
      <c r="D282" s="269"/>
      <c r="E282" s="254"/>
      <c r="F282" s="270"/>
      <c r="G282" s="254"/>
      <c r="H282" s="254"/>
      <c r="I282" s="254"/>
      <c r="J282" s="254"/>
      <c r="K282" s="254"/>
      <c r="L282" s="254"/>
      <c r="M282" s="254"/>
      <c r="N282" s="254"/>
      <c r="O282" s="254"/>
      <c r="P282" s="254"/>
      <c r="Q282" s="254"/>
      <c r="R282" s="254"/>
      <c r="S282" s="254"/>
      <c r="T282" s="254"/>
      <c r="U282" s="254"/>
      <c r="V282" s="254"/>
      <c r="W282" s="254"/>
      <c r="X282" s="254"/>
      <c r="Y282" s="254"/>
      <c r="Z282" s="254"/>
    </row>
    <row r="283" spans="1:26" ht="13.5" customHeight="1">
      <c r="A283" s="254"/>
      <c r="B283" s="254"/>
      <c r="C283" s="254"/>
      <c r="D283" s="269"/>
      <c r="E283" s="254"/>
      <c r="F283" s="270"/>
      <c r="G283" s="254"/>
      <c r="H283" s="254"/>
      <c r="I283" s="254"/>
      <c r="J283" s="254"/>
      <c r="K283" s="254"/>
      <c r="L283" s="254"/>
      <c r="M283" s="254"/>
      <c r="N283" s="254"/>
      <c r="O283" s="254"/>
      <c r="P283" s="254"/>
      <c r="Q283" s="254"/>
      <c r="R283" s="254"/>
      <c r="S283" s="254"/>
      <c r="T283" s="254"/>
      <c r="U283" s="254"/>
      <c r="V283" s="254"/>
      <c r="W283" s="254"/>
      <c r="X283" s="254"/>
      <c r="Y283" s="254"/>
      <c r="Z283" s="254"/>
    </row>
    <row r="284" spans="1:26" ht="13.5" customHeight="1">
      <c r="A284" s="254"/>
      <c r="B284" s="254"/>
      <c r="C284" s="254"/>
      <c r="D284" s="269"/>
      <c r="E284" s="254"/>
      <c r="F284" s="270"/>
      <c r="G284" s="254"/>
      <c r="H284" s="254"/>
      <c r="I284" s="254"/>
      <c r="J284" s="254"/>
      <c r="K284" s="254"/>
      <c r="L284" s="254"/>
      <c r="M284" s="254"/>
      <c r="N284" s="254"/>
      <c r="O284" s="254"/>
      <c r="P284" s="254"/>
      <c r="Q284" s="254"/>
      <c r="R284" s="254"/>
      <c r="S284" s="254"/>
      <c r="T284" s="254"/>
      <c r="U284" s="254"/>
      <c r="V284" s="254"/>
      <c r="W284" s="254"/>
      <c r="X284" s="254"/>
      <c r="Y284" s="254"/>
      <c r="Z284" s="254"/>
    </row>
    <row r="285" spans="1:26" ht="13.5" customHeight="1">
      <c r="A285" s="254"/>
      <c r="B285" s="254"/>
      <c r="C285" s="254"/>
      <c r="D285" s="269"/>
      <c r="E285" s="254"/>
      <c r="F285" s="270"/>
      <c r="G285" s="254"/>
      <c r="H285" s="254"/>
      <c r="I285" s="254"/>
      <c r="J285" s="254"/>
      <c r="K285" s="254"/>
      <c r="L285" s="254"/>
      <c r="M285" s="254"/>
      <c r="N285" s="254"/>
      <c r="O285" s="254"/>
      <c r="P285" s="254"/>
      <c r="Q285" s="254"/>
      <c r="R285" s="254"/>
      <c r="S285" s="254"/>
      <c r="T285" s="254"/>
      <c r="U285" s="254"/>
      <c r="V285" s="254"/>
      <c r="W285" s="254"/>
      <c r="X285" s="254"/>
      <c r="Y285" s="254"/>
      <c r="Z285" s="254"/>
    </row>
    <row r="286" spans="1:26" ht="13.5" customHeight="1">
      <c r="A286" s="254"/>
      <c r="B286" s="254"/>
      <c r="C286" s="254"/>
      <c r="D286" s="269"/>
      <c r="E286" s="254"/>
      <c r="F286" s="270"/>
      <c r="G286" s="254"/>
      <c r="H286" s="254"/>
      <c r="I286" s="254"/>
      <c r="J286" s="254"/>
      <c r="K286" s="254"/>
      <c r="L286" s="254"/>
      <c r="M286" s="254"/>
      <c r="N286" s="254"/>
      <c r="O286" s="254"/>
      <c r="P286" s="254"/>
      <c r="Q286" s="254"/>
      <c r="R286" s="254"/>
      <c r="S286" s="254"/>
      <c r="T286" s="254"/>
      <c r="U286" s="254"/>
      <c r="V286" s="254"/>
      <c r="W286" s="254"/>
      <c r="X286" s="254"/>
      <c r="Y286" s="254"/>
      <c r="Z286" s="254"/>
    </row>
    <row r="287" spans="1:26" ht="13.5" customHeight="1">
      <c r="A287" s="254"/>
      <c r="B287" s="254"/>
      <c r="C287" s="254"/>
      <c r="D287" s="269"/>
      <c r="E287" s="254"/>
      <c r="F287" s="270"/>
      <c r="G287" s="254"/>
      <c r="H287" s="254"/>
      <c r="I287" s="254"/>
      <c r="J287" s="254"/>
      <c r="K287" s="254"/>
      <c r="L287" s="254"/>
      <c r="M287" s="254"/>
      <c r="N287" s="254"/>
      <c r="O287" s="254"/>
      <c r="P287" s="254"/>
      <c r="Q287" s="254"/>
      <c r="R287" s="254"/>
      <c r="S287" s="254"/>
      <c r="T287" s="254"/>
      <c r="U287" s="254"/>
      <c r="V287" s="254"/>
      <c r="W287" s="254"/>
      <c r="X287" s="254"/>
      <c r="Y287" s="254"/>
      <c r="Z287" s="254"/>
    </row>
    <row r="288" spans="1:26" ht="13.5" customHeight="1">
      <c r="A288" s="254"/>
      <c r="B288" s="254"/>
      <c r="C288" s="254"/>
      <c r="D288" s="269"/>
      <c r="E288" s="254"/>
      <c r="F288" s="270"/>
      <c r="G288" s="254"/>
      <c r="H288" s="254"/>
      <c r="I288" s="254"/>
      <c r="J288" s="254"/>
      <c r="K288" s="254"/>
      <c r="L288" s="254"/>
      <c r="M288" s="254"/>
      <c r="N288" s="254"/>
      <c r="O288" s="254"/>
      <c r="P288" s="254"/>
      <c r="Q288" s="254"/>
      <c r="R288" s="254"/>
      <c r="S288" s="254"/>
      <c r="T288" s="254"/>
      <c r="U288" s="254"/>
      <c r="V288" s="254"/>
      <c r="W288" s="254"/>
      <c r="X288" s="254"/>
      <c r="Y288" s="254"/>
      <c r="Z288" s="254"/>
    </row>
    <row r="289" spans="1:26" ht="13.5" customHeight="1">
      <c r="A289" s="254"/>
      <c r="B289" s="254"/>
      <c r="C289" s="254"/>
      <c r="D289" s="269"/>
      <c r="E289" s="254"/>
      <c r="F289" s="270"/>
      <c r="G289" s="254"/>
      <c r="H289" s="254"/>
      <c r="I289" s="254"/>
      <c r="J289" s="254"/>
      <c r="K289" s="254"/>
      <c r="L289" s="254"/>
      <c r="M289" s="254"/>
      <c r="N289" s="254"/>
      <c r="O289" s="254"/>
      <c r="P289" s="254"/>
      <c r="Q289" s="254"/>
      <c r="R289" s="254"/>
      <c r="S289" s="254"/>
      <c r="T289" s="254"/>
      <c r="U289" s="254"/>
      <c r="V289" s="254"/>
      <c r="W289" s="254"/>
      <c r="X289" s="254"/>
      <c r="Y289" s="254"/>
      <c r="Z289" s="254"/>
    </row>
    <row r="290" spans="1:26" ht="13.5" customHeight="1">
      <c r="A290" s="254"/>
      <c r="B290" s="254"/>
      <c r="C290" s="254"/>
      <c r="D290" s="269"/>
      <c r="E290" s="254"/>
      <c r="F290" s="270"/>
      <c r="G290" s="254"/>
      <c r="H290" s="254"/>
      <c r="I290" s="254"/>
      <c r="J290" s="254"/>
      <c r="K290" s="254"/>
      <c r="L290" s="254"/>
      <c r="M290" s="254"/>
      <c r="N290" s="254"/>
      <c r="O290" s="254"/>
      <c r="P290" s="254"/>
      <c r="Q290" s="254"/>
      <c r="R290" s="254"/>
      <c r="S290" s="254"/>
      <c r="T290" s="254"/>
      <c r="U290" s="254"/>
      <c r="V290" s="254"/>
      <c r="W290" s="254"/>
      <c r="X290" s="254"/>
      <c r="Y290" s="254"/>
      <c r="Z290" s="254"/>
    </row>
    <row r="291" spans="1:26" ht="13.5" customHeight="1">
      <c r="A291" s="254"/>
      <c r="B291" s="254"/>
      <c r="C291" s="254"/>
      <c r="D291" s="269"/>
      <c r="E291" s="254"/>
      <c r="F291" s="270"/>
      <c r="G291" s="254"/>
      <c r="H291" s="254"/>
      <c r="I291" s="254"/>
      <c r="J291" s="254"/>
      <c r="K291" s="254"/>
      <c r="L291" s="254"/>
      <c r="M291" s="254"/>
      <c r="N291" s="254"/>
      <c r="O291" s="254"/>
      <c r="P291" s="254"/>
      <c r="Q291" s="254"/>
      <c r="R291" s="254"/>
      <c r="S291" s="254"/>
      <c r="T291" s="254"/>
      <c r="U291" s="254"/>
      <c r="V291" s="254"/>
      <c r="W291" s="254"/>
      <c r="X291" s="254"/>
      <c r="Y291" s="254"/>
      <c r="Z291" s="254"/>
    </row>
    <row r="292" spans="1:26" ht="13.5" customHeight="1">
      <c r="A292" s="254"/>
      <c r="B292" s="254"/>
      <c r="C292" s="254"/>
      <c r="D292" s="269"/>
      <c r="E292" s="254"/>
      <c r="F292" s="270"/>
      <c r="G292" s="254"/>
      <c r="H292" s="254"/>
      <c r="I292" s="254"/>
      <c r="J292" s="254"/>
      <c r="K292" s="254"/>
      <c r="L292" s="254"/>
      <c r="M292" s="254"/>
      <c r="N292" s="254"/>
      <c r="O292" s="254"/>
      <c r="P292" s="254"/>
      <c r="Q292" s="254"/>
      <c r="R292" s="254"/>
      <c r="S292" s="254"/>
      <c r="T292" s="254"/>
      <c r="U292" s="254"/>
      <c r="V292" s="254"/>
      <c r="W292" s="254"/>
      <c r="X292" s="254"/>
      <c r="Y292" s="254"/>
      <c r="Z292" s="254"/>
    </row>
    <row r="293" spans="1:26" ht="13.5" customHeight="1">
      <c r="A293" s="254"/>
      <c r="B293" s="254"/>
      <c r="C293" s="254"/>
      <c r="D293" s="269"/>
      <c r="E293" s="254"/>
      <c r="F293" s="270"/>
      <c r="G293" s="254"/>
      <c r="H293" s="254"/>
      <c r="I293" s="254"/>
      <c r="J293" s="254"/>
      <c r="K293" s="254"/>
      <c r="L293" s="254"/>
      <c r="M293" s="254"/>
      <c r="N293" s="254"/>
      <c r="O293" s="254"/>
      <c r="P293" s="254"/>
      <c r="Q293" s="254"/>
      <c r="R293" s="254"/>
      <c r="S293" s="254"/>
      <c r="T293" s="254"/>
      <c r="U293" s="254"/>
      <c r="V293" s="254"/>
      <c r="W293" s="254"/>
      <c r="X293" s="254"/>
      <c r="Y293" s="254"/>
      <c r="Z293" s="254"/>
    </row>
    <row r="294" spans="1:26" ht="13.5" customHeight="1">
      <c r="A294" s="254"/>
      <c r="B294" s="254"/>
      <c r="C294" s="254"/>
      <c r="D294" s="269"/>
      <c r="E294" s="254"/>
      <c r="F294" s="270"/>
      <c r="G294" s="254"/>
      <c r="H294" s="254"/>
      <c r="I294" s="254"/>
      <c r="J294" s="254"/>
      <c r="K294" s="254"/>
      <c r="L294" s="254"/>
      <c r="M294" s="254"/>
      <c r="N294" s="254"/>
      <c r="O294" s="254"/>
      <c r="P294" s="254"/>
      <c r="Q294" s="254"/>
      <c r="R294" s="254"/>
      <c r="S294" s="254"/>
      <c r="T294" s="254"/>
      <c r="U294" s="254"/>
      <c r="V294" s="254"/>
      <c r="W294" s="254"/>
      <c r="X294" s="254"/>
      <c r="Y294" s="254"/>
      <c r="Z294" s="254"/>
    </row>
    <row r="295" spans="1:26" ht="13.5" customHeight="1">
      <c r="A295" s="254"/>
      <c r="B295" s="254"/>
      <c r="C295" s="254"/>
      <c r="D295" s="269"/>
      <c r="E295" s="254"/>
      <c r="F295" s="270"/>
      <c r="G295" s="254"/>
      <c r="H295" s="254"/>
      <c r="I295" s="254"/>
      <c r="J295" s="254"/>
      <c r="K295" s="254"/>
      <c r="L295" s="254"/>
      <c r="M295" s="254"/>
      <c r="N295" s="254"/>
      <c r="O295" s="254"/>
      <c r="P295" s="254"/>
      <c r="Q295" s="254"/>
      <c r="R295" s="254"/>
      <c r="S295" s="254"/>
      <c r="T295" s="254"/>
      <c r="U295" s="254"/>
      <c r="V295" s="254"/>
      <c r="W295" s="254"/>
      <c r="X295" s="254"/>
      <c r="Y295" s="254"/>
      <c r="Z295" s="254"/>
    </row>
    <row r="296" spans="1:26" ht="13.5" customHeight="1">
      <c r="A296" s="254"/>
      <c r="B296" s="254"/>
      <c r="C296" s="254"/>
      <c r="D296" s="269"/>
      <c r="E296" s="254"/>
      <c r="F296" s="270"/>
      <c r="G296" s="254"/>
      <c r="H296" s="254"/>
      <c r="I296" s="254"/>
      <c r="J296" s="254"/>
      <c r="K296" s="254"/>
      <c r="L296" s="254"/>
      <c r="M296" s="254"/>
      <c r="N296" s="254"/>
      <c r="O296" s="254"/>
      <c r="P296" s="254"/>
      <c r="Q296" s="254"/>
      <c r="R296" s="254"/>
      <c r="S296" s="254"/>
      <c r="T296" s="254"/>
      <c r="U296" s="254"/>
      <c r="V296" s="254"/>
      <c r="W296" s="254"/>
      <c r="X296" s="254"/>
      <c r="Y296" s="254"/>
      <c r="Z296" s="254"/>
    </row>
    <row r="297" spans="1:26" ht="13.5" customHeight="1">
      <c r="A297" s="254"/>
      <c r="B297" s="254"/>
      <c r="C297" s="254"/>
      <c r="D297" s="269"/>
      <c r="E297" s="254"/>
      <c r="F297" s="270"/>
      <c r="G297" s="254"/>
      <c r="H297" s="254"/>
      <c r="I297" s="254"/>
      <c r="J297" s="254"/>
      <c r="K297" s="254"/>
      <c r="L297" s="254"/>
      <c r="M297" s="254"/>
      <c r="N297" s="254"/>
      <c r="O297" s="254"/>
      <c r="P297" s="254"/>
      <c r="Q297" s="254"/>
      <c r="R297" s="254"/>
      <c r="S297" s="254"/>
      <c r="T297" s="254"/>
      <c r="U297" s="254"/>
      <c r="V297" s="254"/>
      <c r="W297" s="254"/>
      <c r="X297" s="254"/>
      <c r="Y297" s="254"/>
      <c r="Z297" s="254"/>
    </row>
    <row r="298" spans="1:26" ht="13.5" customHeight="1">
      <c r="A298" s="254"/>
      <c r="B298" s="254"/>
      <c r="C298" s="254"/>
      <c r="D298" s="269"/>
      <c r="E298" s="254"/>
      <c r="F298" s="270"/>
      <c r="G298" s="254"/>
      <c r="H298" s="254"/>
      <c r="I298" s="254"/>
      <c r="J298" s="254"/>
      <c r="K298" s="254"/>
      <c r="L298" s="254"/>
      <c r="M298" s="254"/>
      <c r="N298" s="254"/>
      <c r="O298" s="254"/>
      <c r="P298" s="254"/>
      <c r="Q298" s="254"/>
      <c r="R298" s="254"/>
      <c r="S298" s="254"/>
      <c r="T298" s="254"/>
      <c r="U298" s="254"/>
      <c r="V298" s="254"/>
      <c r="W298" s="254"/>
      <c r="X298" s="254"/>
      <c r="Y298" s="254"/>
      <c r="Z298" s="254"/>
    </row>
    <row r="299" spans="1:26" ht="13.5" customHeight="1">
      <c r="A299" s="254"/>
      <c r="B299" s="254"/>
      <c r="C299" s="254"/>
      <c r="D299" s="269"/>
      <c r="E299" s="254"/>
      <c r="F299" s="270"/>
      <c r="G299" s="254"/>
      <c r="H299" s="254"/>
      <c r="I299" s="254"/>
      <c r="J299" s="254"/>
      <c r="K299" s="254"/>
      <c r="L299" s="254"/>
      <c r="M299" s="254"/>
      <c r="N299" s="254"/>
      <c r="O299" s="254"/>
      <c r="P299" s="254"/>
      <c r="Q299" s="254"/>
      <c r="R299" s="254"/>
      <c r="S299" s="254"/>
      <c r="T299" s="254"/>
      <c r="U299" s="254"/>
      <c r="V299" s="254"/>
      <c r="W299" s="254"/>
      <c r="X299" s="254"/>
      <c r="Y299" s="254"/>
      <c r="Z299" s="254"/>
    </row>
    <row r="300" spans="1:26" ht="13.5" customHeight="1">
      <c r="A300" s="254"/>
      <c r="B300" s="254"/>
      <c r="C300" s="254"/>
      <c r="D300" s="269"/>
      <c r="E300" s="254"/>
      <c r="F300" s="270"/>
      <c r="G300" s="254"/>
      <c r="H300" s="254"/>
      <c r="I300" s="254"/>
      <c r="J300" s="254"/>
      <c r="K300" s="254"/>
      <c r="L300" s="254"/>
      <c r="M300" s="254"/>
      <c r="N300" s="254"/>
      <c r="O300" s="254"/>
      <c r="P300" s="254"/>
      <c r="Q300" s="254"/>
      <c r="R300" s="254"/>
      <c r="S300" s="254"/>
      <c r="T300" s="254"/>
      <c r="U300" s="254"/>
      <c r="V300" s="254"/>
      <c r="W300" s="254"/>
      <c r="X300" s="254"/>
      <c r="Y300" s="254"/>
      <c r="Z300" s="254"/>
    </row>
    <row r="301" spans="1:26" ht="13.5" customHeight="1">
      <c r="A301" s="254"/>
      <c r="B301" s="254"/>
      <c r="C301" s="254"/>
      <c r="D301" s="269"/>
      <c r="E301" s="254"/>
      <c r="F301" s="270"/>
      <c r="G301" s="254"/>
      <c r="H301" s="254"/>
      <c r="I301" s="254"/>
      <c r="J301" s="254"/>
      <c r="K301" s="254"/>
      <c r="L301" s="254"/>
      <c r="M301" s="254"/>
      <c r="N301" s="254"/>
      <c r="O301" s="254"/>
      <c r="P301" s="254"/>
      <c r="Q301" s="254"/>
      <c r="R301" s="254"/>
      <c r="S301" s="254"/>
      <c r="T301" s="254"/>
      <c r="U301" s="254"/>
      <c r="V301" s="254"/>
      <c r="W301" s="254"/>
      <c r="X301" s="254"/>
      <c r="Y301" s="254"/>
      <c r="Z301" s="254"/>
    </row>
    <row r="302" spans="1:26" ht="13.5" customHeight="1">
      <c r="A302" s="254"/>
      <c r="B302" s="254"/>
      <c r="C302" s="254"/>
      <c r="D302" s="269"/>
      <c r="E302" s="254"/>
      <c r="F302" s="270"/>
      <c r="G302" s="254"/>
      <c r="H302" s="254"/>
      <c r="I302" s="254"/>
      <c r="J302" s="254"/>
      <c r="K302" s="254"/>
      <c r="L302" s="254"/>
      <c r="M302" s="254"/>
      <c r="N302" s="254"/>
      <c r="O302" s="254"/>
      <c r="P302" s="254"/>
      <c r="Q302" s="254"/>
      <c r="R302" s="254"/>
      <c r="S302" s="254"/>
      <c r="T302" s="254"/>
      <c r="U302" s="254"/>
      <c r="V302" s="254"/>
      <c r="W302" s="254"/>
      <c r="X302" s="254"/>
      <c r="Y302" s="254"/>
      <c r="Z302" s="254"/>
    </row>
    <row r="303" spans="1:26" ht="13.5" customHeight="1">
      <c r="A303" s="254"/>
      <c r="B303" s="254"/>
      <c r="C303" s="254"/>
      <c r="D303" s="269"/>
      <c r="E303" s="254"/>
      <c r="F303" s="270"/>
      <c r="G303" s="254"/>
      <c r="H303" s="254"/>
      <c r="I303" s="254"/>
      <c r="J303" s="254"/>
      <c r="K303" s="254"/>
      <c r="L303" s="254"/>
      <c r="M303" s="254"/>
      <c r="N303" s="254"/>
      <c r="O303" s="254"/>
      <c r="P303" s="254"/>
      <c r="Q303" s="254"/>
      <c r="R303" s="254"/>
      <c r="S303" s="254"/>
      <c r="T303" s="254"/>
      <c r="U303" s="254"/>
      <c r="V303" s="254"/>
      <c r="W303" s="254"/>
      <c r="X303" s="254"/>
      <c r="Y303" s="254"/>
      <c r="Z303" s="254"/>
    </row>
    <row r="304" spans="1:26" ht="13.5" customHeight="1">
      <c r="A304" s="254"/>
      <c r="B304" s="254"/>
      <c r="C304" s="254"/>
      <c r="D304" s="269"/>
      <c r="E304" s="254"/>
      <c r="F304" s="270"/>
      <c r="G304" s="254"/>
      <c r="H304" s="254"/>
      <c r="I304" s="254"/>
      <c r="J304" s="254"/>
      <c r="K304" s="254"/>
      <c r="L304" s="254"/>
      <c r="M304" s="254"/>
      <c r="N304" s="254"/>
      <c r="O304" s="254"/>
      <c r="P304" s="254"/>
      <c r="Q304" s="254"/>
      <c r="R304" s="254"/>
      <c r="S304" s="254"/>
      <c r="T304" s="254"/>
      <c r="U304" s="254"/>
      <c r="V304" s="254"/>
      <c r="W304" s="254"/>
      <c r="X304" s="254"/>
      <c r="Y304" s="254"/>
      <c r="Z304" s="254"/>
    </row>
    <row r="305" spans="1:26" ht="13.5" customHeight="1">
      <c r="A305" s="254"/>
      <c r="B305" s="254"/>
      <c r="C305" s="254"/>
      <c r="D305" s="269"/>
      <c r="E305" s="254"/>
      <c r="F305" s="270"/>
      <c r="G305" s="254"/>
      <c r="H305" s="254"/>
      <c r="I305" s="254"/>
      <c r="J305" s="254"/>
      <c r="K305" s="254"/>
      <c r="L305" s="254"/>
      <c r="M305" s="254"/>
      <c r="N305" s="254"/>
      <c r="O305" s="254"/>
      <c r="P305" s="254"/>
      <c r="Q305" s="254"/>
      <c r="R305" s="254"/>
      <c r="S305" s="254"/>
      <c r="T305" s="254"/>
      <c r="U305" s="254"/>
      <c r="V305" s="254"/>
      <c r="W305" s="254"/>
      <c r="X305" s="254"/>
      <c r="Y305" s="254"/>
      <c r="Z305" s="254"/>
    </row>
    <row r="306" spans="1:26" ht="13.5" customHeight="1">
      <c r="A306" s="254"/>
      <c r="B306" s="254"/>
      <c r="C306" s="254"/>
      <c r="D306" s="269"/>
      <c r="E306" s="254"/>
      <c r="F306" s="270"/>
      <c r="G306" s="254"/>
      <c r="H306" s="254"/>
      <c r="I306" s="254"/>
      <c r="J306" s="254"/>
      <c r="K306" s="254"/>
      <c r="L306" s="254"/>
      <c r="M306" s="254"/>
      <c r="N306" s="254"/>
      <c r="O306" s="254"/>
      <c r="P306" s="254"/>
      <c r="Q306" s="254"/>
      <c r="R306" s="254"/>
      <c r="S306" s="254"/>
      <c r="T306" s="254"/>
      <c r="U306" s="254"/>
      <c r="V306" s="254"/>
      <c r="W306" s="254"/>
      <c r="X306" s="254"/>
      <c r="Y306" s="254"/>
      <c r="Z306" s="254"/>
    </row>
    <row r="307" spans="1:26" ht="13.5" customHeight="1">
      <c r="A307" s="254"/>
      <c r="B307" s="254"/>
      <c r="C307" s="254"/>
      <c r="D307" s="269"/>
      <c r="E307" s="254"/>
      <c r="F307" s="270"/>
      <c r="G307" s="254"/>
      <c r="H307" s="254"/>
      <c r="I307" s="254"/>
      <c r="J307" s="254"/>
      <c r="K307" s="254"/>
      <c r="L307" s="254"/>
      <c r="M307" s="254"/>
      <c r="N307" s="254"/>
      <c r="O307" s="254"/>
      <c r="P307" s="254"/>
      <c r="Q307" s="254"/>
      <c r="R307" s="254"/>
      <c r="S307" s="254"/>
      <c r="T307" s="254"/>
      <c r="U307" s="254"/>
      <c r="V307" s="254"/>
      <c r="W307" s="254"/>
      <c r="X307" s="254"/>
      <c r="Y307" s="254"/>
      <c r="Z307" s="254"/>
    </row>
    <row r="308" spans="1:26" ht="13.5" customHeight="1">
      <c r="A308" s="254"/>
      <c r="B308" s="254"/>
      <c r="C308" s="254"/>
      <c r="D308" s="269"/>
      <c r="E308" s="254"/>
      <c r="F308" s="270"/>
      <c r="G308" s="254"/>
      <c r="H308" s="254"/>
      <c r="I308" s="254"/>
      <c r="J308" s="254"/>
      <c r="K308" s="254"/>
      <c r="L308" s="254"/>
      <c r="M308" s="254"/>
      <c r="N308" s="254"/>
      <c r="O308" s="254"/>
      <c r="P308" s="254"/>
      <c r="Q308" s="254"/>
      <c r="R308" s="254"/>
      <c r="S308" s="254"/>
      <c r="T308" s="254"/>
      <c r="U308" s="254"/>
      <c r="V308" s="254"/>
      <c r="W308" s="254"/>
      <c r="X308" s="254"/>
      <c r="Y308" s="254"/>
      <c r="Z308" s="254"/>
    </row>
    <row r="309" spans="1:26" ht="13.5" customHeight="1">
      <c r="A309" s="254"/>
      <c r="B309" s="254"/>
      <c r="C309" s="254"/>
      <c r="D309" s="269"/>
      <c r="E309" s="254"/>
      <c r="F309" s="270"/>
      <c r="G309" s="254"/>
      <c r="H309" s="254"/>
      <c r="I309" s="254"/>
      <c r="J309" s="254"/>
      <c r="K309" s="254"/>
      <c r="L309" s="254"/>
      <c r="M309" s="254"/>
      <c r="N309" s="254"/>
      <c r="O309" s="254"/>
      <c r="P309" s="254"/>
      <c r="Q309" s="254"/>
      <c r="R309" s="254"/>
      <c r="S309" s="254"/>
      <c r="T309" s="254"/>
      <c r="U309" s="254"/>
      <c r="V309" s="254"/>
      <c r="W309" s="254"/>
      <c r="X309" s="254"/>
      <c r="Y309" s="254"/>
      <c r="Z309" s="254"/>
    </row>
    <row r="310" spans="1:26" ht="13.5" customHeight="1">
      <c r="A310" s="254"/>
      <c r="B310" s="254"/>
      <c r="C310" s="254"/>
      <c r="D310" s="269"/>
      <c r="E310" s="254"/>
      <c r="F310" s="270"/>
      <c r="G310" s="254"/>
      <c r="H310" s="254"/>
      <c r="I310" s="254"/>
      <c r="J310" s="254"/>
      <c r="K310" s="254"/>
      <c r="L310" s="254"/>
      <c r="M310" s="254"/>
      <c r="N310" s="254"/>
      <c r="O310" s="254"/>
      <c r="P310" s="254"/>
      <c r="Q310" s="254"/>
      <c r="R310" s="254"/>
      <c r="S310" s="254"/>
      <c r="T310" s="254"/>
      <c r="U310" s="254"/>
      <c r="V310" s="254"/>
      <c r="W310" s="254"/>
      <c r="X310" s="254"/>
      <c r="Y310" s="254"/>
      <c r="Z310" s="254"/>
    </row>
    <row r="311" spans="1:26" ht="13.5" customHeight="1">
      <c r="A311" s="254"/>
      <c r="B311" s="254"/>
      <c r="C311" s="254"/>
      <c r="D311" s="269"/>
      <c r="E311" s="254"/>
      <c r="F311" s="270"/>
      <c r="G311" s="254"/>
      <c r="H311" s="254"/>
      <c r="I311" s="254"/>
      <c r="J311" s="254"/>
      <c r="K311" s="254"/>
      <c r="L311" s="254"/>
      <c r="M311" s="254"/>
      <c r="N311" s="254"/>
      <c r="O311" s="254"/>
      <c r="P311" s="254"/>
      <c r="Q311" s="254"/>
      <c r="R311" s="254"/>
      <c r="S311" s="254"/>
      <c r="T311" s="254"/>
      <c r="U311" s="254"/>
      <c r="V311" s="254"/>
      <c r="W311" s="254"/>
      <c r="X311" s="254"/>
      <c r="Y311" s="254"/>
      <c r="Z311" s="254"/>
    </row>
    <row r="312" spans="1:26" ht="13.5" customHeight="1">
      <c r="A312" s="254"/>
      <c r="B312" s="254"/>
      <c r="C312" s="254"/>
      <c r="D312" s="269"/>
      <c r="E312" s="254"/>
      <c r="F312" s="270"/>
      <c r="G312" s="254"/>
      <c r="H312" s="254"/>
      <c r="I312" s="254"/>
      <c r="J312" s="254"/>
      <c r="K312" s="254"/>
      <c r="L312" s="254"/>
      <c r="M312" s="254"/>
      <c r="N312" s="254"/>
      <c r="O312" s="254"/>
      <c r="P312" s="254"/>
      <c r="Q312" s="254"/>
      <c r="R312" s="254"/>
      <c r="S312" s="254"/>
      <c r="T312" s="254"/>
      <c r="U312" s="254"/>
      <c r="V312" s="254"/>
      <c r="W312" s="254"/>
      <c r="X312" s="254"/>
      <c r="Y312" s="254"/>
      <c r="Z312" s="254"/>
    </row>
    <row r="313" spans="1:26" ht="13.5" customHeight="1">
      <c r="A313" s="254"/>
      <c r="B313" s="254"/>
      <c r="C313" s="254"/>
      <c r="D313" s="269"/>
      <c r="E313" s="254"/>
      <c r="F313" s="270"/>
      <c r="G313" s="254"/>
      <c r="H313" s="254"/>
      <c r="I313" s="254"/>
      <c r="J313" s="254"/>
      <c r="K313" s="254"/>
      <c r="L313" s="254"/>
      <c r="M313" s="254"/>
      <c r="N313" s="254"/>
      <c r="O313" s="254"/>
      <c r="P313" s="254"/>
      <c r="Q313" s="254"/>
      <c r="R313" s="254"/>
      <c r="S313" s="254"/>
      <c r="T313" s="254"/>
      <c r="U313" s="254"/>
      <c r="V313" s="254"/>
      <c r="W313" s="254"/>
      <c r="X313" s="254"/>
      <c r="Y313" s="254"/>
      <c r="Z313" s="254"/>
    </row>
    <row r="314" spans="1:26" ht="13.5" customHeight="1">
      <c r="A314" s="254"/>
      <c r="B314" s="254"/>
      <c r="C314" s="254"/>
      <c r="D314" s="269"/>
      <c r="E314" s="254"/>
      <c r="F314" s="270"/>
      <c r="G314" s="254"/>
      <c r="H314" s="254"/>
      <c r="I314" s="254"/>
      <c r="J314" s="254"/>
      <c r="K314" s="254"/>
      <c r="L314" s="254"/>
      <c r="M314" s="254"/>
      <c r="N314" s="254"/>
      <c r="O314" s="254"/>
      <c r="P314" s="254"/>
      <c r="Q314" s="254"/>
      <c r="R314" s="254"/>
      <c r="S314" s="254"/>
      <c r="T314" s="254"/>
      <c r="U314" s="254"/>
      <c r="V314" s="254"/>
      <c r="W314" s="254"/>
      <c r="X314" s="254"/>
      <c r="Y314" s="254"/>
      <c r="Z314" s="254"/>
    </row>
    <row r="315" spans="1:26" ht="13.5" customHeight="1">
      <c r="A315" s="254"/>
      <c r="B315" s="254"/>
      <c r="C315" s="254"/>
      <c r="D315" s="269"/>
      <c r="E315" s="254"/>
      <c r="F315" s="270"/>
      <c r="G315" s="254"/>
      <c r="H315" s="254"/>
      <c r="I315" s="254"/>
      <c r="J315" s="254"/>
      <c r="K315" s="254"/>
      <c r="L315" s="254"/>
      <c r="M315" s="254"/>
      <c r="N315" s="254"/>
      <c r="O315" s="254"/>
      <c r="P315" s="254"/>
      <c r="Q315" s="254"/>
      <c r="R315" s="254"/>
      <c r="S315" s="254"/>
      <c r="T315" s="254"/>
      <c r="U315" s="254"/>
      <c r="V315" s="254"/>
      <c r="W315" s="254"/>
      <c r="X315" s="254"/>
      <c r="Y315" s="254"/>
      <c r="Z315" s="254"/>
    </row>
    <row r="316" spans="1:26" ht="13.5" customHeight="1">
      <c r="A316" s="254"/>
      <c r="B316" s="254"/>
      <c r="C316" s="254"/>
      <c r="D316" s="269"/>
      <c r="E316" s="254"/>
      <c r="F316" s="270"/>
      <c r="G316" s="254"/>
      <c r="H316" s="254"/>
      <c r="I316" s="254"/>
      <c r="J316" s="254"/>
      <c r="K316" s="254"/>
      <c r="L316" s="254"/>
      <c r="M316" s="254"/>
      <c r="N316" s="254"/>
      <c r="O316" s="254"/>
      <c r="P316" s="254"/>
      <c r="Q316" s="254"/>
      <c r="R316" s="254"/>
      <c r="S316" s="254"/>
      <c r="T316" s="254"/>
      <c r="U316" s="254"/>
      <c r="V316" s="254"/>
      <c r="W316" s="254"/>
      <c r="X316" s="254"/>
      <c r="Y316" s="254"/>
      <c r="Z316" s="254"/>
    </row>
    <row r="317" spans="1:26" ht="13.5" customHeight="1">
      <c r="A317" s="254"/>
      <c r="B317" s="254"/>
      <c r="C317" s="254"/>
      <c r="D317" s="269"/>
      <c r="E317" s="254"/>
      <c r="F317" s="270"/>
      <c r="G317" s="254"/>
      <c r="H317" s="254"/>
      <c r="I317" s="254"/>
      <c r="J317" s="254"/>
      <c r="K317" s="254"/>
      <c r="L317" s="254"/>
      <c r="M317" s="254"/>
      <c r="N317" s="254"/>
      <c r="O317" s="254"/>
      <c r="P317" s="254"/>
      <c r="Q317" s="254"/>
      <c r="R317" s="254"/>
      <c r="S317" s="254"/>
      <c r="T317" s="254"/>
      <c r="U317" s="254"/>
      <c r="V317" s="254"/>
      <c r="W317" s="254"/>
      <c r="X317" s="254"/>
      <c r="Y317" s="254"/>
      <c r="Z317" s="254"/>
    </row>
    <row r="318" spans="1:26" ht="13.5" customHeight="1">
      <c r="A318" s="254"/>
      <c r="B318" s="254"/>
      <c r="C318" s="254"/>
      <c r="D318" s="269"/>
      <c r="E318" s="254"/>
      <c r="F318" s="270"/>
      <c r="G318" s="254"/>
      <c r="H318" s="254"/>
      <c r="I318" s="254"/>
      <c r="J318" s="254"/>
      <c r="K318" s="254"/>
      <c r="L318" s="254"/>
      <c r="M318" s="254"/>
      <c r="N318" s="254"/>
      <c r="O318" s="254"/>
      <c r="P318" s="254"/>
      <c r="Q318" s="254"/>
      <c r="R318" s="254"/>
      <c r="S318" s="254"/>
      <c r="T318" s="254"/>
      <c r="U318" s="254"/>
      <c r="V318" s="254"/>
      <c r="W318" s="254"/>
      <c r="X318" s="254"/>
      <c r="Y318" s="254"/>
      <c r="Z318" s="254"/>
    </row>
    <row r="319" spans="1:26" ht="13.5" customHeight="1">
      <c r="A319" s="254"/>
      <c r="B319" s="254"/>
      <c r="C319" s="254"/>
      <c r="D319" s="269"/>
      <c r="E319" s="254"/>
      <c r="F319" s="270"/>
      <c r="G319" s="254"/>
      <c r="H319" s="254"/>
      <c r="I319" s="254"/>
      <c r="J319" s="254"/>
      <c r="K319" s="254"/>
      <c r="L319" s="254"/>
      <c r="M319" s="254"/>
      <c r="N319" s="254"/>
      <c r="O319" s="254"/>
      <c r="P319" s="254"/>
      <c r="Q319" s="254"/>
      <c r="R319" s="254"/>
      <c r="S319" s="254"/>
      <c r="T319" s="254"/>
      <c r="U319" s="254"/>
      <c r="V319" s="254"/>
      <c r="W319" s="254"/>
      <c r="X319" s="254"/>
      <c r="Y319" s="254"/>
      <c r="Z319" s="254"/>
    </row>
    <row r="320" spans="1:26" ht="13.5" customHeight="1">
      <c r="A320" s="254"/>
      <c r="B320" s="254"/>
      <c r="C320" s="254"/>
      <c r="D320" s="269"/>
      <c r="E320" s="254"/>
      <c r="F320" s="270"/>
      <c r="G320" s="254"/>
      <c r="H320" s="254"/>
      <c r="I320" s="254"/>
      <c r="J320" s="254"/>
      <c r="K320" s="254"/>
      <c r="L320" s="254"/>
      <c r="M320" s="254"/>
      <c r="N320" s="254"/>
      <c r="O320" s="254"/>
      <c r="P320" s="254"/>
      <c r="Q320" s="254"/>
      <c r="R320" s="254"/>
      <c r="S320" s="254"/>
      <c r="T320" s="254"/>
      <c r="U320" s="254"/>
      <c r="V320" s="254"/>
      <c r="W320" s="254"/>
      <c r="X320" s="254"/>
      <c r="Y320" s="254"/>
      <c r="Z320" s="254"/>
    </row>
    <row r="321" spans="1:26" ht="13.5" customHeight="1">
      <c r="A321" s="254"/>
      <c r="B321" s="254"/>
      <c r="C321" s="254"/>
      <c r="D321" s="269"/>
      <c r="E321" s="254"/>
      <c r="F321" s="270"/>
      <c r="G321" s="254"/>
      <c r="H321" s="254"/>
      <c r="I321" s="254"/>
      <c r="J321" s="254"/>
      <c r="K321" s="254"/>
      <c r="L321" s="254"/>
      <c r="M321" s="254"/>
      <c r="N321" s="254"/>
      <c r="O321" s="254"/>
      <c r="P321" s="254"/>
      <c r="Q321" s="254"/>
      <c r="R321" s="254"/>
      <c r="S321" s="254"/>
      <c r="T321" s="254"/>
      <c r="U321" s="254"/>
      <c r="V321" s="254"/>
      <c r="W321" s="254"/>
      <c r="X321" s="254"/>
      <c r="Y321" s="254"/>
      <c r="Z321" s="254"/>
    </row>
    <row r="322" spans="1:26" ht="13.5" customHeight="1">
      <c r="A322" s="254"/>
      <c r="B322" s="254"/>
      <c r="C322" s="254"/>
      <c r="D322" s="269"/>
      <c r="E322" s="254"/>
      <c r="F322" s="270"/>
      <c r="G322" s="254"/>
      <c r="H322" s="254"/>
      <c r="I322" s="254"/>
      <c r="J322" s="254"/>
      <c r="K322" s="254"/>
      <c r="L322" s="254"/>
      <c r="M322" s="254"/>
      <c r="N322" s="254"/>
      <c r="O322" s="254"/>
      <c r="P322" s="254"/>
      <c r="Q322" s="254"/>
      <c r="R322" s="254"/>
      <c r="S322" s="254"/>
      <c r="T322" s="254"/>
      <c r="U322" s="254"/>
      <c r="V322" s="254"/>
      <c r="W322" s="254"/>
      <c r="X322" s="254"/>
      <c r="Y322" s="254"/>
      <c r="Z322" s="254"/>
    </row>
    <row r="323" spans="1:26" ht="13.5" customHeight="1">
      <c r="A323" s="254"/>
      <c r="B323" s="254"/>
      <c r="C323" s="254"/>
      <c r="D323" s="269"/>
      <c r="E323" s="254"/>
      <c r="F323" s="270"/>
      <c r="G323" s="254"/>
      <c r="H323" s="254"/>
      <c r="I323" s="254"/>
      <c r="J323" s="254"/>
      <c r="K323" s="254"/>
      <c r="L323" s="254"/>
      <c r="M323" s="254"/>
      <c r="N323" s="254"/>
      <c r="O323" s="254"/>
      <c r="P323" s="254"/>
      <c r="Q323" s="254"/>
      <c r="R323" s="254"/>
      <c r="S323" s="254"/>
      <c r="T323" s="254"/>
      <c r="U323" s="254"/>
      <c r="V323" s="254"/>
      <c r="W323" s="254"/>
      <c r="X323" s="254"/>
      <c r="Y323" s="254"/>
      <c r="Z323" s="254"/>
    </row>
    <row r="324" spans="1:26" ht="13.5" customHeight="1">
      <c r="A324" s="254"/>
      <c r="B324" s="254"/>
      <c r="C324" s="254"/>
      <c r="D324" s="269"/>
      <c r="E324" s="254"/>
      <c r="F324" s="270"/>
      <c r="G324" s="254"/>
      <c r="H324" s="254"/>
      <c r="I324" s="254"/>
      <c r="J324" s="254"/>
      <c r="K324" s="254"/>
      <c r="L324" s="254"/>
      <c r="M324" s="254"/>
      <c r="N324" s="254"/>
      <c r="O324" s="254"/>
      <c r="P324" s="254"/>
      <c r="Q324" s="254"/>
      <c r="R324" s="254"/>
      <c r="S324" s="254"/>
      <c r="T324" s="254"/>
      <c r="U324" s="254"/>
      <c r="V324" s="254"/>
      <c r="W324" s="254"/>
      <c r="X324" s="254"/>
      <c r="Y324" s="254"/>
      <c r="Z324" s="254"/>
    </row>
    <row r="325" spans="1:26" ht="13.5" customHeight="1">
      <c r="A325" s="254"/>
      <c r="B325" s="254"/>
      <c r="C325" s="254"/>
      <c r="D325" s="269"/>
      <c r="E325" s="254"/>
      <c r="F325" s="270"/>
      <c r="G325" s="254"/>
      <c r="H325" s="254"/>
      <c r="I325" s="254"/>
      <c r="J325" s="254"/>
      <c r="K325" s="254"/>
      <c r="L325" s="254"/>
      <c r="M325" s="254"/>
      <c r="N325" s="254"/>
      <c r="O325" s="254"/>
      <c r="P325" s="254"/>
      <c r="Q325" s="254"/>
      <c r="R325" s="254"/>
      <c r="S325" s="254"/>
      <c r="T325" s="254"/>
      <c r="U325" s="254"/>
      <c r="V325" s="254"/>
      <c r="W325" s="254"/>
      <c r="X325" s="254"/>
      <c r="Y325" s="254"/>
      <c r="Z325" s="254"/>
    </row>
    <row r="326" spans="1:26" ht="13.5" customHeight="1">
      <c r="A326" s="254"/>
      <c r="B326" s="254"/>
      <c r="C326" s="254"/>
      <c r="D326" s="269"/>
      <c r="E326" s="254"/>
      <c r="F326" s="270"/>
      <c r="G326" s="254"/>
      <c r="H326" s="254"/>
      <c r="I326" s="254"/>
      <c r="J326" s="254"/>
      <c r="K326" s="254"/>
      <c r="L326" s="254"/>
      <c r="M326" s="254"/>
      <c r="N326" s="254"/>
      <c r="O326" s="254"/>
      <c r="P326" s="254"/>
      <c r="Q326" s="254"/>
      <c r="R326" s="254"/>
      <c r="S326" s="254"/>
      <c r="T326" s="254"/>
      <c r="U326" s="254"/>
      <c r="V326" s="254"/>
      <c r="W326" s="254"/>
      <c r="X326" s="254"/>
      <c r="Y326" s="254"/>
      <c r="Z326" s="254"/>
    </row>
    <row r="327" spans="1:26" ht="13.5" customHeight="1">
      <c r="A327" s="254"/>
      <c r="B327" s="254"/>
      <c r="C327" s="254"/>
      <c r="D327" s="269"/>
      <c r="E327" s="254"/>
      <c r="F327" s="270"/>
      <c r="G327" s="254"/>
      <c r="H327" s="254"/>
      <c r="I327" s="254"/>
      <c r="J327" s="254"/>
      <c r="K327" s="254"/>
      <c r="L327" s="254"/>
      <c r="M327" s="254"/>
      <c r="N327" s="254"/>
      <c r="O327" s="254"/>
      <c r="P327" s="254"/>
      <c r="Q327" s="254"/>
      <c r="R327" s="254"/>
      <c r="S327" s="254"/>
      <c r="T327" s="254"/>
      <c r="U327" s="254"/>
      <c r="V327" s="254"/>
      <c r="W327" s="254"/>
      <c r="X327" s="254"/>
      <c r="Y327" s="254"/>
      <c r="Z327" s="254"/>
    </row>
    <row r="328" spans="1:26" ht="13.5" customHeight="1">
      <c r="A328" s="254"/>
      <c r="B328" s="254"/>
      <c r="C328" s="254"/>
      <c r="D328" s="269"/>
      <c r="E328" s="254"/>
      <c r="F328" s="270"/>
      <c r="G328" s="254"/>
      <c r="H328" s="254"/>
      <c r="I328" s="254"/>
      <c r="J328" s="254"/>
      <c r="K328" s="254"/>
      <c r="L328" s="254"/>
      <c r="M328" s="254"/>
      <c r="N328" s="254"/>
      <c r="O328" s="254"/>
      <c r="P328" s="254"/>
      <c r="Q328" s="254"/>
      <c r="R328" s="254"/>
      <c r="S328" s="254"/>
      <c r="T328" s="254"/>
      <c r="U328" s="254"/>
      <c r="V328" s="254"/>
      <c r="W328" s="254"/>
      <c r="X328" s="254"/>
      <c r="Y328" s="254"/>
      <c r="Z328" s="254"/>
    </row>
    <row r="329" spans="1:26" ht="13.5" customHeight="1">
      <c r="A329" s="254"/>
      <c r="B329" s="254"/>
      <c r="C329" s="254"/>
      <c r="D329" s="269"/>
      <c r="E329" s="254"/>
      <c r="F329" s="270"/>
      <c r="G329" s="254"/>
      <c r="H329" s="254"/>
      <c r="I329" s="254"/>
      <c r="J329" s="254"/>
      <c r="K329" s="254"/>
      <c r="L329" s="254"/>
      <c r="M329" s="254"/>
      <c r="N329" s="254"/>
      <c r="O329" s="254"/>
      <c r="P329" s="254"/>
      <c r="Q329" s="254"/>
      <c r="R329" s="254"/>
      <c r="S329" s="254"/>
      <c r="T329" s="254"/>
      <c r="U329" s="254"/>
      <c r="V329" s="254"/>
      <c r="W329" s="254"/>
      <c r="X329" s="254"/>
      <c r="Y329" s="254"/>
      <c r="Z329" s="254"/>
    </row>
    <row r="330" spans="1:26" ht="13.5" customHeight="1">
      <c r="A330" s="254"/>
      <c r="B330" s="254"/>
      <c r="C330" s="254"/>
      <c r="D330" s="269"/>
      <c r="E330" s="254"/>
      <c r="F330" s="270"/>
      <c r="G330" s="254"/>
      <c r="H330" s="254"/>
      <c r="I330" s="254"/>
      <c r="J330" s="254"/>
      <c r="K330" s="254"/>
      <c r="L330" s="254"/>
      <c r="M330" s="254"/>
      <c r="N330" s="254"/>
      <c r="O330" s="254"/>
      <c r="P330" s="254"/>
      <c r="Q330" s="254"/>
      <c r="R330" s="254"/>
      <c r="S330" s="254"/>
      <c r="T330" s="254"/>
      <c r="U330" s="254"/>
      <c r="V330" s="254"/>
      <c r="W330" s="254"/>
      <c r="X330" s="254"/>
      <c r="Y330" s="254"/>
      <c r="Z330" s="254"/>
    </row>
    <row r="331" spans="1:26" ht="13.5" customHeight="1">
      <c r="A331" s="254"/>
      <c r="B331" s="254"/>
      <c r="C331" s="254"/>
      <c r="D331" s="269"/>
      <c r="E331" s="254"/>
      <c r="F331" s="270"/>
      <c r="G331" s="254"/>
      <c r="H331" s="254"/>
      <c r="I331" s="254"/>
      <c r="J331" s="254"/>
      <c r="K331" s="254"/>
      <c r="L331" s="254"/>
      <c r="M331" s="254"/>
      <c r="N331" s="254"/>
      <c r="O331" s="254"/>
      <c r="P331" s="254"/>
      <c r="Q331" s="254"/>
      <c r="R331" s="254"/>
      <c r="S331" s="254"/>
      <c r="T331" s="254"/>
      <c r="U331" s="254"/>
      <c r="V331" s="254"/>
      <c r="W331" s="254"/>
      <c r="X331" s="254"/>
      <c r="Y331" s="254"/>
      <c r="Z331" s="254"/>
    </row>
    <row r="332" spans="1:26" ht="13.5" customHeight="1">
      <c r="A332" s="254"/>
      <c r="B332" s="254"/>
      <c r="C332" s="254"/>
      <c r="D332" s="269"/>
      <c r="E332" s="254"/>
      <c r="F332" s="270"/>
      <c r="G332" s="254"/>
      <c r="H332" s="254"/>
      <c r="I332" s="254"/>
      <c r="J332" s="254"/>
      <c r="K332" s="254"/>
      <c r="L332" s="254"/>
      <c r="M332" s="254"/>
      <c r="N332" s="254"/>
      <c r="O332" s="254"/>
      <c r="P332" s="254"/>
      <c r="Q332" s="254"/>
      <c r="R332" s="254"/>
      <c r="S332" s="254"/>
      <c r="T332" s="254"/>
      <c r="U332" s="254"/>
      <c r="V332" s="254"/>
      <c r="W332" s="254"/>
      <c r="X332" s="254"/>
      <c r="Y332" s="254"/>
      <c r="Z332" s="254"/>
    </row>
    <row r="333" spans="1:26" ht="13.5" customHeight="1">
      <c r="A333" s="254"/>
      <c r="B333" s="254"/>
      <c r="C333" s="254"/>
      <c r="D333" s="269"/>
      <c r="E333" s="254"/>
      <c r="F333" s="270"/>
      <c r="G333" s="254"/>
      <c r="H333" s="254"/>
      <c r="I333" s="254"/>
      <c r="J333" s="254"/>
      <c r="K333" s="254"/>
      <c r="L333" s="254"/>
      <c r="M333" s="254"/>
      <c r="N333" s="254"/>
      <c r="O333" s="254"/>
      <c r="P333" s="254"/>
      <c r="Q333" s="254"/>
      <c r="R333" s="254"/>
      <c r="S333" s="254"/>
      <c r="T333" s="254"/>
      <c r="U333" s="254"/>
      <c r="V333" s="254"/>
      <c r="W333" s="254"/>
      <c r="X333" s="254"/>
      <c r="Y333" s="254"/>
      <c r="Z333" s="254"/>
    </row>
    <row r="334" spans="1:26" ht="13.5" customHeight="1">
      <c r="A334" s="254"/>
      <c r="B334" s="254"/>
      <c r="C334" s="254"/>
      <c r="D334" s="269"/>
      <c r="E334" s="254"/>
      <c r="F334" s="270"/>
      <c r="G334" s="254"/>
      <c r="H334" s="254"/>
      <c r="I334" s="254"/>
      <c r="J334" s="254"/>
      <c r="K334" s="254"/>
      <c r="L334" s="254"/>
      <c r="M334" s="254"/>
      <c r="N334" s="254"/>
      <c r="O334" s="254"/>
      <c r="P334" s="254"/>
      <c r="Q334" s="254"/>
      <c r="R334" s="254"/>
      <c r="S334" s="254"/>
      <c r="T334" s="254"/>
      <c r="U334" s="254"/>
      <c r="V334" s="254"/>
      <c r="W334" s="254"/>
      <c r="X334" s="254"/>
      <c r="Y334" s="254"/>
      <c r="Z334" s="254"/>
    </row>
    <row r="335" spans="1:26" ht="13.5" customHeight="1">
      <c r="A335" s="254"/>
      <c r="B335" s="254"/>
      <c r="C335" s="254"/>
      <c r="D335" s="269"/>
      <c r="E335" s="254"/>
      <c r="F335" s="270"/>
      <c r="G335" s="254"/>
      <c r="H335" s="254"/>
      <c r="I335" s="254"/>
      <c r="J335" s="254"/>
      <c r="K335" s="254"/>
      <c r="L335" s="254"/>
      <c r="M335" s="254"/>
      <c r="N335" s="254"/>
      <c r="O335" s="254"/>
      <c r="P335" s="254"/>
      <c r="Q335" s="254"/>
      <c r="R335" s="254"/>
      <c r="S335" s="254"/>
      <c r="T335" s="254"/>
      <c r="U335" s="254"/>
      <c r="V335" s="254"/>
      <c r="W335" s="254"/>
      <c r="X335" s="254"/>
      <c r="Y335" s="254"/>
      <c r="Z335" s="254"/>
    </row>
    <row r="336" spans="1:26" ht="13.5" customHeight="1">
      <c r="A336" s="254"/>
      <c r="B336" s="254"/>
      <c r="C336" s="254"/>
      <c r="D336" s="269"/>
      <c r="E336" s="254"/>
      <c r="F336" s="270"/>
      <c r="G336" s="254"/>
      <c r="H336" s="254"/>
      <c r="I336" s="254"/>
      <c r="J336" s="254"/>
      <c r="K336" s="254"/>
      <c r="L336" s="254"/>
      <c r="M336" s="254"/>
      <c r="N336" s="254"/>
      <c r="O336" s="254"/>
      <c r="P336" s="254"/>
      <c r="Q336" s="254"/>
      <c r="R336" s="254"/>
      <c r="S336" s="254"/>
      <c r="T336" s="254"/>
      <c r="U336" s="254"/>
      <c r="V336" s="254"/>
      <c r="W336" s="254"/>
      <c r="X336" s="254"/>
      <c r="Y336" s="254"/>
      <c r="Z336" s="254"/>
    </row>
    <row r="337" spans="1:26" ht="13.5" customHeight="1">
      <c r="A337" s="254"/>
      <c r="B337" s="254"/>
      <c r="C337" s="254"/>
      <c r="D337" s="269"/>
      <c r="E337" s="254"/>
      <c r="F337" s="270"/>
      <c r="G337" s="254"/>
      <c r="H337" s="254"/>
      <c r="I337" s="254"/>
      <c r="J337" s="254"/>
      <c r="K337" s="254"/>
      <c r="L337" s="254"/>
      <c r="M337" s="254"/>
      <c r="N337" s="254"/>
      <c r="O337" s="254"/>
      <c r="P337" s="254"/>
      <c r="Q337" s="254"/>
      <c r="R337" s="254"/>
      <c r="S337" s="254"/>
      <c r="T337" s="254"/>
      <c r="U337" s="254"/>
      <c r="V337" s="254"/>
      <c r="W337" s="254"/>
      <c r="X337" s="254"/>
      <c r="Y337" s="254"/>
      <c r="Z337" s="254"/>
    </row>
    <row r="338" spans="1:26" ht="13.5" customHeight="1">
      <c r="A338" s="254"/>
      <c r="B338" s="254"/>
      <c r="C338" s="254"/>
      <c r="D338" s="269"/>
      <c r="E338" s="254"/>
      <c r="F338" s="270"/>
      <c r="G338" s="254"/>
      <c r="H338" s="254"/>
      <c r="I338" s="254"/>
      <c r="J338" s="254"/>
      <c r="K338" s="254"/>
      <c r="L338" s="254"/>
      <c r="M338" s="254"/>
      <c r="N338" s="254"/>
      <c r="O338" s="254"/>
      <c r="P338" s="254"/>
      <c r="Q338" s="254"/>
      <c r="R338" s="254"/>
      <c r="S338" s="254"/>
      <c r="T338" s="254"/>
      <c r="U338" s="254"/>
      <c r="V338" s="254"/>
      <c r="W338" s="254"/>
      <c r="X338" s="254"/>
      <c r="Y338" s="254"/>
      <c r="Z338" s="254"/>
    </row>
    <row r="339" spans="1:26" ht="13.5" customHeight="1">
      <c r="A339" s="254"/>
      <c r="B339" s="254"/>
      <c r="C339" s="254"/>
      <c r="D339" s="269"/>
      <c r="E339" s="254"/>
      <c r="F339" s="270"/>
      <c r="G339" s="254"/>
      <c r="H339" s="254"/>
      <c r="I339" s="254"/>
      <c r="J339" s="254"/>
      <c r="K339" s="254"/>
      <c r="L339" s="254"/>
      <c r="M339" s="254"/>
      <c r="N339" s="254"/>
      <c r="O339" s="254"/>
      <c r="P339" s="254"/>
      <c r="Q339" s="254"/>
      <c r="R339" s="254"/>
      <c r="S339" s="254"/>
      <c r="T339" s="254"/>
      <c r="U339" s="254"/>
      <c r="V339" s="254"/>
      <c r="W339" s="254"/>
      <c r="X339" s="254"/>
      <c r="Y339" s="254"/>
      <c r="Z339" s="254"/>
    </row>
    <row r="340" spans="1:26" ht="13.5" customHeight="1">
      <c r="A340" s="254"/>
      <c r="B340" s="254"/>
      <c r="C340" s="254"/>
      <c r="D340" s="269"/>
      <c r="E340" s="254"/>
      <c r="F340" s="270"/>
      <c r="G340" s="254"/>
      <c r="H340" s="254"/>
      <c r="I340" s="254"/>
      <c r="J340" s="254"/>
      <c r="K340" s="254"/>
      <c r="L340" s="254"/>
      <c r="M340" s="254"/>
      <c r="N340" s="254"/>
      <c r="O340" s="254"/>
      <c r="P340" s="254"/>
      <c r="Q340" s="254"/>
      <c r="R340" s="254"/>
      <c r="S340" s="254"/>
      <c r="T340" s="254"/>
      <c r="U340" s="254"/>
      <c r="V340" s="254"/>
      <c r="W340" s="254"/>
      <c r="X340" s="254"/>
      <c r="Y340" s="254"/>
      <c r="Z340" s="254"/>
    </row>
    <row r="341" spans="1:26" ht="13.5" customHeight="1">
      <c r="A341" s="254"/>
      <c r="B341" s="254"/>
      <c r="C341" s="254"/>
      <c r="D341" s="269"/>
      <c r="E341" s="254"/>
      <c r="F341" s="270"/>
      <c r="G341" s="254"/>
      <c r="H341" s="254"/>
      <c r="I341" s="254"/>
      <c r="J341" s="254"/>
      <c r="K341" s="254"/>
      <c r="L341" s="254"/>
      <c r="M341" s="254"/>
      <c r="N341" s="254"/>
      <c r="O341" s="254"/>
      <c r="P341" s="254"/>
      <c r="Q341" s="254"/>
      <c r="R341" s="254"/>
      <c r="S341" s="254"/>
      <c r="T341" s="254"/>
      <c r="U341" s="254"/>
      <c r="V341" s="254"/>
      <c r="W341" s="254"/>
      <c r="X341" s="254"/>
      <c r="Y341" s="254"/>
      <c r="Z341" s="254"/>
    </row>
    <row r="342" spans="1:26" ht="13.5" customHeight="1">
      <c r="A342" s="254"/>
      <c r="B342" s="254"/>
      <c r="C342" s="254"/>
      <c r="D342" s="269"/>
      <c r="E342" s="254"/>
      <c r="F342" s="270"/>
      <c r="G342" s="254"/>
      <c r="H342" s="254"/>
      <c r="I342" s="254"/>
      <c r="J342" s="254"/>
      <c r="K342" s="254"/>
      <c r="L342" s="254"/>
      <c r="M342" s="254"/>
      <c r="N342" s="254"/>
      <c r="O342" s="254"/>
      <c r="P342" s="254"/>
      <c r="Q342" s="254"/>
      <c r="R342" s="254"/>
      <c r="S342" s="254"/>
      <c r="T342" s="254"/>
      <c r="U342" s="254"/>
      <c r="V342" s="254"/>
      <c r="W342" s="254"/>
      <c r="X342" s="254"/>
      <c r="Y342" s="254"/>
      <c r="Z342" s="254"/>
    </row>
    <row r="343" spans="1:26" ht="13.5" customHeight="1">
      <c r="A343" s="254"/>
      <c r="B343" s="254"/>
      <c r="C343" s="254"/>
      <c r="D343" s="269"/>
      <c r="E343" s="254"/>
      <c r="F343" s="270"/>
      <c r="G343" s="254"/>
      <c r="H343" s="254"/>
      <c r="I343" s="254"/>
      <c r="J343" s="254"/>
      <c r="K343" s="254"/>
      <c r="L343" s="254"/>
      <c r="M343" s="254"/>
      <c r="N343" s="254"/>
      <c r="O343" s="254"/>
      <c r="P343" s="254"/>
      <c r="Q343" s="254"/>
      <c r="R343" s="254"/>
      <c r="S343" s="254"/>
      <c r="T343" s="254"/>
      <c r="U343" s="254"/>
      <c r="V343" s="254"/>
      <c r="W343" s="254"/>
      <c r="X343" s="254"/>
      <c r="Y343" s="254"/>
      <c r="Z343" s="254"/>
    </row>
    <row r="344" spans="1:26" ht="13.5" customHeight="1">
      <c r="A344" s="254"/>
      <c r="B344" s="254"/>
      <c r="C344" s="254"/>
      <c r="D344" s="269"/>
      <c r="E344" s="254"/>
      <c r="F344" s="270"/>
      <c r="G344" s="254"/>
      <c r="H344" s="254"/>
      <c r="I344" s="254"/>
      <c r="J344" s="254"/>
      <c r="K344" s="254"/>
      <c r="L344" s="254"/>
      <c r="M344" s="254"/>
      <c r="N344" s="254"/>
      <c r="O344" s="254"/>
      <c r="P344" s="254"/>
      <c r="Q344" s="254"/>
      <c r="R344" s="254"/>
      <c r="S344" s="254"/>
      <c r="T344" s="254"/>
      <c r="U344" s="254"/>
      <c r="V344" s="254"/>
      <c r="W344" s="254"/>
      <c r="X344" s="254"/>
      <c r="Y344" s="254"/>
      <c r="Z344" s="254"/>
    </row>
    <row r="345" spans="1:26" ht="13.5" customHeight="1">
      <c r="A345" s="254"/>
      <c r="B345" s="254"/>
      <c r="C345" s="254"/>
      <c r="D345" s="269"/>
      <c r="E345" s="254"/>
      <c r="F345" s="270"/>
      <c r="G345" s="254"/>
      <c r="H345" s="254"/>
      <c r="I345" s="254"/>
      <c r="J345" s="254"/>
      <c r="K345" s="254"/>
      <c r="L345" s="254"/>
      <c r="M345" s="254"/>
      <c r="N345" s="254"/>
      <c r="O345" s="254"/>
      <c r="P345" s="254"/>
      <c r="Q345" s="254"/>
      <c r="R345" s="254"/>
      <c r="S345" s="254"/>
      <c r="T345" s="254"/>
      <c r="U345" s="254"/>
      <c r="V345" s="254"/>
      <c r="W345" s="254"/>
      <c r="X345" s="254"/>
      <c r="Y345" s="254"/>
      <c r="Z345" s="254"/>
    </row>
    <row r="346" spans="1:26" ht="13.5" customHeight="1">
      <c r="A346" s="254"/>
      <c r="B346" s="254"/>
      <c r="C346" s="254"/>
      <c r="D346" s="269"/>
      <c r="E346" s="254"/>
      <c r="F346" s="270"/>
      <c r="G346" s="254"/>
      <c r="H346" s="254"/>
      <c r="I346" s="254"/>
      <c r="J346" s="254"/>
      <c r="K346" s="254"/>
      <c r="L346" s="254"/>
      <c r="M346" s="254"/>
      <c r="N346" s="254"/>
      <c r="O346" s="254"/>
      <c r="P346" s="254"/>
      <c r="Q346" s="254"/>
      <c r="R346" s="254"/>
      <c r="S346" s="254"/>
      <c r="T346" s="254"/>
      <c r="U346" s="254"/>
      <c r="V346" s="254"/>
      <c r="W346" s="254"/>
      <c r="X346" s="254"/>
      <c r="Y346" s="254"/>
      <c r="Z346" s="254"/>
    </row>
    <row r="347" spans="1:26" ht="13.5" customHeight="1">
      <c r="A347" s="254"/>
      <c r="B347" s="254"/>
      <c r="C347" s="254"/>
      <c r="D347" s="269"/>
      <c r="E347" s="254"/>
      <c r="F347" s="270"/>
      <c r="G347" s="254"/>
      <c r="H347" s="254"/>
      <c r="I347" s="254"/>
      <c r="J347" s="254"/>
      <c r="K347" s="254"/>
      <c r="L347" s="254"/>
      <c r="M347" s="254"/>
      <c r="N347" s="254"/>
      <c r="O347" s="254"/>
      <c r="P347" s="254"/>
      <c r="Q347" s="254"/>
      <c r="R347" s="254"/>
      <c r="S347" s="254"/>
      <c r="T347" s="254"/>
      <c r="U347" s="254"/>
      <c r="V347" s="254"/>
      <c r="W347" s="254"/>
      <c r="X347" s="254"/>
      <c r="Y347" s="254"/>
      <c r="Z347" s="254"/>
    </row>
    <row r="348" spans="1:26" ht="13.5" customHeight="1">
      <c r="A348" s="254"/>
      <c r="B348" s="254"/>
      <c r="C348" s="254"/>
      <c r="D348" s="269"/>
      <c r="E348" s="254"/>
      <c r="F348" s="270"/>
      <c r="G348" s="254"/>
      <c r="H348" s="254"/>
      <c r="I348" s="254"/>
      <c r="J348" s="254"/>
      <c r="K348" s="254"/>
      <c r="L348" s="254"/>
      <c r="M348" s="254"/>
      <c r="N348" s="254"/>
      <c r="O348" s="254"/>
      <c r="P348" s="254"/>
      <c r="Q348" s="254"/>
      <c r="R348" s="254"/>
      <c r="S348" s="254"/>
      <c r="T348" s="254"/>
      <c r="U348" s="254"/>
      <c r="V348" s="254"/>
      <c r="W348" s="254"/>
      <c r="X348" s="254"/>
      <c r="Y348" s="254"/>
      <c r="Z348" s="254"/>
    </row>
    <row r="349" spans="1:26" ht="13.5" customHeight="1">
      <c r="A349" s="254"/>
      <c r="B349" s="254"/>
      <c r="C349" s="254"/>
      <c r="D349" s="269"/>
      <c r="E349" s="254"/>
      <c r="F349" s="270"/>
      <c r="G349" s="254"/>
      <c r="H349" s="254"/>
      <c r="I349" s="254"/>
      <c r="J349" s="254"/>
      <c r="K349" s="254"/>
      <c r="L349" s="254"/>
      <c r="M349" s="254"/>
      <c r="N349" s="254"/>
      <c r="O349" s="254"/>
      <c r="P349" s="254"/>
      <c r="Q349" s="254"/>
      <c r="R349" s="254"/>
      <c r="S349" s="254"/>
      <c r="T349" s="254"/>
      <c r="U349" s="254"/>
      <c r="V349" s="254"/>
      <c r="W349" s="254"/>
      <c r="X349" s="254"/>
      <c r="Y349" s="254"/>
      <c r="Z349" s="254"/>
    </row>
    <row r="350" spans="1:26" ht="13.5" customHeight="1">
      <c r="A350" s="254"/>
      <c r="B350" s="254"/>
      <c r="C350" s="254"/>
      <c r="D350" s="269"/>
      <c r="E350" s="254"/>
      <c r="F350" s="270"/>
      <c r="G350" s="254"/>
      <c r="H350" s="254"/>
      <c r="I350" s="254"/>
      <c r="J350" s="254"/>
      <c r="K350" s="254"/>
      <c r="L350" s="254"/>
      <c r="M350" s="254"/>
      <c r="N350" s="254"/>
      <c r="O350" s="254"/>
      <c r="P350" s="254"/>
      <c r="Q350" s="254"/>
      <c r="R350" s="254"/>
      <c r="S350" s="254"/>
      <c r="T350" s="254"/>
      <c r="U350" s="254"/>
      <c r="V350" s="254"/>
      <c r="W350" s="254"/>
      <c r="X350" s="254"/>
      <c r="Y350" s="254"/>
      <c r="Z350" s="254"/>
    </row>
    <row r="351" spans="1:26" ht="13.5" customHeight="1">
      <c r="A351" s="254"/>
      <c r="B351" s="254"/>
      <c r="C351" s="254"/>
      <c r="D351" s="269"/>
      <c r="E351" s="254"/>
      <c r="F351" s="270"/>
      <c r="G351" s="254"/>
      <c r="H351" s="254"/>
      <c r="I351" s="254"/>
      <c r="J351" s="254"/>
      <c r="K351" s="254"/>
      <c r="L351" s="254"/>
      <c r="M351" s="254"/>
      <c r="N351" s="254"/>
      <c r="O351" s="254"/>
      <c r="P351" s="254"/>
      <c r="Q351" s="254"/>
      <c r="R351" s="254"/>
      <c r="S351" s="254"/>
      <c r="T351" s="254"/>
      <c r="U351" s="254"/>
      <c r="V351" s="254"/>
      <c r="W351" s="254"/>
      <c r="X351" s="254"/>
      <c r="Y351" s="254"/>
      <c r="Z351" s="254"/>
    </row>
    <row r="352" spans="1:26" ht="13.5" customHeight="1">
      <c r="A352" s="254"/>
      <c r="B352" s="254"/>
      <c r="C352" s="254"/>
      <c r="D352" s="269"/>
      <c r="E352" s="254"/>
      <c r="F352" s="270"/>
      <c r="G352" s="254"/>
      <c r="H352" s="254"/>
      <c r="I352" s="254"/>
      <c r="J352" s="254"/>
      <c r="K352" s="254"/>
      <c r="L352" s="254"/>
      <c r="M352" s="254"/>
      <c r="N352" s="254"/>
      <c r="O352" s="254"/>
      <c r="P352" s="254"/>
      <c r="Q352" s="254"/>
      <c r="R352" s="254"/>
      <c r="S352" s="254"/>
      <c r="T352" s="254"/>
      <c r="U352" s="254"/>
      <c r="V352" s="254"/>
      <c r="W352" s="254"/>
      <c r="X352" s="254"/>
      <c r="Y352" s="254"/>
      <c r="Z352" s="254"/>
    </row>
    <row r="353" spans="1:26" ht="13.5" customHeight="1">
      <c r="A353" s="254"/>
      <c r="B353" s="254"/>
      <c r="C353" s="254"/>
      <c r="D353" s="269"/>
      <c r="E353" s="254"/>
      <c r="F353" s="270"/>
      <c r="G353" s="254"/>
      <c r="H353" s="254"/>
      <c r="I353" s="254"/>
      <c r="J353" s="254"/>
      <c r="K353" s="254"/>
      <c r="L353" s="254"/>
      <c r="M353" s="254"/>
      <c r="N353" s="254"/>
      <c r="O353" s="254"/>
      <c r="P353" s="254"/>
      <c r="Q353" s="254"/>
      <c r="R353" s="254"/>
      <c r="S353" s="254"/>
      <c r="T353" s="254"/>
      <c r="U353" s="254"/>
      <c r="V353" s="254"/>
      <c r="W353" s="254"/>
      <c r="X353" s="254"/>
      <c r="Y353" s="254"/>
      <c r="Z353" s="254"/>
    </row>
    <row r="354" spans="1:26" ht="13.5" customHeight="1">
      <c r="A354" s="254"/>
      <c r="B354" s="254"/>
      <c r="C354" s="254"/>
      <c r="D354" s="269"/>
      <c r="E354" s="254"/>
      <c r="F354" s="270"/>
      <c r="G354" s="254"/>
      <c r="H354" s="254"/>
      <c r="I354" s="254"/>
      <c r="J354" s="254"/>
      <c r="K354" s="254"/>
      <c r="L354" s="254"/>
      <c r="M354" s="254"/>
      <c r="N354" s="254"/>
      <c r="O354" s="254"/>
      <c r="P354" s="254"/>
      <c r="Q354" s="254"/>
      <c r="R354" s="254"/>
      <c r="S354" s="254"/>
      <c r="T354" s="254"/>
      <c r="U354" s="254"/>
      <c r="V354" s="254"/>
      <c r="W354" s="254"/>
      <c r="X354" s="254"/>
      <c r="Y354" s="254"/>
      <c r="Z354" s="254"/>
    </row>
    <row r="355" spans="1:26" ht="13.5" customHeight="1">
      <c r="A355" s="254"/>
      <c r="B355" s="254"/>
      <c r="C355" s="254"/>
      <c r="D355" s="269"/>
      <c r="E355" s="254"/>
      <c r="F355" s="270"/>
      <c r="G355" s="254"/>
      <c r="H355" s="254"/>
      <c r="I355" s="254"/>
      <c r="J355" s="254"/>
      <c r="K355" s="254"/>
      <c r="L355" s="254"/>
      <c r="M355" s="254"/>
      <c r="N355" s="254"/>
      <c r="O355" s="254"/>
      <c r="P355" s="254"/>
      <c r="Q355" s="254"/>
      <c r="R355" s="254"/>
      <c r="S355" s="254"/>
      <c r="T355" s="254"/>
      <c r="U355" s="254"/>
      <c r="V355" s="254"/>
      <c r="W355" s="254"/>
      <c r="X355" s="254"/>
      <c r="Y355" s="254"/>
      <c r="Z355" s="254"/>
    </row>
    <row r="356" spans="1:26" ht="13.5" customHeight="1">
      <c r="A356" s="254"/>
      <c r="B356" s="254"/>
      <c r="C356" s="254"/>
      <c r="D356" s="269"/>
      <c r="E356" s="254"/>
      <c r="F356" s="270"/>
      <c r="G356" s="254"/>
      <c r="H356" s="254"/>
      <c r="I356" s="254"/>
      <c r="J356" s="254"/>
      <c r="K356" s="254"/>
      <c r="L356" s="254"/>
      <c r="M356" s="254"/>
      <c r="N356" s="254"/>
      <c r="O356" s="254"/>
      <c r="P356" s="254"/>
      <c r="Q356" s="254"/>
      <c r="R356" s="254"/>
      <c r="S356" s="254"/>
      <c r="T356" s="254"/>
      <c r="U356" s="254"/>
      <c r="V356" s="254"/>
      <c r="W356" s="254"/>
      <c r="X356" s="254"/>
      <c r="Y356" s="254"/>
      <c r="Z356" s="254"/>
    </row>
    <row r="357" spans="1:26" ht="13.5" customHeight="1">
      <c r="A357" s="254"/>
      <c r="B357" s="254"/>
      <c r="C357" s="254"/>
      <c r="D357" s="269"/>
      <c r="E357" s="254"/>
      <c r="F357" s="270"/>
      <c r="G357" s="254"/>
      <c r="H357" s="254"/>
      <c r="I357" s="254"/>
      <c r="J357" s="254"/>
      <c r="K357" s="254"/>
      <c r="L357" s="254"/>
      <c r="M357" s="254"/>
      <c r="N357" s="254"/>
      <c r="O357" s="254"/>
      <c r="P357" s="254"/>
      <c r="Q357" s="254"/>
      <c r="R357" s="254"/>
      <c r="S357" s="254"/>
      <c r="T357" s="254"/>
      <c r="U357" s="254"/>
      <c r="V357" s="254"/>
      <c r="W357" s="254"/>
      <c r="X357" s="254"/>
      <c r="Y357" s="254"/>
      <c r="Z357" s="254"/>
    </row>
    <row r="358" spans="1:26" ht="13.5" customHeight="1">
      <c r="A358" s="254"/>
      <c r="B358" s="254"/>
      <c r="C358" s="254"/>
      <c r="D358" s="269"/>
      <c r="E358" s="254"/>
      <c r="F358" s="270"/>
      <c r="G358" s="254"/>
      <c r="H358" s="254"/>
      <c r="I358" s="254"/>
      <c r="J358" s="254"/>
      <c r="K358" s="254"/>
      <c r="L358" s="254"/>
      <c r="M358" s="254"/>
      <c r="N358" s="254"/>
      <c r="O358" s="254"/>
      <c r="P358" s="254"/>
      <c r="Q358" s="254"/>
      <c r="R358" s="254"/>
      <c r="S358" s="254"/>
      <c r="T358" s="254"/>
      <c r="U358" s="254"/>
      <c r="V358" s="254"/>
      <c r="W358" s="254"/>
      <c r="X358" s="254"/>
      <c r="Y358" s="254"/>
      <c r="Z358" s="254"/>
    </row>
    <row r="359" spans="1:26" ht="13.5" customHeight="1">
      <c r="A359" s="254"/>
      <c r="B359" s="254"/>
      <c r="C359" s="254"/>
      <c r="D359" s="269"/>
      <c r="E359" s="254"/>
      <c r="F359" s="270"/>
      <c r="G359" s="254"/>
      <c r="H359" s="254"/>
      <c r="I359" s="254"/>
      <c r="J359" s="254"/>
      <c r="K359" s="254"/>
      <c r="L359" s="254"/>
      <c r="M359" s="254"/>
      <c r="N359" s="254"/>
      <c r="O359" s="254"/>
      <c r="P359" s="254"/>
      <c r="Q359" s="254"/>
      <c r="R359" s="254"/>
      <c r="S359" s="254"/>
      <c r="T359" s="254"/>
      <c r="U359" s="254"/>
      <c r="V359" s="254"/>
      <c r="W359" s="254"/>
      <c r="X359" s="254"/>
      <c r="Y359" s="254"/>
      <c r="Z359" s="254"/>
    </row>
    <row r="360" spans="1:26" ht="13.5" customHeight="1">
      <c r="A360" s="254"/>
      <c r="B360" s="254"/>
      <c r="C360" s="254"/>
      <c r="D360" s="269"/>
      <c r="E360" s="254"/>
      <c r="F360" s="270"/>
      <c r="G360" s="254"/>
      <c r="H360" s="254"/>
      <c r="I360" s="254"/>
      <c r="J360" s="254"/>
      <c r="K360" s="254"/>
      <c r="L360" s="254"/>
      <c r="M360" s="254"/>
      <c r="N360" s="254"/>
      <c r="O360" s="254"/>
      <c r="P360" s="254"/>
      <c r="Q360" s="254"/>
      <c r="R360" s="254"/>
      <c r="S360" s="254"/>
      <c r="T360" s="254"/>
      <c r="U360" s="254"/>
      <c r="V360" s="254"/>
      <c r="W360" s="254"/>
      <c r="X360" s="254"/>
      <c r="Y360" s="254"/>
      <c r="Z360" s="254"/>
    </row>
    <row r="361" spans="1:26" ht="13.5" customHeight="1">
      <c r="A361" s="254"/>
      <c r="B361" s="254"/>
      <c r="C361" s="254"/>
      <c r="D361" s="269"/>
      <c r="E361" s="254"/>
      <c r="F361" s="270"/>
      <c r="G361" s="254"/>
      <c r="H361" s="254"/>
      <c r="I361" s="254"/>
      <c r="J361" s="254"/>
      <c r="K361" s="254"/>
      <c r="L361" s="254"/>
      <c r="M361" s="254"/>
      <c r="N361" s="254"/>
      <c r="O361" s="254"/>
      <c r="P361" s="254"/>
      <c r="Q361" s="254"/>
      <c r="R361" s="254"/>
      <c r="S361" s="254"/>
      <c r="T361" s="254"/>
      <c r="U361" s="254"/>
      <c r="V361" s="254"/>
      <c r="W361" s="254"/>
      <c r="X361" s="254"/>
      <c r="Y361" s="254"/>
      <c r="Z361" s="254"/>
    </row>
    <row r="362" spans="1:26" ht="13.5" customHeight="1">
      <c r="A362" s="254"/>
      <c r="B362" s="254"/>
      <c r="C362" s="254"/>
      <c r="D362" s="269"/>
      <c r="E362" s="254"/>
      <c r="F362" s="270"/>
      <c r="G362" s="254"/>
      <c r="H362" s="254"/>
      <c r="I362" s="254"/>
      <c r="J362" s="254"/>
      <c r="K362" s="254"/>
      <c r="L362" s="254"/>
      <c r="M362" s="254"/>
      <c r="N362" s="254"/>
      <c r="O362" s="254"/>
      <c r="P362" s="254"/>
      <c r="Q362" s="254"/>
      <c r="R362" s="254"/>
      <c r="S362" s="254"/>
      <c r="T362" s="254"/>
      <c r="U362" s="254"/>
      <c r="V362" s="254"/>
      <c r="W362" s="254"/>
      <c r="X362" s="254"/>
      <c r="Y362" s="254"/>
      <c r="Z362" s="254"/>
    </row>
    <row r="363" spans="1:26" ht="13.5" customHeight="1">
      <c r="A363" s="254"/>
      <c r="B363" s="254"/>
      <c r="C363" s="254"/>
      <c r="D363" s="269"/>
      <c r="E363" s="254"/>
      <c r="F363" s="270"/>
      <c r="G363" s="254"/>
      <c r="H363" s="254"/>
      <c r="I363" s="254"/>
      <c r="J363" s="254"/>
      <c r="K363" s="254"/>
      <c r="L363" s="254"/>
      <c r="M363" s="254"/>
      <c r="N363" s="254"/>
      <c r="O363" s="254"/>
      <c r="P363" s="254"/>
      <c r="Q363" s="254"/>
      <c r="R363" s="254"/>
      <c r="S363" s="254"/>
      <c r="T363" s="254"/>
      <c r="U363" s="254"/>
      <c r="V363" s="254"/>
      <c r="W363" s="254"/>
      <c r="X363" s="254"/>
      <c r="Y363" s="254"/>
      <c r="Z363" s="254"/>
    </row>
    <row r="364" spans="1:26" ht="13.5" customHeight="1">
      <c r="A364" s="254"/>
      <c r="B364" s="254"/>
      <c r="C364" s="254"/>
      <c r="D364" s="269"/>
      <c r="E364" s="254"/>
      <c r="F364" s="270"/>
      <c r="G364" s="254"/>
      <c r="H364" s="254"/>
      <c r="I364" s="254"/>
      <c r="J364" s="254"/>
      <c r="K364" s="254"/>
      <c r="L364" s="254"/>
      <c r="M364" s="254"/>
      <c r="N364" s="254"/>
      <c r="O364" s="254"/>
      <c r="P364" s="254"/>
      <c r="Q364" s="254"/>
      <c r="R364" s="254"/>
      <c r="S364" s="254"/>
      <c r="T364" s="254"/>
      <c r="U364" s="254"/>
      <c r="V364" s="254"/>
      <c r="W364" s="254"/>
      <c r="X364" s="254"/>
      <c r="Y364" s="254"/>
      <c r="Z364" s="254"/>
    </row>
    <row r="365" spans="1:26" ht="13.5" customHeight="1">
      <c r="A365" s="254"/>
      <c r="B365" s="254"/>
      <c r="C365" s="254"/>
      <c r="D365" s="269"/>
      <c r="E365" s="254"/>
      <c r="F365" s="270"/>
      <c r="G365" s="254"/>
      <c r="H365" s="254"/>
      <c r="I365" s="254"/>
      <c r="J365" s="254"/>
      <c r="K365" s="254"/>
      <c r="L365" s="254"/>
      <c r="M365" s="254"/>
      <c r="N365" s="254"/>
      <c r="O365" s="254"/>
      <c r="P365" s="254"/>
      <c r="Q365" s="254"/>
      <c r="R365" s="254"/>
      <c r="S365" s="254"/>
      <c r="T365" s="254"/>
      <c r="U365" s="254"/>
      <c r="V365" s="254"/>
      <c r="W365" s="254"/>
      <c r="X365" s="254"/>
      <c r="Y365" s="254"/>
      <c r="Z365" s="254"/>
    </row>
    <row r="366" spans="1:26" ht="13.5" customHeight="1">
      <c r="A366" s="254"/>
      <c r="B366" s="254"/>
      <c r="C366" s="254"/>
      <c r="D366" s="269"/>
      <c r="E366" s="254"/>
      <c r="F366" s="270"/>
      <c r="G366" s="254"/>
      <c r="H366" s="254"/>
      <c r="I366" s="254"/>
      <c r="J366" s="254"/>
      <c r="K366" s="254"/>
      <c r="L366" s="254"/>
      <c r="M366" s="254"/>
      <c r="N366" s="254"/>
      <c r="O366" s="254"/>
      <c r="P366" s="254"/>
      <c r="Q366" s="254"/>
      <c r="R366" s="254"/>
      <c r="S366" s="254"/>
      <c r="T366" s="254"/>
      <c r="U366" s="254"/>
      <c r="V366" s="254"/>
      <c r="W366" s="254"/>
      <c r="X366" s="254"/>
      <c r="Y366" s="254"/>
      <c r="Z366" s="254"/>
    </row>
    <row r="367" spans="1:26" ht="13.5" customHeight="1">
      <c r="A367" s="254"/>
      <c r="B367" s="254"/>
      <c r="C367" s="254"/>
      <c r="D367" s="269"/>
      <c r="E367" s="254"/>
      <c r="F367" s="270"/>
      <c r="G367" s="254"/>
      <c r="H367" s="254"/>
      <c r="I367" s="254"/>
      <c r="J367" s="254"/>
      <c r="K367" s="254"/>
      <c r="L367" s="254"/>
      <c r="M367" s="254"/>
      <c r="N367" s="254"/>
      <c r="O367" s="254"/>
      <c r="P367" s="254"/>
      <c r="Q367" s="254"/>
      <c r="R367" s="254"/>
      <c r="S367" s="254"/>
      <c r="T367" s="254"/>
      <c r="U367" s="254"/>
      <c r="V367" s="254"/>
      <c r="W367" s="254"/>
      <c r="X367" s="254"/>
      <c r="Y367" s="254"/>
      <c r="Z367" s="254"/>
    </row>
    <row r="368" spans="1:26" ht="13.5" customHeight="1">
      <c r="A368" s="254"/>
      <c r="B368" s="254"/>
      <c r="C368" s="254"/>
      <c r="D368" s="269"/>
      <c r="E368" s="254"/>
      <c r="F368" s="270"/>
      <c r="G368" s="254"/>
      <c r="H368" s="254"/>
      <c r="I368" s="254"/>
      <c r="J368" s="254"/>
      <c r="K368" s="254"/>
      <c r="L368" s="254"/>
      <c r="M368" s="254"/>
      <c r="N368" s="254"/>
      <c r="O368" s="254"/>
      <c r="P368" s="254"/>
      <c r="Q368" s="254"/>
      <c r="R368" s="254"/>
      <c r="S368" s="254"/>
      <c r="T368" s="254"/>
      <c r="U368" s="254"/>
      <c r="V368" s="254"/>
      <c r="W368" s="254"/>
      <c r="X368" s="254"/>
      <c r="Y368" s="254"/>
      <c r="Z368" s="254"/>
    </row>
    <row r="369" spans="1:26" ht="13.5" customHeight="1">
      <c r="A369" s="254"/>
      <c r="B369" s="254"/>
      <c r="C369" s="254"/>
      <c r="D369" s="269"/>
      <c r="E369" s="254"/>
      <c r="F369" s="270"/>
      <c r="G369" s="254"/>
      <c r="H369" s="254"/>
      <c r="I369" s="254"/>
      <c r="J369" s="254"/>
      <c r="K369" s="254"/>
      <c r="L369" s="254"/>
      <c r="M369" s="254"/>
      <c r="N369" s="254"/>
      <c r="O369" s="254"/>
      <c r="P369" s="254"/>
      <c r="Q369" s="254"/>
      <c r="R369" s="254"/>
      <c r="S369" s="254"/>
      <c r="T369" s="254"/>
      <c r="U369" s="254"/>
      <c r="V369" s="254"/>
      <c r="W369" s="254"/>
      <c r="X369" s="254"/>
      <c r="Y369" s="254"/>
      <c r="Z369" s="254"/>
    </row>
    <row r="370" spans="1:26" ht="13.5" customHeight="1">
      <c r="A370" s="254"/>
      <c r="B370" s="254"/>
      <c r="C370" s="254"/>
      <c r="D370" s="269"/>
      <c r="E370" s="254"/>
      <c r="F370" s="270"/>
      <c r="G370" s="254"/>
      <c r="H370" s="254"/>
      <c r="I370" s="254"/>
      <c r="J370" s="254"/>
      <c r="K370" s="254"/>
      <c r="L370" s="254"/>
      <c r="M370" s="254"/>
      <c r="N370" s="254"/>
      <c r="O370" s="254"/>
      <c r="P370" s="254"/>
      <c r="Q370" s="254"/>
      <c r="R370" s="254"/>
      <c r="S370" s="254"/>
      <c r="T370" s="254"/>
      <c r="U370" s="254"/>
      <c r="V370" s="254"/>
      <c r="W370" s="254"/>
      <c r="X370" s="254"/>
      <c r="Y370" s="254"/>
      <c r="Z370" s="254"/>
    </row>
    <row r="371" spans="1:26" ht="13.5" customHeight="1">
      <c r="A371" s="254"/>
      <c r="B371" s="254"/>
      <c r="C371" s="254"/>
      <c r="D371" s="269"/>
      <c r="E371" s="254"/>
      <c r="F371" s="270"/>
      <c r="G371" s="254"/>
      <c r="H371" s="254"/>
      <c r="I371" s="254"/>
      <c r="J371" s="254"/>
      <c r="K371" s="254"/>
      <c r="L371" s="254"/>
      <c r="M371" s="254"/>
      <c r="N371" s="254"/>
      <c r="O371" s="254"/>
      <c r="P371" s="254"/>
      <c r="Q371" s="254"/>
      <c r="R371" s="254"/>
      <c r="S371" s="254"/>
      <c r="T371" s="254"/>
      <c r="U371" s="254"/>
      <c r="V371" s="254"/>
      <c r="W371" s="254"/>
      <c r="X371" s="254"/>
      <c r="Y371" s="254"/>
      <c r="Z371" s="254"/>
    </row>
    <row r="372" spans="1:26" ht="13.5" customHeight="1">
      <c r="A372" s="254"/>
      <c r="B372" s="254"/>
      <c r="C372" s="254"/>
      <c r="D372" s="269"/>
      <c r="E372" s="254"/>
      <c r="F372" s="270"/>
      <c r="G372" s="254"/>
      <c r="H372" s="254"/>
      <c r="I372" s="254"/>
      <c r="J372" s="254"/>
      <c r="K372" s="254"/>
      <c r="L372" s="254"/>
      <c r="M372" s="254"/>
      <c r="N372" s="254"/>
      <c r="O372" s="254"/>
      <c r="P372" s="254"/>
      <c r="Q372" s="254"/>
      <c r="R372" s="254"/>
      <c r="S372" s="254"/>
      <c r="T372" s="254"/>
      <c r="U372" s="254"/>
      <c r="V372" s="254"/>
      <c r="W372" s="254"/>
      <c r="X372" s="254"/>
      <c r="Y372" s="254"/>
      <c r="Z372" s="254"/>
    </row>
    <row r="373" spans="1:26" ht="13.5" customHeight="1">
      <c r="A373" s="254"/>
      <c r="B373" s="254"/>
      <c r="C373" s="254"/>
      <c r="D373" s="269"/>
      <c r="E373" s="254"/>
      <c r="F373" s="270"/>
      <c r="G373" s="254"/>
      <c r="H373" s="254"/>
      <c r="I373" s="254"/>
      <c r="J373" s="254"/>
      <c r="K373" s="254"/>
      <c r="L373" s="254"/>
      <c r="M373" s="254"/>
      <c r="N373" s="254"/>
      <c r="O373" s="254"/>
      <c r="P373" s="254"/>
      <c r="Q373" s="254"/>
      <c r="R373" s="254"/>
      <c r="S373" s="254"/>
      <c r="T373" s="254"/>
      <c r="U373" s="254"/>
      <c r="V373" s="254"/>
      <c r="W373" s="254"/>
      <c r="X373" s="254"/>
      <c r="Y373" s="254"/>
      <c r="Z373" s="254"/>
    </row>
    <row r="374" spans="1:26" ht="13.5" customHeight="1">
      <c r="A374" s="254"/>
      <c r="B374" s="254"/>
      <c r="C374" s="254"/>
      <c r="D374" s="269"/>
      <c r="E374" s="254"/>
      <c r="F374" s="270"/>
      <c r="G374" s="254"/>
      <c r="H374" s="254"/>
      <c r="I374" s="254"/>
      <c r="J374" s="254"/>
      <c r="K374" s="254"/>
      <c r="L374" s="254"/>
      <c r="M374" s="254"/>
      <c r="N374" s="254"/>
      <c r="O374" s="254"/>
      <c r="P374" s="254"/>
      <c r="Q374" s="254"/>
      <c r="R374" s="254"/>
      <c r="S374" s="254"/>
      <c r="T374" s="254"/>
      <c r="U374" s="254"/>
      <c r="V374" s="254"/>
      <c r="W374" s="254"/>
      <c r="X374" s="254"/>
      <c r="Y374" s="254"/>
      <c r="Z374" s="254"/>
    </row>
    <row r="375" spans="1:26" ht="13.5" customHeight="1">
      <c r="A375" s="254"/>
      <c r="B375" s="254"/>
      <c r="C375" s="254"/>
      <c r="D375" s="269"/>
      <c r="E375" s="254"/>
      <c r="F375" s="270"/>
      <c r="G375" s="254"/>
      <c r="H375" s="254"/>
      <c r="I375" s="254"/>
      <c r="J375" s="254"/>
      <c r="K375" s="254"/>
      <c r="L375" s="254"/>
      <c r="M375" s="254"/>
      <c r="N375" s="254"/>
      <c r="O375" s="254"/>
      <c r="P375" s="254"/>
      <c r="Q375" s="254"/>
      <c r="R375" s="254"/>
      <c r="S375" s="254"/>
      <c r="T375" s="254"/>
      <c r="U375" s="254"/>
      <c r="V375" s="254"/>
      <c r="W375" s="254"/>
      <c r="X375" s="254"/>
      <c r="Y375" s="254"/>
      <c r="Z375" s="254"/>
    </row>
    <row r="376" spans="1:26" ht="13.5" customHeight="1">
      <c r="A376" s="254"/>
      <c r="B376" s="254"/>
      <c r="C376" s="254"/>
      <c r="D376" s="269"/>
      <c r="E376" s="254"/>
      <c r="F376" s="270"/>
      <c r="G376" s="254"/>
      <c r="H376" s="254"/>
      <c r="I376" s="254"/>
      <c r="J376" s="254"/>
      <c r="K376" s="254"/>
      <c r="L376" s="254"/>
      <c r="M376" s="254"/>
      <c r="N376" s="254"/>
      <c r="O376" s="254"/>
      <c r="P376" s="254"/>
      <c r="Q376" s="254"/>
      <c r="R376" s="254"/>
      <c r="S376" s="254"/>
      <c r="T376" s="254"/>
      <c r="U376" s="254"/>
      <c r="V376" s="254"/>
      <c r="W376" s="254"/>
      <c r="X376" s="254"/>
      <c r="Y376" s="254"/>
      <c r="Z376" s="254"/>
    </row>
    <row r="377" spans="1:26" ht="13.5" customHeight="1">
      <c r="A377" s="254"/>
      <c r="B377" s="254"/>
      <c r="C377" s="254"/>
      <c r="D377" s="269"/>
      <c r="E377" s="254"/>
      <c r="F377" s="270"/>
      <c r="G377" s="254"/>
      <c r="H377" s="254"/>
      <c r="I377" s="254"/>
      <c r="J377" s="254"/>
      <c r="K377" s="254"/>
      <c r="L377" s="254"/>
      <c r="M377" s="254"/>
      <c r="N377" s="254"/>
      <c r="O377" s="254"/>
      <c r="P377" s="254"/>
      <c r="Q377" s="254"/>
      <c r="R377" s="254"/>
      <c r="S377" s="254"/>
      <c r="T377" s="254"/>
      <c r="U377" s="254"/>
      <c r="V377" s="254"/>
      <c r="W377" s="254"/>
      <c r="X377" s="254"/>
      <c r="Y377" s="254"/>
      <c r="Z377" s="254"/>
    </row>
    <row r="378" spans="1:26" ht="13.5" customHeight="1">
      <c r="A378" s="254"/>
      <c r="B378" s="254"/>
      <c r="C378" s="254"/>
      <c r="D378" s="269"/>
      <c r="E378" s="254"/>
      <c r="F378" s="270"/>
      <c r="G378" s="254"/>
      <c r="H378" s="254"/>
      <c r="I378" s="254"/>
      <c r="J378" s="254"/>
      <c r="K378" s="254"/>
      <c r="L378" s="254"/>
      <c r="M378" s="254"/>
      <c r="N378" s="254"/>
      <c r="O378" s="254"/>
      <c r="P378" s="254"/>
      <c r="Q378" s="254"/>
      <c r="R378" s="254"/>
      <c r="S378" s="254"/>
      <c r="T378" s="254"/>
      <c r="U378" s="254"/>
      <c r="V378" s="254"/>
      <c r="W378" s="254"/>
      <c r="X378" s="254"/>
      <c r="Y378" s="254"/>
      <c r="Z378" s="254"/>
    </row>
    <row r="379" spans="1:26" ht="13.5" customHeight="1">
      <c r="A379" s="254"/>
      <c r="B379" s="254"/>
      <c r="C379" s="254"/>
      <c r="D379" s="269"/>
      <c r="E379" s="254"/>
      <c r="F379" s="270"/>
      <c r="G379" s="254"/>
      <c r="H379" s="254"/>
      <c r="I379" s="254"/>
      <c r="J379" s="254"/>
      <c r="K379" s="254"/>
      <c r="L379" s="254"/>
      <c r="M379" s="254"/>
      <c r="N379" s="254"/>
      <c r="O379" s="254"/>
      <c r="P379" s="254"/>
      <c r="Q379" s="254"/>
      <c r="R379" s="254"/>
      <c r="S379" s="254"/>
      <c r="T379" s="254"/>
      <c r="U379" s="254"/>
      <c r="V379" s="254"/>
      <c r="W379" s="254"/>
      <c r="X379" s="254"/>
      <c r="Y379" s="254"/>
      <c r="Z379" s="254"/>
    </row>
    <row r="380" spans="1:26" ht="13.5" customHeight="1">
      <c r="A380" s="254"/>
      <c r="B380" s="254"/>
      <c r="C380" s="254"/>
      <c r="D380" s="269"/>
      <c r="E380" s="254"/>
      <c r="F380" s="270"/>
      <c r="G380" s="254"/>
      <c r="H380" s="254"/>
      <c r="I380" s="254"/>
      <c r="J380" s="254"/>
      <c r="K380" s="254"/>
      <c r="L380" s="254"/>
      <c r="M380" s="254"/>
      <c r="N380" s="254"/>
      <c r="O380" s="254"/>
      <c r="P380" s="254"/>
      <c r="Q380" s="254"/>
      <c r="R380" s="254"/>
      <c r="S380" s="254"/>
      <c r="T380" s="254"/>
      <c r="U380" s="254"/>
      <c r="V380" s="254"/>
      <c r="W380" s="254"/>
      <c r="X380" s="254"/>
      <c r="Y380" s="254"/>
      <c r="Z380" s="254"/>
    </row>
    <row r="381" spans="1:26" ht="13.5" customHeight="1">
      <c r="A381" s="254"/>
      <c r="B381" s="254"/>
      <c r="C381" s="254"/>
      <c r="D381" s="269"/>
      <c r="E381" s="254"/>
      <c r="F381" s="270"/>
      <c r="G381" s="254"/>
      <c r="H381" s="254"/>
      <c r="I381" s="254"/>
      <c r="J381" s="254"/>
      <c r="K381" s="254"/>
      <c r="L381" s="254"/>
      <c r="M381" s="254"/>
      <c r="N381" s="254"/>
      <c r="O381" s="254"/>
      <c r="P381" s="254"/>
      <c r="Q381" s="254"/>
      <c r="R381" s="254"/>
      <c r="S381" s="254"/>
      <c r="T381" s="254"/>
      <c r="U381" s="254"/>
      <c r="V381" s="254"/>
      <c r="W381" s="254"/>
      <c r="X381" s="254"/>
      <c r="Y381" s="254"/>
      <c r="Z381" s="254"/>
    </row>
    <row r="382" spans="1:26" ht="13.5" customHeight="1">
      <c r="A382" s="254"/>
      <c r="B382" s="254"/>
      <c r="C382" s="254"/>
      <c r="D382" s="269"/>
      <c r="E382" s="254"/>
      <c r="F382" s="270"/>
      <c r="G382" s="254"/>
      <c r="H382" s="254"/>
      <c r="I382" s="254"/>
      <c r="J382" s="254"/>
      <c r="K382" s="254"/>
      <c r="L382" s="254"/>
      <c r="M382" s="254"/>
      <c r="N382" s="254"/>
      <c r="O382" s="254"/>
      <c r="P382" s="254"/>
      <c r="Q382" s="254"/>
      <c r="R382" s="254"/>
      <c r="S382" s="254"/>
      <c r="T382" s="254"/>
      <c r="U382" s="254"/>
      <c r="V382" s="254"/>
      <c r="W382" s="254"/>
      <c r="X382" s="254"/>
      <c r="Y382" s="254"/>
      <c r="Z382" s="254"/>
    </row>
    <row r="383" spans="1:26" ht="13.5" customHeight="1">
      <c r="A383" s="254"/>
      <c r="B383" s="254"/>
      <c r="C383" s="254"/>
      <c r="D383" s="269"/>
      <c r="E383" s="254"/>
      <c r="F383" s="270"/>
      <c r="G383" s="254"/>
      <c r="H383" s="254"/>
      <c r="I383" s="254"/>
      <c r="J383" s="254"/>
      <c r="K383" s="254"/>
      <c r="L383" s="254"/>
      <c r="M383" s="254"/>
      <c r="N383" s="254"/>
      <c r="O383" s="254"/>
      <c r="P383" s="254"/>
      <c r="Q383" s="254"/>
      <c r="R383" s="254"/>
      <c r="S383" s="254"/>
      <c r="T383" s="254"/>
      <c r="U383" s="254"/>
      <c r="V383" s="254"/>
      <c r="W383" s="254"/>
      <c r="X383" s="254"/>
      <c r="Y383" s="254"/>
      <c r="Z383" s="254"/>
    </row>
    <row r="384" spans="1:26" ht="13.5" customHeight="1">
      <c r="A384" s="254"/>
      <c r="B384" s="254"/>
      <c r="C384" s="254"/>
      <c r="D384" s="269"/>
      <c r="E384" s="254"/>
      <c r="F384" s="270"/>
      <c r="G384" s="254"/>
      <c r="H384" s="254"/>
      <c r="I384" s="254"/>
      <c r="J384" s="254"/>
      <c r="K384" s="254"/>
      <c r="L384" s="254"/>
      <c r="M384" s="254"/>
      <c r="N384" s="254"/>
      <c r="O384" s="254"/>
      <c r="P384" s="254"/>
      <c r="Q384" s="254"/>
      <c r="R384" s="254"/>
      <c r="S384" s="254"/>
      <c r="T384" s="254"/>
      <c r="U384" s="254"/>
      <c r="V384" s="254"/>
      <c r="W384" s="254"/>
      <c r="X384" s="254"/>
      <c r="Y384" s="254"/>
      <c r="Z384" s="254"/>
    </row>
    <row r="385" spans="1:26" ht="13.5" customHeight="1">
      <c r="A385" s="254"/>
      <c r="B385" s="254"/>
      <c r="C385" s="254"/>
      <c r="D385" s="269"/>
      <c r="E385" s="254"/>
      <c r="F385" s="270"/>
      <c r="G385" s="254"/>
      <c r="H385" s="254"/>
      <c r="I385" s="254"/>
      <c r="J385" s="254"/>
      <c r="K385" s="254"/>
      <c r="L385" s="254"/>
      <c r="M385" s="254"/>
      <c r="N385" s="254"/>
      <c r="O385" s="254"/>
      <c r="P385" s="254"/>
      <c r="Q385" s="254"/>
      <c r="R385" s="254"/>
      <c r="S385" s="254"/>
      <c r="T385" s="254"/>
      <c r="U385" s="254"/>
      <c r="V385" s="254"/>
      <c r="W385" s="254"/>
      <c r="X385" s="254"/>
      <c r="Y385" s="254"/>
      <c r="Z385" s="254"/>
    </row>
    <row r="386" spans="1:26" ht="13.5" customHeight="1">
      <c r="A386" s="254"/>
      <c r="B386" s="254"/>
      <c r="C386" s="254"/>
      <c r="D386" s="269"/>
      <c r="E386" s="254"/>
      <c r="F386" s="270"/>
      <c r="G386" s="254"/>
      <c r="H386" s="254"/>
      <c r="I386" s="254"/>
      <c r="J386" s="254"/>
      <c r="K386" s="254"/>
      <c r="L386" s="254"/>
      <c r="M386" s="254"/>
      <c r="N386" s="254"/>
      <c r="O386" s="254"/>
      <c r="P386" s="254"/>
      <c r="Q386" s="254"/>
      <c r="R386" s="254"/>
      <c r="S386" s="254"/>
      <c r="T386" s="254"/>
      <c r="U386" s="254"/>
      <c r="V386" s="254"/>
      <c r="W386" s="254"/>
      <c r="X386" s="254"/>
      <c r="Y386" s="254"/>
      <c r="Z386" s="254"/>
    </row>
    <row r="387" spans="1:26" ht="13.5" customHeight="1">
      <c r="A387" s="254"/>
      <c r="B387" s="254"/>
      <c r="C387" s="254"/>
      <c r="D387" s="269"/>
      <c r="E387" s="254"/>
      <c r="F387" s="270"/>
      <c r="G387" s="254"/>
      <c r="H387" s="254"/>
      <c r="I387" s="254"/>
      <c r="J387" s="254"/>
      <c r="K387" s="254"/>
      <c r="L387" s="254"/>
      <c r="M387" s="254"/>
      <c r="N387" s="254"/>
      <c r="O387" s="254"/>
      <c r="P387" s="254"/>
      <c r="Q387" s="254"/>
      <c r="R387" s="254"/>
      <c r="S387" s="254"/>
      <c r="T387" s="254"/>
      <c r="U387" s="254"/>
      <c r="V387" s="254"/>
      <c r="W387" s="254"/>
      <c r="X387" s="254"/>
      <c r="Y387" s="254"/>
      <c r="Z387" s="254"/>
    </row>
    <row r="388" spans="1:26" ht="13.5" customHeight="1">
      <c r="A388" s="254"/>
      <c r="B388" s="254"/>
      <c r="C388" s="254"/>
      <c r="D388" s="269"/>
      <c r="E388" s="254"/>
      <c r="F388" s="270"/>
      <c r="G388" s="254"/>
      <c r="H388" s="254"/>
      <c r="I388" s="254"/>
      <c r="J388" s="254"/>
      <c r="K388" s="254"/>
      <c r="L388" s="254"/>
      <c r="M388" s="254"/>
      <c r="N388" s="254"/>
      <c r="O388" s="254"/>
      <c r="P388" s="254"/>
      <c r="Q388" s="254"/>
      <c r="R388" s="254"/>
      <c r="S388" s="254"/>
      <c r="T388" s="254"/>
      <c r="U388" s="254"/>
      <c r="V388" s="254"/>
      <c r="W388" s="254"/>
      <c r="X388" s="254"/>
      <c r="Y388" s="254"/>
      <c r="Z388" s="254"/>
    </row>
    <row r="389" spans="1:26" ht="13.5" customHeight="1">
      <c r="A389" s="254"/>
      <c r="B389" s="254"/>
      <c r="C389" s="254"/>
      <c r="D389" s="269"/>
      <c r="E389" s="254"/>
      <c r="F389" s="270"/>
      <c r="G389" s="254"/>
      <c r="H389" s="254"/>
      <c r="I389" s="254"/>
      <c r="J389" s="254"/>
      <c r="K389" s="254"/>
      <c r="L389" s="254"/>
      <c r="M389" s="254"/>
      <c r="N389" s="254"/>
      <c r="O389" s="254"/>
      <c r="P389" s="254"/>
      <c r="Q389" s="254"/>
      <c r="R389" s="254"/>
      <c r="S389" s="254"/>
      <c r="T389" s="254"/>
      <c r="U389" s="254"/>
      <c r="V389" s="254"/>
      <c r="W389" s="254"/>
      <c r="X389" s="254"/>
      <c r="Y389" s="254"/>
      <c r="Z389" s="254"/>
    </row>
    <row r="390" spans="1:26" ht="13.5" customHeight="1">
      <c r="A390" s="254"/>
      <c r="B390" s="254"/>
      <c r="C390" s="254"/>
      <c r="D390" s="269"/>
      <c r="E390" s="254"/>
      <c r="F390" s="270"/>
      <c r="G390" s="254"/>
      <c r="H390" s="254"/>
      <c r="I390" s="254"/>
      <c r="J390" s="254"/>
      <c r="K390" s="254"/>
      <c r="L390" s="254"/>
      <c r="M390" s="254"/>
      <c r="N390" s="254"/>
      <c r="O390" s="254"/>
      <c r="P390" s="254"/>
      <c r="Q390" s="254"/>
      <c r="R390" s="254"/>
      <c r="S390" s="254"/>
      <c r="T390" s="254"/>
      <c r="U390" s="254"/>
      <c r="V390" s="254"/>
      <c r="W390" s="254"/>
      <c r="X390" s="254"/>
      <c r="Y390" s="254"/>
      <c r="Z390" s="254"/>
    </row>
    <row r="391" spans="1:26" ht="13.5" customHeight="1">
      <c r="A391" s="254"/>
      <c r="B391" s="254"/>
      <c r="C391" s="254"/>
      <c r="D391" s="269"/>
      <c r="E391" s="254"/>
      <c r="F391" s="270"/>
      <c r="G391" s="254"/>
      <c r="H391" s="254"/>
      <c r="I391" s="254"/>
      <c r="J391" s="254"/>
      <c r="K391" s="254"/>
      <c r="L391" s="254"/>
      <c r="M391" s="254"/>
      <c r="N391" s="254"/>
      <c r="O391" s="254"/>
      <c r="P391" s="254"/>
      <c r="Q391" s="254"/>
      <c r="R391" s="254"/>
      <c r="S391" s="254"/>
      <c r="T391" s="254"/>
      <c r="U391" s="254"/>
      <c r="V391" s="254"/>
      <c r="W391" s="254"/>
      <c r="X391" s="254"/>
      <c r="Y391" s="254"/>
      <c r="Z391" s="254"/>
    </row>
    <row r="392" spans="1:26" ht="13.5" customHeight="1">
      <c r="A392" s="254"/>
      <c r="B392" s="254"/>
      <c r="C392" s="254"/>
      <c r="D392" s="269"/>
      <c r="E392" s="254"/>
      <c r="F392" s="270"/>
      <c r="G392" s="254"/>
      <c r="H392" s="254"/>
      <c r="I392" s="254"/>
      <c r="J392" s="254"/>
      <c r="K392" s="254"/>
      <c r="L392" s="254"/>
      <c r="M392" s="254"/>
      <c r="N392" s="254"/>
      <c r="O392" s="254"/>
      <c r="P392" s="254"/>
      <c r="Q392" s="254"/>
      <c r="R392" s="254"/>
      <c r="S392" s="254"/>
      <c r="T392" s="254"/>
      <c r="U392" s="254"/>
      <c r="V392" s="254"/>
      <c r="W392" s="254"/>
      <c r="X392" s="254"/>
      <c r="Y392" s="254"/>
      <c r="Z392" s="254"/>
    </row>
    <row r="393" spans="1:26" ht="13.5" customHeight="1">
      <c r="A393" s="254"/>
      <c r="B393" s="254"/>
      <c r="C393" s="254"/>
      <c r="D393" s="269"/>
      <c r="E393" s="254"/>
      <c r="F393" s="270"/>
      <c r="G393" s="254"/>
      <c r="H393" s="254"/>
      <c r="I393" s="254"/>
      <c r="J393" s="254"/>
      <c r="K393" s="254"/>
      <c r="L393" s="254"/>
      <c r="M393" s="254"/>
      <c r="N393" s="254"/>
      <c r="O393" s="254"/>
      <c r="P393" s="254"/>
      <c r="Q393" s="254"/>
      <c r="R393" s="254"/>
      <c r="S393" s="254"/>
      <c r="T393" s="254"/>
      <c r="U393" s="254"/>
      <c r="V393" s="254"/>
      <c r="W393" s="254"/>
      <c r="X393" s="254"/>
      <c r="Y393" s="254"/>
      <c r="Z393" s="254"/>
    </row>
    <row r="394" spans="1:26" ht="13.5" customHeight="1">
      <c r="A394" s="254"/>
      <c r="B394" s="254"/>
      <c r="C394" s="254"/>
      <c r="D394" s="269"/>
      <c r="E394" s="254"/>
      <c r="F394" s="270"/>
      <c r="G394" s="254"/>
      <c r="H394" s="254"/>
      <c r="I394" s="254"/>
      <c r="J394" s="254"/>
      <c r="K394" s="254"/>
      <c r="L394" s="254"/>
      <c r="M394" s="254"/>
      <c r="N394" s="254"/>
      <c r="O394" s="254"/>
      <c r="P394" s="254"/>
      <c r="Q394" s="254"/>
      <c r="R394" s="254"/>
      <c r="S394" s="254"/>
      <c r="T394" s="254"/>
      <c r="U394" s="254"/>
      <c r="V394" s="254"/>
      <c r="W394" s="254"/>
      <c r="X394" s="254"/>
      <c r="Y394" s="254"/>
      <c r="Z394" s="254"/>
    </row>
    <row r="395" spans="1:26" ht="13.5" customHeight="1">
      <c r="A395" s="254"/>
      <c r="B395" s="254"/>
      <c r="C395" s="254"/>
      <c r="D395" s="269"/>
      <c r="E395" s="254"/>
      <c r="F395" s="270"/>
      <c r="G395" s="254"/>
      <c r="H395" s="254"/>
      <c r="I395" s="254"/>
      <c r="J395" s="254"/>
      <c r="K395" s="254"/>
      <c r="L395" s="254"/>
      <c r="M395" s="254"/>
      <c r="N395" s="254"/>
      <c r="O395" s="254"/>
      <c r="P395" s="254"/>
      <c r="Q395" s="254"/>
      <c r="R395" s="254"/>
      <c r="S395" s="254"/>
      <c r="T395" s="254"/>
      <c r="U395" s="254"/>
      <c r="V395" s="254"/>
      <c r="W395" s="254"/>
      <c r="X395" s="254"/>
      <c r="Y395" s="254"/>
      <c r="Z395" s="254"/>
    </row>
    <row r="396" spans="1:26" ht="13.5" customHeight="1">
      <c r="A396" s="254"/>
      <c r="B396" s="254"/>
      <c r="C396" s="254"/>
      <c r="D396" s="269"/>
      <c r="E396" s="254"/>
      <c r="F396" s="270"/>
      <c r="G396" s="254"/>
      <c r="H396" s="254"/>
      <c r="I396" s="254"/>
      <c r="J396" s="254"/>
      <c r="K396" s="254"/>
      <c r="L396" s="254"/>
      <c r="M396" s="254"/>
      <c r="N396" s="254"/>
      <c r="O396" s="254"/>
      <c r="P396" s="254"/>
      <c r="Q396" s="254"/>
      <c r="R396" s="254"/>
      <c r="S396" s="254"/>
      <c r="T396" s="254"/>
      <c r="U396" s="254"/>
      <c r="V396" s="254"/>
      <c r="W396" s="254"/>
      <c r="X396" s="254"/>
      <c r="Y396" s="254"/>
      <c r="Z396" s="254"/>
    </row>
    <row r="397" spans="1:26" ht="13.5" customHeight="1">
      <c r="A397" s="254"/>
      <c r="B397" s="254"/>
      <c r="C397" s="254"/>
      <c r="D397" s="269"/>
      <c r="E397" s="254"/>
      <c r="F397" s="270"/>
      <c r="G397" s="254"/>
      <c r="H397" s="254"/>
      <c r="I397" s="254"/>
      <c r="J397" s="254"/>
      <c r="K397" s="254"/>
      <c r="L397" s="254"/>
      <c r="M397" s="254"/>
      <c r="N397" s="254"/>
      <c r="O397" s="254"/>
      <c r="P397" s="254"/>
      <c r="Q397" s="254"/>
      <c r="R397" s="254"/>
      <c r="S397" s="254"/>
      <c r="T397" s="254"/>
      <c r="U397" s="254"/>
      <c r="V397" s="254"/>
      <c r="W397" s="254"/>
      <c r="X397" s="254"/>
      <c r="Y397" s="254"/>
      <c r="Z397" s="254"/>
    </row>
    <row r="398" spans="1:26" ht="13.5" customHeight="1">
      <c r="A398" s="254"/>
      <c r="B398" s="254"/>
      <c r="C398" s="254"/>
      <c r="D398" s="269"/>
      <c r="E398" s="254"/>
      <c r="F398" s="270"/>
      <c r="G398" s="254"/>
      <c r="H398" s="254"/>
      <c r="I398" s="254"/>
      <c r="J398" s="254"/>
      <c r="K398" s="254"/>
      <c r="L398" s="254"/>
      <c r="M398" s="254"/>
      <c r="N398" s="254"/>
      <c r="O398" s="254"/>
      <c r="P398" s="254"/>
      <c r="Q398" s="254"/>
      <c r="R398" s="254"/>
      <c r="S398" s="254"/>
      <c r="T398" s="254"/>
      <c r="U398" s="254"/>
      <c r="V398" s="254"/>
      <c r="W398" s="254"/>
      <c r="X398" s="254"/>
      <c r="Y398" s="254"/>
      <c r="Z398" s="254"/>
    </row>
    <row r="399" spans="1:26" ht="13.5" customHeight="1">
      <c r="A399" s="254"/>
      <c r="B399" s="254"/>
      <c r="C399" s="254"/>
      <c r="D399" s="269"/>
      <c r="E399" s="254"/>
      <c r="F399" s="270"/>
      <c r="G399" s="254"/>
      <c r="H399" s="254"/>
      <c r="I399" s="254"/>
      <c r="J399" s="254"/>
      <c r="K399" s="254"/>
      <c r="L399" s="254"/>
      <c r="M399" s="254"/>
      <c r="N399" s="254"/>
      <c r="O399" s="254"/>
      <c r="P399" s="254"/>
      <c r="Q399" s="254"/>
      <c r="R399" s="254"/>
      <c r="S399" s="254"/>
      <c r="T399" s="254"/>
      <c r="U399" s="254"/>
      <c r="V399" s="254"/>
      <c r="W399" s="254"/>
      <c r="X399" s="254"/>
      <c r="Y399" s="254"/>
      <c r="Z399" s="254"/>
    </row>
    <row r="400" spans="1:26" ht="13.5" customHeight="1">
      <c r="A400" s="254"/>
      <c r="B400" s="254"/>
      <c r="C400" s="254"/>
      <c r="D400" s="269"/>
      <c r="E400" s="254"/>
      <c r="F400" s="270"/>
      <c r="G400" s="254"/>
      <c r="H400" s="254"/>
      <c r="I400" s="254"/>
      <c r="J400" s="254"/>
      <c r="K400" s="254"/>
      <c r="L400" s="254"/>
      <c r="M400" s="254"/>
      <c r="N400" s="254"/>
      <c r="O400" s="254"/>
      <c r="P400" s="254"/>
      <c r="Q400" s="254"/>
      <c r="R400" s="254"/>
      <c r="S400" s="254"/>
      <c r="T400" s="254"/>
      <c r="U400" s="254"/>
      <c r="V400" s="254"/>
      <c r="W400" s="254"/>
      <c r="X400" s="254"/>
      <c r="Y400" s="254"/>
      <c r="Z400" s="254"/>
    </row>
    <row r="401" spans="1:26" ht="13.5" customHeight="1">
      <c r="A401" s="254"/>
      <c r="B401" s="254"/>
      <c r="C401" s="254"/>
      <c r="D401" s="269"/>
      <c r="E401" s="254"/>
      <c r="F401" s="270"/>
      <c r="G401" s="254"/>
      <c r="H401" s="254"/>
      <c r="I401" s="254"/>
      <c r="J401" s="254"/>
      <c r="K401" s="254"/>
      <c r="L401" s="254"/>
      <c r="M401" s="254"/>
      <c r="N401" s="254"/>
      <c r="O401" s="254"/>
      <c r="P401" s="254"/>
      <c r="Q401" s="254"/>
      <c r="R401" s="254"/>
      <c r="S401" s="254"/>
      <c r="T401" s="254"/>
      <c r="U401" s="254"/>
      <c r="V401" s="254"/>
      <c r="W401" s="254"/>
      <c r="X401" s="254"/>
      <c r="Y401" s="254"/>
      <c r="Z401" s="254"/>
    </row>
    <row r="402" spans="1:26" ht="13.5" customHeight="1">
      <c r="A402" s="254"/>
      <c r="B402" s="254"/>
      <c r="C402" s="254"/>
      <c r="D402" s="269"/>
      <c r="E402" s="254"/>
      <c r="F402" s="270"/>
      <c r="G402" s="254"/>
      <c r="H402" s="254"/>
      <c r="I402" s="254"/>
      <c r="J402" s="254"/>
      <c r="K402" s="254"/>
      <c r="L402" s="254"/>
      <c r="M402" s="254"/>
      <c r="N402" s="254"/>
      <c r="O402" s="254"/>
      <c r="P402" s="254"/>
      <c r="Q402" s="254"/>
      <c r="R402" s="254"/>
      <c r="S402" s="254"/>
      <c r="T402" s="254"/>
      <c r="U402" s="254"/>
      <c r="V402" s="254"/>
      <c r="W402" s="254"/>
      <c r="X402" s="254"/>
      <c r="Y402" s="254"/>
      <c r="Z402" s="254"/>
    </row>
    <row r="403" spans="1:26" ht="13.5" customHeight="1">
      <c r="A403" s="254"/>
      <c r="B403" s="254"/>
      <c r="C403" s="254"/>
      <c r="D403" s="269"/>
      <c r="E403" s="254"/>
      <c r="F403" s="270"/>
      <c r="G403" s="254"/>
      <c r="H403" s="254"/>
      <c r="I403" s="254"/>
      <c r="J403" s="254"/>
      <c r="K403" s="254"/>
      <c r="L403" s="254"/>
      <c r="M403" s="254"/>
      <c r="N403" s="254"/>
      <c r="O403" s="254"/>
      <c r="P403" s="254"/>
      <c r="Q403" s="254"/>
      <c r="R403" s="254"/>
      <c r="S403" s="254"/>
      <c r="T403" s="254"/>
      <c r="U403" s="254"/>
      <c r="V403" s="254"/>
      <c r="W403" s="254"/>
      <c r="X403" s="254"/>
      <c r="Y403" s="254"/>
      <c r="Z403" s="254"/>
    </row>
    <row r="404" spans="1:26" ht="13.5" customHeight="1">
      <c r="A404" s="254"/>
      <c r="B404" s="254"/>
      <c r="C404" s="254"/>
      <c r="D404" s="269"/>
      <c r="E404" s="254"/>
      <c r="F404" s="270"/>
      <c r="G404" s="254"/>
      <c r="H404" s="254"/>
      <c r="I404" s="254"/>
      <c r="J404" s="254"/>
      <c r="K404" s="254"/>
      <c r="L404" s="254"/>
      <c r="M404" s="254"/>
      <c r="N404" s="254"/>
      <c r="O404" s="254"/>
      <c r="P404" s="254"/>
      <c r="Q404" s="254"/>
      <c r="R404" s="254"/>
      <c r="S404" s="254"/>
      <c r="T404" s="254"/>
      <c r="U404" s="254"/>
      <c r="V404" s="254"/>
      <c r="W404" s="254"/>
      <c r="X404" s="254"/>
      <c r="Y404" s="254"/>
      <c r="Z404" s="254"/>
    </row>
    <row r="405" spans="1:26" ht="13.5" customHeight="1">
      <c r="A405" s="254"/>
      <c r="B405" s="254"/>
      <c r="C405" s="254"/>
      <c r="D405" s="269"/>
      <c r="E405" s="254"/>
      <c r="F405" s="270"/>
      <c r="G405" s="254"/>
      <c r="H405" s="254"/>
      <c r="I405" s="254"/>
      <c r="J405" s="254"/>
      <c r="K405" s="254"/>
      <c r="L405" s="254"/>
      <c r="M405" s="254"/>
      <c r="N405" s="254"/>
      <c r="O405" s="254"/>
      <c r="P405" s="254"/>
      <c r="Q405" s="254"/>
      <c r="R405" s="254"/>
      <c r="S405" s="254"/>
      <c r="T405" s="254"/>
      <c r="U405" s="254"/>
      <c r="V405" s="254"/>
      <c r="W405" s="254"/>
      <c r="X405" s="254"/>
      <c r="Y405" s="254"/>
      <c r="Z405" s="254"/>
    </row>
    <row r="406" spans="1:26" ht="13.5" customHeight="1">
      <c r="A406" s="254"/>
      <c r="B406" s="254"/>
      <c r="C406" s="254"/>
      <c r="D406" s="269"/>
      <c r="E406" s="254"/>
      <c r="F406" s="270"/>
      <c r="G406" s="254"/>
      <c r="H406" s="254"/>
      <c r="I406" s="254"/>
      <c r="J406" s="254"/>
      <c r="K406" s="254"/>
      <c r="L406" s="254"/>
      <c r="M406" s="254"/>
      <c r="N406" s="254"/>
      <c r="O406" s="254"/>
      <c r="P406" s="254"/>
      <c r="Q406" s="254"/>
      <c r="R406" s="254"/>
      <c r="S406" s="254"/>
      <c r="T406" s="254"/>
      <c r="U406" s="254"/>
      <c r="V406" s="254"/>
      <c r="W406" s="254"/>
      <c r="X406" s="254"/>
      <c r="Y406" s="254"/>
      <c r="Z406" s="254"/>
    </row>
    <row r="407" spans="1:26" ht="13.5" customHeight="1">
      <c r="A407" s="254"/>
      <c r="B407" s="254"/>
      <c r="C407" s="254"/>
      <c r="D407" s="269"/>
      <c r="E407" s="254"/>
      <c r="F407" s="270"/>
      <c r="G407" s="254"/>
      <c r="H407" s="254"/>
      <c r="I407" s="254"/>
      <c r="J407" s="254"/>
      <c r="K407" s="254"/>
      <c r="L407" s="254"/>
      <c r="M407" s="254"/>
      <c r="N407" s="254"/>
      <c r="O407" s="254"/>
      <c r="P407" s="254"/>
      <c r="Q407" s="254"/>
      <c r="R407" s="254"/>
      <c r="S407" s="254"/>
      <c r="T407" s="254"/>
      <c r="U407" s="254"/>
      <c r="V407" s="254"/>
      <c r="W407" s="254"/>
      <c r="X407" s="254"/>
      <c r="Y407" s="254"/>
      <c r="Z407" s="254"/>
    </row>
    <row r="408" spans="1:26" ht="13.5" customHeight="1">
      <c r="A408" s="254"/>
      <c r="B408" s="254"/>
      <c r="C408" s="254"/>
      <c r="D408" s="269"/>
      <c r="E408" s="254"/>
      <c r="F408" s="270"/>
      <c r="G408" s="254"/>
      <c r="H408" s="254"/>
      <c r="I408" s="254"/>
      <c r="J408" s="254"/>
      <c r="K408" s="254"/>
      <c r="L408" s="254"/>
      <c r="M408" s="254"/>
      <c r="N408" s="254"/>
      <c r="O408" s="254"/>
      <c r="P408" s="254"/>
      <c r="Q408" s="254"/>
      <c r="R408" s="254"/>
      <c r="S408" s="254"/>
      <c r="T408" s="254"/>
      <c r="U408" s="254"/>
      <c r="V408" s="254"/>
      <c r="W408" s="254"/>
      <c r="X408" s="254"/>
      <c r="Y408" s="254"/>
      <c r="Z408" s="254"/>
    </row>
    <row r="409" spans="1:26" ht="13.5" customHeight="1">
      <c r="A409" s="254"/>
      <c r="B409" s="254"/>
      <c r="C409" s="254"/>
      <c r="D409" s="269"/>
      <c r="E409" s="254"/>
      <c r="F409" s="270"/>
      <c r="G409" s="254"/>
      <c r="H409" s="254"/>
      <c r="I409" s="254"/>
      <c r="J409" s="254"/>
      <c r="K409" s="254"/>
      <c r="L409" s="254"/>
      <c r="M409" s="254"/>
      <c r="N409" s="254"/>
      <c r="O409" s="254"/>
      <c r="P409" s="254"/>
      <c r="Q409" s="254"/>
      <c r="R409" s="254"/>
      <c r="S409" s="254"/>
      <c r="T409" s="254"/>
      <c r="U409" s="254"/>
      <c r="V409" s="254"/>
      <c r="W409" s="254"/>
      <c r="X409" s="254"/>
      <c r="Y409" s="254"/>
      <c r="Z409" s="254"/>
    </row>
    <row r="410" spans="1:26" ht="13.5" customHeight="1">
      <c r="A410" s="254"/>
      <c r="B410" s="254"/>
      <c r="C410" s="254"/>
      <c r="D410" s="269"/>
      <c r="E410" s="254"/>
      <c r="F410" s="270"/>
      <c r="G410" s="254"/>
      <c r="H410" s="254"/>
      <c r="I410" s="254"/>
      <c r="J410" s="254"/>
      <c r="K410" s="254"/>
      <c r="L410" s="254"/>
      <c r="M410" s="254"/>
      <c r="N410" s="254"/>
      <c r="O410" s="254"/>
      <c r="P410" s="254"/>
      <c r="Q410" s="254"/>
      <c r="R410" s="254"/>
      <c r="S410" s="254"/>
      <c r="T410" s="254"/>
      <c r="U410" s="254"/>
      <c r="V410" s="254"/>
      <c r="W410" s="254"/>
      <c r="X410" s="254"/>
      <c r="Y410" s="254"/>
      <c r="Z410" s="254"/>
    </row>
    <row r="411" spans="1:26" ht="13.5" customHeight="1">
      <c r="A411" s="254"/>
      <c r="B411" s="254"/>
      <c r="C411" s="254"/>
      <c r="D411" s="269"/>
      <c r="E411" s="254"/>
      <c r="F411" s="270"/>
      <c r="G411" s="254"/>
      <c r="H411" s="254"/>
      <c r="I411" s="254"/>
      <c r="J411" s="254"/>
      <c r="K411" s="254"/>
      <c r="L411" s="254"/>
      <c r="M411" s="254"/>
      <c r="N411" s="254"/>
      <c r="O411" s="254"/>
      <c r="P411" s="254"/>
      <c r="Q411" s="254"/>
      <c r="R411" s="254"/>
      <c r="S411" s="254"/>
      <c r="T411" s="254"/>
      <c r="U411" s="254"/>
      <c r="V411" s="254"/>
      <c r="W411" s="254"/>
      <c r="X411" s="254"/>
      <c r="Y411" s="254"/>
      <c r="Z411" s="254"/>
    </row>
    <row r="412" spans="1:26" ht="13.5" customHeight="1">
      <c r="A412" s="254"/>
      <c r="B412" s="254"/>
      <c r="C412" s="254"/>
      <c r="D412" s="269"/>
      <c r="E412" s="254"/>
      <c r="F412" s="270"/>
      <c r="G412" s="254"/>
      <c r="H412" s="254"/>
      <c r="I412" s="254"/>
      <c r="J412" s="254"/>
      <c r="K412" s="254"/>
      <c r="L412" s="254"/>
      <c r="M412" s="254"/>
      <c r="N412" s="254"/>
      <c r="O412" s="254"/>
      <c r="P412" s="254"/>
      <c r="Q412" s="254"/>
      <c r="R412" s="254"/>
      <c r="S412" s="254"/>
      <c r="T412" s="254"/>
      <c r="U412" s="254"/>
      <c r="V412" s="254"/>
      <c r="W412" s="254"/>
      <c r="X412" s="254"/>
      <c r="Y412" s="254"/>
      <c r="Z412" s="254"/>
    </row>
    <row r="413" spans="1:26" ht="13.5" customHeight="1">
      <c r="A413" s="254"/>
      <c r="B413" s="254"/>
      <c r="C413" s="254"/>
      <c r="D413" s="269"/>
      <c r="E413" s="254"/>
      <c r="F413" s="270"/>
      <c r="G413" s="254"/>
      <c r="H413" s="254"/>
      <c r="I413" s="254"/>
      <c r="J413" s="254"/>
      <c r="K413" s="254"/>
      <c r="L413" s="254"/>
      <c r="M413" s="254"/>
      <c r="N413" s="254"/>
      <c r="O413" s="254"/>
      <c r="P413" s="254"/>
      <c r="Q413" s="254"/>
      <c r="R413" s="254"/>
      <c r="S413" s="254"/>
      <c r="T413" s="254"/>
      <c r="U413" s="254"/>
      <c r="V413" s="254"/>
      <c r="W413" s="254"/>
      <c r="X413" s="254"/>
      <c r="Y413" s="254"/>
      <c r="Z413" s="254"/>
    </row>
    <row r="414" spans="1:26" ht="13.5" customHeight="1">
      <c r="A414" s="254"/>
      <c r="B414" s="254"/>
      <c r="C414" s="254"/>
      <c r="D414" s="269"/>
      <c r="E414" s="254"/>
      <c r="F414" s="270"/>
      <c r="G414" s="254"/>
      <c r="H414" s="254"/>
      <c r="I414" s="254"/>
      <c r="J414" s="254"/>
      <c r="K414" s="254"/>
      <c r="L414" s="254"/>
      <c r="M414" s="254"/>
      <c r="N414" s="254"/>
      <c r="O414" s="254"/>
      <c r="P414" s="254"/>
      <c r="Q414" s="254"/>
      <c r="R414" s="254"/>
      <c r="S414" s="254"/>
      <c r="T414" s="254"/>
      <c r="U414" s="254"/>
      <c r="V414" s="254"/>
      <c r="W414" s="254"/>
      <c r="X414" s="254"/>
      <c r="Y414" s="254"/>
      <c r="Z414" s="254"/>
    </row>
    <row r="415" spans="1:26" ht="13.5" customHeight="1">
      <c r="A415" s="254"/>
      <c r="B415" s="254"/>
      <c r="C415" s="254"/>
      <c r="D415" s="269"/>
      <c r="E415" s="254"/>
      <c r="F415" s="270"/>
      <c r="G415" s="254"/>
      <c r="H415" s="254"/>
      <c r="I415" s="254"/>
      <c r="J415" s="254"/>
      <c r="K415" s="254"/>
      <c r="L415" s="254"/>
      <c r="M415" s="254"/>
      <c r="N415" s="254"/>
      <c r="O415" s="254"/>
      <c r="P415" s="254"/>
      <c r="Q415" s="254"/>
      <c r="R415" s="254"/>
      <c r="S415" s="254"/>
      <c r="T415" s="254"/>
      <c r="U415" s="254"/>
      <c r="V415" s="254"/>
      <c r="W415" s="254"/>
      <c r="X415" s="254"/>
      <c r="Y415" s="254"/>
      <c r="Z415" s="254"/>
    </row>
    <row r="416" spans="1:26" ht="13.5" customHeight="1">
      <c r="A416" s="254"/>
      <c r="B416" s="254"/>
      <c r="C416" s="254"/>
      <c r="D416" s="269"/>
      <c r="E416" s="254"/>
      <c r="F416" s="270"/>
      <c r="G416" s="254"/>
      <c r="H416" s="254"/>
      <c r="I416" s="254"/>
      <c r="J416" s="254"/>
      <c r="K416" s="254"/>
      <c r="L416" s="254"/>
      <c r="M416" s="254"/>
      <c r="N416" s="254"/>
      <c r="O416" s="254"/>
      <c r="P416" s="254"/>
      <c r="Q416" s="254"/>
      <c r="R416" s="254"/>
      <c r="S416" s="254"/>
      <c r="T416" s="254"/>
      <c r="U416" s="254"/>
      <c r="V416" s="254"/>
      <c r="W416" s="254"/>
      <c r="X416" s="254"/>
      <c r="Y416" s="254"/>
      <c r="Z416" s="254"/>
    </row>
    <row r="417" spans="1:26" ht="13.5" customHeight="1">
      <c r="A417" s="254"/>
      <c r="B417" s="254"/>
      <c r="C417" s="254"/>
      <c r="D417" s="269"/>
      <c r="E417" s="254"/>
      <c r="F417" s="270"/>
      <c r="G417" s="254"/>
      <c r="H417" s="254"/>
      <c r="I417" s="254"/>
      <c r="J417" s="254"/>
      <c r="K417" s="254"/>
      <c r="L417" s="254"/>
      <c r="M417" s="254"/>
      <c r="N417" s="254"/>
      <c r="O417" s="254"/>
      <c r="P417" s="254"/>
      <c r="Q417" s="254"/>
      <c r="R417" s="254"/>
      <c r="S417" s="254"/>
      <c r="T417" s="254"/>
      <c r="U417" s="254"/>
      <c r="V417" s="254"/>
      <c r="W417" s="254"/>
      <c r="X417" s="254"/>
      <c r="Y417" s="254"/>
      <c r="Z417" s="254"/>
    </row>
    <row r="418" spans="1:26" ht="13.5" customHeight="1">
      <c r="A418" s="254"/>
      <c r="B418" s="254"/>
      <c r="C418" s="254"/>
      <c r="D418" s="269"/>
      <c r="E418" s="254"/>
      <c r="F418" s="270"/>
      <c r="G418" s="254"/>
      <c r="H418" s="254"/>
      <c r="I418" s="254"/>
      <c r="J418" s="254"/>
      <c r="K418" s="254"/>
      <c r="L418" s="254"/>
      <c r="M418" s="254"/>
      <c r="N418" s="254"/>
      <c r="O418" s="254"/>
      <c r="P418" s="254"/>
      <c r="Q418" s="254"/>
      <c r="R418" s="254"/>
      <c r="S418" s="254"/>
      <c r="T418" s="254"/>
      <c r="U418" s="254"/>
      <c r="V418" s="254"/>
      <c r="W418" s="254"/>
      <c r="X418" s="254"/>
      <c r="Y418" s="254"/>
      <c r="Z418" s="254"/>
    </row>
    <row r="419" spans="1:26" ht="13.5" customHeight="1">
      <c r="A419" s="254"/>
      <c r="B419" s="254"/>
      <c r="C419" s="254"/>
      <c r="D419" s="269"/>
      <c r="E419" s="254"/>
      <c r="F419" s="270"/>
      <c r="G419" s="254"/>
      <c r="H419" s="254"/>
      <c r="I419" s="254"/>
      <c r="J419" s="254"/>
      <c r="K419" s="254"/>
      <c r="L419" s="254"/>
      <c r="M419" s="254"/>
      <c r="N419" s="254"/>
      <c r="O419" s="254"/>
      <c r="P419" s="254"/>
      <c r="Q419" s="254"/>
      <c r="R419" s="254"/>
      <c r="S419" s="254"/>
      <c r="T419" s="254"/>
      <c r="U419" s="254"/>
      <c r="V419" s="254"/>
      <c r="W419" s="254"/>
      <c r="X419" s="254"/>
      <c r="Y419" s="254"/>
      <c r="Z419" s="254"/>
    </row>
    <row r="420" spans="1:26" ht="13.5" customHeight="1">
      <c r="A420" s="254"/>
      <c r="B420" s="254"/>
      <c r="C420" s="254"/>
      <c r="D420" s="269"/>
      <c r="E420" s="254"/>
      <c r="F420" s="270"/>
      <c r="G420" s="254"/>
      <c r="H420" s="254"/>
      <c r="I420" s="254"/>
      <c r="J420" s="254"/>
      <c r="K420" s="254"/>
      <c r="L420" s="254"/>
      <c r="M420" s="254"/>
      <c r="N420" s="254"/>
      <c r="O420" s="254"/>
      <c r="P420" s="254"/>
      <c r="Q420" s="254"/>
      <c r="R420" s="254"/>
      <c r="S420" s="254"/>
      <c r="T420" s="254"/>
      <c r="U420" s="254"/>
      <c r="V420" s="254"/>
      <c r="W420" s="254"/>
      <c r="X420" s="254"/>
      <c r="Y420" s="254"/>
      <c r="Z420" s="254"/>
    </row>
    <row r="421" spans="1:26" ht="13.5" customHeight="1">
      <c r="A421" s="254"/>
      <c r="B421" s="254"/>
      <c r="C421" s="254"/>
      <c r="D421" s="269"/>
      <c r="E421" s="254"/>
      <c r="F421" s="270"/>
      <c r="G421" s="254"/>
      <c r="H421" s="254"/>
      <c r="I421" s="254"/>
      <c r="J421" s="254"/>
      <c r="K421" s="254"/>
      <c r="L421" s="254"/>
      <c r="M421" s="254"/>
      <c r="N421" s="254"/>
      <c r="O421" s="254"/>
      <c r="P421" s="254"/>
      <c r="Q421" s="254"/>
      <c r="R421" s="254"/>
      <c r="S421" s="254"/>
      <c r="T421" s="254"/>
      <c r="U421" s="254"/>
      <c r="V421" s="254"/>
      <c r="W421" s="254"/>
      <c r="X421" s="254"/>
      <c r="Y421" s="254"/>
      <c r="Z421" s="254"/>
    </row>
    <row r="422" spans="1:26" ht="13.5" customHeight="1">
      <c r="A422" s="254"/>
      <c r="B422" s="254"/>
      <c r="C422" s="254"/>
      <c r="D422" s="269"/>
      <c r="E422" s="254"/>
      <c r="F422" s="270"/>
      <c r="G422" s="254"/>
      <c r="H422" s="254"/>
      <c r="I422" s="254"/>
      <c r="J422" s="254"/>
      <c r="K422" s="254"/>
      <c r="L422" s="254"/>
      <c r="M422" s="254"/>
      <c r="N422" s="254"/>
      <c r="O422" s="254"/>
      <c r="P422" s="254"/>
      <c r="Q422" s="254"/>
      <c r="R422" s="254"/>
      <c r="S422" s="254"/>
      <c r="T422" s="254"/>
      <c r="U422" s="254"/>
      <c r="V422" s="254"/>
      <c r="W422" s="254"/>
      <c r="X422" s="254"/>
      <c r="Y422" s="254"/>
      <c r="Z422" s="254"/>
    </row>
    <row r="423" spans="1:26" ht="13.5" customHeight="1">
      <c r="A423" s="254"/>
      <c r="B423" s="254"/>
      <c r="C423" s="254"/>
      <c r="D423" s="269"/>
      <c r="E423" s="254"/>
      <c r="F423" s="270"/>
      <c r="G423" s="254"/>
      <c r="H423" s="254"/>
      <c r="I423" s="254"/>
      <c r="J423" s="254"/>
      <c r="K423" s="254"/>
      <c r="L423" s="254"/>
      <c r="M423" s="254"/>
      <c r="N423" s="254"/>
      <c r="O423" s="254"/>
      <c r="P423" s="254"/>
      <c r="Q423" s="254"/>
      <c r="R423" s="254"/>
      <c r="S423" s="254"/>
      <c r="T423" s="254"/>
      <c r="U423" s="254"/>
      <c r="V423" s="254"/>
      <c r="W423" s="254"/>
      <c r="X423" s="254"/>
      <c r="Y423" s="254"/>
      <c r="Z423" s="254"/>
    </row>
    <row r="424" spans="1:26" ht="13.5" customHeight="1">
      <c r="A424" s="254"/>
      <c r="B424" s="254"/>
      <c r="C424" s="254"/>
      <c r="D424" s="269"/>
      <c r="E424" s="254"/>
      <c r="F424" s="270"/>
      <c r="G424" s="254"/>
      <c r="H424" s="254"/>
      <c r="I424" s="254"/>
      <c r="J424" s="254"/>
      <c r="K424" s="254"/>
      <c r="L424" s="254"/>
      <c r="M424" s="254"/>
      <c r="N424" s="254"/>
      <c r="O424" s="254"/>
      <c r="P424" s="254"/>
      <c r="Q424" s="254"/>
      <c r="R424" s="254"/>
      <c r="S424" s="254"/>
      <c r="T424" s="254"/>
      <c r="U424" s="254"/>
      <c r="V424" s="254"/>
      <c r="W424" s="254"/>
      <c r="X424" s="254"/>
      <c r="Y424" s="254"/>
      <c r="Z424" s="254"/>
    </row>
    <row r="425" spans="1:26" ht="13.5" customHeight="1">
      <c r="A425" s="254"/>
      <c r="B425" s="254"/>
      <c r="C425" s="254"/>
      <c r="D425" s="269"/>
      <c r="E425" s="254"/>
      <c r="F425" s="270"/>
      <c r="G425" s="254"/>
      <c r="H425" s="254"/>
      <c r="I425" s="254"/>
      <c r="J425" s="254"/>
      <c r="K425" s="254"/>
      <c r="L425" s="254"/>
      <c r="M425" s="254"/>
      <c r="N425" s="254"/>
      <c r="O425" s="254"/>
      <c r="P425" s="254"/>
      <c r="Q425" s="254"/>
      <c r="R425" s="254"/>
      <c r="S425" s="254"/>
      <c r="T425" s="254"/>
      <c r="U425" s="254"/>
      <c r="V425" s="254"/>
      <c r="W425" s="254"/>
      <c r="X425" s="254"/>
      <c r="Y425" s="254"/>
      <c r="Z425" s="254"/>
    </row>
    <row r="426" spans="1:26" ht="13.5" customHeight="1">
      <c r="A426" s="254"/>
      <c r="B426" s="254"/>
      <c r="C426" s="254"/>
      <c r="D426" s="269"/>
      <c r="E426" s="254"/>
      <c r="F426" s="270"/>
      <c r="G426" s="254"/>
      <c r="H426" s="254"/>
      <c r="I426" s="254"/>
      <c r="J426" s="254"/>
      <c r="K426" s="254"/>
      <c r="L426" s="254"/>
      <c r="M426" s="254"/>
      <c r="N426" s="254"/>
      <c r="O426" s="254"/>
      <c r="P426" s="254"/>
      <c r="Q426" s="254"/>
      <c r="R426" s="254"/>
      <c r="S426" s="254"/>
      <c r="T426" s="254"/>
      <c r="U426" s="254"/>
      <c r="V426" s="254"/>
      <c r="W426" s="254"/>
      <c r="X426" s="254"/>
      <c r="Y426" s="254"/>
      <c r="Z426" s="254"/>
    </row>
    <row r="427" spans="1:26" ht="13.5" customHeight="1">
      <c r="A427" s="254"/>
      <c r="B427" s="254"/>
      <c r="C427" s="254"/>
      <c r="D427" s="269"/>
      <c r="E427" s="254"/>
      <c r="F427" s="270"/>
      <c r="G427" s="254"/>
      <c r="H427" s="254"/>
      <c r="I427" s="254"/>
      <c r="J427" s="254"/>
      <c r="K427" s="254"/>
      <c r="L427" s="254"/>
      <c r="M427" s="254"/>
      <c r="N427" s="254"/>
      <c r="O427" s="254"/>
      <c r="P427" s="254"/>
      <c r="Q427" s="254"/>
      <c r="R427" s="254"/>
      <c r="S427" s="254"/>
      <c r="T427" s="254"/>
      <c r="U427" s="254"/>
      <c r="V427" s="254"/>
      <c r="W427" s="254"/>
      <c r="X427" s="254"/>
      <c r="Y427" s="254"/>
      <c r="Z427" s="254"/>
    </row>
    <row r="428" spans="1:26" ht="13.5" customHeight="1">
      <c r="A428" s="254"/>
      <c r="B428" s="254"/>
      <c r="C428" s="254"/>
      <c r="D428" s="269"/>
      <c r="E428" s="254"/>
      <c r="F428" s="270"/>
      <c r="G428" s="254"/>
      <c r="H428" s="254"/>
      <c r="I428" s="254"/>
      <c r="J428" s="254"/>
      <c r="K428" s="254"/>
      <c r="L428" s="254"/>
      <c r="M428" s="254"/>
      <c r="N428" s="254"/>
      <c r="O428" s="254"/>
      <c r="P428" s="254"/>
      <c r="Q428" s="254"/>
      <c r="R428" s="254"/>
      <c r="S428" s="254"/>
      <c r="T428" s="254"/>
      <c r="U428" s="254"/>
      <c r="V428" s="254"/>
      <c r="W428" s="254"/>
      <c r="X428" s="254"/>
      <c r="Y428" s="254"/>
      <c r="Z428" s="254"/>
    </row>
    <row r="429" spans="1:26" ht="13.5" customHeight="1">
      <c r="A429" s="254"/>
      <c r="B429" s="254"/>
      <c r="C429" s="254"/>
      <c r="D429" s="269"/>
      <c r="E429" s="254"/>
      <c r="F429" s="270"/>
      <c r="G429" s="254"/>
      <c r="H429" s="254"/>
      <c r="I429" s="254"/>
      <c r="J429" s="254"/>
      <c r="K429" s="254"/>
      <c r="L429" s="254"/>
      <c r="M429" s="254"/>
      <c r="N429" s="254"/>
      <c r="O429" s="254"/>
      <c r="P429" s="254"/>
      <c r="Q429" s="254"/>
      <c r="R429" s="254"/>
      <c r="S429" s="254"/>
      <c r="T429" s="254"/>
      <c r="U429" s="254"/>
      <c r="V429" s="254"/>
      <c r="W429" s="254"/>
      <c r="X429" s="254"/>
      <c r="Y429" s="254"/>
      <c r="Z429" s="254"/>
    </row>
    <row r="430" spans="1:26" ht="13.5" customHeight="1">
      <c r="A430" s="254"/>
      <c r="B430" s="254"/>
      <c r="C430" s="254"/>
      <c r="D430" s="269"/>
      <c r="E430" s="254"/>
      <c r="F430" s="270"/>
      <c r="G430" s="254"/>
      <c r="H430" s="254"/>
      <c r="I430" s="254"/>
      <c r="J430" s="254"/>
      <c r="K430" s="254"/>
      <c r="L430" s="254"/>
      <c r="M430" s="254"/>
      <c r="N430" s="254"/>
      <c r="O430" s="254"/>
      <c r="P430" s="254"/>
      <c r="Q430" s="254"/>
      <c r="R430" s="254"/>
      <c r="S430" s="254"/>
      <c r="T430" s="254"/>
      <c r="U430" s="254"/>
      <c r="V430" s="254"/>
      <c r="W430" s="254"/>
      <c r="X430" s="254"/>
      <c r="Y430" s="254"/>
      <c r="Z430" s="254"/>
    </row>
    <row r="431" spans="1:26" ht="13.5" customHeight="1">
      <c r="A431" s="254"/>
      <c r="B431" s="254"/>
      <c r="C431" s="254"/>
      <c r="D431" s="269"/>
      <c r="E431" s="254"/>
      <c r="F431" s="270"/>
      <c r="G431" s="254"/>
      <c r="H431" s="254"/>
      <c r="I431" s="254"/>
      <c r="J431" s="254"/>
      <c r="K431" s="254"/>
      <c r="L431" s="254"/>
      <c r="M431" s="254"/>
      <c r="N431" s="254"/>
      <c r="O431" s="254"/>
      <c r="P431" s="254"/>
      <c r="Q431" s="254"/>
      <c r="R431" s="254"/>
      <c r="S431" s="254"/>
      <c r="T431" s="254"/>
      <c r="U431" s="254"/>
      <c r="V431" s="254"/>
      <c r="W431" s="254"/>
      <c r="X431" s="254"/>
      <c r="Y431" s="254"/>
      <c r="Z431" s="254"/>
    </row>
    <row r="432" spans="1:26" ht="13.5" customHeight="1">
      <c r="A432" s="254"/>
      <c r="B432" s="254"/>
      <c r="C432" s="254"/>
      <c r="D432" s="269"/>
      <c r="E432" s="254"/>
      <c r="F432" s="270"/>
      <c r="G432" s="254"/>
      <c r="H432" s="254"/>
      <c r="I432" s="254"/>
      <c r="J432" s="254"/>
      <c r="K432" s="254"/>
      <c r="L432" s="254"/>
      <c r="M432" s="254"/>
      <c r="N432" s="254"/>
      <c r="O432" s="254"/>
      <c r="P432" s="254"/>
      <c r="Q432" s="254"/>
      <c r="R432" s="254"/>
      <c r="S432" s="254"/>
      <c r="T432" s="254"/>
      <c r="U432" s="254"/>
      <c r="V432" s="254"/>
      <c r="W432" s="254"/>
      <c r="X432" s="254"/>
      <c r="Y432" s="254"/>
      <c r="Z432" s="254"/>
    </row>
    <row r="433" spans="1:26" ht="13.5" customHeight="1">
      <c r="A433" s="254"/>
      <c r="B433" s="254"/>
      <c r="C433" s="254"/>
      <c r="D433" s="269"/>
      <c r="E433" s="254"/>
      <c r="F433" s="270"/>
      <c r="G433" s="254"/>
      <c r="H433" s="254"/>
      <c r="I433" s="254"/>
      <c r="J433" s="254"/>
      <c r="K433" s="254"/>
      <c r="L433" s="254"/>
      <c r="M433" s="254"/>
      <c r="N433" s="254"/>
      <c r="O433" s="254"/>
      <c r="P433" s="254"/>
      <c r="Q433" s="254"/>
      <c r="R433" s="254"/>
      <c r="S433" s="254"/>
      <c r="T433" s="254"/>
      <c r="U433" s="254"/>
      <c r="V433" s="254"/>
      <c r="W433" s="254"/>
      <c r="X433" s="254"/>
      <c r="Y433" s="254"/>
      <c r="Z433" s="254"/>
    </row>
    <row r="434" spans="1:26" ht="13.5" customHeight="1">
      <c r="A434" s="254"/>
      <c r="B434" s="254"/>
      <c r="C434" s="254"/>
      <c r="D434" s="269"/>
      <c r="E434" s="254"/>
      <c r="F434" s="270"/>
      <c r="G434" s="254"/>
      <c r="H434" s="254"/>
      <c r="I434" s="254"/>
      <c r="J434" s="254"/>
      <c r="K434" s="254"/>
      <c r="L434" s="254"/>
      <c r="M434" s="254"/>
      <c r="N434" s="254"/>
      <c r="O434" s="254"/>
      <c r="P434" s="254"/>
      <c r="Q434" s="254"/>
      <c r="R434" s="254"/>
      <c r="S434" s="254"/>
      <c r="T434" s="254"/>
      <c r="U434" s="254"/>
      <c r="V434" s="254"/>
      <c r="W434" s="254"/>
      <c r="X434" s="254"/>
      <c r="Y434" s="254"/>
      <c r="Z434" s="254"/>
    </row>
    <row r="435" spans="1:26" ht="13.5" customHeight="1">
      <c r="A435" s="254"/>
      <c r="B435" s="254"/>
      <c r="C435" s="254"/>
      <c r="D435" s="269"/>
      <c r="E435" s="254"/>
      <c r="F435" s="270"/>
      <c r="G435" s="254"/>
      <c r="H435" s="254"/>
      <c r="I435" s="254"/>
      <c r="J435" s="254"/>
      <c r="K435" s="254"/>
      <c r="L435" s="254"/>
      <c r="M435" s="254"/>
      <c r="N435" s="254"/>
      <c r="O435" s="254"/>
      <c r="P435" s="254"/>
      <c r="Q435" s="254"/>
      <c r="R435" s="254"/>
      <c r="S435" s="254"/>
      <c r="T435" s="254"/>
      <c r="U435" s="254"/>
      <c r="V435" s="254"/>
      <c r="W435" s="254"/>
      <c r="X435" s="254"/>
      <c r="Y435" s="254"/>
      <c r="Z435" s="254"/>
    </row>
    <row r="436" spans="1:26" ht="13.5" customHeight="1">
      <c r="A436" s="254"/>
      <c r="B436" s="254"/>
      <c r="C436" s="254"/>
      <c r="D436" s="269"/>
      <c r="E436" s="254"/>
      <c r="F436" s="270"/>
      <c r="G436" s="254"/>
      <c r="H436" s="254"/>
      <c r="I436" s="254"/>
      <c r="J436" s="254"/>
      <c r="K436" s="254"/>
      <c r="L436" s="254"/>
      <c r="M436" s="254"/>
      <c r="N436" s="254"/>
      <c r="O436" s="254"/>
      <c r="P436" s="254"/>
      <c r="Q436" s="254"/>
      <c r="R436" s="254"/>
      <c r="S436" s="254"/>
      <c r="T436" s="254"/>
      <c r="U436" s="254"/>
      <c r="V436" s="254"/>
      <c r="W436" s="254"/>
      <c r="X436" s="254"/>
      <c r="Y436" s="254"/>
      <c r="Z436" s="254"/>
    </row>
    <row r="437" spans="1:26" ht="13.5" customHeight="1">
      <c r="A437" s="254"/>
      <c r="B437" s="254"/>
      <c r="C437" s="254"/>
      <c r="D437" s="269"/>
      <c r="E437" s="254"/>
      <c r="F437" s="270"/>
      <c r="G437" s="254"/>
      <c r="H437" s="254"/>
      <c r="I437" s="254"/>
      <c r="J437" s="254"/>
      <c r="K437" s="254"/>
      <c r="L437" s="254"/>
      <c r="M437" s="254"/>
      <c r="N437" s="254"/>
      <c r="O437" s="254"/>
      <c r="P437" s="254"/>
      <c r="Q437" s="254"/>
      <c r="R437" s="254"/>
      <c r="S437" s="254"/>
      <c r="T437" s="254"/>
      <c r="U437" s="254"/>
      <c r="V437" s="254"/>
      <c r="W437" s="254"/>
      <c r="X437" s="254"/>
      <c r="Y437" s="254"/>
      <c r="Z437" s="254"/>
    </row>
    <row r="438" spans="1:26" ht="13.5" customHeight="1">
      <c r="A438" s="254"/>
      <c r="B438" s="254"/>
      <c r="C438" s="254"/>
      <c r="D438" s="269"/>
      <c r="E438" s="254"/>
      <c r="F438" s="270"/>
      <c r="G438" s="254"/>
      <c r="H438" s="254"/>
      <c r="I438" s="254"/>
      <c r="J438" s="254"/>
      <c r="K438" s="254"/>
      <c r="L438" s="254"/>
      <c r="M438" s="254"/>
      <c r="N438" s="254"/>
      <c r="O438" s="254"/>
      <c r="P438" s="254"/>
      <c r="Q438" s="254"/>
      <c r="R438" s="254"/>
      <c r="S438" s="254"/>
      <c r="T438" s="254"/>
      <c r="U438" s="254"/>
      <c r="V438" s="254"/>
      <c r="W438" s="254"/>
      <c r="X438" s="254"/>
      <c r="Y438" s="254"/>
      <c r="Z438" s="254"/>
    </row>
    <row r="439" spans="1:26" ht="13.5" customHeight="1">
      <c r="A439" s="254"/>
      <c r="B439" s="254"/>
      <c r="C439" s="254"/>
      <c r="D439" s="269"/>
      <c r="E439" s="254"/>
      <c r="F439" s="270"/>
      <c r="G439" s="254"/>
      <c r="H439" s="254"/>
      <c r="I439" s="254"/>
      <c r="J439" s="254"/>
      <c r="K439" s="254"/>
      <c r="L439" s="254"/>
      <c r="M439" s="254"/>
      <c r="N439" s="254"/>
      <c r="O439" s="254"/>
      <c r="P439" s="254"/>
      <c r="Q439" s="254"/>
      <c r="R439" s="254"/>
      <c r="S439" s="254"/>
      <c r="T439" s="254"/>
      <c r="U439" s="254"/>
      <c r="V439" s="254"/>
      <c r="W439" s="254"/>
      <c r="X439" s="254"/>
      <c r="Y439" s="254"/>
      <c r="Z439" s="254"/>
    </row>
    <row r="440" spans="1:26" ht="13.5" customHeight="1">
      <c r="A440" s="254"/>
      <c r="B440" s="254"/>
      <c r="C440" s="254"/>
      <c r="D440" s="269"/>
      <c r="E440" s="254"/>
      <c r="F440" s="270"/>
      <c r="G440" s="254"/>
      <c r="H440" s="254"/>
      <c r="I440" s="254"/>
      <c r="J440" s="254"/>
      <c r="K440" s="254"/>
      <c r="L440" s="254"/>
      <c r="M440" s="254"/>
      <c r="N440" s="254"/>
      <c r="O440" s="254"/>
      <c r="P440" s="254"/>
      <c r="Q440" s="254"/>
      <c r="R440" s="254"/>
      <c r="S440" s="254"/>
      <c r="T440" s="254"/>
      <c r="U440" s="254"/>
      <c r="V440" s="254"/>
      <c r="W440" s="254"/>
      <c r="X440" s="254"/>
      <c r="Y440" s="254"/>
      <c r="Z440" s="254"/>
    </row>
    <row r="441" spans="1:26" ht="13.5" customHeight="1">
      <c r="A441" s="254"/>
      <c r="B441" s="254"/>
      <c r="C441" s="254"/>
      <c r="D441" s="269"/>
      <c r="E441" s="254"/>
      <c r="F441" s="270"/>
      <c r="G441" s="254"/>
      <c r="H441" s="254"/>
      <c r="I441" s="254"/>
      <c r="J441" s="254"/>
      <c r="K441" s="254"/>
      <c r="L441" s="254"/>
      <c r="M441" s="254"/>
      <c r="N441" s="254"/>
      <c r="O441" s="254"/>
      <c r="P441" s="254"/>
      <c r="Q441" s="254"/>
      <c r="R441" s="254"/>
      <c r="S441" s="254"/>
      <c r="T441" s="254"/>
      <c r="U441" s="254"/>
      <c r="V441" s="254"/>
      <c r="W441" s="254"/>
      <c r="X441" s="254"/>
      <c r="Y441" s="254"/>
      <c r="Z441" s="254"/>
    </row>
    <row r="442" spans="1:26" ht="13.5" customHeight="1">
      <c r="A442" s="254"/>
      <c r="B442" s="254"/>
      <c r="C442" s="254"/>
      <c r="D442" s="269"/>
      <c r="E442" s="254"/>
      <c r="F442" s="270"/>
      <c r="G442" s="254"/>
      <c r="H442" s="254"/>
      <c r="I442" s="254"/>
      <c r="J442" s="254"/>
      <c r="K442" s="254"/>
      <c r="L442" s="254"/>
      <c r="M442" s="254"/>
      <c r="N442" s="254"/>
      <c r="O442" s="254"/>
      <c r="P442" s="254"/>
      <c r="Q442" s="254"/>
      <c r="R442" s="254"/>
      <c r="S442" s="254"/>
      <c r="T442" s="254"/>
      <c r="U442" s="254"/>
      <c r="V442" s="254"/>
      <c r="W442" s="254"/>
      <c r="X442" s="254"/>
      <c r="Y442" s="254"/>
      <c r="Z442" s="254"/>
    </row>
    <row r="443" spans="1:26" ht="13.5" customHeight="1">
      <c r="A443" s="254"/>
      <c r="B443" s="254"/>
      <c r="C443" s="254"/>
      <c r="D443" s="269"/>
      <c r="E443" s="254"/>
      <c r="F443" s="270"/>
      <c r="G443" s="254"/>
      <c r="H443" s="254"/>
      <c r="I443" s="254"/>
      <c r="J443" s="254"/>
      <c r="K443" s="254"/>
      <c r="L443" s="254"/>
      <c r="M443" s="254"/>
      <c r="N443" s="254"/>
      <c r="O443" s="254"/>
      <c r="P443" s="254"/>
      <c r="Q443" s="254"/>
      <c r="R443" s="254"/>
      <c r="S443" s="254"/>
      <c r="T443" s="254"/>
      <c r="U443" s="254"/>
      <c r="V443" s="254"/>
      <c r="W443" s="254"/>
      <c r="X443" s="254"/>
      <c r="Y443" s="254"/>
      <c r="Z443" s="254"/>
    </row>
    <row r="444" spans="1:26" ht="13.5" customHeight="1">
      <c r="A444" s="254"/>
      <c r="B444" s="254"/>
      <c r="C444" s="254"/>
      <c r="D444" s="269"/>
      <c r="E444" s="254"/>
      <c r="F444" s="270"/>
      <c r="G444" s="254"/>
      <c r="H444" s="254"/>
      <c r="I444" s="254"/>
      <c r="J444" s="254"/>
      <c r="K444" s="254"/>
      <c r="L444" s="254"/>
      <c r="M444" s="254"/>
      <c r="N444" s="254"/>
      <c r="O444" s="254"/>
      <c r="P444" s="254"/>
      <c r="Q444" s="254"/>
      <c r="R444" s="254"/>
      <c r="S444" s="254"/>
      <c r="T444" s="254"/>
      <c r="U444" s="254"/>
      <c r="V444" s="254"/>
      <c r="W444" s="254"/>
      <c r="X444" s="254"/>
      <c r="Y444" s="254"/>
      <c r="Z444" s="254"/>
    </row>
    <row r="445" spans="1:26" ht="13.5" customHeight="1">
      <c r="A445" s="254"/>
      <c r="B445" s="254"/>
      <c r="C445" s="254"/>
      <c r="D445" s="269"/>
      <c r="E445" s="254"/>
      <c r="F445" s="270"/>
      <c r="G445" s="254"/>
      <c r="H445" s="254"/>
      <c r="I445" s="254"/>
      <c r="J445" s="254"/>
      <c r="K445" s="254"/>
      <c r="L445" s="254"/>
      <c r="M445" s="254"/>
      <c r="N445" s="254"/>
      <c r="O445" s="254"/>
      <c r="P445" s="254"/>
      <c r="Q445" s="254"/>
      <c r="R445" s="254"/>
      <c r="S445" s="254"/>
      <c r="T445" s="254"/>
      <c r="U445" s="254"/>
      <c r="V445" s="254"/>
      <c r="W445" s="254"/>
      <c r="X445" s="254"/>
      <c r="Y445" s="254"/>
      <c r="Z445" s="254"/>
    </row>
    <row r="446" spans="1:26" ht="13.5" customHeight="1">
      <c r="A446" s="254"/>
      <c r="B446" s="254"/>
      <c r="C446" s="254"/>
      <c r="D446" s="269"/>
      <c r="E446" s="254"/>
      <c r="F446" s="270"/>
      <c r="G446" s="254"/>
      <c r="H446" s="254"/>
      <c r="I446" s="254"/>
      <c r="J446" s="254"/>
      <c r="K446" s="254"/>
      <c r="L446" s="254"/>
      <c r="M446" s="254"/>
      <c r="N446" s="254"/>
      <c r="O446" s="254"/>
      <c r="P446" s="254"/>
      <c r="Q446" s="254"/>
      <c r="R446" s="254"/>
      <c r="S446" s="254"/>
      <c r="T446" s="254"/>
      <c r="U446" s="254"/>
      <c r="V446" s="254"/>
      <c r="W446" s="254"/>
      <c r="X446" s="254"/>
      <c r="Y446" s="254"/>
      <c r="Z446" s="254"/>
    </row>
    <row r="447" spans="1:26" ht="13.5" customHeight="1">
      <c r="A447" s="254"/>
      <c r="B447" s="254"/>
      <c r="C447" s="254"/>
      <c r="D447" s="269"/>
      <c r="E447" s="254"/>
      <c r="F447" s="270"/>
      <c r="G447" s="254"/>
      <c r="H447" s="254"/>
      <c r="I447" s="254"/>
      <c r="J447" s="254"/>
      <c r="K447" s="254"/>
      <c r="L447" s="254"/>
      <c r="M447" s="254"/>
      <c r="N447" s="254"/>
      <c r="O447" s="254"/>
      <c r="P447" s="254"/>
      <c r="Q447" s="254"/>
      <c r="R447" s="254"/>
      <c r="S447" s="254"/>
      <c r="T447" s="254"/>
      <c r="U447" s="254"/>
      <c r="V447" s="254"/>
      <c r="W447" s="254"/>
      <c r="X447" s="254"/>
      <c r="Y447" s="254"/>
      <c r="Z447" s="254"/>
    </row>
    <row r="448" spans="1:26" ht="13.5" customHeight="1">
      <c r="A448" s="254"/>
      <c r="B448" s="254"/>
      <c r="C448" s="254"/>
      <c r="D448" s="269"/>
      <c r="E448" s="254"/>
      <c r="F448" s="270"/>
      <c r="G448" s="254"/>
      <c r="H448" s="254"/>
      <c r="I448" s="254"/>
      <c r="J448" s="254"/>
      <c r="K448" s="254"/>
      <c r="L448" s="254"/>
      <c r="M448" s="254"/>
      <c r="N448" s="254"/>
      <c r="O448" s="254"/>
      <c r="P448" s="254"/>
      <c r="Q448" s="254"/>
      <c r="R448" s="254"/>
      <c r="S448" s="254"/>
      <c r="T448" s="254"/>
      <c r="U448" s="254"/>
      <c r="V448" s="254"/>
      <c r="W448" s="254"/>
      <c r="X448" s="254"/>
      <c r="Y448" s="254"/>
      <c r="Z448" s="254"/>
    </row>
    <row r="449" spans="1:26" ht="13.5" customHeight="1">
      <c r="A449" s="254"/>
      <c r="B449" s="254"/>
      <c r="C449" s="254"/>
      <c r="D449" s="269"/>
      <c r="E449" s="254"/>
      <c r="F449" s="270"/>
      <c r="G449" s="254"/>
      <c r="H449" s="254"/>
      <c r="I449" s="254"/>
      <c r="J449" s="254"/>
      <c r="K449" s="254"/>
      <c r="L449" s="254"/>
      <c r="M449" s="254"/>
      <c r="N449" s="254"/>
      <c r="O449" s="254"/>
      <c r="P449" s="254"/>
      <c r="Q449" s="254"/>
      <c r="R449" s="254"/>
      <c r="S449" s="254"/>
      <c r="T449" s="254"/>
      <c r="U449" s="254"/>
      <c r="V449" s="254"/>
      <c r="W449" s="254"/>
      <c r="X449" s="254"/>
      <c r="Y449" s="254"/>
      <c r="Z449" s="254"/>
    </row>
    <row r="450" spans="1:26" ht="13.5" customHeight="1">
      <c r="A450" s="254"/>
      <c r="B450" s="254"/>
      <c r="C450" s="254"/>
      <c r="D450" s="269"/>
      <c r="E450" s="254"/>
      <c r="F450" s="270"/>
      <c r="G450" s="254"/>
      <c r="H450" s="254"/>
      <c r="I450" s="254"/>
      <c r="J450" s="254"/>
      <c r="K450" s="254"/>
      <c r="L450" s="254"/>
      <c r="M450" s="254"/>
      <c r="N450" s="254"/>
      <c r="O450" s="254"/>
      <c r="P450" s="254"/>
      <c r="Q450" s="254"/>
      <c r="R450" s="254"/>
      <c r="S450" s="254"/>
      <c r="T450" s="254"/>
      <c r="U450" s="254"/>
      <c r="V450" s="254"/>
      <c r="W450" s="254"/>
      <c r="X450" s="254"/>
      <c r="Y450" s="254"/>
      <c r="Z450" s="254"/>
    </row>
    <row r="451" spans="1:26" ht="13.5" customHeight="1">
      <c r="A451" s="254"/>
      <c r="B451" s="254"/>
      <c r="C451" s="254"/>
      <c r="D451" s="269"/>
      <c r="E451" s="254"/>
      <c r="F451" s="270"/>
      <c r="G451" s="254"/>
      <c r="H451" s="254"/>
      <c r="I451" s="254"/>
      <c r="J451" s="254"/>
      <c r="K451" s="254"/>
      <c r="L451" s="254"/>
      <c r="M451" s="254"/>
      <c r="N451" s="254"/>
      <c r="O451" s="254"/>
      <c r="P451" s="254"/>
      <c r="Q451" s="254"/>
      <c r="R451" s="254"/>
      <c r="S451" s="254"/>
      <c r="T451" s="254"/>
      <c r="U451" s="254"/>
      <c r="V451" s="254"/>
      <c r="W451" s="254"/>
      <c r="X451" s="254"/>
      <c r="Y451" s="254"/>
      <c r="Z451" s="254"/>
    </row>
    <row r="452" spans="1:26" ht="13.5" customHeight="1">
      <c r="A452" s="254"/>
      <c r="B452" s="254"/>
      <c r="C452" s="254"/>
      <c r="D452" s="269"/>
      <c r="E452" s="254"/>
      <c r="F452" s="270"/>
      <c r="G452" s="254"/>
      <c r="H452" s="254"/>
      <c r="I452" s="254"/>
      <c r="J452" s="254"/>
      <c r="K452" s="254"/>
      <c r="L452" s="254"/>
      <c r="M452" s="254"/>
      <c r="N452" s="254"/>
      <c r="O452" s="254"/>
      <c r="P452" s="254"/>
      <c r="Q452" s="254"/>
      <c r="R452" s="254"/>
      <c r="S452" s="254"/>
      <c r="T452" s="254"/>
      <c r="U452" s="254"/>
      <c r="V452" s="254"/>
      <c r="W452" s="254"/>
      <c r="X452" s="254"/>
      <c r="Y452" s="254"/>
      <c r="Z452" s="254"/>
    </row>
    <row r="453" spans="1:26" ht="13.5" customHeight="1">
      <c r="A453" s="254"/>
      <c r="B453" s="254"/>
      <c r="C453" s="254"/>
      <c r="D453" s="269"/>
      <c r="E453" s="254"/>
      <c r="F453" s="270"/>
      <c r="G453" s="254"/>
      <c r="H453" s="254"/>
      <c r="I453" s="254"/>
      <c r="J453" s="254"/>
      <c r="K453" s="254"/>
      <c r="L453" s="254"/>
      <c r="M453" s="254"/>
      <c r="N453" s="254"/>
      <c r="O453" s="254"/>
      <c r="P453" s="254"/>
      <c r="Q453" s="254"/>
      <c r="R453" s="254"/>
      <c r="S453" s="254"/>
      <c r="T453" s="254"/>
      <c r="U453" s="254"/>
      <c r="V453" s="254"/>
      <c r="W453" s="254"/>
      <c r="X453" s="254"/>
      <c r="Y453" s="254"/>
      <c r="Z453" s="254"/>
    </row>
    <row r="454" spans="1:26" ht="13.5" customHeight="1">
      <c r="A454" s="254"/>
      <c r="B454" s="254"/>
      <c r="C454" s="254"/>
      <c r="D454" s="269"/>
      <c r="E454" s="254"/>
      <c r="F454" s="270"/>
      <c r="G454" s="254"/>
      <c r="H454" s="254"/>
      <c r="I454" s="254"/>
      <c r="J454" s="254"/>
      <c r="K454" s="254"/>
      <c r="L454" s="254"/>
      <c r="M454" s="254"/>
      <c r="N454" s="254"/>
      <c r="O454" s="254"/>
      <c r="P454" s="254"/>
      <c r="Q454" s="254"/>
      <c r="R454" s="254"/>
      <c r="S454" s="254"/>
      <c r="T454" s="254"/>
      <c r="U454" s="254"/>
      <c r="V454" s="254"/>
      <c r="W454" s="254"/>
      <c r="X454" s="254"/>
      <c r="Y454" s="254"/>
      <c r="Z454" s="254"/>
    </row>
    <row r="455" spans="1:26" ht="13.5" customHeight="1">
      <c r="A455" s="254"/>
      <c r="B455" s="254"/>
      <c r="C455" s="254"/>
      <c r="D455" s="269"/>
      <c r="E455" s="254"/>
      <c r="F455" s="270"/>
      <c r="G455" s="254"/>
      <c r="H455" s="254"/>
      <c r="I455" s="254"/>
      <c r="J455" s="254"/>
      <c r="K455" s="254"/>
      <c r="L455" s="254"/>
      <c r="M455" s="254"/>
      <c r="N455" s="254"/>
      <c r="O455" s="254"/>
      <c r="P455" s="254"/>
      <c r="Q455" s="254"/>
      <c r="R455" s="254"/>
      <c r="S455" s="254"/>
      <c r="T455" s="254"/>
      <c r="U455" s="254"/>
      <c r="V455" s="254"/>
      <c r="W455" s="254"/>
      <c r="X455" s="254"/>
      <c r="Y455" s="254"/>
      <c r="Z455" s="254"/>
    </row>
    <row r="456" spans="1:26" ht="13.5" customHeight="1">
      <c r="A456" s="254"/>
      <c r="B456" s="254"/>
      <c r="C456" s="254"/>
      <c r="D456" s="269"/>
      <c r="E456" s="254"/>
      <c r="F456" s="270"/>
      <c r="G456" s="254"/>
      <c r="H456" s="254"/>
      <c r="I456" s="254"/>
      <c r="J456" s="254"/>
      <c r="K456" s="254"/>
      <c r="L456" s="254"/>
      <c r="M456" s="254"/>
      <c r="N456" s="254"/>
      <c r="O456" s="254"/>
      <c r="P456" s="254"/>
      <c r="Q456" s="254"/>
      <c r="R456" s="254"/>
      <c r="S456" s="254"/>
      <c r="T456" s="254"/>
      <c r="U456" s="254"/>
      <c r="V456" s="254"/>
      <c r="W456" s="254"/>
      <c r="X456" s="254"/>
      <c r="Y456" s="254"/>
      <c r="Z456" s="254"/>
    </row>
    <row r="457" spans="1:26" ht="13.5" customHeight="1">
      <c r="A457" s="254"/>
      <c r="B457" s="254"/>
      <c r="C457" s="254"/>
      <c r="D457" s="269"/>
      <c r="E457" s="254"/>
      <c r="F457" s="270"/>
      <c r="G457" s="254"/>
      <c r="H457" s="254"/>
      <c r="I457" s="254"/>
      <c r="J457" s="254"/>
      <c r="K457" s="254"/>
      <c r="L457" s="254"/>
      <c r="M457" s="254"/>
      <c r="N457" s="254"/>
      <c r="O457" s="254"/>
      <c r="P457" s="254"/>
      <c r="Q457" s="254"/>
      <c r="R457" s="254"/>
      <c r="S457" s="254"/>
      <c r="T457" s="254"/>
      <c r="U457" s="254"/>
      <c r="V457" s="254"/>
      <c r="W457" s="254"/>
      <c r="X457" s="254"/>
      <c r="Y457" s="254"/>
      <c r="Z457" s="254"/>
    </row>
    <row r="458" spans="1:26" ht="13.5" customHeight="1">
      <c r="A458" s="254"/>
      <c r="B458" s="254"/>
      <c r="C458" s="254"/>
      <c r="D458" s="269"/>
      <c r="E458" s="254"/>
      <c r="F458" s="270"/>
      <c r="G458" s="254"/>
      <c r="H458" s="254"/>
      <c r="I458" s="254"/>
      <c r="J458" s="254"/>
      <c r="K458" s="254"/>
      <c r="L458" s="254"/>
      <c r="M458" s="254"/>
      <c r="N458" s="254"/>
      <c r="O458" s="254"/>
      <c r="P458" s="254"/>
      <c r="Q458" s="254"/>
      <c r="R458" s="254"/>
      <c r="S458" s="254"/>
      <c r="T458" s="254"/>
      <c r="U458" s="254"/>
      <c r="V458" s="254"/>
      <c r="W458" s="254"/>
      <c r="X458" s="254"/>
      <c r="Y458" s="254"/>
      <c r="Z458" s="254"/>
    </row>
    <row r="459" spans="1:26" ht="13.5" customHeight="1">
      <c r="A459" s="254"/>
      <c r="B459" s="254"/>
      <c r="C459" s="254"/>
      <c r="D459" s="269"/>
      <c r="E459" s="254"/>
      <c r="F459" s="270"/>
      <c r="G459" s="254"/>
      <c r="H459" s="254"/>
      <c r="I459" s="254"/>
      <c r="J459" s="254"/>
      <c r="K459" s="254"/>
      <c r="L459" s="254"/>
      <c r="M459" s="254"/>
      <c r="N459" s="254"/>
      <c r="O459" s="254"/>
      <c r="P459" s="254"/>
      <c r="Q459" s="254"/>
      <c r="R459" s="254"/>
      <c r="S459" s="254"/>
      <c r="T459" s="254"/>
      <c r="U459" s="254"/>
      <c r="V459" s="254"/>
      <c r="W459" s="254"/>
      <c r="X459" s="254"/>
      <c r="Y459" s="254"/>
      <c r="Z459" s="254"/>
    </row>
    <row r="460" spans="1:26" ht="13.5" customHeight="1">
      <c r="A460" s="254"/>
      <c r="B460" s="254"/>
      <c r="C460" s="254"/>
      <c r="D460" s="269"/>
      <c r="E460" s="254"/>
      <c r="F460" s="270"/>
      <c r="G460" s="254"/>
      <c r="H460" s="254"/>
      <c r="I460" s="254"/>
      <c r="J460" s="254"/>
      <c r="K460" s="254"/>
      <c r="L460" s="254"/>
      <c r="M460" s="254"/>
      <c r="N460" s="254"/>
      <c r="O460" s="254"/>
      <c r="P460" s="254"/>
      <c r="Q460" s="254"/>
      <c r="R460" s="254"/>
      <c r="S460" s="254"/>
      <c r="T460" s="254"/>
      <c r="U460" s="254"/>
      <c r="V460" s="254"/>
      <c r="W460" s="254"/>
      <c r="X460" s="254"/>
      <c r="Y460" s="254"/>
      <c r="Z460" s="254"/>
    </row>
    <row r="461" spans="1:26" ht="13.5" customHeight="1">
      <c r="A461" s="254"/>
      <c r="B461" s="254"/>
      <c r="C461" s="254"/>
      <c r="D461" s="269"/>
      <c r="E461" s="254"/>
      <c r="F461" s="270"/>
      <c r="G461" s="254"/>
      <c r="H461" s="254"/>
      <c r="I461" s="254"/>
      <c r="J461" s="254"/>
      <c r="K461" s="254"/>
      <c r="L461" s="254"/>
      <c r="M461" s="254"/>
      <c r="N461" s="254"/>
      <c r="O461" s="254"/>
      <c r="P461" s="254"/>
      <c r="Q461" s="254"/>
      <c r="R461" s="254"/>
      <c r="S461" s="254"/>
      <c r="T461" s="254"/>
      <c r="U461" s="254"/>
      <c r="V461" s="254"/>
      <c r="W461" s="254"/>
      <c r="X461" s="254"/>
      <c r="Y461" s="254"/>
      <c r="Z461" s="254"/>
    </row>
    <row r="462" spans="1:26" ht="13.5" customHeight="1">
      <c r="A462" s="254"/>
      <c r="B462" s="254"/>
      <c r="C462" s="254"/>
      <c r="D462" s="269"/>
      <c r="E462" s="254"/>
      <c r="F462" s="270"/>
      <c r="G462" s="254"/>
      <c r="H462" s="254"/>
      <c r="I462" s="254"/>
      <c r="J462" s="254"/>
      <c r="K462" s="254"/>
      <c r="L462" s="254"/>
      <c r="M462" s="254"/>
      <c r="N462" s="254"/>
      <c r="O462" s="254"/>
      <c r="P462" s="254"/>
      <c r="Q462" s="254"/>
      <c r="R462" s="254"/>
      <c r="S462" s="254"/>
      <c r="T462" s="254"/>
      <c r="U462" s="254"/>
      <c r="V462" s="254"/>
      <c r="W462" s="254"/>
      <c r="X462" s="254"/>
      <c r="Y462" s="254"/>
      <c r="Z462" s="254"/>
    </row>
    <row r="463" spans="1:26" ht="13.5" customHeight="1">
      <c r="A463" s="254"/>
      <c r="B463" s="254"/>
      <c r="C463" s="254"/>
      <c r="D463" s="269"/>
      <c r="E463" s="254"/>
      <c r="F463" s="270"/>
      <c r="G463" s="254"/>
      <c r="H463" s="254"/>
      <c r="I463" s="254"/>
      <c r="J463" s="254"/>
      <c r="K463" s="254"/>
      <c r="L463" s="254"/>
      <c r="M463" s="254"/>
      <c r="N463" s="254"/>
      <c r="O463" s="254"/>
      <c r="P463" s="254"/>
      <c r="Q463" s="254"/>
      <c r="R463" s="254"/>
      <c r="S463" s="254"/>
      <c r="T463" s="254"/>
      <c r="U463" s="254"/>
      <c r="V463" s="254"/>
      <c r="W463" s="254"/>
      <c r="X463" s="254"/>
      <c r="Y463" s="254"/>
      <c r="Z463" s="254"/>
    </row>
    <row r="464" spans="1:26" ht="13.5" customHeight="1">
      <c r="A464" s="254"/>
      <c r="B464" s="254"/>
      <c r="C464" s="254"/>
      <c r="D464" s="269"/>
      <c r="E464" s="254"/>
      <c r="F464" s="270"/>
      <c r="G464" s="254"/>
      <c r="H464" s="254"/>
      <c r="I464" s="254"/>
      <c r="J464" s="254"/>
      <c r="K464" s="254"/>
      <c r="L464" s="254"/>
      <c r="M464" s="254"/>
      <c r="N464" s="254"/>
      <c r="O464" s="254"/>
      <c r="P464" s="254"/>
      <c r="Q464" s="254"/>
      <c r="R464" s="254"/>
      <c r="S464" s="254"/>
      <c r="T464" s="254"/>
      <c r="U464" s="254"/>
      <c r="V464" s="254"/>
      <c r="W464" s="254"/>
      <c r="X464" s="254"/>
      <c r="Y464" s="254"/>
      <c r="Z464" s="254"/>
    </row>
    <row r="465" spans="1:26" ht="13.5" customHeight="1">
      <c r="A465" s="254"/>
      <c r="B465" s="254"/>
      <c r="C465" s="254"/>
      <c r="D465" s="269"/>
      <c r="E465" s="254"/>
      <c r="F465" s="270"/>
      <c r="G465" s="254"/>
      <c r="H465" s="254"/>
      <c r="I465" s="254"/>
      <c r="J465" s="254"/>
      <c r="K465" s="254"/>
      <c r="L465" s="254"/>
      <c r="M465" s="254"/>
      <c r="N465" s="254"/>
      <c r="O465" s="254"/>
      <c r="P465" s="254"/>
      <c r="Q465" s="254"/>
      <c r="R465" s="254"/>
      <c r="S465" s="254"/>
      <c r="T465" s="254"/>
      <c r="U465" s="254"/>
      <c r="V465" s="254"/>
      <c r="W465" s="254"/>
      <c r="X465" s="254"/>
      <c r="Y465" s="254"/>
      <c r="Z465" s="254"/>
    </row>
    <row r="466" spans="1:26" ht="13.5" customHeight="1">
      <c r="A466" s="254"/>
      <c r="B466" s="254"/>
      <c r="C466" s="254"/>
      <c r="D466" s="269"/>
      <c r="E466" s="254"/>
      <c r="F466" s="270"/>
      <c r="G466" s="254"/>
      <c r="H466" s="254"/>
      <c r="I466" s="254"/>
      <c r="J466" s="254"/>
      <c r="K466" s="254"/>
      <c r="L466" s="254"/>
      <c r="M466" s="254"/>
      <c r="N466" s="254"/>
      <c r="O466" s="254"/>
      <c r="P466" s="254"/>
      <c r="Q466" s="254"/>
      <c r="R466" s="254"/>
      <c r="S466" s="254"/>
      <c r="T466" s="254"/>
      <c r="U466" s="254"/>
      <c r="V466" s="254"/>
      <c r="W466" s="254"/>
      <c r="X466" s="254"/>
      <c r="Y466" s="254"/>
      <c r="Z466" s="254"/>
    </row>
    <row r="467" spans="1:26" ht="13.5" customHeight="1">
      <c r="A467" s="254"/>
      <c r="B467" s="254"/>
      <c r="C467" s="254"/>
      <c r="D467" s="269"/>
      <c r="E467" s="254"/>
      <c r="F467" s="270"/>
      <c r="G467" s="254"/>
      <c r="H467" s="254"/>
      <c r="I467" s="254"/>
      <c r="J467" s="254"/>
      <c r="K467" s="254"/>
      <c r="L467" s="254"/>
      <c r="M467" s="254"/>
      <c r="N467" s="254"/>
      <c r="O467" s="254"/>
      <c r="P467" s="254"/>
      <c r="Q467" s="254"/>
      <c r="R467" s="254"/>
      <c r="S467" s="254"/>
      <c r="T467" s="254"/>
      <c r="U467" s="254"/>
      <c r="V467" s="254"/>
      <c r="W467" s="254"/>
      <c r="X467" s="254"/>
      <c r="Y467" s="254"/>
      <c r="Z467" s="254"/>
    </row>
    <row r="468" spans="1:26" ht="13.5" customHeight="1">
      <c r="A468" s="254"/>
      <c r="B468" s="254"/>
      <c r="C468" s="254"/>
      <c r="D468" s="269"/>
      <c r="E468" s="254"/>
      <c r="F468" s="270"/>
      <c r="G468" s="254"/>
      <c r="H468" s="254"/>
      <c r="I468" s="254"/>
      <c r="J468" s="254"/>
      <c r="K468" s="254"/>
      <c r="L468" s="254"/>
      <c r="M468" s="254"/>
      <c r="N468" s="254"/>
      <c r="O468" s="254"/>
      <c r="P468" s="254"/>
      <c r="Q468" s="254"/>
      <c r="R468" s="254"/>
      <c r="S468" s="254"/>
      <c r="T468" s="254"/>
      <c r="U468" s="254"/>
      <c r="V468" s="254"/>
      <c r="W468" s="254"/>
      <c r="X468" s="254"/>
      <c r="Y468" s="254"/>
      <c r="Z468" s="254"/>
    </row>
    <row r="469" spans="1:26" ht="13.5" customHeight="1">
      <c r="A469" s="254"/>
      <c r="B469" s="254"/>
      <c r="C469" s="254"/>
      <c r="D469" s="269"/>
      <c r="E469" s="254"/>
      <c r="F469" s="270"/>
      <c r="G469" s="254"/>
      <c r="H469" s="254"/>
      <c r="I469" s="254"/>
      <c r="J469" s="254"/>
      <c r="K469" s="254"/>
      <c r="L469" s="254"/>
      <c r="M469" s="254"/>
      <c r="N469" s="254"/>
      <c r="O469" s="254"/>
      <c r="P469" s="254"/>
      <c r="Q469" s="254"/>
      <c r="R469" s="254"/>
      <c r="S469" s="254"/>
      <c r="T469" s="254"/>
      <c r="U469" s="254"/>
      <c r="V469" s="254"/>
      <c r="W469" s="254"/>
      <c r="X469" s="254"/>
      <c r="Y469" s="254"/>
      <c r="Z469" s="254"/>
    </row>
    <row r="470" spans="1:26" ht="13.5" customHeight="1">
      <c r="A470" s="254"/>
      <c r="B470" s="254"/>
      <c r="C470" s="254"/>
      <c r="D470" s="269"/>
      <c r="E470" s="254"/>
      <c r="F470" s="270"/>
      <c r="G470" s="254"/>
      <c r="H470" s="254"/>
      <c r="I470" s="254"/>
      <c r="J470" s="254"/>
      <c r="K470" s="254"/>
      <c r="L470" s="254"/>
      <c r="M470" s="254"/>
      <c r="N470" s="254"/>
      <c r="O470" s="254"/>
      <c r="P470" s="254"/>
      <c r="Q470" s="254"/>
      <c r="R470" s="254"/>
      <c r="S470" s="254"/>
      <c r="T470" s="254"/>
      <c r="U470" s="254"/>
      <c r="V470" s="254"/>
      <c r="W470" s="254"/>
      <c r="X470" s="254"/>
      <c r="Y470" s="254"/>
      <c r="Z470" s="254"/>
    </row>
    <row r="471" spans="1:26" ht="13.5" customHeight="1">
      <c r="A471" s="254"/>
      <c r="B471" s="254"/>
      <c r="C471" s="254"/>
      <c r="D471" s="269"/>
      <c r="E471" s="254"/>
      <c r="F471" s="270"/>
      <c r="G471" s="254"/>
      <c r="H471" s="254"/>
      <c r="I471" s="254"/>
      <c r="J471" s="254"/>
      <c r="K471" s="254"/>
      <c r="L471" s="254"/>
      <c r="M471" s="254"/>
      <c r="N471" s="254"/>
      <c r="O471" s="254"/>
      <c r="P471" s="254"/>
      <c r="Q471" s="254"/>
      <c r="R471" s="254"/>
      <c r="S471" s="254"/>
      <c r="T471" s="254"/>
      <c r="U471" s="254"/>
      <c r="V471" s="254"/>
      <c r="W471" s="254"/>
      <c r="X471" s="254"/>
      <c r="Y471" s="254"/>
      <c r="Z471" s="254"/>
    </row>
    <row r="472" spans="1:26" ht="13.5" customHeight="1">
      <c r="A472" s="254"/>
      <c r="B472" s="254"/>
      <c r="C472" s="254"/>
      <c r="D472" s="269"/>
      <c r="E472" s="254"/>
      <c r="F472" s="270"/>
      <c r="G472" s="254"/>
      <c r="H472" s="254"/>
      <c r="I472" s="254"/>
      <c r="J472" s="254"/>
      <c r="K472" s="254"/>
      <c r="L472" s="254"/>
      <c r="M472" s="254"/>
      <c r="N472" s="254"/>
      <c r="O472" s="254"/>
      <c r="P472" s="254"/>
      <c r="Q472" s="254"/>
      <c r="R472" s="254"/>
      <c r="S472" s="254"/>
      <c r="T472" s="254"/>
      <c r="U472" s="254"/>
      <c r="V472" s="254"/>
      <c r="W472" s="254"/>
      <c r="X472" s="254"/>
      <c r="Y472" s="254"/>
      <c r="Z472" s="254"/>
    </row>
    <row r="473" spans="1:26" ht="13.5" customHeight="1">
      <c r="A473" s="254"/>
      <c r="B473" s="254"/>
      <c r="C473" s="254"/>
      <c r="D473" s="269"/>
      <c r="E473" s="254"/>
      <c r="F473" s="270"/>
      <c r="G473" s="254"/>
      <c r="H473" s="254"/>
      <c r="I473" s="254"/>
      <c r="J473" s="254"/>
      <c r="K473" s="254"/>
      <c r="L473" s="254"/>
      <c r="M473" s="254"/>
      <c r="N473" s="254"/>
      <c r="O473" s="254"/>
      <c r="P473" s="254"/>
      <c r="Q473" s="254"/>
      <c r="R473" s="254"/>
      <c r="S473" s="254"/>
      <c r="T473" s="254"/>
      <c r="U473" s="254"/>
      <c r="V473" s="254"/>
      <c r="W473" s="254"/>
      <c r="X473" s="254"/>
      <c r="Y473" s="254"/>
      <c r="Z473" s="254"/>
    </row>
    <row r="474" spans="1:26" ht="13.5" customHeight="1">
      <c r="A474" s="254"/>
      <c r="B474" s="254"/>
      <c r="C474" s="254"/>
      <c r="D474" s="269"/>
      <c r="E474" s="254"/>
      <c r="F474" s="270"/>
      <c r="G474" s="254"/>
      <c r="H474" s="254"/>
      <c r="I474" s="254"/>
      <c r="J474" s="254"/>
      <c r="K474" s="254"/>
      <c r="L474" s="254"/>
      <c r="M474" s="254"/>
      <c r="N474" s="254"/>
      <c r="O474" s="254"/>
      <c r="P474" s="254"/>
      <c r="Q474" s="254"/>
      <c r="R474" s="254"/>
      <c r="S474" s="254"/>
      <c r="T474" s="254"/>
      <c r="U474" s="254"/>
      <c r="V474" s="254"/>
      <c r="W474" s="254"/>
      <c r="X474" s="254"/>
      <c r="Y474" s="254"/>
      <c r="Z474" s="254"/>
    </row>
    <row r="475" spans="1:26" ht="13.5" customHeight="1">
      <c r="A475" s="254"/>
      <c r="B475" s="254"/>
      <c r="C475" s="254"/>
      <c r="D475" s="269"/>
      <c r="E475" s="254"/>
      <c r="F475" s="270"/>
      <c r="G475" s="254"/>
      <c r="H475" s="254"/>
      <c r="I475" s="254"/>
      <c r="J475" s="254"/>
      <c r="K475" s="254"/>
      <c r="L475" s="254"/>
      <c r="M475" s="254"/>
      <c r="N475" s="254"/>
      <c r="O475" s="254"/>
      <c r="P475" s="254"/>
      <c r="Q475" s="254"/>
      <c r="R475" s="254"/>
      <c r="S475" s="254"/>
      <c r="T475" s="254"/>
      <c r="U475" s="254"/>
      <c r="V475" s="254"/>
      <c r="W475" s="254"/>
      <c r="X475" s="254"/>
      <c r="Y475" s="254"/>
      <c r="Z475" s="254"/>
    </row>
    <row r="476" spans="1:26" ht="13.5" customHeight="1">
      <c r="A476" s="254"/>
      <c r="B476" s="254"/>
      <c r="C476" s="254"/>
      <c r="D476" s="269"/>
      <c r="E476" s="254"/>
      <c r="F476" s="270"/>
      <c r="G476" s="254"/>
      <c r="H476" s="254"/>
      <c r="I476" s="254"/>
      <c r="J476" s="254"/>
      <c r="K476" s="254"/>
      <c r="L476" s="254"/>
      <c r="M476" s="254"/>
      <c r="N476" s="254"/>
      <c r="O476" s="254"/>
      <c r="P476" s="254"/>
      <c r="Q476" s="254"/>
      <c r="R476" s="254"/>
      <c r="S476" s="254"/>
      <c r="T476" s="254"/>
      <c r="U476" s="254"/>
      <c r="V476" s="254"/>
      <c r="W476" s="254"/>
      <c r="X476" s="254"/>
      <c r="Y476" s="254"/>
      <c r="Z476" s="254"/>
    </row>
    <row r="477" spans="1:26" ht="13.5" customHeight="1">
      <c r="A477" s="254"/>
      <c r="B477" s="254"/>
      <c r="C477" s="254"/>
      <c r="D477" s="269"/>
      <c r="E477" s="254"/>
      <c r="F477" s="270"/>
      <c r="G477" s="254"/>
      <c r="H477" s="254"/>
      <c r="I477" s="254"/>
      <c r="J477" s="254"/>
      <c r="K477" s="254"/>
      <c r="L477" s="254"/>
      <c r="M477" s="254"/>
      <c r="N477" s="254"/>
      <c r="O477" s="254"/>
      <c r="P477" s="254"/>
      <c r="Q477" s="254"/>
      <c r="R477" s="254"/>
      <c r="S477" s="254"/>
      <c r="T477" s="254"/>
      <c r="U477" s="254"/>
      <c r="V477" s="254"/>
      <c r="W477" s="254"/>
      <c r="X477" s="254"/>
      <c r="Y477" s="254"/>
      <c r="Z477" s="254"/>
    </row>
    <row r="478" spans="1:26" ht="13.5" customHeight="1">
      <c r="A478" s="254"/>
      <c r="B478" s="254"/>
      <c r="C478" s="254"/>
      <c r="D478" s="269"/>
      <c r="E478" s="254"/>
      <c r="F478" s="270"/>
      <c r="G478" s="254"/>
      <c r="H478" s="254"/>
      <c r="I478" s="254"/>
      <c r="J478" s="254"/>
      <c r="K478" s="254"/>
      <c r="L478" s="254"/>
      <c r="M478" s="254"/>
      <c r="N478" s="254"/>
      <c r="O478" s="254"/>
      <c r="P478" s="254"/>
      <c r="Q478" s="254"/>
      <c r="R478" s="254"/>
      <c r="S478" s="254"/>
      <c r="T478" s="254"/>
      <c r="U478" s="254"/>
      <c r="V478" s="254"/>
      <c r="W478" s="254"/>
      <c r="X478" s="254"/>
      <c r="Y478" s="254"/>
      <c r="Z478" s="254"/>
    </row>
    <row r="479" spans="1:26" ht="13.5" customHeight="1">
      <c r="A479" s="254"/>
      <c r="B479" s="254"/>
      <c r="C479" s="254"/>
      <c r="D479" s="269"/>
      <c r="E479" s="254"/>
      <c r="F479" s="270"/>
      <c r="G479" s="254"/>
      <c r="H479" s="254"/>
      <c r="I479" s="254"/>
      <c r="J479" s="254"/>
      <c r="K479" s="254"/>
      <c r="L479" s="254"/>
      <c r="M479" s="254"/>
      <c r="N479" s="254"/>
      <c r="O479" s="254"/>
      <c r="P479" s="254"/>
      <c r="Q479" s="254"/>
      <c r="R479" s="254"/>
      <c r="S479" s="254"/>
      <c r="T479" s="254"/>
      <c r="U479" s="254"/>
      <c r="V479" s="254"/>
      <c r="W479" s="254"/>
      <c r="X479" s="254"/>
      <c r="Y479" s="254"/>
      <c r="Z479" s="254"/>
    </row>
    <row r="480" spans="1:26" ht="13.5" customHeight="1">
      <c r="A480" s="254"/>
      <c r="B480" s="254"/>
      <c r="C480" s="254"/>
      <c r="D480" s="269"/>
      <c r="E480" s="254"/>
      <c r="F480" s="270"/>
      <c r="G480" s="254"/>
      <c r="H480" s="254"/>
      <c r="I480" s="254"/>
      <c r="J480" s="254"/>
      <c r="K480" s="254"/>
      <c r="L480" s="254"/>
      <c r="M480" s="254"/>
      <c r="N480" s="254"/>
      <c r="O480" s="254"/>
      <c r="P480" s="254"/>
      <c r="Q480" s="254"/>
      <c r="R480" s="254"/>
      <c r="S480" s="254"/>
      <c r="T480" s="254"/>
      <c r="U480" s="254"/>
      <c r="V480" s="254"/>
      <c r="W480" s="254"/>
      <c r="X480" s="254"/>
      <c r="Y480" s="254"/>
      <c r="Z480" s="254"/>
    </row>
    <row r="481" spans="1:26" ht="13.5" customHeight="1">
      <c r="A481" s="254"/>
      <c r="B481" s="254"/>
      <c r="C481" s="254"/>
      <c r="D481" s="269"/>
      <c r="E481" s="254"/>
      <c r="F481" s="270"/>
      <c r="G481" s="254"/>
      <c r="H481" s="254"/>
      <c r="I481" s="254"/>
      <c r="J481" s="254"/>
      <c r="K481" s="254"/>
      <c r="L481" s="254"/>
      <c r="M481" s="254"/>
      <c r="N481" s="254"/>
      <c r="O481" s="254"/>
      <c r="P481" s="254"/>
      <c r="Q481" s="254"/>
      <c r="R481" s="254"/>
      <c r="S481" s="254"/>
      <c r="T481" s="254"/>
      <c r="U481" s="254"/>
      <c r="V481" s="254"/>
      <c r="W481" s="254"/>
      <c r="X481" s="254"/>
      <c r="Y481" s="254"/>
      <c r="Z481" s="254"/>
    </row>
    <row r="482" spans="1:26" ht="13.5" customHeight="1">
      <c r="A482" s="254"/>
      <c r="B482" s="254"/>
      <c r="C482" s="254"/>
      <c r="D482" s="269"/>
      <c r="E482" s="254"/>
      <c r="F482" s="270"/>
      <c r="G482" s="254"/>
      <c r="H482" s="254"/>
      <c r="I482" s="254"/>
      <c r="J482" s="254"/>
      <c r="K482" s="254"/>
      <c r="L482" s="254"/>
      <c r="M482" s="254"/>
      <c r="N482" s="254"/>
      <c r="O482" s="254"/>
      <c r="P482" s="254"/>
      <c r="Q482" s="254"/>
      <c r="R482" s="254"/>
      <c r="S482" s="254"/>
      <c r="T482" s="254"/>
      <c r="U482" s="254"/>
      <c r="V482" s="254"/>
      <c r="W482" s="254"/>
      <c r="X482" s="254"/>
      <c r="Y482" s="254"/>
      <c r="Z482" s="254"/>
    </row>
    <row r="483" spans="1:26" ht="13.5" customHeight="1">
      <c r="A483" s="254"/>
      <c r="B483" s="254"/>
      <c r="C483" s="254"/>
      <c r="D483" s="269"/>
      <c r="E483" s="254"/>
      <c r="F483" s="270"/>
      <c r="G483" s="254"/>
      <c r="H483" s="254"/>
      <c r="I483" s="254"/>
      <c r="J483" s="254"/>
      <c r="K483" s="254"/>
      <c r="L483" s="254"/>
      <c r="M483" s="254"/>
      <c r="N483" s="254"/>
      <c r="O483" s="254"/>
      <c r="P483" s="254"/>
      <c r="Q483" s="254"/>
      <c r="R483" s="254"/>
      <c r="S483" s="254"/>
      <c r="T483" s="254"/>
      <c r="U483" s="254"/>
      <c r="V483" s="254"/>
      <c r="W483" s="254"/>
      <c r="X483" s="254"/>
      <c r="Y483" s="254"/>
      <c r="Z483" s="254"/>
    </row>
    <row r="484" spans="1:26" ht="13.5" customHeight="1">
      <c r="A484" s="254"/>
      <c r="B484" s="254"/>
      <c r="C484" s="254"/>
      <c r="D484" s="269"/>
      <c r="E484" s="254"/>
      <c r="F484" s="270"/>
      <c r="G484" s="254"/>
      <c r="H484" s="254"/>
      <c r="I484" s="254"/>
      <c r="J484" s="254"/>
      <c r="K484" s="254"/>
      <c r="L484" s="254"/>
      <c r="M484" s="254"/>
      <c r="N484" s="254"/>
      <c r="O484" s="254"/>
      <c r="P484" s="254"/>
      <c r="Q484" s="254"/>
      <c r="R484" s="254"/>
      <c r="S484" s="254"/>
      <c r="T484" s="254"/>
      <c r="U484" s="254"/>
      <c r="V484" s="254"/>
      <c r="W484" s="254"/>
      <c r="X484" s="254"/>
      <c r="Y484" s="254"/>
      <c r="Z484" s="254"/>
    </row>
    <row r="485" spans="1:26" ht="13.5" customHeight="1">
      <c r="A485" s="254"/>
      <c r="B485" s="254"/>
      <c r="C485" s="254"/>
      <c r="D485" s="269"/>
      <c r="E485" s="254"/>
      <c r="F485" s="270"/>
      <c r="G485" s="254"/>
      <c r="H485" s="254"/>
      <c r="I485" s="254"/>
      <c r="J485" s="254"/>
      <c r="K485" s="254"/>
      <c r="L485" s="254"/>
      <c r="M485" s="254"/>
      <c r="N485" s="254"/>
      <c r="O485" s="254"/>
      <c r="P485" s="254"/>
      <c r="Q485" s="254"/>
      <c r="R485" s="254"/>
      <c r="S485" s="254"/>
      <c r="T485" s="254"/>
      <c r="U485" s="254"/>
      <c r="V485" s="254"/>
      <c r="W485" s="254"/>
      <c r="X485" s="254"/>
      <c r="Y485" s="254"/>
      <c r="Z485" s="254"/>
    </row>
    <row r="486" spans="1:26" ht="13.5" customHeight="1">
      <c r="A486" s="254"/>
      <c r="B486" s="254"/>
      <c r="C486" s="254"/>
      <c r="D486" s="269"/>
      <c r="E486" s="254"/>
      <c r="F486" s="270"/>
      <c r="G486" s="254"/>
      <c r="H486" s="254"/>
      <c r="I486" s="254"/>
      <c r="J486" s="254"/>
      <c r="K486" s="254"/>
      <c r="L486" s="254"/>
      <c r="M486" s="254"/>
      <c r="N486" s="254"/>
      <c r="O486" s="254"/>
      <c r="P486" s="254"/>
      <c r="Q486" s="254"/>
      <c r="R486" s="254"/>
      <c r="S486" s="254"/>
      <c r="T486" s="254"/>
      <c r="U486" s="254"/>
      <c r="V486" s="254"/>
      <c r="W486" s="254"/>
      <c r="X486" s="254"/>
      <c r="Y486" s="254"/>
      <c r="Z486" s="254"/>
    </row>
    <row r="487" spans="1:26" ht="13.5" customHeight="1">
      <c r="A487" s="254"/>
      <c r="B487" s="254"/>
      <c r="C487" s="254"/>
      <c r="D487" s="269"/>
      <c r="E487" s="254"/>
      <c r="F487" s="270"/>
      <c r="G487" s="254"/>
      <c r="H487" s="254"/>
      <c r="I487" s="254"/>
      <c r="J487" s="254"/>
      <c r="K487" s="254"/>
      <c r="L487" s="254"/>
      <c r="M487" s="254"/>
      <c r="N487" s="254"/>
      <c r="O487" s="254"/>
      <c r="P487" s="254"/>
      <c r="Q487" s="254"/>
      <c r="R487" s="254"/>
      <c r="S487" s="254"/>
      <c r="T487" s="254"/>
      <c r="U487" s="254"/>
      <c r="V487" s="254"/>
      <c r="W487" s="254"/>
      <c r="X487" s="254"/>
      <c r="Y487" s="254"/>
      <c r="Z487" s="254"/>
    </row>
    <row r="488" spans="1:26" ht="13.5" customHeight="1">
      <c r="A488" s="254"/>
      <c r="B488" s="254"/>
      <c r="C488" s="254"/>
      <c r="D488" s="269"/>
      <c r="E488" s="254"/>
      <c r="F488" s="270"/>
      <c r="G488" s="254"/>
      <c r="H488" s="254"/>
      <c r="I488" s="254"/>
      <c r="J488" s="254"/>
      <c r="K488" s="254"/>
      <c r="L488" s="254"/>
      <c r="M488" s="254"/>
      <c r="N488" s="254"/>
      <c r="O488" s="254"/>
      <c r="P488" s="254"/>
      <c r="Q488" s="254"/>
      <c r="R488" s="254"/>
      <c r="S488" s="254"/>
      <c r="T488" s="254"/>
      <c r="U488" s="254"/>
      <c r="V488" s="254"/>
      <c r="W488" s="254"/>
      <c r="X488" s="254"/>
      <c r="Y488" s="254"/>
      <c r="Z488" s="254"/>
    </row>
    <row r="489" spans="1:26" ht="13.5" customHeight="1">
      <c r="A489" s="254"/>
      <c r="B489" s="254"/>
      <c r="C489" s="254"/>
      <c r="D489" s="269"/>
      <c r="E489" s="254"/>
      <c r="F489" s="270"/>
      <c r="G489" s="254"/>
      <c r="H489" s="254"/>
      <c r="I489" s="254"/>
      <c r="J489" s="254"/>
      <c r="K489" s="254"/>
      <c r="L489" s="254"/>
      <c r="M489" s="254"/>
      <c r="N489" s="254"/>
      <c r="O489" s="254"/>
      <c r="P489" s="254"/>
      <c r="Q489" s="254"/>
      <c r="R489" s="254"/>
      <c r="S489" s="254"/>
      <c r="T489" s="254"/>
      <c r="U489" s="254"/>
      <c r="V489" s="254"/>
      <c r="W489" s="254"/>
      <c r="X489" s="254"/>
      <c r="Y489" s="254"/>
      <c r="Z489" s="254"/>
    </row>
    <row r="490" spans="1:26" ht="13.5" customHeight="1">
      <c r="A490" s="254"/>
      <c r="B490" s="254"/>
      <c r="C490" s="254"/>
      <c r="D490" s="269"/>
      <c r="E490" s="254"/>
      <c r="F490" s="270"/>
      <c r="G490" s="254"/>
      <c r="H490" s="254"/>
      <c r="I490" s="254"/>
      <c r="J490" s="254"/>
      <c r="K490" s="254"/>
      <c r="L490" s="254"/>
      <c r="M490" s="254"/>
      <c r="N490" s="254"/>
      <c r="O490" s="254"/>
      <c r="P490" s="254"/>
      <c r="Q490" s="254"/>
      <c r="R490" s="254"/>
      <c r="S490" s="254"/>
      <c r="T490" s="254"/>
      <c r="U490" s="254"/>
      <c r="V490" s="254"/>
      <c r="W490" s="254"/>
      <c r="X490" s="254"/>
      <c r="Y490" s="254"/>
      <c r="Z490" s="254"/>
    </row>
    <row r="491" spans="1:26" ht="13.5" customHeight="1">
      <c r="A491" s="254"/>
      <c r="B491" s="254"/>
      <c r="C491" s="254"/>
      <c r="D491" s="269"/>
      <c r="E491" s="254"/>
      <c r="F491" s="270"/>
      <c r="G491" s="254"/>
      <c r="H491" s="254"/>
      <c r="I491" s="254"/>
      <c r="J491" s="254"/>
      <c r="K491" s="254"/>
      <c r="L491" s="254"/>
      <c r="M491" s="254"/>
      <c r="N491" s="254"/>
      <c r="O491" s="254"/>
      <c r="P491" s="254"/>
      <c r="Q491" s="254"/>
      <c r="R491" s="254"/>
      <c r="S491" s="254"/>
      <c r="T491" s="254"/>
      <c r="U491" s="254"/>
      <c r="V491" s="254"/>
      <c r="W491" s="254"/>
      <c r="X491" s="254"/>
      <c r="Y491" s="254"/>
      <c r="Z491" s="254"/>
    </row>
    <row r="492" spans="1:26" ht="13.5" customHeight="1">
      <c r="A492" s="254"/>
      <c r="B492" s="254"/>
      <c r="C492" s="254"/>
      <c r="D492" s="269"/>
      <c r="E492" s="254"/>
      <c r="F492" s="270"/>
      <c r="G492" s="254"/>
      <c r="H492" s="254"/>
      <c r="I492" s="254"/>
      <c r="J492" s="254"/>
      <c r="K492" s="254"/>
      <c r="L492" s="254"/>
      <c r="M492" s="254"/>
      <c r="N492" s="254"/>
      <c r="O492" s="254"/>
      <c r="P492" s="254"/>
      <c r="Q492" s="254"/>
      <c r="R492" s="254"/>
      <c r="S492" s="254"/>
      <c r="T492" s="254"/>
      <c r="U492" s="254"/>
      <c r="V492" s="254"/>
      <c r="W492" s="254"/>
      <c r="X492" s="254"/>
      <c r="Y492" s="254"/>
      <c r="Z492" s="254"/>
    </row>
    <row r="493" spans="1:26" ht="13.5" customHeight="1">
      <c r="A493" s="254"/>
      <c r="B493" s="254"/>
      <c r="C493" s="254"/>
      <c r="D493" s="269"/>
      <c r="E493" s="254"/>
      <c r="F493" s="270"/>
      <c r="G493" s="254"/>
      <c r="H493" s="254"/>
      <c r="I493" s="254"/>
      <c r="J493" s="254"/>
      <c r="K493" s="254"/>
      <c r="L493" s="254"/>
      <c r="M493" s="254"/>
      <c r="N493" s="254"/>
      <c r="O493" s="254"/>
      <c r="P493" s="254"/>
      <c r="Q493" s="254"/>
      <c r="R493" s="254"/>
      <c r="S493" s="254"/>
      <c r="T493" s="254"/>
      <c r="U493" s="254"/>
      <c r="V493" s="254"/>
      <c r="W493" s="254"/>
      <c r="X493" s="254"/>
      <c r="Y493" s="254"/>
      <c r="Z493" s="254"/>
    </row>
    <row r="494" spans="1:26" ht="13.5" customHeight="1">
      <c r="A494" s="254"/>
      <c r="B494" s="254"/>
      <c r="C494" s="254"/>
      <c r="D494" s="269"/>
      <c r="E494" s="254"/>
      <c r="F494" s="270"/>
      <c r="G494" s="254"/>
      <c r="H494" s="254"/>
      <c r="I494" s="254"/>
      <c r="J494" s="254"/>
      <c r="K494" s="254"/>
      <c r="L494" s="254"/>
      <c r="M494" s="254"/>
      <c r="N494" s="254"/>
      <c r="O494" s="254"/>
      <c r="P494" s="254"/>
      <c r="Q494" s="254"/>
      <c r="R494" s="254"/>
      <c r="S494" s="254"/>
      <c r="T494" s="254"/>
      <c r="U494" s="254"/>
      <c r="V494" s="254"/>
      <c r="W494" s="254"/>
      <c r="X494" s="254"/>
      <c r="Y494" s="254"/>
      <c r="Z494" s="254"/>
    </row>
    <row r="495" spans="1:26" ht="13.5" customHeight="1">
      <c r="A495" s="254"/>
      <c r="B495" s="254"/>
      <c r="C495" s="254"/>
      <c r="D495" s="269"/>
      <c r="E495" s="254"/>
      <c r="F495" s="270"/>
      <c r="G495" s="254"/>
      <c r="H495" s="254"/>
      <c r="I495" s="254"/>
      <c r="J495" s="254"/>
      <c r="K495" s="254"/>
      <c r="L495" s="254"/>
      <c r="M495" s="254"/>
      <c r="N495" s="254"/>
      <c r="O495" s="254"/>
      <c r="P495" s="254"/>
      <c r="Q495" s="254"/>
      <c r="R495" s="254"/>
      <c r="S495" s="254"/>
      <c r="T495" s="254"/>
      <c r="U495" s="254"/>
      <c r="V495" s="254"/>
      <c r="W495" s="254"/>
      <c r="X495" s="254"/>
      <c r="Y495" s="254"/>
      <c r="Z495" s="254"/>
    </row>
    <row r="496" spans="1:26" ht="13.5" customHeight="1">
      <c r="A496" s="254"/>
      <c r="B496" s="254"/>
      <c r="C496" s="254"/>
      <c r="D496" s="269"/>
      <c r="E496" s="254"/>
      <c r="F496" s="270"/>
      <c r="G496" s="254"/>
      <c r="H496" s="254"/>
      <c r="I496" s="254"/>
      <c r="J496" s="254"/>
      <c r="K496" s="254"/>
      <c r="L496" s="254"/>
      <c r="M496" s="254"/>
      <c r="N496" s="254"/>
      <c r="O496" s="254"/>
      <c r="P496" s="254"/>
      <c r="Q496" s="254"/>
      <c r="R496" s="254"/>
      <c r="S496" s="254"/>
      <c r="T496" s="254"/>
      <c r="U496" s="254"/>
      <c r="V496" s="254"/>
      <c r="W496" s="254"/>
      <c r="X496" s="254"/>
      <c r="Y496" s="254"/>
      <c r="Z496" s="254"/>
    </row>
    <row r="497" spans="1:26" ht="13.5" customHeight="1">
      <c r="A497" s="254"/>
      <c r="B497" s="254"/>
      <c r="C497" s="254"/>
      <c r="D497" s="269"/>
      <c r="E497" s="254"/>
      <c r="F497" s="270"/>
      <c r="G497" s="254"/>
      <c r="H497" s="254"/>
      <c r="I497" s="254"/>
      <c r="J497" s="254"/>
      <c r="K497" s="254"/>
      <c r="L497" s="254"/>
      <c r="M497" s="254"/>
      <c r="N497" s="254"/>
      <c r="O497" s="254"/>
      <c r="P497" s="254"/>
      <c r="Q497" s="254"/>
      <c r="R497" s="254"/>
      <c r="S497" s="254"/>
      <c r="T497" s="254"/>
      <c r="U497" s="254"/>
      <c r="V497" s="254"/>
      <c r="W497" s="254"/>
      <c r="X497" s="254"/>
      <c r="Y497" s="254"/>
      <c r="Z497" s="254"/>
    </row>
    <row r="498" spans="1:26" ht="13.5" customHeight="1">
      <c r="A498" s="254"/>
      <c r="B498" s="254"/>
      <c r="C498" s="254"/>
      <c r="D498" s="269"/>
      <c r="E498" s="254"/>
      <c r="F498" s="270"/>
      <c r="G498" s="254"/>
      <c r="H498" s="254"/>
      <c r="I498" s="254"/>
      <c r="J498" s="254"/>
      <c r="K498" s="254"/>
      <c r="L498" s="254"/>
      <c r="M498" s="254"/>
      <c r="N498" s="254"/>
      <c r="O498" s="254"/>
      <c r="P498" s="254"/>
      <c r="Q498" s="254"/>
      <c r="R498" s="254"/>
      <c r="S498" s="254"/>
      <c r="T498" s="254"/>
      <c r="U498" s="254"/>
      <c r="V498" s="254"/>
      <c r="W498" s="254"/>
      <c r="X498" s="254"/>
      <c r="Y498" s="254"/>
      <c r="Z498" s="254"/>
    </row>
    <row r="499" spans="1:26" ht="13.5" customHeight="1">
      <c r="A499" s="254"/>
      <c r="B499" s="254"/>
      <c r="C499" s="254"/>
      <c r="D499" s="269"/>
      <c r="E499" s="254"/>
      <c r="F499" s="270"/>
      <c r="G499" s="254"/>
      <c r="H499" s="254"/>
      <c r="I499" s="254"/>
      <c r="J499" s="254"/>
      <c r="K499" s="254"/>
      <c r="L499" s="254"/>
      <c r="M499" s="254"/>
      <c r="N499" s="254"/>
      <c r="O499" s="254"/>
      <c r="P499" s="254"/>
      <c r="Q499" s="254"/>
      <c r="R499" s="254"/>
      <c r="S499" s="254"/>
      <c r="T499" s="254"/>
      <c r="U499" s="254"/>
      <c r="V499" s="254"/>
      <c r="W499" s="254"/>
      <c r="X499" s="254"/>
      <c r="Y499" s="254"/>
      <c r="Z499" s="254"/>
    </row>
    <row r="500" spans="1:26" ht="13.5" customHeight="1">
      <c r="A500" s="254"/>
      <c r="B500" s="254"/>
      <c r="C500" s="254"/>
      <c r="D500" s="269"/>
      <c r="E500" s="254"/>
      <c r="F500" s="270"/>
      <c r="G500" s="254"/>
      <c r="H500" s="254"/>
      <c r="I500" s="254"/>
      <c r="J500" s="254"/>
      <c r="K500" s="254"/>
      <c r="L500" s="254"/>
      <c r="M500" s="254"/>
      <c r="N500" s="254"/>
      <c r="O500" s="254"/>
      <c r="P500" s="254"/>
      <c r="Q500" s="254"/>
      <c r="R500" s="254"/>
      <c r="S500" s="254"/>
      <c r="T500" s="254"/>
      <c r="U500" s="254"/>
      <c r="V500" s="254"/>
      <c r="W500" s="254"/>
      <c r="X500" s="254"/>
      <c r="Y500" s="254"/>
      <c r="Z500" s="254"/>
    </row>
    <row r="501" spans="1:26" ht="13.5" customHeight="1">
      <c r="A501" s="254"/>
      <c r="B501" s="254"/>
      <c r="C501" s="254"/>
      <c r="D501" s="269"/>
      <c r="E501" s="254"/>
      <c r="F501" s="270"/>
      <c r="G501" s="254"/>
      <c r="H501" s="254"/>
      <c r="I501" s="254"/>
      <c r="J501" s="254"/>
      <c r="K501" s="254"/>
      <c r="L501" s="254"/>
      <c r="M501" s="254"/>
      <c r="N501" s="254"/>
      <c r="O501" s="254"/>
      <c r="P501" s="254"/>
      <c r="Q501" s="254"/>
      <c r="R501" s="254"/>
      <c r="S501" s="254"/>
      <c r="T501" s="254"/>
      <c r="U501" s="254"/>
      <c r="V501" s="254"/>
      <c r="W501" s="254"/>
      <c r="X501" s="254"/>
      <c r="Y501" s="254"/>
      <c r="Z501" s="254"/>
    </row>
    <row r="502" spans="1:26" ht="13.5" customHeight="1">
      <c r="A502" s="254"/>
      <c r="B502" s="254"/>
      <c r="C502" s="254"/>
      <c r="D502" s="269"/>
      <c r="E502" s="254"/>
      <c r="F502" s="270"/>
      <c r="G502" s="254"/>
      <c r="H502" s="254"/>
      <c r="I502" s="254"/>
      <c r="J502" s="254"/>
      <c r="K502" s="254"/>
      <c r="L502" s="254"/>
      <c r="M502" s="254"/>
      <c r="N502" s="254"/>
      <c r="O502" s="254"/>
      <c r="P502" s="254"/>
      <c r="Q502" s="254"/>
      <c r="R502" s="254"/>
      <c r="S502" s="254"/>
      <c r="T502" s="254"/>
      <c r="U502" s="254"/>
      <c r="V502" s="254"/>
      <c r="W502" s="254"/>
      <c r="X502" s="254"/>
      <c r="Y502" s="254"/>
      <c r="Z502" s="254"/>
    </row>
    <row r="503" spans="1:26" ht="13.5" customHeight="1">
      <c r="A503" s="254"/>
      <c r="B503" s="254"/>
      <c r="C503" s="254"/>
      <c r="D503" s="269"/>
      <c r="E503" s="254"/>
      <c r="F503" s="270"/>
      <c r="G503" s="254"/>
      <c r="H503" s="254"/>
      <c r="I503" s="254"/>
      <c r="J503" s="254"/>
      <c r="K503" s="254"/>
      <c r="L503" s="254"/>
      <c r="M503" s="254"/>
      <c r="N503" s="254"/>
      <c r="O503" s="254"/>
      <c r="P503" s="254"/>
      <c r="Q503" s="254"/>
      <c r="R503" s="254"/>
      <c r="S503" s="254"/>
      <c r="T503" s="254"/>
      <c r="U503" s="254"/>
      <c r="V503" s="254"/>
      <c r="W503" s="254"/>
      <c r="X503" s="254"/>
      <c r="Y503" s="254"/>
      <c r="Z503" s="254"/>
    </row>
    <row r="504" spans="1:26" ht="13.5" customHeight="1">
      <c r="A504" s="254"/>
      <c r="B504" s="254"/>
      <c r="C504" s="254"/>
      <c r="D504" s="269"/>
      <c r="E504" s="254"/>
      <c r="F504" s="270"/>
      <c r="G504" s="254"/>
      <c r="H504" s="254"/>
      <c r="I504" s="254"/>
      <c r="J504" s="254"/>
      <c r="K504" s="254"/>
      <c r="L504" s="254"/>
      <c r="M504" s="254"/>
      <c r="N504" s="254"/>
      <c r="O504" s="254"/>
      <c r="P504" s="254"/>
      <c r="Q504" s="254"/>
      <c r="R504" s="254"/>
      <c r="S504" s="254"/>
      <c r="T504" s="254"/>
      <c r="U504" s="254"/>
      <c r="V504" s="254"/>
      <c r="W504" s="254"/>
      <c r="X504" s="254"/>
      <c r="Y504" s="254"/>
      <c r="Z504" s="254"/>
    </row>
    <row r="505" spans="1:26" ht="13.5" customHeight="1">
      <c r="A505" s="254"/>
      <c r="B505" s="254"/>
      <c r="C505" s="254"/>
      <c r="D505" s="269"/>
      <c r="E505" s="254"/>
      <c r="F505" s="270"/>
      <c r="G505" s="254"/>
      <c r="H505" s="254"/>
      <c r="I505" s="254"/>
      <c r="J505" s="254"/>
      <c r="K505" s="254"/>
      <c r="L505" s="254"/>
      <c r="M505" s="254"/>
      <c r="N505" s="254"/>
      <c r="O505" s="254"/>
      <c r="P505" s="254"/>
      <c r="Q505" s="254"/>
      <c r="R505" s="254"/>
      <c r="S505" s="254"/>
      <c r="T505" s="254"/>
      <c r="U505" s="254"/>
      <c r="V505" s="254"/>
      <c r="W505" s="254"/>
      <c r="X505" s="254"/>
      <c r="Y505" s="254"/>
      <c r="Z505" s="254"/>
    </row>
    <row r="506" spans="1:26" ht="13.5" customHeight="1">
      <c r="A506" s="254"/>
      <c r="B506" s="254"/>
      <c r="C506" s="254"/>
      <c r="D506" s="269"/>
      <c r="E506" s="254"/>
      <c r="F506" s="270"/>
      <c r="G506" s="254"/>
      <c r="H506" s="254"/>
      <c r="I506" s="254"/>
      <c r="J506" s="254"/>
      <c r="K506" s="254"/>
      <c r="L506" s="254"/>
      <c r="M506" s="254"/>
      <c r="N506" s="254"/>
      <c r="O506" s="254"/>
      <c r="P506" s="254"/>
      <c r="Q506" s="254"/>
      <c r="R506" s="254"/>
      <c r="S506" s="254"/>
      <c r="T506" s="254"/>
      <c r="U506" s="254"/>
      <c r="V506" s="254"/>
      <c r="W506" s="254"/>
      <c r="X506" s="254"/>
      <c r="Y506" s="254"/>
      <c r="Z506" s="254"/>
    </row>
    <row r="507" spans="1:26" ht="13.5" customHeight="1">
      <c r="A507" s="254"/>
      <c r="B507" s="254"/>
      <c r="C507" s="254"/>
      <c r="D507" s="269"/>
      <c r="E507" s="254"/>
      <c r="F507" s="270"/>
      <c r="G507" s="254"/>
      <c r="H507" s="254"/>
      <c r="I507" s="254"/>
      <c r="J507" s="254"/>
      <c r="K507" s="254"/>
      <c r="L507" s="254"/>
      <c r="M507" s="254"/>
      <c r="N507" s="254"/>
      <c r="O507" s="254"/>
      <c r="P507" s="254"/>
      <c r="Q507" s="254"/>
      <c r="R507" s="254"/>
      <c r="S507" s="254"/>
      <c r="T507" s="254"/>
      <c r="U507" s="254"/>
      <c r="V507" s="254"/>
      <c r="W507" s="254"/>
      <c r="X507" s="254"/>
      <c r="Y507" s="254"/>
      <c r="Z507" s="254"/>
    </row>
    <row r="508" spans="1:26" ht="13.5" customHeight="1">
      <c r="A508" s="254"/>
      <c r="B508" s="254"/>
      <c r="C508" s="254"/>
      <c r="D508" s="269"/>
      <c r="E508" s="254"/>
      <c r="F508" s="270"/>
      <c r="G508" s="254"/>
      <c r="H508" s="254"/>
      <c r="I508" s="254"/>
      <c r="J508" s="254"/>
      <c r="K508" s="254"/>
      <c r="L508" s="254"/>
      <c r="M508" s="254"/>
      <c r="N508" s="254"/>
      <c r="O508" s="254"/>
      <c r="P508" s="254"/>
      <c r="Q508" s="254"/>
      <c r="R508" s="254"/>
      <c r="S508" s="254"/>
      <c r="T508" s="254"/>
      <c r="U508" s="254"/>
      <c r="V508" s="254"/>
      <c r="W508" s="254"/>
      <c r="X508" s="254"/>
      <c r="Y508" s="254"/>
      <c r="Z508" s="254"/>
    </row>
    <row r="509" spans="1:26" ht="13.5" customHeight="1">
      <c r="A509" s="254"/>
      <c r="B509" s="254"/>
      <c r="C509" s="254"/>
      <c r="D509" s="269"/>
      <c r="E509" s="254"/>
      <c r="F509" s="270"/>
      <c r="G509" s="254"/>
      <c r="H509" s="254"/>
      <c r="I509" s="254"/>
      <c r="J509" s="254"/>
      <c r="K509" s="254"/>
      <c r="L509" s="254"/>
      <c r="M509" s="254"/>
      <c r="N509" s="254"/>
      <c r="O509" s="254"/>
      <c r="P509" s="254"/>
      <c r="Q509" s="254"/>
      <c r="R509" s="254"/>
      <c r="S509" s="254"/>
      <c r="T509" s="254"/>
      <c r="U509" s="254"/>
      <c r="V509" s="254"/>
      <c r="W509" s="254"/>
      <c r="X509" s="254"/>
      <c r="Y509" s="254"/>
      <c r="Z509" s="254"/>
    </row>
    <row r="510" spans="1:26" ht="13.5" customHeight="1">
      <c r="A510" s="254"/>
      <c r="B510" s="254"/>
      <c r="C510" s="254"/>
      <c r="D510" s="269"/>
      <c r="E510" s="254"/>
      <c r="F510" s="270"/>
      <c r="G510" s="254"/>
      <c r="H510" s="254"/>
      <c r="I510" s="254"/>
      <c r="J510" s="254"/>
      <c r="K510" s="254"/>
      <c r="L510" s="254"/>
      <c r="M510" s="254"/>
      <c r="N510" s="254"/>
      <c r="O510" s="254"/>
      <c r="P510" s="254"/>
      <c r="Q510" s="254"/>
      <c r="R510" s="254"/>
      <c r="S510" s="254"/>
      <c r="T510" s="254"/>
      <c r="U510" s="254"/>
      <c r="V510" s="254"/>
      <c r="W510" s="254"/>
      <c r="X510" s="254"/>
      <c r="Y510" s="254"/>
      <c r="Z510" s="254"/>
    </row>
    <row r="511" spans="1:26" ht="13.5" customHeight="1">
      <c r="A511" s="254"/>
      <c r="B511" s="254"/>
      <c r="C511" s="254"/>
      <c r="D511" s="269"/>
      <c r="E511" s="254"/>
      <c r="F511" s="270"/>
      <c r="G511" s="254"/>
      <c r="H511" s="254"/>
      <c r="I511" s="254"/>
      <c r="J511" s="254"/>
      <c r="K511" s="254"/>
      <c r="L511" s="254"/>
      <c r="M511" s="254"/>
      <c r="N511" s="254"/>
      <c r="O511" s="254"/>
      <c r="P511" s="254"/>
      <c r="Q511" s="254"/>
      <c r="R511" s="254"/>
      <c r="S511" s="254"/>
      <c r="T511" s="254"/>
      <c r="U511" s="254"/>
      <c r="V511" s="254"/>
      <c r="W511" s="254"/>
      <c r="X511" s="254"/>
      <c r="Y511" s="254"/>
      <c r="Z511" s="254"/>
    </row>
    <row r="512" spans="1:26" ht="13.5" customHeight="1">
      <c r="A512" s="254"/>
      <c r="B512" s="254"/>
      <c r="C512" s="254"/>
      <c r="D512" s="269"/>
      <c r="E512" s="254"/>
      <c r="F512" s="270"/>
      <c r="G512" s="254"/>
      <c r="H512" s="254"/>
      <c r="I512" s="254"/>
      <c r="J512" s="254"/>
      <c r="K512" s="254"/>
      <c r="L512" s="254"/>
      <c r="M512" s="254"/>
      <c r="N512" s="254"/>
      <c r="O512" s="254"/>
      <c r="P512" s="254"/>
      <c r="Q512" s="254"/>
      <c r="R512" s="254"/>
      <c r="S512" s="254"/>
      <c r="T512" s="254"/>
      <c r="U512" s="254"/>
      <c r="V512" s="254"/>
      <c r="W512" s="254"/>
      <c r="X512" s="254"/>
      <c r="Y512" s="254"/>
      <c r="Z512" s="254"/>
    </row>
    <row r="513" spans="1:26" ht="13.5" customHeight="1">
      <c r="A513" s="254"/>
      <c r="B513" s="254"/>
      <c r="C513" s="254"/>
      <c r="D513" s="269"/>
      <c r="E513" s="254"/>
      <c r="F513" s="270"/>
      <c r="G513" s="254"/>
      <c r="H513" s="254"/>
      <c r="I513" s="254"/>
      <c r="J513" s="254"/>
      <c r="K513" s="254"/>
      <c r="L513" s="254"/>
      <c r="M513" s="254"/>
      <c r="N513" s="254"/>
      <c r="O513" s="254"/>
      <c r="P513" s="254"/>
      <c r="Q513" s="254"/>
      <c r="R513" s="254"/>
      <c r="S513" s="254"/>
      <c r="T513" s="254"/>
      <c r="U513" s="254"/>
      <c r="V513" s="254"/>
      <c r="W513" s="254"/>
      <c r="X513" s="254"/>
      <c r="Y513" s="254"/>
      <c r="Z513" s="254"/>
    </row>
    <row r="514" spans="1:26" ht="13.5" customHeight="1">
      <c r="A514" s="254"/>
      <c r="B514" s="254"/>
      <c r="C514" s="254"/>
      <c r="D514" s="269"/>
      <c r="E514" s="254"/>
      <c r="F514" s="270"/>
      <c r="G514" s="254"/>
      <c r="H514" s="254"/>
      <c r="I514" s="254"/>
      <c r="J514" s="254"/>
      <c r="K514" s="254"/>
      <c r="L514" s="254"/>
      <c r="M514" s="254"/>
      <c r="N514" s="254"/>
      <c r="O514" s="254"/>
      <c r="P514" s="254"/>
      <c r="Q514" s="254"/>
      <c r="R514" s="254"/>
      <c r="S514" s="254"/>
      <c r="T514" s="254"/>
      <c r="U514" s="254"/>
      <c r="V514" s="254"/>
      <c r="W514" s="254"/>
      <c r="X514" s="254"/>
      <c r="Y514" s="254"/>
      <c r="Z514" s="254"/>
    </row>
    <row r="515" spans="1:26" ht="13.5" customHeight="1">
      <c r="A515" s="254"/>
      <c r="B515" s="254"/>
      <c r="C515" s="254"/>
      <c r="D515" s="269"/>
      <c r="E515" s="254"/>
      <c r="F515" s="270"/>
      <c r="G515" s="254"/>
      <c r="H515" s="254"/>
      <c r="I515" s="254"/>
      <c r="J515" s="254"/>
      <c r="K515" s="254"/>
      <c r="L515" s="254"/>
      <c r="M515" s="254"/>
      <c r="N515" s="254"/>
      <c r="O515" s="254"/>
      <c r="P515" s="254"/>
      <c r="Q515" s="254"/>
      <c r="R515" s="254"/>
      <c r="S515" s="254"/>
      <c r="T515" s="254"/>
      <c r="U515" s="254"/>
      <c r="V515" s="254"/>
      <c r="W515" s="254"/>
      <c r="X515" s="254"/>
      <c r="Y515" s="254"/>
      <c r="Z515" s="254"/>
    </row>
    <row r="516" spans="1:26" ht="13.5" customHeight="1">
      <c r="A516" s="254"/>
      <c r="B516" s="254"/>
      <c r="C516" s="254"/>
      <c r="D516" s="269"/>
      <c r="E516" s="254"/>
      <c r="F516" s="270"/>
      <c r="G516" s="254"/>
      <c r="H516" s="254"/>
      <c r="I516" s="254"/>
      <c r="J516" s="254"/>
      <c r="K516" s="254"/>
      <c r="L516" s="254"/>
      <c r="M516" s="254"/>
      <c r="N516" s="254"/>
      <c r="O516" s="254"/>
      <c r="P516" s="254"/>
      <c r="Q516" s="254"/>
      <c r="R516" s="254"/>
      <c r="S516" s="254"/>
      <c r="T516" s="254"/>
      <c r="U516" s="254"/>
      <c r="V516" s="254"/>
      <c r="W516" s="254"/>
      <c r="X516" s="254"/>
      <c r="Y516" s="254"/>
      <c r="Z516" s="254"/>
    </row>
    <row r="517" spans="1:26" ht="13.5" customHeight="1">
      <c r="A517" s="254"/>
      <c r="B517" s="254"/>
      <c r="C517" s="254"/>
      <c r="D517" s="269"/>
      <c r="E517" s="254"/>
      <c r="F517" s="270"/>
      <c r="G517" s="254"/>
      <c r="H517" s="254"/>
      <c r="I517" s="254"/>
      <c r="J517" s="254"/>
      <c r="K517" s="254"/>
      <c r="L517" s="254"/>
      <c r="M517" s="254"/>
      <c r="N517" s="254"/>
      <c r="O517" s="254"/>
      <c r="P517" s="254"/>
      <c r="Q517" s="254"/>
      <c r="R517" s="254"/>
      <c r="S517" s="254"/>
      <c r="T517" s="254"/>
      <c r="U517" s="254"/>
      <c r="V517" s="254"/>
      <c r="W517" s="254"/>
      <c r="X517" s="254"/>
      <c r="Y517" s="254"/>
      <c r="Z517" s="254"/>
    </row>
    <row r="518" spans="1:26" ht="13.5" customHeight="1">
      <c r="A518" s="254"/>
      <c r="B518" s="254"/>
      <c r="C518" s="254"/>
      <c r="D518" s="269"/>
      <c r="E518" s="254"/>
      <c r="F518" s="270"/>
      <c r="G518" s="254"/>
      <c r="H518" s="254"/>
      <c r="I518" s="254"/>
      <c r="J518" s="254"/>
      <c r="K518" s="254"/>
      <c r="L518" s="254"/>
      <c r="M518" s="254"/>
      <c r="N518" s="254"/>
      <c r="O518" s="254"/>
      <c r="P518" s="254"/>
      <c r="Q518" s="254"/>
      <c r="R518" s="254"/>
      <c r="S518" s="254"/>
      <c r="T518" s="254"/>
      <c r="U518" s="254"/>
      <c r="V518" s="254"/>
      <c r="W518" s="254"/>
      <c r="X518" s="254"/>
      <c r="Y518" s="254"/>
      <c r="Z518" s="254"/>
    </row>
    <row r="519" spans="1:26" ht="13.5" customHeight="1">
      <c r="A519" s="254"/>
      <c r="B519" s="254"/>
      <c r="C519" s="254"/>
      <c r="D519" s="269"/>
      <c r="E519" s="254"/>
      <c r="F519" s="270"/>
      <c r="G519" s="254"/>
      <c r="H519" s="254"/>
      <c r="I519" s="254"/>
      <c r="J519" s="254"/>
      <c r="K519" s="254"/>
      <c r="L519" s="254"/>
      <c r="M519" s="254"/>
      <c r="N519" s="254"/>
      <c r="O519" s="254"/>
      <c r="P519" s="254"/>
      <c r="Q519" s="254"/>
      <c r="R519" s="254"/>
      <c r="S519" s="254"/>
      <c r="T519" s="254"/>
      <c r="U519" s="254"/>
      <c r="V519" s="254"/>
      <c r="W519" s="254"/>
      <c r="X519" s="254"/>
      <c r="Y519" s="254"/>
      <c r="Z519" s="254"/>
    </row>
    <row r="520" spans="1:26" ht="13.5" customHeight="1">
      <c r="A520" s="254"/>
      <c r="B520" s="254"/>
      <c r="C520" s="254"/>
      <c r="D520" s="269"/>
      <c r="E520" s="254"/>
      <c r="F520" s="270"/>
      <c r="G520" s="254"/>
      <c r="H520" s="254"/>
      <c r="I520" s="254"/>
      <c r="J520" s="254"/>
      <c r="K520" s="254"/>
      <c r="L520" s="254"/>
      <c r="M520" s="254"/>
      <c r="N520" s="254"/>
      <c r="O520" s="254"/>
      <c r="P520" s="254"/>
      <c r="Q520" s="254"/>
      <c r="R520" s="254"/>
      <c r="S520" s="254"/>
      <c r="T520" s="254"/>
      <c r="U520" s="254"/>
      <c r="V520" s="254"/>
      <c r="W520" s="254"/>
      <c r="X520" s="254"/>
      <c r="Y520" s="254"/>
      <c r="Z520" s="254"/>
    </row>
    <row r="521" spans="1:26" ht="13.5" customHeight="1">
      <c r="A521" s="254"/>
      <c r="B521" s="254"/>
      <c r="C521" s="254"/>
      <c r="D521" s="269"/>
      <c r="E521" s="254"/>
      <c r="F521" s="270"/>
      <c r="G521" s="254"/>
      <c r="H521" s="254"/>
      <c r="I521" s="254"/>
      <c r="J521" s="254"/>
      <c r="K521" s="254"/>
      <c r="L521" s="254"/>
      <c r="M521" s="254"/>
      <c r="N521" s="254"/>
      <c r="O521" s="254"/>
      <c r="P521" s="254"/>
      <c r="Q521" s="254"/>
      <c r="R521" s="254"/>
      <c r="S521" s="254"/>
      <c r="T521" s="254"/>
      <c r="U521" s="254"/>
      <c r="V521" s="254"/>
      <c r="W521" s="254"/>
      <c r="X521" s="254"/>
      <c r="Y521" s="254"/>
      <c r="Z521" s="254"/>
    </row>
    <row r="522" spans="1:26" ht="13.5" customHeight="1">
      <c r="A522" s="254"/>
      <c r="B522" s="254"/>
      <c r="C522" s="254"/>
      <c r="D522" s="269"/>
      <c r="E522" s="254"/>
      <c r="F522" s="270"/>
      <c r="G522" s="254"/>
      <c r="H522" s="254"/>
      <c r="I522" s="254"/>
      <c r="J522" s="254"/>
      <c r="K522" s="254"/>
      <c r="L522" s="254"/>
      <c r="M522" s="254"/>
      <c r="N522" s="254"/>
      <c r="O522" s="254"/>
      <c r="P522" s="254"/>
      <c r="Q522" s="254"/>
      <c r="R522" s="254"/>
      <c r="S522" s="254"/>
      <c r="T522" s="254"/>
      <c r="U522" s="254"/>
      <c r="V522" s="254"/>
      <c r="W522" s="254"/>
      <c r="X522" s="254"/>
      <c r="Y522" s="254"/>
      <c r="Z522" s="254"/>
    </row>
    <row r="523" spans="1:26" ht="13.5" customHeight="1">
      <c r="A523" s="254"/>
      <c r="B523" s="254"/>
      <c r="C523" s="254"/>
      <c r="D523" s="269"/>
      <c r="E523" s="254"/>
      <c r="F523" s="270"/>
      <c r="G523" s="254"/>
      <c r="H523" s="254"/>
      <c r="I523" s="254"/>
      <c r="J523" s="254"/>
      <c r="K523" s="254"/>
      <c r="L523" s="254"/>
      <c r="M523" s="254"/>
      <c r="N523" s="254"/>
      <c r="O523" s="254"/>
      <c r="P523" s="254"/>
      <c r="Q523" s="254"/>
      <c r="R523" s="254"/>
      <c r="S523" s="254"/>
      <c r="T523" s="254"/>
      <c r="U523" s="254"/>
      <c r="V523" s="254"/>
      <c r="W523" s="254"/>
      <c r="X523" s="254"/>
      <c r="Y523" s="254"/>
      <c r="Z523" s="254"/>
    </row>
    <row r="524" spans="1:26" ht="13.5" customHeight="1">
      <c r="A524" s="254"/>
      <c r="B524" s="254"/>
      <c r="C524" s="254"/>
      <c r="D524" s="269"/>
      <c r="E524" s="254"/>
      <c r="F524" s="270"/>
      <c r="G524" s="254"/>
      <c r="H524" s="254"/>
      <c r="I524" s="254"/>
      <c r="J524" s="254"/>
      <c r="K524" s="254"/>
      <c r="L524" s="254"/>
      <c r="M524" s="254"/>
      <c r="N524" s="254"/>
      <c r="O524" s="254"/>
      <c r="P524" s="254"/>
      <c r="Q524" s="254"/>
      <c r="R524" s="254"/>
      <c r="S524" s="254"/>
      <c r="T524" s="254"/>
      <c r="U524" s="254"/>
      <c r="V524" s="254"/>
      <c r="W524" s="254"/>
      <c r="X524" s="254"/>
      <c r="Y524" s="254"/>
      <c r="Z524" s="254"/>
    </row>
    <row r="525" spans="1:26" ht="13.5" customHeight="1">
      <c r="A525" s="254"/>
      <c r="B525" s="254"/>
      <c r="C525" s="254"/>
      <c r="D525" s="269"/>
      <c r="E525" s="254"/>
      <c r="F525" s="270"/>
      <c r="G525" s="254"/>
      <c r="H525" s="254"/>
      <c r="I525" s="254"/>
      <c r="J525" s="254"/>
      <c r="K525" s="254"/>
      <c r="L525" s="254"/>
      <c r="M525" s="254"/>
      <c r="N525" s="254"/>
      <c r="O525" s="254"/>
      <c r="P525" s="254"/>
      <c r="Q525" s="254"/>
      <c r="R525" s="254"/>
      <c r="S525" s="254"/>
      <c r="T525" s="254"/>
      <c r="U525" s="254"/>
      <c r="V525" s="254"/>
      <c r="W525" s="254"/>
      <c r="X525" s="254"/>
      <c r="Y525" s="254"/>
      <c r="Z525" s="254"/>
    </row>
    <row r="526" spans="1:26" ht="13.5" customHeight="1">
      <c r="A526" s="254"/>
      <c r="B526" s="254"/>
      <c r="C526" s="254"/>
      <c r="D526" s="269"/>
      <c r="E526" s="254"/>
      <c r="F526" s="270"/>
      <c r="G526" s="254"/>
      <c r="H526" s="254"/>
      <c r="I526" s="254"/>
      <c r="J526" s="254"/>
      <c r="K526" s="254"/>
      <c r="L526" s="254"/>
      <c r="M526" s="254"/>
      <c r="N526" s="254"/>
      <c r="O526" s="254"/>
      <c r="P526" s="254"/>
      <c r="Q526" s="254"/>
      <c r="R526" s="254"/>
      <c r="S526" s="254"/>
      <c r="T526" s="254"/>
      <c r="U526" s="254"/>
      <c r="V526" s="254"/>
      <c r="W526" s="254"/>
      <c r="X526" s="254"/>
      <c r="Y526" s="254"/>
      <c r="Z526" s="254"/>
    </row>
    <row r="527" spans="1:26" ht="13.5" customHeight="1">
      <c r="A527" s="254"/>
      <c r="B527" s="254"/>
      <c r="C527" s="254"/>
      <c r="D527" s="269"/>
      <c r="E527" s="254"/>
      <c r="F527" s="270"/>
      <c r="G527" s="254"/>
      <c r="H527" s="254"/>
      <c r="I527" s="254"/>
      <c r="J527" s="254"/>
      <c r="K527" s="254"/>
      <c r="L527" s="254"/>
      <c r="M527" s="254"/>
      <c r="N527" s="254"/>
      <c r="O527" s="254"/>
      <c r="P527" s="254"/>
      <c r="Q527" s="254"/>
      <c r="R527" s="254"/>
      <c r="S527" s="254"/>
      <c r="T527" s="254"/>
      <c r="U527" s="254"/>
      <c r="V527" s="254"/>
      <c r="W527" s="254"/>
      <c r="X527" s="254"/>
      <c r="Y527" s="254"/>
      <c r="Z527" s="254"/>
    </row>
    <row r="528" spans="1:26" ht="13.5" customHeight="1">
      <c r="A528" s="254"/>
      <c r="B528" s="254"/>
      <c r="C528" s="254"/>
      <c r="D528" s="269"/>
      <c r="E528" s="254"/>
      <c r="F528" s="270"/>
      <c r="G528" s="254"/>
      <c r="H528" s="254"/>
      <c r="I528" s="254"/>
      <c r="J528" s="254"/>
      <c r="K528" s="254"/>
      <c r="L528" s="254"/>
      <c r="M528" s="254"/>
      <c r="N528" s="254"/>
      <c r="O528" s="254"/>
      <c r="P528" s="254"/>
      <c r="Q528" s="254"/>
      <c r="R528" s="254"/>
      <c r="S528" s="254"/>
      <c r="T528" s="254"/>
      <c r="U528" s="254"/>
      <c r="V528" s="254"/>
      <c r="W528" s="254"/>
      <c r="X528" s="254"/>
      <c r="Y528" s="254"/>
      <c r="Z528" s="254"/>
    </row>
    <row r="529" spans="1:26" ht="13.5" customHeight="1">
      <c r="A529" s="254"/>
      <c r="B529" s="254"/>
      <c r="C529" s="254"/>
      <c r="D529" s="269"/>
      <c r="E529" s="254"/>
      <c r="F529" s="270"/>
      <c r="G529" s="254"/>
      <c r="H529" s="254"/>
      <c r="I529" s="254"/>
      <c r="J529" s="254"/>
      <c r="K529" s="254"/>
      <c r="L529" s="254"/>
      <c r="M529" s="254"/>
      <c r="N529" s="254"/>
      <c r="O529" s="254"/>
      <c r="P529" s="254"/>
      <c r="Q529" s="254"/>
      <c r="R529" s="254"/>
      <c r="S529" s="254"/>
      <c r="T529" s="254"/>
      <c r="U529" s="254"/>
      <c r="V529" s="254"/>
      <c r="W529" s="254"/>
      <c r="X529" s="254"/>
      <c r="Y529" s="254"/>
      <c r="Z529" s="254"/>
    </row>
    <row r="530" spans="1:26" ht="13.5" customHeight="1">
      <c r="A530" s="254"/>
      <c r="B530" s="254"/>
      <c r="C530" s="254"/>
      <c r="D530" s="269"/>
      <c r="E530" s="254"/>
      <c r="F530" s="270"/>
      <c r="G530" s="254"/>
      <c r="H530" s="254"/>
      <c r="I530" s="254"/>
      <c r="J530" s="254"/>
      <c r="K530" s="254"/>
      <c r="L530" s="254"/>
      <c r="M530" s="254"/>
      <c r="N530" s="254"/>
      <c r="O530" s="254"/>
      <c r="P530" s="254"/>
      <c r="Q530" s="254"/>
      <c r="R530" s="254"/>
      <c r="S530" s="254"/>
      <c r="T530" s="254"/>
      <c r="U530" s="254"/>
      <c r="V530" s="254"/>
      <c r="W530" s="254"/>
      <c r="X530" s="254"/>
      <c r="Y530" s="254"/>
      <c r="Z530" s="254"/>
    </row>
    <row r="531" spans="1:26" ht="13.5" customHeight="1">
      <c r="A531" s="254"/>
      <c r="B531" s="254"/>
      <c r="C531" s="254"/>
      <c r="D531" s="269"/>
      <c r="E531" s="254"/>
      <c r="F531" s="270"/>
      <c r="G531" s="254"/>
      <c r="H531" s="254"/>
      <c r="I531" s="254"/>
      <c r="J531" s="254"/>
      <c r="K531" s="254"/>
      <c r="L531" s="254"/>
      <c r="M531" s="254"/>
      <c r="N531" s="254"/>
      <c r="O531" s="254"/>
      <c r="P531" s="254"/>
      <c r="Q531" s="254"/>
      <c r="R531" s="254"/>
      <c r="S531" s="254"/>
      <c r="T531" s="254"/>
      <c r="U531" s="254"/>
      <c r="V531" s="254"/>
      <c r="W531" s="254"/>
      <c r="X531" s="254"/>
      <c r="Y531" s="254"/>
      <c r="Z531" s="254"/>
    </row>
    <row r="532" spans="1:26" ht="13.5" customHeight="1">
      <c r="A532" s="254"/>
      <c r="B532" s="254"/>
      <c r="C532" s="254"/>
      <c r="D532" s="269"/>
      <c r="E532" s="254"/>
      <c r="F532" s="270"/>
      <c r="G532" s="254"/>
      <c r="H532" s="254"/>
      <c r="I532" s="254"/>
      <c r="J532" s="254"/>
      <c r="K532" s="254"/>
      <c r="L532" s="254"/>
      <c r="M532" s="254"/>
      <c r="N532" s="254"/>
      <c r="O532" s="254"/>
      <c r="P532" s="254"/>
      <c r="Q532" s="254"/>
      <c r="R532" s="254"/>
      <c r="S532" s="254"/>
      <c r="T532" s="254"/>
      <c r="U532" s="254"/>
      <c r="V532" s="254"/>
      <c r="W532" s="254"/>
      <c r="X532" s="254"/>
      <c r="Y532" s="254"/>
      <c r="Z532" s="254"/>
    </row>
    <row r="533" spans="1:26" ht="13.5" customHeight="1">
      <c r="A533" s="254"/>
      <c r="B533" s="254"/>
      <c r="C533" s="254"/>
      <c r="D533" s="269"/>
      <c r="E533" s="254"/>
      <c r="F533" s="270"/>
      <c r="G533" s="254"/>
      <c r="H533" s="254"/>
      <c r="I533" s="254"/>
      <c r="J533" s="254"/>
      <c r="K533" s="254"/>
      <c r="L533" s="254"/>
      <c r="M533" s="254"/>
      <c r="N533" s="254"/>
      <c r="O533" s="254"/>
      <c r="P533" s="254"/>
      <c r="Q533" s="254"/>
      <c r="R533" s="254"/>
      <c r="S533" s="254"/>
      <c r="T533" s="254"/>
      <c r="U533" s="254"/>
      <c r="V533" s="254"/>
      <c r="W533" s="254"/>
      <c r="X533" s="254"/>
      <c r="Y533" s="254"/>
      <c r="Z533" s="254"/>
    </row>
    <row r="534" spans="1:26" ht="13.5" customHeight="1">
      <c r="A534" s="254"/>
      <c r="B534" s="254"/>
      <c r="C534" s="254"/>
      <c r="D534" s="269"/>
      <c r="E534" s="254"/>
      <c r="F534" s="270"/>
      <c r="G534" s="254"/>
      <c r="H534" s="254"/>
      <c r="I534" s="254"/>
      <c r="J534" s="254"/>
      <c r="K534" s="254"/>
      <c r="L534" s="254"/>
      <c r="M534" s="254"/>
      <c r="N534" s="254"/>
      <c r="O534" s="254"/>
      <c r="P534" s="254"/>
      <c r="Q534" s="254"/>
      <c r="R534" s="254"/>
      <c r="S534" s="254"/>
      <c r="T534" s="254"/>
      <c r="U534" s="254"/>
      <c r="V534" s="254"/>
      <c r="W534" s="254"/>
      <c r="X534" s="254"/>
      <c r="Y534" s="254"/>
      <c r="Z534" s="254"/>
    </row>
    <row r="535" spans="1:26" ht="13.5" customHeight="1">
      <c r="A535" s="254"/>
      <c r="B535" s="254"/>
      <c r="C535" s="254"/>
      <c r="D535" s="269"/>
      <c r="E535" s="254"/>
      <c r="F535" s="270"/>
      <c r="G535" s="254"/>
      <c r="H535" s="254"/>
      <c r="I535" s="254"/>
      <c r="J535" s="254"/>
      <c r="K535" s="254"/>
      <c r="L535" s="254"/>
      <c r="M535" s="254"/>
      <c r="N535" s="254"/>
      <c r="O535" s="254"/>
      <c r="P535" s="254"/>
      <c r="Q535" s="254"/>
      <c r="R535" s="254"/>
      <c r="S535" s="254"/>
      <c r="T535" s="254"/>
      <c r="U535" s="254"/>
      <c r="V535" s="254"/>
      <c r="W535" s="254"/>
      <c r="X535" s="254"/>
      <c r="Y535" s="254"/>
      <c r="Z535" s="254"/>
    </row>
    <row r="536" spans="1:26" ht="13.5" customHeight="1">
      <c r="A536" s="254"/>
      <c r="B536" s="254"/>
      <c r="C536" s="254"/>
      <c r="D536" s="269"/>
      <c r="E536" s="254"/>
      <c r="F536" s="270"/>
      <c r="G536" s="254"/>
      <c r="H536" s="254"/>
      <c r="I536" s="254"/>
      <c r="J536" s="254"/>
      <c r="K536" s="254"/>
      <c r="L536" s="254"/>
      <c r="M536" s="254"/>
      <c r="N536" s="254"/>
      <c r="O536" s="254"/>
      <c r="P536" s="254"/>
      <c r="Q536" s="254"/>
      <c r="R536" s="254"/>
      <c r="S536" s="254"/>
      <c r="T536" s="254"/>
      <c r="U536" s="254"/>
      <c r="V536" s="254"/>
      <c r="W536" s="254"/>
      <c r="X536" s="254"/>
      <c r="Y536" s="254"/>
      <c r="Z536" s="254"/>
    </row>
    <row r="537" spans="1:26" ht="13.5" customHeight="1">
      <c r="A537" s="254"/>
      <c r="B537" s="254"/>
      <c r="C537" s="254"/>
      <c r="D537" s="269"/>
      <c r="E537" s="254"/>
      <c r="F537" s="270"/>
      <c r="G537" s="254"/>
      <c r="H537" s="254"/>
      <c r="I537" s="254"/>
      <c r="J537" s="254"/>
      <c r="K537" s="254"/>
      <c r="L537" s="254"/>
      <c r="M537" s="254"/>
      <c r="N537" s="254"/>
      <c r="O537" s="254"/>
      <c r="P537" s="254"/>
      <c r="Q537" s="254"/>
      <c r="R537" s="254"/>
      <c r="S537" s="254"/>
      <c r="T537" s="254"/>
      <c r="U537" s="254"/>
      <c r="V537" s="254"/>
      <c r="W537" s="254"/>
      <c r="X537" s="254"/>
      <c r="Y537" s="254"/>
      <c r="Z537" s="254"/>
    </row>
    <row r="538" spans="1:26" ht="13.5" customHeight="1">
      <c r="A538" s="254"/>
      <c r="B538" s="254"/>
      <c r="C538" s="254"/>
      <c r="D538" s="269"/>
      <c r="E538" s="254"/>
      <c r="F538" s="270"/>
      <c r="G538" s="254"/>
      <c r="H538" s="254"/>
      <c r="I538" s="254"/>
      <c r="J538" s="254"/>
      <c r="K538" s="254"/>
      <c r="L538" s="254"/>
      <c r="M538" s="254"/>
      <c r="N538" s="254"/>
      <c r="O538" s="254"/>
      <c r="P538" s="254"/>
      <c r="Q538" s="254"/>
      <c r="R538" s="254"/>
      <c r="S538" s="254"/>
      <c r="T538" s="254"/>
      <c r="U538" s="254"/>
      <c r="V538" s="254"/>
      <c r="W538" s="254"/>
      <c r="X538" s="254"/>
      <c r="Y538" s="254"/>
      <c r="Z538" s="254"/>
    </row>
    <row r="539" spans="1:26" ht="13.5" customHeight="1">
      <c r="A539" s="254"/>
      <c r="B539" s="254"/>
      <c r="C539" s="254"/>
      <c r="D539" s="269"/>
      <c r="E539" s="254"/>
      <c r="F539" s="270"/>
      <c r="G539" s="254"/>
      <c r="H539" s="254"/>
      <c r="I539" s="254"/>
      <c r="J539" s="254"/>
      <c r="K539" s="254"/>
      <c r="L539" s="254"/>
      <c r="M539" s="254"/>
      <c r="N539" s="254"/>
      <c r="O539" s="254"/>
      <c r="P539" s="254"/>
      <c r="Q539" s="254"/>
      <c r="R539" s="254"/>
      <c r="S539" s="254"/>
      <c r="T539" s="254"/>
      <c r="U539" s="254"/>
      <c r="V539" s="254"/>
      <c r="W539" s="254"/>
      <c r="X539" s="254"/>
      <c r="Y539" s="254"/>
      <c r="Z539" s="254"/>
    </row>
    <row r="540" spans="1:26" ht="13.5" customHeight="1">
      <c r="A540" s="254"/>
      <c r="B540" s="254"/>
      <c r="C540" s="254"/>
      <c r="D540" s="269"/>
      <c r="E540" s="254"/>
      <c r="F540" s="270"/>
      <c r="G540" s="254"/>
      <c r="H540" s="254"/>
      <c r="I540" s="254"/>
      <c r="J540" s="254"/>
      <c r="K540" s="254"/>
      <c r="L540" s="254"/>
      <c r="M540" s="254"/>
      <c r="N540" s="254"/>
      <c r="O540" s="254"/>
      <c r="P540" s="254"/>
      <c r="Q540" s="254"/>
      <c r="R540" s="254"/>
      <c r="S540" s="254"/>
      <c r="T540" s="254"/>
      <c r="U540" s="254"/>
      <c r="V540" s="254"/>
      <c r="W540" s="254"/>
      <c r="X540" s="254"/>
      <c r="Y540" s="254"/>
      <c r="Z540" s="254"/>
    </row>
    <row r="541" spans="1:26" ht="13.5" customHeight="1">
      <c r="A541" s="254"/>
      <c r="B541" s="254"/>
      <c r="C541" s="254"/>
      <c r="D541" s="269"/>
      <c r="E541" s="254"/>
      <c r="F541" s="270"/>
      <c r="G541" s="254"/>
      <c r="H541" s="254"/>
      <c r="I541" s="254"/>
      <c r="J541" s="254"/>
      <c r="K541" s="254"/>
      <c r="L541" s="254"/>
      <c r="M541" s="254"/>
      <c r="N541" s="254"/>
      <c r="O541" s="254"/>
      <c r="P541" s="254"/>
      <c r="Q541" s="254"/>
      <c r="R541" s="254"/>
      <c r="S541" s="254"/>
      <c r="T541" s="254"/>
      <c r="U541" s="254"/>
      <c r="V541" s="254"/>
      <c r="W541" s="254"/>
      <c r="X541" s="254"/>
      <c r="Y541" s="254"/>
      <c r="Z541" s="254"/>
    </row>
    <row r="542" spans="1:26" ht="13.5" customHeight="1">
      <c r="A542" s="254"/>
      <c r="B542" s="254"/>
      <c r="C542" s="254"/>
      <c r="D542" s="269"/>
      <c r="E542" s="254"/>
      <c r="F542" s="270"/>
      <c r="G542" s="254"/>
      <c r="H542" s="254"/>
      <c r="I542" s="254"/>
      <c r="J542" s="254"/>
      <c r="K542" s="254"/>
      <c r="L542" s="254"/>
      <c r="M542" s="254"/>
      <c r="N542" s="254"/>
      <c r="O542" s="254"/>
      <c r="P542" s="254"/>
      <c r="Q542" s="254"/>
      <c r="R542" s="254"/>
      <c r="S542" s="254"/>
      <c r="T542" s="254"/>
      <c r="U542" s="254"/>
      <c r="V542" s="254"/>
      <c r="W542" s="254"/>
      <c r="X542" s="254"/>
      <c r="Y542" s="254"/>
      <c r="Z542" s="254"/>
    </row>
    <row r="543" spans="1:26" ht="13.5" customHeight="1">
      <c r="A543" s="254"/>
      <c r="B543" s="254"/>
      <c r="C543" s="254"/>
      <c r="D543" s="269"/>
      <c r="E543" s="254"/>
      <c r="F543" s="270"/>
      <c r="G543" s="254"/>
      <c r="H543" s="254"/>
      <c r="I543" s="254"/>
      <c r="J543" s="254"/>
      <c r="K543" s="254"/>
      <c r="L543" s="254"/>
      <c r="M543" s="254"/>
      <c r="N543" s="254"/>
      <c r="O543" s="254"/>
      <c r="P543" s="254"/>
      <c r="Q543" s="254"/>
      <c r="R543" s="254"/>
      <c r="S543" s="254"/>
      <c r="T543" s="254"/>
      <c r="U543" s="254"/>
      <c r="V543" s="254"/>
      <c r="W543" s="254"/>
      <c r="X543" s="254"/>
      <c r="Y543" s="254"/>
      <c r="Z543" s="254"/>
    </row>
    <row r="544" spans="1:26" ht="13.5" customHeight="1">
      <c r="A544" s="254"/>
      <c r="B544" s="254"/>
      <c r="C544" s="254"/>
      <c r="D544" s="269"/>
      <c r="E544" s="254"/>
      <c r="F544" s="270"/>
      <c r="G544" s="254"/>
      <c r="H544" s="254"/>
      <c r="I544" s="254"/>
      <c r="J544" s="254"/>
      <c r="K544" s="254"/>
      <c r="L544" s="254"/>
      <c r="M544" s="254"/>
      <c r="N544" s="254"/>
      <c r="O544" s="254"/>
      <c r="P544" s="254"/>
      <c r="Q544" s="254"/>
      <c r="R544" s="254"/>
      <c r="S544" s="254"/>
      <c r="T544" s="254"/>
      <c r="U544" s="254"/>
      <c r="V544" s="254"/>
      <c r="W544" s="254"/>
      <c r="X544" s="254"/>
      <c r="Y544" s="254"/>
      <c r="Z544" s="254"/>
    </row>
    <row r="545" spans="1:26" ht="13.5" customHeight="1">
      <c r="A545" s="254"/>
      <c r="B545" s="254"/>
      <c r="C545" s="254"/>
      <c r="D545" s="269"/>
      <c r="E545" s="254"/>
      <c r="F545" s="270"/>
      <c r="G545" s="254"/>
      <c r="H545" s="254"/>
      <c r="I545" s="254"/>
      <c r="J545" s="254"/>
      <c r="K545" s="254"/>
      <c r="L545" s="254"/>
      <c r="M545" s="254"/>
      <c r="N545" s="254"/>
      <c r="O545" s="254"/>
      <c r="P545" s="254"/>
      <c r="Q545" s="254"/>
      <c r="R545" s="254"/>
      <c r="S545" s="254"/>
      <c r="T545" s="254"/>
      <c r="U545" s="254"/>
      <c r="V545" s="254"/>
      <c r="W545" s="254"/>
      <c r="X545" s="254"/>
      <c r="Y545" s="254"/>
      <c r="Z545" s="254"/>
    </row>
    <row r="546" spans="1:26" ht="13.5" customHeight="1">
      <c r="A546" s="254"/>
      <c r="B546" s="254"/>
      <c r="C546" s="254"/>
      <c r="D546" s="269"/>
      <c r="E546" s="254"/>
      <c r="F546" s="270"/>
      <c r="G546" s="254"/>
      <c r="H546" s="254"/>
      <c r="I546" s="254"/>
      <c r="J546" s="254"/>
      <c r="K546" s="254"/>
      <c r="L546" s="254"/>
      <c r="M546" s="254"/>
      <c r="N546" s="254"/>
      <c r="O546" s="254"/>
      <c r="P546" s="254"/>
      <c r="Q546" s="254"/>
      <c r="R546" s="254"/>
      <c r="S546" s="254"/>
      <c r="T546" s="254"/>
      <c r="U546" s="254"/>
      <c r="V546" s="254"/>
      <c r="W546" s="254"/>
      <c r="X546" s="254"/>
      <c r="Y546" s="254"/>
      <c r="Z546" s="254"/>
    </row>
    <row r="547" spans="1:26" ht="13.5" customHeight="1">
      <c r="A547" s="254"/>
      <c r="B547" s="254"/>
      <c r="C547" s="254"/>
      <c r="D547" s="269"/>
      <c r="E547" s="254"/>
      <c r="F547" s="270"/>
      <c r="G547" s="254"/>
      <c r="H547" s="254"/>
      <c r="I547" s="254"/>
      <c r="J547" s="254"/>
      <c r="K547" s="254"/>
      <c r="L547" s="254"/>
      <c r="M547" s="254"/>
      <c r="N547" s="254"/>
      <c r="O547" s="254"/>
      <c r="P547" s="254"/>
      <c r="Q547" s="254"/>
      <c r="R547" s="254"/>
      <c r="S547" s="254"/>
      <c r="T547" s="254"/>
      <c r="U547" s="254"/>
      <c r="V547" s="254"/>
      <c r="W547" s="254"/>
      <c r="X547" s="254"/>
      <c r="Y547" s="254"/>
      <c r="Z547" s="254"/>
    </row>
    <row r="548" spans="1:26" ht="13.5" customHeight="1">
      <c r="A548" s="254"/>
      <c r="B548" s="254"/>
      <c r="C548" s="254"/>
      <c r="D548" s="269"/>
      <c r="E548" s="254"/>
      <c r="F548" s="270"/>
      <c r="G548" s="254"/>
      <c r="H548" s="254"/>
      <c r="I548" s="254"/>
      <c r="J548" s="254"/>
      <c r="K548" s="254"/>
      <c r="L548" s="254"/>
      <c r="M548" s="254"/>
      <c r="N548" s="254"/>
      <c r="O548" s="254"/>
      <c r="P548" s="254"/>
      <c r="Q548" s="254"/>
      <c r="R548" s="254"/>
      <c r="S548" s="254"/>
      <c r="T548" s="254"/>
      <c r="U548" s="254"/>
      <c r="V548" s="254"/>
      <c r="W548" s="254"/>
      <c r="X548" s="254"/>
      <c r="Y548" s="254"/>
      <c r="Z548" s="254"/>
    </row>
    <row r="549" spans="1:26" ht="13.5" customHeight="1">
      <c r="A549" s="254"/>
      <c r="B549" s="254"/>
      <c r="C549" s="254"/>
      <c r="D549" s="269"/>
      <c r="E549" s="254"/>
      <c r="F549" s="270"/>
      <c r="G549" s="254"/>
      <c r="H549" s="254"/>
      <c r="I549" s="254"/>
      <c r="J549" s="254"/>
      <c r="K549" s="254"/>
      <c r="L549" s="254"/>
      <c r="M549" s="254"/>
      <c r="N549" s="254"/>
      <c r="O549" s="254"/>
      <c r="P549" s="254"/>
      <c r="Q549" s="254"/>
      <c r="R549" s="254"/>
      <c r="S549" s="254"/>
      <c r="T549" s="254"/>
      <c r="U549" s="254"/>
      <c r="V549" s="254"/>
      <c r="W549" s="254"/>
      <c r="X549" s="254"/>
      <c r="Y549" s="254"/>
      <c r="Z549" s="254"/>
    </row>
    <row r="550" spans="1:26" ht="13.5" customHeight="1">
      <c r="A550" s="254"/>
      <c r="B550" s="254"/>
      <c r="C550" s="254"/>
      <c r="D550" s="269"/>
      <c r="E550" s="254"/>
      <c r="F550" s="270"/>
      <c r="G550" s="254"/>
      <c r="H550" s="254"/>
      <c r="I550" s="254"/>
      <c r="J550" s="254"/>
      <c r="K550" s="254"/>
      <c r="L550" s="254"/>
      <c r="M550" s="254"/>
      <c r="N550" s="254"/>
      <c r="O550" s="254"/>
      <c r="P550" s="254"/>
      <c r="Q550" s="254"/>
      <c r="R550" s="254"/>
      <c r="S550" s="254"/>
      <c r="T550" s="254"/>
      <c r="U550" s="254"/>
      <c r="V550" s="254"/>
      <c r="W550" s="254"/>
      <c r="X550" s="254"/>
      <c r="Y550" s="254"/>
      <c r="Z550" s="254"/>
    </row>
    <row r="551" spans="1:26" ht="13.5" customHeight="1">
      <c r="A551" s="254"/>
      <c r="B551" s="254"/>
      <c r="C551" s="254"/>
      <c r="D551" s="269"/>
      <c r="E551" s="254"/>
      <c r="F551" s="270"/>
      <c r="G551" s="254"/>
      <c r="H551" s="254"/>
      <c r="I551" s="254"/>
      <c r="J551" s="254"/>
      <c r="K551" s="254"/>
      <c r="L551" s="254"/>
      <c r="M551" s="254"/>
      <c r="N551" s="254"/>
      <c r="O551" s="254"/>
      <c r="P551" s="254"/>
      <c r="Q551" s="254"/>
      <c r="R551" s="254"/>
      <c r="S551" s="254"/>
      <c r="T551" s="254"/>
      <c r="U551" s="254"/>
      <c r="V551" s="254"/>
      <c r="W551" s="254"/>
      <c r="X551" s="254"/>
      <c r="Y551" s="254"/>
      <c r="Z551" s="254"/>
    </row>
    <row r="552" spans="1:26" ht="13.5" customHeight="1">
      <c r="A552" s="254"/>
      <c r="B552" s="254"/>
      <c r="C552" s="254"/>
      <c r="D552" s="269"/>
      <c r="E552" s="254"/>
      <c r="F552" s="270"/>
      <c r="G552" s="254"/>
      <c r="H552" s="254"/>
      <c r="I552" s="254"/>
      <c r="J552" s="254"/>
      <c r="K552" s="254"/>
      <c r="L552" s="254"/>
      <c r="M552" s="254"/>
      <c r="N552" s="254"/>
      <c r="O552" s="254"/>
      <c r="P552" s="254"/>
      <c r="Q552" s="254"/>
      <c r="R552" s="254"/>
      <c r="S552" s="254"/>
      <c r="T552" s="254"/>
      <c r="U552" s="254"/>
      <c r="V552" s="254"/>
      <c r="W552" s="254"/>
      <c r="X552" s="254"/>
      <c r="Y552" s="254"/>
      <c r="Z552" s="254"/>
    </row>
    <row r="553" spans="1:26" ht="13.5" customHeight="1">
      <c r="A553" s="254"/>
      <c r="B553" s="254"/>
      <c r="C553" s="254"/>
      <c r="D553" s="269"/>
      <c r="E553" s="254"/>
      <c r="F553" s="270"/>
      <c r="G553" s="254"/>
      <c r="H553" s="254"/>
      <c r="I553" s="254"/>
      <c r="J553" s="254"/>
      <c r="K553" s="254"/>
      <c r="L553" s="254"/>
      <c r="M553" s="254"/>
      <c r="N553" s="254"/>
      <c r="O553" s="254"/>
      <c r="P553" s="254"/>
      <c r="Q553" s="254"/>
      <c r="R553" s="254"/>
      <c r="S553" s="254"/>
      <c r="T553" s="254"/>
      <c r="U553" s="254"/>
      <c r="V553" s="254"/>
      <c r="W553" s="254"/>
      <c r="X553" s="254"/>
      <c r="Y553" s="254"/>
      <c r="Z553" s="254"/>
    </row>
    <row r="554" spans="1:26" ht="13.5" customHeight="1">
      <c r="A554" s="254"/>
      <c r="B554" s="254"/>
      <c r="C554" s="254"/>
      <c r="D554" s="269"/>
      <c r="E554" s="254"/>
      <c r="F554" s="270"/>
      <c r="G554" s="254"/>
      <c r="H554" s="254"/>
      <c r="I554" s="254"/>
      <c r="J554" s="254"/>
      <c r="K554" s="254"/>
      <c r="L554" s="254"/>
      <c r="M554" s="254"/>
      <c r="N554" s="254"/>
      <c r="O554" s="254"/>
      <c r="P554" s="254"/>
      <c r="Q554" s="254"/>
      <c r="R554" s="254"/>
      <c r="S554" s="254"/>
      <c r="T554" s="254"/>
      <c r="U554" s="254"/>
      <c r="V554" s="254"/>
      <c r="W554" s="254"/>
      <c r="X554" s="254"/>
      <c r="Y554" s="254"/>
      <c r="Z554" s="254"/>
    </row>
    <row r="555" spans="1:26" ht="13.5" customHeight="1">
      <c r="A555" s="254"/>
      <c r="B555" s="254"/>
      <c r="C555" s="254"/>
      <c r="D555" s="269"/>
      <c r="E555" s="254"/>
      <c r="F555" s="270"/>
      <c r="G555" s="254"/>
      <c r="H555" s="254"/>
      <c r="I555" s="254"/>
      <c r="J555" s="254"/>
      <c r="K555" s="254"/>
      <c r="L555" s="254"/>
      <c r="M555" s="254"/>
      <c r="N555" s="254"/>
      <c r="O555" s="254"/>
      <c r="P555" s="254"/>
      <c r="Q555" s="254"/>
      <c r="R555" s="254"/>
      <c r="S555" s="254"/>
      <c r="T555" s="254"/>
      <c r="U555" s="254"/>
      <c r="V555" s="254"/>
      <c r="W555" s="254"/>
      <c r="X555" s="254"/>
      <c r="Y555" s="254"/>
      <c r="Z555" s="254"/>
    </row>
    <row r="556" spans="1:26" ht="13.5" customHeight="1">
      <c r="A556" s="254"/>
      <c r="B556" s="254"/>
      <c r="C556" s="254"/>
      <c r="D556" s="269"/>
      <c r="E556" s="254"/>
      <c r="F556" s="270"/>
      <c r="G556" s="254"/>
      <c r="H556" s="254"/>
      <c r="I556" s="254"/>
      <c r="J556" s="254"/>
      <c r="K556" s="254"/>
      <c r="L556" s="254"/>
      <c r="M556" s="254"/>
      <c r="N556" s="254"/>
      <c r="O556" s="254"/>
      <c r="P556" s="254"/>
      <c r="Q556" s="254"/>
      <c r="R556" s="254"/>
      <c r="S556" s="254"/>
      <c r="T556" s="254"/>
      <c r="U556" s="254"/>
      <c r="V556" s="254"/>
      <c r="W556" s="254"/>
      <c r="X556" s="254"/>
      <c r="Y556" s="254"/>
      <c r="Z556" s="254"/>
    </row>
    <row r="557" spans="1:26" ht="13.5" customHeight="1">
      <c r="A557" s="254"/>
      <c r="B557" s="254"/>
      <c r="C557" s="254"/>
      <c r="D557" s="269"/>
      <c r="E557" s="254"/>
      <c r="F557" s="270"/>
      <c r="G557" s="254"/>
      <c r="H557" s="254"/>
      <c r="I557" s="254"/>
      <c r="J557" s="254"/>
      <c r="K557" s="254"/>
      <c r="L557" s="254"/>
      <c r="M557" s="254"/>
      <c r="N557" s="254"/>
      <c r="O557" s="254"/>
      <c r="P557" s="254"/>
      <c r="Q557" s="254"/>
      <c r="R557" s="254"/>
      <c r="S557" s="254"/>
      <c r="T557" s="254"/>
      <c r="U557" s="254"/>
      <c r="V557" s="254"/>
      <c r="W557" s="254"/>
      <c r="X557" s="254"/>
      <c r="Y557" s="254"/>
      <c r="Z557" s="254"/>
    </row>
    <row r="558" spans="1:26" ht="13.5" customHeight="1">
      <c r="A558" s="254"/>
      <c r="B558" s="254"/>
      <c r="C558" s="254"/>
      <c r="D558" s="269"/>
      <c r="E558" s="254"/>
      <c r="F558" s="270"/>
      <c r="G558" s="254"/>
      <c r="H558" s="254"/>
      <c r="I558" s="254"/>
      <c r="J558" s="254"/>
      <c r="K558" s="254"/>
      <c r="L558" s="254"/>
      <c r="M558" s="254"/>
      <c r="N558" s="254"/>
      <c r="O558" s="254"/>
      <c r="P558" s="254"/>
      <c r="Q558" s="254"/>
      <c r="R558" s="254"/>
      <c r="S558" s="254"/>
      <c r="T558" s="254"/>
      <c r="U558" s="254"/>
      <c r="V558" s="254"/>
      <c r="W558" s="254"/>
      <c r="X558" s="254"/>
      <c r="Y558" s="254"/>
      <c r="Z558" s="254"/>
    </row>
    <row r="559" spans="1:26" ht="13.5" customHeight="1">
      <c r="A559" s="254"/>
      <c r="B559" s="254"/>
      <c r="C559" s="254"/>
      <c r="D559" s="269"/>
      <c r="E559" s="254"/>
      <c r="F559" s="270"/>
      <c r="G559" s="254"/>
      <c r="H559" s="254"/>
      <c r="I559" s="254"/>
      <c r="J559" s="254"/>
      <c r="K559" s="254"/>
      <c r="L559" s="254"/>
      <c r="M559" s="254"/>
      <c r="N559" s="254"/>
      <c r="O559" s="254"/>
      <c r="P559" s="254"/>
      <c r="Q559" s="254"/>
      <c r="R559" s="254"/>
      <c r="S559" s="254"/>
      <c r="T559" s="254"/>
      <c r="U559" s="254"/>
      <c r="V559" s="254"/>
      <c r="W559" s="254"/>
      <c r="X559" s="254"/>
      <c r="Y559" s="254"/>
      <c r="Z559" s="254"/>
    </row>
    <row r="560" spans="1:26" ht="13.5" customHeight="1">
      <c r="A560" s="254"/>
      <c r="B560" s="254"/>
      <c r="C560" s="254"/>
      <c r="D560" s="269"/>
      <c r="E560" s="254"/>
      <c r="F560" s="270"/>
      <c r="G560" s="254"/>
      <c r="H560" s="254"/>
      <c r="I560" s="254"/>
      <c r="J560" s="254"/>
      <c r="K560" s="254"/>
      <c r="L560" s="254"/>
      <c r="M560" s="254"/>
      <c r="N560" s="254"/>
      <c r="O560" s="254"/>
      <c r="P560" s="254"/>
      <c r="Q560" s="254"/>
      <c r="R560" s="254"/>
      <c r="S560" s="254"/>
      <c r="T560" s="254"/>
      <c r="U560" s="254"/>
      <c r="V560" s="254"/>
      <c r="W560" s="254"/>
      <c r="X560" s="254"/>
      <c r="Y560" s="254"/>
      <c r="Z560" s="254"/>
    </row>
    <row r="561" spans="1:26" ht="13.5" customHeight="1">
      <c r="A561" s="254"/>
      <c r="B561" s="254"/>
      <c r="C561" s="254"/>
      <c r="D561" s="269"/>
      <c r="E561" s="254"/>
      <c r="F561" s="270"/>
      <c r="G561" s="254"/>
      <c r="H561" s="254"/>
      <c r="I561" s="254"/>
      <c r="J561" s="254"/>
      <c r="K561" s="254"/>
      <c r="L561" s="254"/>
      <c r="M561" s="254"/>
      <c r="N561" s="254"/>
      <c r="O561" s="254"/>
      <c r="P561" s="254"/>
      <c r="Q561" s="254"/>
      <c r="R561" s="254"/>
      <c r="S561" s="254"/>
      <c r="T561" s="254"/>
      <c r="U561" s="254"/>
      <c r="V561" s="254"/>
      <c r="W561" s="254"/>
      <c r="X561" s="254"/>
      <c r="Y561" s="254"/>
      <c r="Z561" s="254"/>
    </row>
    <row r="562" spans="1:26" ht="13.5" customHeight="1">
      <c r="A562" s="254"/>
      <c r="B562" s="254"/>
      <c r="C562" s="254"/>
      <c r="D562" s="269"/>
      <c r="E562" s="254"/>
      <c r="F562" s="270"/>
      <c r="G562" s="254"/>
      <c r="H562" s="254"/>
      <c r="I562" s="254"/>
      <c r="J562" s="254"/>
      <c r="K562" s="254"/>
      <c r="L562" s="254"/>
      <c r="M562" s="254"/>
      <c r="N562" s="254"/>
      <c r="O562" s="254"/>
      <c r="P562" s="254"/>
      <c r="Q562" s="254"/>
      <c r="R562" s="254"/>
      <c r="S562" s="254"/>
      <c r="T562" s="254"/>
      <c r="U562" s="254"/>
      <c r="V562" s="254"/>
      <c r="W562" s="254"/>
      <c r="X562" s="254"/>
      <c r="Y562" s="254"/>
      <c r="Z562" s="254"/>
    </row>
    <row r="563" spans="1:26" ht="13.5" customHeight="1">
      <c r="A563" s="254"/>
      <c r="B563" s="254"/>
      <c r="C563" s="254"/>
      <c r="D563" s="269"/>
      <c r="E563" s="254"/>
      <c r="F563" s="270"/>
      <c r="G563" s="254"/>
      <c r="H563" s="254"/>
      <c r="I563" s="254"/>
      <c r="J563" s="254"/>
      <c r="K563" s="254"/>
      <c r="L563" s="254"/>
      <c r="M563" s="254"/>
      <c r="N563" s="254"/>
      <c r="O563" s="254"/>
      <c r="P563" s="254"/>
      <c r="Q563" s="254"/>
      <c r="R563" s="254"/>
      <c r="S563" s="254"/>
      <c r="T563" s="254"/>
      <c r="U563" s="254"/>
      <c r="V563" s="254"/>
      <c r="W563" s="254"/>
      <c r="X563" s="254"/>
      <c r="Y563" s="254"/>
      <c r="Z563" s="254"/>
    </row>
    <row r="564" spans="1:26" ht="13.5" customHeight="1">
      <c r="A564" s="254"/>
      <c r="B564" s="254"/>
      <c r="C564" s="254"/>
      <c r="D564" s="269"/>
      <c r="E564" s="254"/>
      <c r="F564" s="270"/>
      <c r="G564" s="254"/>
      <c r="H564" s="254"/>
      <c r="I564" s="254"/>
      <c r="J564" s="254"/>
      <c r="K564" s="254"/>
      <c r="L564" s="254"/>
      <c r="M564" s="254"/>
      <c r="N564" s="254"/>
      <c r="O564" s="254"/>
      <c r="P564" s="254"/>
      <c r="Q564" s="254"/>
      <c r="R564" s="254"/>
      <c r="S564" s="254"/>
      <c r="T564" s="254"/>
      <c r="U564" s="254"/>
      <c r="V564" s="254"/>
      <c r="W564" s="254"/>
      <c r="X564" s="254"/>
      <c r="Y564" s="254"/>
      <c r="Z564" s="254"/>
    </row>
    <row r="565" spans="1:26" ht="13.5" customHeight="1">
      <c r="A565" s="254"/>
      <c r="B565" s="254"/>
      <c r="C565" s="254"/>
      <c r="D565" s="269"/>
      <c r="E565" s="254"/>
      <c r="F565" s="270"/>
      <c r="G565" s="254"/>
      <c r="H565" s="254"/>
      <c r="I565" s="254"/>
      <c r="J565" s="254"/>
      <c r="K565" s="254"/>
      <c r="L565" s="254"/>
      <c r="M565" s="254"/>
      <c r="N565" s="254"/>
      <c r="O565" s="254"/>
      <c r="P565" s="254"/>
      <c r="Q565" s="254"/>
      <c r="R565" s="254"/>
      <c r="S565" s="254"/>
      <c r="T565" s="254"/>
      <c r="U565" s="254"/>
      <c r="V565" s="254"/>
      <c r="W565" s="254"/>
      <c r="X565" s="254"/>
      <c r="Y565" s="254"/>
      <c r="Z565" s="254"/>
    </row>
    <row r="566" spans="1:26" ht="13.5" customHeight="1">
      <c r="A566" s="254"/>
      <c r="B566" s="254"/>
      <c r="C566" s="254"/>
      <c r="D566" s="269"/>
      <c r="E566" s="254"/>
      <c r="F566" s="270"/>
      <c r="G566" s="254"/>
      <c r="H566" s="254"/>
      <c r="I566" s="254"/>
      <c r="J566" s="254"/>
      <c r="K566" s="254"/>
      <c r="L566" s="254"/>
      <c r="M566" s="254"/>
      <c r="N566" s="254"/>
      <c r="O566" s="254"/>
      <c r="P566" s="254"/>
      <c r="Q566" s="254"/>
      <c r="R566" s="254"/>
      <c r="S566" s="254"/>
      <c r="T566" s="254"/>
      <c r="U566" s="254"/>
      <c r="V566" s="254"/>
      <c r="W566" s="254"/>
      <c r="X566" s="254"/>
      <c r="Y566" s="254"/>
      <c r="Z566" s="254"/>
    </row>
    <row r="567" spans="1:26" ht="13.5" customHeight="1">
      <c r="A567" s="254"/>
      <c r="B567" s="254"/>
      <c r="C567" s="254"/>
      <c r="D567" s="269"/>
      <c r="E567" s="254"/>
      <c r="F567" s="270"/>
      <c r="G567" s="254"/>
      <c r="H567" s="254"/>
      <c r="I567" s="254"/>
      <c r="J567" s="254"/>
      <c r="K567" s="254"/>
      <c r="L567" s="254"/>
      <c r="M567" s="254"/>
      <c r="N567" s="254"/>
      <c r="O567" s="254"/>
      <c r="P567" s="254"/>
      <c r="Q567" s="254"/>
      <c r="R567" s="254"/>
      <c r="S567" s="254"/>
      <c r="T567" s="254"/>
      <c r="U567" s="254"/>
      <c r="V567" s="254"/>
      <c r="W567" s="254"/>
      <c r="X567" s="254"/>
      <c r="Y567" s="254"/>
      <c r="Z567" s="254"/>
    </row>
    <row r="568" spans="1:26" ht="13.5" customHeight="1">
      <c r="A568" s="254"/>
      <c r="B568" s="254"/>
      <c r="C568" s="254"/>
      <c r="D568" s="269"/>
      <c r="E568" s="254"/>
      <c r="F568" s="270"/>
      <c r="G568" s="254"/>
      <c r="H568" s="254"/>
      <c r="I568" s="254"/>
      <c r="J568" s="254"/>
      <c r="K568" s="254"/>
      <c r="L568" s="254"/>
      <c r="M568" s="254"/>
      <c r="N568" s="254"/>
      <c r="O568" s="254"/>
      <c r="P568" s="254"/>
      <c r="Q568" s="254"/>
      <c r="R568" s="254"/>
      <c r="S568" s="254"/>
      <c r="T568" s="254"/>
      <c r="U568" s="254"/>
      <c r="V568" s="254"/>
      <c r="W568" s="254"/>
      <c r="X568" s="254"/>
      <c r="Y568" s="254"/>
      <c r="Z568" s="254"/>
    </row>
    <row r="569" spans="1:26" ht="13.5" customHeight="1">
      <c r="A569" s="254"/>
      <c r="B569" s="254"/>
      <c r="C569" s="254"/>
      <c r="D569" s="269"/>
      <c r="E569" s="254"/>
      <c r="F569" s="270"/>
      <c r="G569" s="254"/>
      <c r="H569" s="254"/>
      <c r="I569" s="254"/>
      <c r="J569" s="254"/>
      <c r="K569" s="254"/>
      <c r="L569" s="254"/>
      <c r="M569" s="254"/>
      <c r="N569" s="254"/>
      <c r="O569" s="254"/>
      <c r="P569" s="254"/>
      <c r="Q569" s="254"/>
      <c r="R569" s="254"/>
      <c r="S569" s="254"/>
      <c r="T569" s="254"/>
      <c r="U569" s="254"/>
      <c r="V569" s="254"/>
      <c r="W569" s="254"/>
      <c r="X569" s="254"/>
      <c r="Y569" s="254"/>
      <c r="Z569" s="254"/>
    </row>
    <row r="570" spans="1:26" ht="13.5" customHeight="1">
      <c r="A570" s="254"/>
      <c r="B570" s="254"/>
      <c r="C570" s="254"/>
      <c r="D570" s="269"/>
      <c r="E570" s="254"/>
      <c r="F570" s="270"/>
      <c r="G570" s="254"/>
      <c r="H570" s="254"/>
      <c r="I570" s="254"/>
      <c r="J570" s="254"/>
      <c r="K570" s="254"/>
      <c r="L570" s="254"/>
      <c r="M570" s="254"/>
      <c r="N570" s="254"/>
      <c r="O570" s="254"/>
      <c r="P570" s="254"/>
      <c r="Q570" s="254"/>
      <c r="R570" s="254"/>
      <c r="S570" s="254"/>
      <c r="T570" s="254"/>
      <c r="U570" s="254"/>
      <c r="V570" s="254"/>
      <c r="W570" s="254"/>
      <c r="X570" s="254"/>
      <c r="Y570" s="254"/>
      <c r="Z570" s="254"/>
    </row>
    <row r="571" spans="1:26" ht="13.5" customHeight="1">
      <c r="A571" s="254"/>
      <c r="B571" s="254"/>
      <c r="C571" s="254"/>
      <c r="D571" s="269"/>
      <c r="E571" s="254"/>
      <c r="F571" s="270"/>
      <c r="G571" s="254"/>
      <c r="H571" s="254"/>
      <c r="I571" s="254"/>
      <c r="J571" s="254"/>
      <c r="K571" s="254"/>
      <c r="L571" s="254"/>
      <c r="M571" s="254"/>
      <c r="N571" s="254"/>
      <c r="O571" s="254"/>
      <c r="P571" s="254"/>
      <c r="Q571" s="254"/>
      <c r="R571" s="254"/>
      <c r="S571" s="254"/>
      <c r="T571" s="254"/>
      <c r="U571" s="254"/>
      <c r="V571" s="254"/>
      <c r="W571" s="254"/>
      <c r="X571" s="254"/>
      <c r="Y571" s="254"/>
      <c r="Z571" s="254"/>
    </row>
    <row r="572" spans="1:26" ht="13.5" customHeight="1">
      <c r="A572" s="254"/>
      <c r="B572" s="254"/>
      <c r="C572" s="254"/>
      <c r="D572" s="269"/>
      <c r="E572" s="254"/>
      <c r="F572" s="270"/>
      <c r="G572" s="254"/>
      <c r="H572" s="254"/>
      <c r="I572" s="254"/>
      <c r="J572" s="254"/>
      <c r="K572" s="254"/>
      <c r="L572" s="254"/>
      <c r="M572" s="254"/>
      <c r="N572" s="254"/>
      <c r="O572" s="254"/>
      <c r="P572" s="254"/>
      <c r="Q572" s="254"/>
      <c r="R572" s="254"/>
      <c r="S572" s="254"/>
      <c r="T572" s="254"/>
      <c r="U572" s="254"/>
      <c r="V572" s="254"/>
      <c r="W572" s="254"/>
      <c r="X572" s="254"/>
      <c r="Y572" s="254"/>
      <c r="Z572" s="254"/>
    </row>
    <row r="573" spans="1:26" ht="13.5" customHeight="1">
      <c r="A573" s="254"/>
      <c r="B573" s="254"/>
      <c r="C573" s="254"/>
      <c r="D573" s="269"/>
      <c r="E573" s="254"/>
      <c r="F573" s="270"/>
      <c r="G573" s="254"/>
      <c r="H573" s="254"/>
      <c r="I573" s="254"/>
      <c r="J573" s="254"/>
      <c r="K573" s="254"/>
      <c r="L573" s="254"/>
      <c r="M573" s="254"/>
      <c r="N573" s="254"/>
      <c r="O573" s="254"/>
      <c r="P573" s="254"/>
      <c r="Q573" s="254"/>
      <c r="R573" s="254"/>
      <c r="S573" s="254"/>
      <c r="T573" s="254"/>
      <c r="U573" s="254"/>
      <c r="V573" s="254"/>
      <c r="W573" s="254"/>
      <c r="X573" s="254"/>
      <c r="Y573" s="254"/>
      <c r="Z573" s="254"/>
    </row>
    <row r="574" spans="1:26" ht="13.5" customHeight="1">
      <c r="A574" s="254"/>
      <c r="B574" s="254"/>
      <c r="C574" s="254"/>
      <c r="D574" s="269"/>
      <c r="E574" s="254"/>
      <c r="F574" s="270"/>
      <c r="G574" s="254"/>
      <c r="H574" s="254"/>
      <c r="I574" s="254"/>
      <c r="J574" s="254"/>
      <c r="K574" s="254"/>
      <c r="L574" s="254"/>
      <c r="M574" s="254"/>
      <c r="N574" s="254"/>
      <c r="O574" s="254"/>
      <c r="P574" s="254"/>
      <c r="Q574" s="254"/>
      <c r="R574" s="254"/>
      <c r="S574" s="254"/>
      <c r="T574" s="254"/>
      <c r="U574" s="254"/>
      <c r="V574" s="254"/>
      <c r="W574" s="254"/>
      <c r="X574" s="254"/>
      <c r="Y574" s="254"/>
      <c r="Z574" s="254"/>
    </row>
    <row r="575" spans="1:26" ht="13.5" customHeight="1">
      <c r="A575" s="254"/>
      <c r="B575" s="254"/>
      <c r="C575" s="254"/>
      <c r="D575" s="269"/>
      <c r="E575" s="254"/>
      <c r="F575" s="270"/>
      <c r="G575" s="254"/>
      <c r="H575" s="254"/>
      <c r="I575" s="254"/>
      <c r="J575" s="254"/>
      <c r="K575" s="254"/>
      <c r="L575" s="254"/>
      <c r="M575" s="254"/>
      <c r="N575" s="254"/>
      <c r="O575" s="254"/>
      <c r="P575" s="254"/>
      <c r="Q575" s="254"/>
      <c r="R575" s="254"/>
      <c r="S575" s="254"/>
      <c r="T575" s="254"/>
      <c r="U575" s="254"/>
      <c r="V575" s="254"/>
      <c r="W575" s="254"/>
      <c r="X575" s="254"/>
      <c r="Y575" s="254"/>
      <c r="Z575" s="254"/>
    </row>
    <row r="576" spans="1:26" ht="13.5" customHeight="1">
      <c r="A576" s="254"/>
      <c r="B576" s="254"/>
      <c r="C576" s="254"/>
      <c r="D576" s="269"/>
      <c r="E576" s="254"/>
      <c r="F576" s="270"/>
      <c r="G576" s="254"/>
      <c r="H576" s="254"/>
      <c r="I576" s="254"/>
      <c r="J576" s="254"/>
      <c r="K576" s="254"/>
      <c r="L576" s="254"/>
      <c r="M576" s="254"/>
      <c r="N576" s="254"/>
      <c r="O576" s="254"/>
      <c r="P576" s="254"/>
      <c r="Q576" s="254"/>
      <c r="R576" s="254"/>
      <c r="S576" s="254"/>
      <c r="T576" s="254"/>
      <c r="U576" s="254"/>
      <c r="V576" s="254"/>
      <c r="W576" s="254"/>
      <c r="X576" s="254"/>
      <c r="Y576" s="254"/>
      <c r="Z576" s="254"/>
    </row>
    <row r="577" spans="1:26" ht="13.5" customHeight="1">
      <c r="A577" s="254"/>
      <c r="B577" s="254"/>
      <c r="C577" s="254"/>
      <c r="D577" s="269"/>
      <c r="E577" s="254"/>
      <c r="F577" s="270"/>
      <c r="G577" s="254"/>
      <c r="H577" s="254"/>
      <c r="I577" s="254"/>
      <c r="J577" s="254"/>
      <c r="K577" s="254"/>
      <c r="L577" s="254"/>
      <c r="M577" s="254"/>
      <c r="N577" s="254"/>
      <c r="O577" s="254"/>
      <c r="P577" s="254"/>
      <c r="Q577" s="254"/>
      <c r="R577" s="254"/>
      <c r="S577" s="254"/>
      <c r="T577" s="254"/>
      <c r="U577" s="254"/>
      <c r="V577" s="254"/>
      <c r="W577" s="254"/>
      <c r="X577" s="254"/>
      <c r="Y577" s="254"/>
      <c r="Z577" s="254"/>
    </row>
    <row r="578" spans="1:26" ht="13.5" customHeight="1">
      <c r="A578" s="254"/>
      <c r="B578" s="254"/>
      <c r="C578" s="254"/>
      <c r="D578" s="269"/>
      <c r="E578" s="254"/>
      <c r="F578" s="270"/>
      <c r="G578" s="254"/>
      <c r="H578" s="254"/>
      <c r="I578" s="254"/>
      <c r="J578" s="254"/>
      <c r="K578" s="254"/>
      <c r="L578" s="254"/>
      <c r="M578" s="254"/>
      <c r="N578" s="254"/>
      <c r="O578" s="254"/>
      <c r="P578" s="254"/>
      <c r="Q578" s="254"/>
      <c r="R578" s="254"/>
      <c r="S578" s="254"/>
      <c r="T578" s="254"/>
      <c r="U578" s="254"/>
      <c r="V578" s="254"/>
      <c r="W578" s="254"/>
      <c r="X578" s="254"/>
      <c r="Y578" s="254"/>
      <c r="Z578" s="254"/>
    </row>
    <row r="579" spans="1:26" ht="13.5" customHeight="1">
      <c r="A579" s="254"/>
      <c r="B579" s="254"/>
      <c r="C579" s="254"/>
      <c r="D579" s="269"/>
      <c r="E579" s="254"/>
      <c r="F579" s="270"/>
      <c r="G579" s="254"/>
      <c r="H579" s="254"/>
      <c r="I579" s="254"/>
      <c r="J579" s="254"/>
      <c r="K579" s="254"/>
      <c r="L579" s="254"/>
      <c r="M579" s="254"/>
      <c r="N579" s="254"/>
      <c r="O579" s="254"/>
      <c r="P579" s="254"/>
      <c r="Q579" s="254"/>
      <c r="R579" s="254"/>
      <c r="S579" s="254"/>
      <c r="T579" s="254"/>
      <c r="U579" s="254"/>
      <c r="V579" s="254"/>
      <c r="W579" s="254"/>
      <c r="X579" s="254"/>
      <c r="Y579" s="254"/>
      <c r="Z579" s="254"/>
    </row>
    <row r="580" spans="1:26" ht="13.5" customHeight="1">
      <c r="A580" s="254"/>
      <c r="B580" s="254"/>
      <c r="C580" s="254"/>
      <c r="D580" s="269"/>
      <c r="E580" s="254"/>
      <c r="F580" s="270"/>
      <c r="G580" s="254"/>
      <c r="H580" s="254"/>
      <c r="I580" s="254"/>
      <c r="J580" s="254"/>
      <c r="K580" s="254"/>
      <c r="L580" s="254"/>
      <c r="M580" s="254"/>
      <c r="N580" s="254"/>
      <c r="O580" s="254"/>
      <c r="P580" s="254"/>
      <c r="Q580" s="254"/>
      <c r="R580" s="254"/>
      <c r="S580" s="254"/>
      <c r="T580" s="254"/>
      <c r="U580" s="254"/>
      <c r="V580" s="254"/>
      <c r="W580" s="254"/>
      <c r="X580" s="254"/>
      <c r="Y580" s="254"/>
      <c r="Z580" s="254"/>
    </row>
    <row r="581" spans="1:26" ht="13.5" customHeight="1">
      <c r="A581" s="254"/>
      <c r="B581" s="254"/>
      <c r="C581" s="254"/>
      <c r="D581" s="269"/>
      <c r="E581" s="254"/>
      <c r="F581" s="270"/>
      <c r="G581" s="254"/>
      <c r="H581" s="254"/>
      <c r="I581" s="254"/>
      <c r="J581" s="254"/>
      <c r="K581" s="254"/>
      <c r="L581" s="254"/>
      <c r="M581" s="254"/>
      <c r="N581" s="254"/>
      <c r="O581" s="254"/>
      <c r="P581" s="254"/>
      <c r="Q581" s="254"/>
      <c r="R581" s="254"/>
      <c r="S581" s="254"/>
      <c r="T581" s="254"/>
      <c r="U581" s="254"/>
      <c r="V581" s="254"/>
      <c r="W581" s="254"/>
      <c r="X581" s="254"/>
      <c r="Y581" s="254"/>
      <c r="Z581" s="254"/>
    </row>
    <row r="582" spans="1:26" ht="13.5" customHeight="1">
      <c r="A582" s="254"/>
      <c r="B582" s="254"/>
      <c r="C582" s="254"/>
      <c r="D582" s="269"/>
      <c r="E582" s="254"/>
      <c r="F582" s="270"/>
      <c r="G582" s="254"/>
      <c r="H582" s="254"/>
      <c r="I582" s="254"/>
      <c r="J582" s="254"/>
      <c r="K582" s="254"/>
      <c r="L582" s="254"/>
      <c r="M582" s="254"/>
      <c r="N582" s="254"/>
      <c r="O582" s="254"/>
      <c r="P582" s="254"/>
      <c r="Q582" s="254"/>
      <c r="R582" s="254"/>
      <c r="S582" s="254"/>
      <c r="T582" s="254"/>
      <c r="U582" s="254"/>
      <c r="V582" s="254"/>
      <c r="W582" s="254"/>
      <c r="X582" s="254"/>
      <c r="Y582" s="254"/>
      <c r="Z582" s="254"/>
    </row>
    <row r="583" spans="1:26" ht="13.5" customHeight="1">
      <c r="A583" s="254"/>
      <c r="B583" s="254"/>
      <c r="C583" s="254"/>
      <c r="D583" s="269"/>
      <c r="E583" s="254"/>
      <c r="F583" s="270"/>
      <c r="G583" s="254"/>
      <c r="H583" s="254"/>
      <c r="I583" s="254"/>
      <c r="J583" s="254"/>
      <c r="K583" s="254"/>
      <c r="L583" s="254"/>
      <c r="M583" s="254"/>
      <c r="N583" s="254"/>
      <c r="O583" s="254"/>
      <c r="P583" s="254"/>
      <c r="Q583" s="254"/>
      <c r="R583" s="254"/>
      <c r="S583" s="254"/>
      <c r="T583" s="254"/>
      <c r="U583" s="254"/>
      <c r="V583" s="254"/>
      <c r="W583" s="254"/>
      <c r="X583" s="254"/>
      <c r="Y583" s="254"/>
      <c r="Z583" s="254"/>
    </row>
    <row r="584" spans="1:26" ht="13.5" customHeight="1">
      <c r="A584" s="254"/>
      <c r="B584" s="254"/>
      <c r="C584" s="254"/>
      <c r="D584" s="269"/>
      <c r="E584" s="254"/>
      <c r="F584" s="270"/>
      <c r="G584" s="254"/>
      <c r="H584" s="254"/>
      <c r="I584" s="254"/>
      <c r="J584" s="254"/>
      <c r="K584" s="254"/>
      <c r="L584" s="254"/>
      <c r="M584" s="254"/>
      <c r="N584" s="254"/>
      <c r="O584" s="254"/>
      <c r="P584" s="254"/>
      <c r="Q584" s="254"/>
      <c r="R584" s="254"/>
      <c r="S584" s="254"/>
      <c r="T584" s="254"/>
      <c r="U584" s="254"/>
      <c r="V584" s="254"/>
      <c r="W584" s="254"/>
      <c r="X584" s="254"/>
      <c r="Y584" s="254"/>
      <c r="Z584" s="254"/>
    </row>
    <row r="585" spans="1:26" ht="13.5" customHeight="1">
      <c r="A585" s="254"/>
      <c r="B585" s="254"/>
      <c r="C585" s="254"/>
      <c r="D585" s="269"/>
      <c r="E585" s="254"/>
      <c r="F585" s="270"/>
      <c r="G585" s="254"/>
      <c r="H585" s="254"/>
      <c r="I585" s="254"/>
      <c r="J585" s="254"/>
      <c r="K585" s="254"/>
      <c r="L585" s="254"/>
      <c r="M585" s="254"/>
      <c r="N585" s="254"/>
      <c r="O585" s="254"/>
      <c r="P585" s="254"/>
      <c r="Q585" s="254"/>
      <c r="R585" s="254"/>
      <c r="S585" s="254"/>
      <c r="T585" s="254"/>
      <c r="U585" s="254"/>
      <c r="V585" s="254"/>
      <c r="W585" s="254"/>
      <c r="X585" s="254"/>
      <c r="Y585" s="254"/>
      <c r="Z585" s="254"/>
    </row>
    <row r="586" spans="1:26" ht="13.5" customHeight="1">
      <c r="A586" s="254"/>
      <c r="B586" s="254"/>
      <c r="C586" s="254"/>
      <c r="D586" s="269"/>
      <c r="E586" s="254"/>
      <c r="F586" s="270"/>
      <c r="G586" s="254"/>
      <c r="H586" s="254"/>
      <c r="I586" s="254"/>
      <c r="J586" s="254"/>
      <c r="K586" s="254"/>
      <c r="L586" s="254"/>
      <c r="M586" s="254"/>
      <c r="N586" s="254"/>
      <c r="O586" s="254"/>
      <c r="P586" s="254"/>
      <c r="Q586" s="254"/>
      <c r="R586" s="254"/>
      <c r="S586" s="254"/>
      <c r="T586" s="254"/>
      <c r="U586" s="254"/>
      <c r="V586" s="254"/>
      <c r="W586" s="254"/>
      <c r="X586" s="254"/>
      <c r="Y586" s="254"/>
      <c r="Z586" s="254"/>
    </row>
    <row r="587" spans="1:26" ht="13.5" customHeight="1">
      <c r="A587" s="254"/>
      <c r="B587" s="254"/>
      <c r="C587" s="254"/>
      <c r="D587" s="269"/>
      <c r="E587" s="254"/>
      <c r="F587" s="270"/>
      <c r="G587" s="254"/>
      <c r="H587" s="254"/>
      <c r="I587" s="254"/>
      <c r="J587" s="254"/>
      <c r="K587" s="254"/>
      <c r="L587" s="254"/>
      <c r="M587" s="254"/>
      <c r="N587" s="254"/>
      <c r="O587" s="254"/>
      <c r="P587" s="254"/>
      <c r="Q587" s="254"/>
      <c r="R587" s="254"/>
      <c r="S587" s="254"/>
      <c r="T587" s="254"/>
      <c r="U587" s="254"/>
      <c r="V587" s="254"/>
      <c r="W587" s="254"/>
      <c r="X587" s="254"/>
      <c r="Y587" s="254"/>
      <c r="Z587" s="254"/>
    </row>
    <row r="588" spans="1:26" ht="13.5" customHeight="1">
      <c r="A588" s="254"/>
      <c r="B588" s="254"/>
      <c r="C588" s="254"/>
      <c r="D588" s="269"/>
      <c r="E588" s="254"/>
      <c r="F588" s="270"/>
      <c r="G588" s="254"/>
      <c r="H588" s="254"/>
      <c r="I588" s="254"/>
      <c r="J588" s="254"/>
      <c r="K588" s="254"/>
      <c r="L588" s="254"/>
      <c r="M588" s="254"/>
      <c r="N588" s="254"/>
      <c r="O588" s="254"/>
      <c r="P588" s="254"/>
      <c r="Q588" s="254"/>
      <c r="R588" s="254"/>
      <c r="S588" s="254"/>
      <c r="T588" s="254"/>
      <c r="U588" s="254"/>
      <c r="V588" s="254"/>
      <c r="W588" s="254"/>
      <c r="X588" s="254"/>
      <c r="Y588" s="254"/>
      <c r="Z588" s="254"/>
    </row>
    <row r="589" spans="1:26" ht="13.5" customHeight="1">
      <c r="A589" s="254"/>
      <c r="B589" s="254"/>
      <c r="C589" s="254"/>
      <c r="D589" s="269"/>
      <c r="E589" s="254"/>
      <c r="F589" s="270"/>
      <c r="G589" s="254"/>
      <c r="H589" s="254"/>
      <c r="I589" s="254"/>
      <c r="J589" s="254"/>
      <c r="K589" s="254"/>
      <c r="L589" s="254"/>
      <c r="M589" s="254"/>
      <c r="N589" s="254"/>
      <c r="O589" s="254"/>
      <c r="P589" s="254"/>
      <c r="Q589" s="254"/>
      <c r="R589" s="254"/>
      <c r="S589" s="254"/>
      <c r="T589" s="254"/>
      <c r="U589" s="254"/>
      <c r="V589" s="254"/>
      <c r="W589" s="254"/>
      <c r="X589" s="254"/>
      <c r="Y589" s="254"/>
      <c r="Z589" s="254"/>
    </row>
    <row r="590" spans="1:26" ht="13.5" customHeight="1">
      <c r="A590" s="254"/>
      <c r="B590" s="254"/>
      <c r="C590" s="254"/>
      <c r="D590" s="269"/>
      <c r="E590" s="254"/>
      <c r="F590" s="270"/>
      <c r="G590" s="254"/>
      <c r="H590" s="254"/>
      <c r="I590" s="254"/>
      <c r="J590" s="254"/>
      <c r="K590" s="254"/>
      <c r="L590" s="254"/>
      <c r="M590" s="254"/>
      <c r="N590" s="254"/>
      <c r="O590" s="254"/>
      <c r="P590" s="254"/>
      <c r="Q590" s="254"/>
      <c r="R590" s="254"/>
      <c r="S590" s="254"/>
      <c r="T590" s="254"/>
      <c r="U590" s="254"/>
      <c r="V590" s="254"/>
      <c r="W590" s="254"/>
      <c r="X590" s="254"/>
      <c r="Y590" s="254"/>
      <c r="Z590" s="254"/>
    </row>
    <row r="591" spans="1:26" ht="13.5" customHeight="1">
      <c r="A591" s="254"/>
      <c r="B591" s="254"/>
      <c r="C591" s="254"/>
      <c r="D591" s="269"/>
      <c r="E591" s="254"/>
      <c r="F591" s="270"/>
      <c r="G591" s="254"/>
      <c r="H591" s="254"/>
      <c r="I591" s="254"/>
      <c r="J591" s="254"/>
      <c r="K591" s="254"/>
      <c r="L591" s="254"/>
      <c r="M591" s="254"/>
      <c r="N591" s="254"/>
      <c r="O591" s="254"/>
      <c r="P591" s="254"/>
      <c r="Q591" s="254"/>
      <c r="R591" s="254"/>
      <c r="S591" s="254"/>
      <c r="T591" s="254"/>
      <c r="U591" s="254"/>
      <c r="V591" s="254"/>
      <c r="W591" s="254"/>
      <c r="X591" s="254"/>
      <c r="Y591" s="254"/>
      <c r="Z591" s="254"/>
    </row>
    <row r="592" spans="1:26" ht="13.5" customHeight="1">
      <c r="A592" s="254"/>
      <c r="B592" s="254"/>
      <c r="C592" s="254"/>
      <c r="D592" s="269"/>
      <c r="E592" s="254"/>
      <c r="F592" s="270"/>
      <c r="G592" s="254"/>
      <c r="H592" s="254"/>
      <c r="I592" s="254"/>
      <c r="J592" s="254"/>
      <c r="K592" s="254"/>
      <c r="L592" s="254"/>
      <c r="M592" s="254"/>
      <c r="N592" s="254"/>
      <c r="O592" s="254"/>
      <c r="P592" s="254"/>
      <c r="Q592" s="254"/>
      <c r="R592" s="254"/>
      <c r="S592" s="254"/>
      <c r="T592" s="254"/>
      <c r="U592" s="254"/>
      <c r="V592" s="254"/>
      <c r="W592" s="254"/>
      <c r="X592" s="254"/>
      <c r="Y592" s="254"/>
      <c r="Z592" s="254"/>
    </row>
    <row r="593" spans="1:26" ht="13.5" customHeight="1">
      <c r="A593" s="254"/>
      <c r="B593" s="254"/>
      <c r="C593" s="254"/>
      <c r="D593" s="269"/>
      <c r="E593" s="254"/>
      <c r="F593" s="270"/>
      <c r="G593" s="254"/>
      <c r="H593" s="254"/>
      <c r="I593" s="254"/>
      <c r="J593" s="254"/>
      <c r="K593" s="254"/>
      <c r="L593" s="254"/>
      <c r="M593" s="254"/>
      <c r="N593" s="254"/>
      <c r="O593" s="254"/>
      <c r="P593" s="254"/>
      <c r="Q593" s="254"/>
      <c r="R593" s="254"/>
      <c r="S593" s="254"/>
      <c r="T593" s="254"/>
      <c r="U593" s="254"/>
      <c r="V593" s="254"/>
      <c r="W593" s="254"/>
      <c r="X593" s="254"/>
      <c r="Y593" s="254"/>
      <c r="Z593" s="254"/>
    </row>
    <row r="594" spans="1:26" ht="13.5" customHeight="1">
      <c r="A594" s="254"/>
      <c r="B594" s="254"/>
      <c r="C594" s="254"/>
      <c r="D594" s="269"/>
      <c r="E594" s="254"/>
      <c r="F594" s="270"/>
      <c r="G594" s="254"/>
      <c r="H594" s="254"/>
      <c r="I594" s="254"/>
      <c r="J594" s="254"/>
      <c r="K594" s="254"/>
      <c r="L594" s="254"/>
      <c r="M594" s="254"/>
      <c r="N594" s="254"/>
      <c r="O594" s="254"/>
      <c r="P594" s="254"/>
      <c r="Q594" s="254"/>
      <c r="R594" s="254"/>
      <c r="S594" s="254"/>
      <c r="T594" s="254"/>
      <c r="U594" s="254"/>
      <c r="V594" s="254"/>
      <c r="W594" s="254"/>
      <c r="X594" s="254"/>
      <c r="Y594" s="254"/>
      <c r="Z594" s="254"/>
    </row>
    <row r="595" spans="1:26" ht="13.5" customHeight="1">
      <c r="A595" s="254"/>
      <c r="B595" s="254"/>
      <c r="C595" s="254"/>
      <c r="D595" s="269"/>
      <c r="E595" s="254"/>
      <c r="F595" s="270"/>
      <c r="G595" s="254"/>
      <c r="H595" s="254"/>
      <c r="I595" s="254"/>
      <c r="J595" s="254"/>
      <c r="K595" s="254"/>
      <c r="L595" s="254"/>
      <c r="M595" s="254"/>
      <c r="N595" s="254"/>
      <c r="O595" s="254"/>
      <c r="P595" s="254"/>
      <c r="Q595" s="254"/>
      <c r="R595" s="254"/>
      <c r="S595" s="254"/>
      <c r="T595" s="254"/>
      <c r="U595" s="254"/>
      <c r="V595" s="254"/>
      <c r="W595" s="254"/>
      <c r="X595" s="254"/>
      <c r="Y595" s="254"/>
      <c r="Z595" s="254"/>
    </row>
    <row r="596" spans="1:26" ht="13.5" customHeight="1">
      <c r="A596" s="254"/>
      <c r="B596" s="254"/>
      <c r="C596" s="254"/>
      <c r="D596" s="269"/>
      <c r="E596" s="254"/>
      <c r="F596" s="270"/>
      <c r="G596" s="254"/>
      <c r="H596" s="254"/>
      <c r="I596" s="254"/>
      <c r="J596" s="254"/>
      <c r="K596" s="254"/>
      <c r="L596" s="254"/>
      <c r="M596" s="254"/>
      <c r="N596" s="254"/>
      <c r="O596" s="254"/>
      <c r="P596" s="254"/>
      <c r="Q596" s="254"/>
      <c r="R596" s="254"/>
      <c r="S596" s="254"/>
      <c r="T596" s="254"/>
      <c r="U596" s="254"/>
      <c r="V596" s="254"/>
      <c r="W596" s="254"/>
      <c r="X596" s="254"/>
      <c r="Y596" s="254"/>
      <c r="Z596" s="254"/>
    </row>
    <row r="597" spans="1:26" ht="13.5" customHeight="1">
      <c r="A597" s="254"/>
      <c r="B597" s="254"/>
      <c r="C597" s="254"/>
      <c r="D597" s="269"/>
      <c r="E597" s="254"/>
      <c r="F597" s="270"/>
      <c r="G597" s="254"/>
      <c r="H597" s="254"/>
      <c r="I597" s="254"/>
      <c r="J597" s="254"/>
      <c r="K597" s="254"/>
      <c r="L597" s="254"/>
      <c r="M597" s="254"/>
      <c r="N597" s="254"/>
      <c r="O597" s="254"/>
      <c r="P597" s="254"/>
      <c r="Q597" s="254"/>
      <c r="R597" s="254"/>
      <c r="S597" s="254"/>
      <c r="T597" s="254"/>
      <c r="U597" s="254"/>
      <c r="V597" s="254"/>
      <c r="W597" s="254"/>
      <c r="X597" s="254"/>
      <c r="Y597" s="254"/>
      <c r="Z597" s="254"/>
    </row>
    <row r="598" spans="1:26" ht="13.5" customHeight="1">
      <c r="A598" s="254"/>
      <c r="B598" s="254"/>
      <c r="C598" s="254"/>
      <c r="D598" s="269"/>
      <c r="E598" s="254"/>
      <c r="F598" s="270"/>
      <c r="G598" s="254"/>
      <c r="H598" s="254"/>
      <c r="I598" s="254"/>
      <c r="J598" s="254"/>
      <c r="K598" s="254"/>
      <c r="L598" s="254"/>
      <c r="M598" s="254"/>
      <c r="N598" s="254"/>
      <c r="O598" s="254"/>
      <c r="P598" s="254"/>
      <c r="Q598" s="254"/>
      <c r="R598" s="254"/>
      <c r="S598" s="254"/>
      <c r="T598" s="254"/>
      <c r="U598" s="254"/>
      <c r="V598" s="254"/>
      <c r="W598" s="254"/>
      <c r="X598" s="254"/>
      <c r="Y598" s="254"/>
      <c r="Z598" s="254"/>
    </row>
    <row r="599" spans="1:26" ht="13.5" customHeight="1">
      <c r="A599" s="254"/>
      <c r="B599" s="254"/>
      <c r="C599" s="254"/>
      <c r="D599" s="269"/>
      <c r="E599" s="254"/>
      <c r="F599" s="270"/>
      <c r="G599" s="254"/>
      <c r="H599" s="254"/>
      <c r="I599" s="254"/>
      <c r="J599" s="254"/>
      <c r="K599" s="254"/>
      <c r="L599" s="254"/>
      <c r="M599" s="254"/>
      <c r="N599" s="254"/>
      <c r="O599" s="254"/>
      <c r="P599" s="254"/>
      <c r="Q599" s="254"/>
      <c r="R599" s="254"/>
      <c r="S599" s="254"/>
      <c r="T599" s="254"/>
      <c r="U599" s="254"/>
      <c r="V599" s="254"/>
      <c r="W599" s="254"/>
      <c r="X599" s="254"/>
      <c r="Y599" s="254"/>
      <c r="Z599" s="254"/>
    </row>
    <row r="600" spans="1:26" ht="13.5" customHeight="1">
      <c r="A600" s="254"/>
      <c r="B600" s="254"/>
      <c r="C600" s="254"/>
      <c r="D600" s="269"/>
      <c r="E600" s="254"/>
      <c r="F600" s="270"/>
      <c r="G600" s="254"/>
      <c r="H600" s="254"/>
      <c r="I600" s="254"/>
      <c r="J600" s="254"/>
      <c r="K600" s="254"/>
      <c r="L600" s="254"/>
      <c r="M600" s="254"/>
      <c r="N600" s="254"/>
      <c r="O600" s="254"/>
      <c r="P600" s="254"/>
      <c r="Q600" s="254"/>
      <c r="R600" s="254"/>
      <c r="S600" s="254"/>
      <c r="T600" s="254"/>
      <c r="U600" s="254"/>
      <c r="V600" s="254"/>
      <c r="W600" s="254"/>
      <c r="X600" s="254"/>
      <c r="Y600" s="254"/>
      <c r="Z600" s="254"/>
    </row>
    <row r="601" spans="1:26" ht="13.5" customHeight="1">
      <c r="A601" s="254"/>
      <c r="B601" s="254"/>
      <c r="C601" s="254"/>
      <c r="D601" s="269"/>
      <c r="E601" s="254"/>
      <c r="F601" s="270"/>
      <c r="G601" s="254"/>
      <c r="H601" s="254"/>
      <c r="I601" s="254"/>
      <c r="J601" s="254"/>
      <c r="K601" s="254"/>
      <c r="L601" s="254"/>
      <c r="M601" s="254"/>
      <c r="N601" s="254"/>
      <c r="O601" s="254"/>
      <c r="P601" s="254"/>
      <c r="Q601" s="254"/>
      <c r="R601" s="254"/>
      <c r="S601" s="254"/>
      <c r="T601" s="254"/>
      <c r="U601" s="254"/>
      <c r="V601" s="254"/>
      <c r="W601" s="254"/>
      <c r="X601" s="254"/>
      <c r="Y601" s="254"/>
      <c r="Z601" s="254"/>
    </row>
    <row r="602" spans="1:26" ht="13.5" customHeight="1">
      <c r="A602" s="254"/>
      <c r="B602" s="254"/>
      <c r="C602" s="254"/>
      <c r="D602" s="269"/>
      <c r="E602" s="254"/>
      <c r="F602" s="270"/>
      <c r="G602" s="254"/>
      <c r="H602" s="254"/>
      <c r="I602" s="254"/>
      <c r="J602" s="254"/>
      <c r="K602" s="254"/>
      <c r="L602" s="254"/>
      <c r="M602" s="254"/>
      <c r="N602" s="254"/>
      <c r="O602" s="254"/>
      <c r="P602" s="254"/>
      <c r="Q602" s="254"/>
      <c r="R602" s="254"/>
      <c r="S602" s="254"/>
      <c r="T602" s="254"/>
      <c r="U602" s="254"/>
      <c r="V602" s="254"/>
      <c r="W602" s="254"/>
      <c r="X602" s="254"/>
      <c r="Y602" s="254"/>
      <c r="Z602" s="254"/>
    </row>
    <row r="603" spans="1:26" ht="13.5" customHeight="1">
      <c r="A603" s="254"/>
      <c r="B603" s="254"/>
      <c r="C603" s="254"/>
      <c r="D603" s="269"/>
      <c r="E603" s="254"/>
      <c r="F603" s="270"/>
      <c r="G603" s="254"/>
      <c r="H603" s="254"/>
      <c r="I603" s="254"/>
      <c r="J603" s="254"/>
      <c r="K603" s="254"/>
      <c r="L603" s="254"/>
      <c r="M603" s="254"/>
      <c r="N603" s="254"/>
      <c r="O603" s="254"/>
      <c r="P603" s="254"/>
      <c r="Q603" s="254"/>
      <c r="R603" s="254"/>
      <c r="S603" s="254"/>
      <c r="T603" s="254"/>
      <c r="U603" s="254"/>
      <c r="V603" s="254"/>
      <c r="W603" s="254"/>
      <c r="X603" s="254"/>
      <c r="Y603" s="254"/>
      <c r="Z603" s="254"/>
    </row>
    <row r="604" spans="1:26" ht="13.5" customHeight="1">
      <c r="A604" s="254"/>
      <c r="B604" s="254"/>
      <c r="C604" s="254"/>
      <c r="D604" s="269"/>
      <c r="E604" s="254"/>
      <c r="F604" s="270"/>
      <c r="G604" s="254"/>
      <c r="H604" s="254"/>
      <c r="I604" s="254"/>
      <c r="J604" s="254"/>
      <c r="K604" s="254"/>
      <c r="L604" s="254"/>
      <c r="M604" s="254"/>
      <c r="N604" s="254"/>
      <c r="O604" s="254"/>
      <c r="P604" s="254"/>
      <c r="Q604" s="254"/>
      <c r="R604" s="254"/>
      <c r="S604" s="254"/>
      <c r="T604" s="254"/>
      <c r="U604" s="254"/>
      <c r="V604" s="254"/>
      <c r="W604" s="254"/>
      <c r="X604" s="254"/>
      <c r="Y604" s="254"/>
      <c r="Z604" s="254"/>
    </row>
    <row r="605" spans="1:26" ht="13.5" customHeight="1">
      <c r="A605" s="254"/>
      <c r="B605" s="254"/>
      <c r="C605" s="254"/>
      <c r="D605" s="269"/>
      <c r="E605" s="254"/>
      <c r="F605" s="270"/>
      <c r="G605" s="254"/>
      <c r="H605" s="254"/>
      <c r="I605" s="254"/>
      <c r="J605" s="254"/>
      <c r="K605" s="254"/>
      <c r="L605" s="254"/>
      <c r="M605" s="254"/>
      <c r="N605" s="254"/>
      <c r="O605" s="254"/>
      <c r="P605" s="254"/>
      <c r="Q605" s="254"/>
      <c r="R605" s="254"/>
      <c r="S605" s="254"/>
      <c r="T605" s="254"/>
      <c r="U605" s="254"/>
      <c r="V605" s="254"/>
      <c r="W605" s="254"/>
      <c r="X605" s="254"/>
      <c r="Y605" s="254"/>
      <c r="Z605" s="254"/>
    </row>
    <row r="606" spans="1:26" ht="13.5" customHeight="1">
      <c r="A606" s="254"/>
      <c r="B606" s="254"/>
      <c r="C606" s="254"/>
      <c r="D606" s="269"/>
      <c r="E606" s="254"/>
      <c r="F606" s="270"/>
      <c r="G606" s="254"/>
      <c r="H606" s="254"/>
      <c r="I606" s="254"/>
      <c r="J606" s="254"/>
      <c r="K606" s="254"/>
      <c r="L606" s="254"/>
      <c r="M606" s="254"/>
      <c r="N606" s="254"/>
      <c r="O606" s="254"/>
      <c r="P606" s="254"/>
      <c r="Q606" s="254"/>
      <c r="R606" s="254"/>
      <c r="S606" s="254"/>
      <c r="T606" s="254"/>
      <c r="U606" s="254"/>
      <c r="V606" s="254"/>
      <c r="W606" s="254"/>
      <c r="X606" s="254"/>
      <c r="Y606" s="254"/>
      <c r="Z606" s="254"/>
    </row>
    <row r="607" spans="1:26" ht="13.5" customHeight="1">
      <c r="A607" s="254"/>
      <c r="B607" s="254"/>
      <c r="C607" s="254"/>
      <c r="D607" s="269"/>
      <c r="E607" s="254"/>
      <c r="F607" s="270"/>
      <c r="G607" s="254"/>
      <c r="H607" s="254"/>
      <c r="I607" s="254"/>
      <c r="J607" s="254"/>
      <c r="K607" s="254"/>
      <c r="L607" s="254"/>
      <c r="M607" s="254"/>
      <c r="N607" s="254"/>
      <c r="O607" s="254"/>
      <c r="P607" s="254"/>
      <c r="Q607" s="254"/>
      <c r="R607" s="254"/>
      <c r="S607" s="254"/>
      <c r="T607" s="254"/>
      <c r="U607" s="254"/>
      <c r="V607" s="254"/>
      <c r="W607" s="254"/>
      <c r="X607" s="254"/>
      <c r="Y607" s="254"/>
      <c r="Z607" s="254"/>
    </row>
    <row r="608" spans="1:26" ht="13.5" customHeight="1">
      <c r="A608" s="254"/>
      <c r="B608" s="254"/>
      <c r="C608" s="254"/>
      <c r="D608" s="269"/>
      <c r="E608" s="254"/>
      <c r="F608" s="270"/>
      <c r="G608" s="254"/>
      <c r="H608" s="254"/>
      <c r="I608" s="254"/>
      <c r="J608" s="254"/>
      <c r="K608" s="254"/>
      <c r="L608" s="254"/>
      <c r="M608" s="254"/>
      <c r="N608" s="254"/>
      <c r="O608" s="254"/>
      <c r="P608" s="254"/>
      <c r="Q608" s="254"/>
      <c r="R608" s="254"/>
      <c r="S608" s="254"/>
      <c r="T608" s="254"/>
      <c r="U608" s="254"/>
      <c r="V608" s="254"/>
      <c r="W608" s="254"/>
      <c r="X608" s="254"/>
      <c r="Y608" s="254"/>
      <c r="Z608" s="254"/>
    </row>
    <row r="609" spans="1:26" ht="13.5" customHeight="1">
      <c r="A609" s="254"/>
      <c r="B609" s="254"/>
      <c r="C609" s="254"/>
      <c r="D609" s="269"/>
      <c r="E609" s="254"/>
      <c r="F609" s="270"/>
      <c r="G609" s="254"/>
      <c r="H609" s="254"/>
      <c r="I609" s="254"/>
      <c r="J609" s="254"/>
      <c r="K609" s="254"/>
      <c r="L609" s="254"/>
      <c r="M609" s="254"/>
      <c r="N609" s="254"/>
      <c r="O609" s="254"/>
      <c r="P609" s="254"/>
      <c r="Q609" s="254"/>
      <c r="R609" s="254"/>
      <c r="S609" s="254"/>
      <c r="T609" s="254"/>
      <c r="U609" s="254"/>
      <c r="V609" s="254"/>
      <c r="W609" s="254"/>
      <c r="X609" s="254"/>
      <c r="Y609" s="254"/>
      <c r="Z609" s="254"/>
    </row>
    <row r="610" spans="1:26" ht="13.5" customHeight="1">
      <c r="A610" s="254"/>
      <c r="B610" s="254"/>
      <c r="C610" s="254"/>
      <c r="D610" s="269"/>
      <c r="E610" s="254"/>
      <c r="F610" s="270"/>
      <c r="G610" s="254"/>
      <c r="H610" s="254"/>
      <c r="I610" s="254"/>
      <c r="J610" s="254"/>
      <c r="K610" s="254"/>
      <c r="L610" s="254"/>
      <c r="M610" s="254"/>
      <c r="N610" s="254"/>
      <c r="O610" s="254"/>
      <c r="P610" s="254"/>
      <c r="Q610" s="254"/>
      <c r="R610" s="254"/>
      <c r="S610" s="254"/>
      <c r="T610" s="254"/>
      <c r="U610" s="254"/>
      <c r="V610" s="254"/>
      <c r="W610" s="254"/>
      <c r="X610" s="254"/>
      <c r="Y610" s="254"/>
      <c r="Z610" s="254"/>
    </row>
    <row r="611" spans="1:26" ht="13.5" customHeight="1">
      <c r="A611" s="254"/>
      <c r="B611" s="254"/>
      <c r="C611" s="254"/>
      <c r="D611" s="269"/>
      <c r="E611" s="254"/>
      <c r="F611" s="270"/>
      <c r="G611" s="254"/>
      <c r="H611" s="254"/>
      <c r="I611" s="254"/>
      <c r="J611" s="254"/>
      <c r="K611" s="254"/>
      <c r="L611" s="254"/>
      <c r="M611" s="254"/>
      <c r="N611" s="254"/>
      <c r="O611" s="254"/>
      <c r="P611" s="254"/>
      <c r="Q611" s="254"/>
      <c r="R611" s="254"/>
      <c r="S611" s="254"/>
      <c r="T611" s="254"/>
      <c r="U611" s="254"/>
      <c r="V611" s="254"/>
      <c r="W611" s="254"/>
      <c r="X611" s="254"/>
      <c r="Y611" s="254"/>
      <c r="Z611" s="254"/>
    </row>
    <row r="612" spans="1:26" ht="13.5" customHeight="1">
      <c r="A612" s="254"/>
      <c r="B612" s="254"/>
      <c r="C612" s="254"/>
      <c r="D612" s="269"/>
      <c r="E612" s="254"/>
      <c r="F612" s="270"/>
      <c r="G612" s="254"/>
      <c r="H612" s="254"/>
      <c r="I612" s="254"/>
      <c r="J612" s="254"/>
      <c r="K612" s="254"/>
      <c r="L612" s="254"/>
      <c r="M612" s="254"/>
      <c r="N612" s="254"/>
      <c r="O612" s="254"/>
      <c r="P612" s="254"/>
      <c r="Q612" s="254"/>
      <c r="R612" s="254"/>
      <c r="S612" s="254"/>
      <c r="T612" s="254"/>
      <c r="U612" s="254"/>
      <c r="V612" s="254"/>
      <c r="W612" s="254"/>
      <c r="X612" s="254"/>
      <c r="Y612" s="254"/>
      <c r="Z612" s="254"/>
    </row>
    <row r="613" spans="1:26" ht="13.5" customHeight="1">
      <c r="A613" s="254"/>
      <c r="B613" s="254"/>
      <c r="C613" s="254"/>
      <c r="D613" s="269"/>
      <c r="E613" s="254"/>
      <c r="F613" s="270"/>
      <c r="G613" s="254"/>
      <c r="H613" s="254"/>
      <c r="I613" s="254"/>
      <c r="J613" s="254"/>
      <c r="K613" s="254"/>
      <c r="L613" s="254"/>
      <c r="M613" s="254"/>
      <c r="N613" s="254"/>
      <c r="O613" s="254"/>
      <c r="P613" s="254"/>
      <c r="Q613" s="254"/>
      <c r="R613" s="254"/>
      <c r="S613" s="254"/>
      <c r="T613" s="254"/>
      <c r="U613" s="254"/>
      <c r="V613" s="254"/>
      <c r="W613" s="254"/>
      <c r="X613" s="254"/>
      <c r="Y613" s="254"/>
      <c r="Z613" s="254"/>
    </row>
    <row r="614" spans="1:26" ht="13.5" customHeight="1">
      <c r="A614" s="254"/>
      <c r="B614" s="254"/>
      <c r="C614" s="254"/>
      <c r="D614" s="269"/>
      <c r="E614" s="254"/>
      <c r="F614" s="270"/>
      <c r="G614" s="254"/>
      <c r="H614" s="254"/>
      <c r="I614" s="254"/>
      <c r="J614" s="254"/>
      <c r="K614" s="254"/>
      <c r="L614" s="254"/>
      <c r="M614" s="254"/>
      <c r="N614" s="254"/>
      <c r="O614" s="254"/>
      <c r="P614" s="254"/>
      <c r="Q614" s="254"/>
      <c r="R614" s="254"/>
      <c r="S614" s="254"/>
      <c r="T614" s="254"/>
      <c r="U614" s="254"/>
      <c r="V614" s="254"/>
      <c r="W614" s="254"/>
      <c r="X614" s="254"/>
      <c r="Y614" s="254"/>
      <c r="Z614" s="254"/>
    </row>
    <row r="615" spans="1:26" ht="13.5" customHeight="1">
      <c r="A615" s="254"/>
      <c r="B615" s="254"/>
      <c r="C615" s="254"/>
      <c r="D615" s="269"/>
      <c r="E615" s="254"/>
      <c r="F615" s="270"/>
      <c r="G615" s="254"/>
      <c r="H615" s="254"/>
      <c r="I615" s="254"/>
      <c r="J615" s="254"/>
      <c r="K615" s="254"/>
      <c r="L615" s="254"/>
      <c r="M615" s="254"/>
      <c r="N615" s="254"/>
      <c r="O615" s="254"/>
      <c r="P615" s="254"/>
      <c r="Q615" s="254"/>
      <c r="R615" s="254"/>
      <c r="S615" s="254"/>
      <c r="T615" s="254"/>
      <c r="U615" s="254"/>
      <c r="V615" s="254"/>
      <c r="W615" s="254"/>
      <c r="X615" s="254"/>
      <c r="Y615" s="254"/>
      <c r="Z615" s="254"/>
    </row>
    <row r="616" spans="1:26" ht="13.5" customHeight="1">
      <c r="A616" s="254"/>
      <c r="B616" s="254"/>
      <c r="C616" s="254"/>
      <c r="D616" s="269"/>
      <c r="E616" s="254"/>
      <c r="F616" s="270"/>
      <c r="G616" s="254"/>
      <c r="H616" s="254"/>
      <c r="I616" s="254"/>
      <c r="J616" s="254"/>
      <c r="K616" s="254"/>
      <c r="L616" s="254"/>
      <c r="M616" s="254"/>
      <c r="N616" s="254"/>
      <c r="O616" s="254"/>
      <c r="P616" s="254"/>
      <c r="Q616" s="254"/>
      <c r="R616" s="254"/>
      <c r="S616" s="254"/>
      <c r="T616" s="254"/>
      <c r="U616" s="254"/>
      <c r="V616" s="254"/>
      <c r="W616" s="254"/>
      <c r="X616" s="254"/>
      <c r="Y616" s="254"/>
      <c r="Z616" s="254"/>
    </row>
    <row r="617" spans="1:26" ht="13.5" customHeight="1">
      <c r="A617" s="254"/>
      <c r="B617" s="254"/>
      <c r="C617" s="254"/>
      <c r="D617" s="269"/>
      <c r="E617" s="254"/>
      <c r="F617" s="270"/>
      <c r="G617" s="254"/>
      <c r="H617" s="254"/>
      <c r="I617" s="254"/>
      <c r="J617" s="254"/>
      <c r="K617" s="254"/>
      <c r="L617" s="254"/>
      <c r="M617" s="254"/>
      <c r="N617" s="254"/>
      <c r="O617" s="254"/>
      <c r="P617" s="254"/>
      <c r="Q617" s="254"/>
      <c r="R617" s="254"/>
      <c r="S617" s="254"/>
      <c r="T617" s="254"/>
      <c r="U617" s="254"/>
      <c r="V617" s="254"/>
      <c r="W617" s="254"/>
      <c r="X617" s="254"/>
      <c r="Y617" s="254"/>
      <c r="Z617" s="254"/>
    </row>
    <row r="618" spans="1:26" ht="13.5" customHeight="1">
      <c r="A618" s="254"/>
      <c r="B618" s="254"/>
      <c r="C618" s="254"/>
      <c r="D618" s="269"/>
      <c r="E618" s="254"/>
      <c r="F618" s="270"/>
      <c r="G618" s="254"/>
      <c r="H618" s="254"/>
      <c r="I618" s="254"/>
      <c r="J618" s="254"/>
      <c r="K618" s="254"/>
      <c r="L618" s="254"/>
      <c r="M618" s="254"/>
      <c r="N618" s="254"/>
      <c r="O618" s="254"/>
      <c r="P618" s="254"/>
      <c r="Q618" s="254"/>
      <c r="R618" s="254"/>
      <c r="S618" s="254"/>
      <c r="T618" s="254"/>
      <c r="U618" s="254"/>
      <c r="V618" s="254"/>
      <c r="W618" s="254"/>
      <c r="X618" s="254"/>
      <c r="Y618" s="254"/>
      <c r="Z618" s="254"/>
    </row>
    <row r="619" spans="1:26" ht="13.5" customHeight="1">
      <c r="A619" s="254"/>
      <c r="B619" s="254"/>
      <c r="C619" s="254"/>
      <c r="D619" s="269"/>
      <c r="E619" s="254"/>
      <c r="F619" s="270"/>
      <c r="G619" s="254"/>
      <c r="H619" s="254"/>
      <c r="I619" s="254"/>
      <c r="J619" s="254"/>
      <c r="K619" s="254"/>
      <c r="L619" s="254"/>
      <c r="M619" s="254"/>
      <c r="N619" s="254"/>
      <c r="O619" s="254"/>
      <c r="P619" s="254"/>
      <c r="Q619" s="254"/>
      <c r="R619" s="254"/>
      <c r="S619" s="254"/>
      <c r="T619" s="254"/>
      <c r="U619" s="254"/>
      <c r="V619" s="254"/>
      <c r="W619" s="254"/>
      <c r="X619" s="254"/>
      <c r="Y619" s="254"/>
      <c r="Z619" s="254"/>
    </row>
    <row r="620" spans="1:26" ht="13.5" customHeight="1">
      <c r="A620" s="254"/>
      <c r="B620" s="254"/>
      <c r="C620" s="254"/>
      <c r="D620" s="269"/>
      <c r="E620" s="254"/>
      <c r="F620" s="270"/>
      <c r="G620" s="254"/>
      <c r="H620" s="254"/>
      <c r="I620" s="254"/>
      <c r="J620" s="254"/>
      <c r="K620" s="254"/>
      <c r="L620" s="254"/>
      <c r="M620" s="254"/>
      <c r="N620" s="254"/>
      <c r="O620" s="254"/>
      <c r="P620" s="254"/>
      <c r="Q620" s="254"/>
      <c r="R620" s="254"/>
      <c r="S620" s="254"/>
      <c r="T620" s="254"/>
      <c r="U620" s="254"/>
      <c r="V620" s="254"/>
      <c r="W620" s="254"/>
      <c r="X620" s="254"/>
      <c r="Y620" s="254"/>
      <c r="Z620" s="254"/>
    </row>
    <row r="621" spans="1:26" ht="13.5" customHeight="1">
      <c r="A621" s="254"/>
      <c r="B621" s="254"/>
      <c r="C621" s="254"/>
      <c r="D621" s="269"/>
      <c r="E621" s="254"/>
      <c r="F621" s="270"/>
      <c r="G621" s="254"/>
      <c r="H621" s="254"/>
      <c r="I621" s="254"/>
      <c r="J621" s="254"/>
      <c r="K621" s="254"/>
      <c r="L621" s="254"/>
      <c r="M621" s="254"/>
      <c r="N621" s="254"/>
      <c r="O621" s="254"/>
      <c r="P621" s="254"/>
      <c r="Q621" s="254"/>
      <c r="R621" s="254"/>
      <c r="S621" s="254"/>
      <c r="T621" s="254"/>
      <c r="U621" s="254"/>
      <c r="V621" s="254"/>
      <c r="W621" s="254"/>
      <c r="X621" s="254"/>
      <c r="Y621" s="254"/>
      <c r="Z621" s="254"/>
    </row>
    <row r="622" spans="1:26" ht="13.5" customHeight="1">
      <c r="A622" s="254"/>
      <c r="B622" s="254"/>
      <c r="C622" s="254"/>
      <c r="D622" s="269"/>
      <c r="E622" s="254"/>
      <c r="F622" s="270"/>
      <c r="G622" s="254"/>
      <c r="H622" s="254"/>
      <c r="I622" s="254"/>
      <c r="J622" s="254"/>
      <c r="K622" s="254"/>
      <c r="L622" s="254"/>
      <c r="M622" s="254"/>
      <c r="N622" s="254"/>
      <c r="O622" s="254"/>
      <c r="P622" s="254"/>
      <c r="Q622" s="254"/>
      <c r="R622" s="254"/>
      <c r="S622" s="254"/>
      <c r="T622" s="254"/>
      <c r="U622" s="254"/>
      <c r="V622" s="254"/>
      <c r="W622" s="254"/>
      <c r="X622" s="254"/>
      <c r="Y622" s="254"/>
      <c r="Z622" s="254"/>
    </row>
    <row r="623" spans="1:26" ht="13.5" customHeight="1">
      <c r="A623" s="254"/>
      <c r="B623" s="254"/>
      <c r="C623" s="254"/>
      <c r="D623" s="269"/>
      <c r="E623" s="254"/>
      <c r="F623" s="270"/>
      <c r="G623" s="254"/>
      <c r="H623" s="254"/>
      <c r="I623" s="254"/>
      <c r="J623" s="254"/>
      <c r="K623" s="254"/>
      <c r="L623" s="254"/>
      <c r="M623" s="254"/>
      <c r="N623" s="254"/>
      <c r="O623" s="254"/>
      <c r="P623" s="254"/>
      <c r="Q623" s="254"/>
      <c r="R623" s="254"/>
      <c r="S623" s="254"/>
      <c r="T623" s="254"/>
      <c r="U623" s="254"/>
      <c r="V623" s="254"/>
      <c r="W623" s="254"/>
      <c r="X623" s="254"/>
      <c r="Y623" s="254"/>
      <c r="Z623" s="254"/>
    </row>
    <row r="624" spans="1:26" ht="13.5" customHeight="1">
      <c r="A624" s="254"/>
      <c r="B624" s="254"/>
      <c r="C624" s="254"/>
      <c r="D624" s="269"/>
      <c r="E624" s="254"/>
      <c r="F624" s="270"/>
      <c r="G624" s="254"/>
      <c r="H624" s="254"/>
      <c r="I624" s="254"/>
      <c r="J624" s="254"/>
      <c r="K624" s="254"/>
      <c r="L624" s="254"/>
      <c r="M624" s="254"/>
      <c r="N624" s="254"/>
      <c r="O624" s="254"/>
      <c r="P624" s="254"/>
      <c r="Q624" s="254"/>
      <c r="R624" s="254"/>
      <c r="S624" s="254"/>
      <c r="T624" s="254"/>
      <c r="U624" s="254"/>
      <c r="V624" s="254"/>
      <c r="W624" s="254"/>
      <c r="X624" s="254"/>
      <c r="Y624" s="254"/>
      <c r="Z624" s="254"/>
    </row>
    <row r="625" spans="1:26" ht="13.5" customHeight="1">
      <c r="A625" s="254"/>
      <c r="B625" s="254"/>
      <c r="C625" s="254"/>
      <c r="D625" s="269"/>
      <c r="E625" s="254"/>
      <c r="F625" s="270"/>
      <c r="G625" s="254"/>
      <c r="H625" s="254"/>
      <c r="I625" s="254"/>
      <c r="J625" s="254"/>
      <c r="K625" s="254"/>
      <c r="L625" s="254"/>
      <c r="M625" s="254"/>
      <c r="N625" s="254"/>
      <c r="O625" s="254"/>
      <c r="P625" s="254"/>
      <c r="Q625" s="254"/>
      <c r="R625" s="254"/>
      <c r="S625" s="254"/>
      <c r="T625" s="254"/>
      <c r="U625" s="254"/>
      <c r="V625" s="254"/>
      <c r="W625" s="254"/>
      <c r="X625" s="254"/>
      <c r="Y625" s="254"/>
      <c r="Z625" s="254"/>
    </row>
    <row r="626" spans="1:26" ht="13.5" customHeight="1">
      <c r="A626" s="254"/>
      <c r="B626" s="254"/>
      <c r="C626" s="254"/>
      <c r="D626" s="269"/>
      <c r="E626" s="254"/>
      <c r="F626" s="270"/>
      <c r="G626" s="254"/>
      <c r="H626" s="254"/>
      <c r="I626" s="254"/>
      <c r="J626" s="254"/>
      <c r="K626" s="254"/>
      <c r="L626" s="254"/>
      <c r="M626" s="254"/>
      <c r="N626" s="254"/>
      <c r="O626" s="254"/>
      <c r="P626" s="254"/>
      <c r="Q626" s="254"/>
      <c r="R626" s="254"/>
      <c r="S626" s="254"/>
      <c r="T626" s="254"/>
      <c r="U626" s="254"/>
      <c r="V626" s="254"/>
      <c r="W626" s="254"/>
      <c r="X626" s="254"/>
      <c r="Y626" s="254"/>
      <c r="Z626" s="254"/>
    </row>
    <row r="627" spans="1:26" ht="13.5" customHeight="1">
      <c r="A627" s="254"/>
      <c r="B627" s="254"/>
      <c r="C627" s="254"/>
      <c r="D627" s="269"/>
      <c r="E627" s="254"/>
      <c r="F627" s="270"/>
      <c r="G627" s="254"/>
      <c r="H627" s="254"/>
      <c r="I627" s="254"/>
      <c r="J627" s="254"/>
      <c r="K627" s="254"/>
      <c r="L627" s="254"/>
      <c r="M627" s="254"/>
      <c r="N627" s="254"/>
      <c r="O627" s="254"/>
      <c r="P627" s="254"/>
      <c r="Q627" s="254"/>
      <c r="R627" s="254"/>
      <c r="S627" s="254"/>
      <c r="T627" s="254"/>
      <c r="U627" s="254"/>
      <c r="V627" s="254"/>
      <c r="W627" s="254"/>
      <c r="X627" s="254"/>
      <c r="Y627" s="254"/>
      <c r="Z627" s="254"/>
    </row>
    <row r="628" spans="1:26" ht="13.5" customHeight="1">
      <c r="A628" s="254"/>
      <c r="B628" s="254"/>
      <c r="C628" s="254"/>
      <c r="D628" s="269"/>
      <c r="E628" s="254"/>
      <c r="F628" s="270"/>
      <c r="G628" s="254"/>
      <c r="H628" s="254"/>
      <c r="I628" s="254"/>
      <c r="J628" s="254"/>
      <c r="K628" s="254"/>
      <c r="L628" s="254"/>
      <c r="M628" s="254"/>
      <c r="N628" s="254"/>
      <c r="O628" s="254"/>
      <c r="P628" s="254"/>
      <c r="Q628" s="254"/>
      <c r="R628" s="254"/>
      <c r="S628" s="254"/>
      <c r="T628" s="254"/>
      <c r="U628" s="254"/>
      <c r="V628" s="254"/>
      <c r="W628" s="254"/>
      <c r="X628" s="254"/>
      <c r="Y628" s="254"/>
      <c r="Z628" s="254"/>
    </row>
    <row r="629" spans="1:26" ht="13.5" customHeight="1">
      <c r="A629" s="254"/>
      <c r="B629" s="254"/>
      <c r="C629" s="254"/>
      <c r="D629" s="269"/>
      <c r="E629" s="254"/>
      <c r="F629" s="270"/>
      <c r="G629" s="254"/>
      <c r="H629" s="254"/>
      <c r="I629" s="254"/>
      <c r="J629" s="254"/>
      <c r="K629" s="254"/>
      <c r="L629" s="254"/>
      <c r="M629" s="254"/>
      <c r="N629" s="254"/>
      <c r="O629" s="254"/>
      <c r="P629" s="254"/>
      <c r="Q629" s="254"/>
      <c r="R629" s="254"/>
      <c r="S629" s="254"/>
      <c r="T629" s="254"/>
      <c r="U629" s="254"/>
      <c r="V629" s="254"/>
      <c r="W629" s="254"/>
      <c r="X629" s="254"/>
      <c r="Y629" s="254"/>
      <c r="Z629" s="254"/>
    </row>
    <row r="630" spans="1:26" ht="13.5" customHeight="1">
      <c r="A630" s="254"/>
      <c r="B630" s="254"/>
      <c r="C630" s="254"/>
      <c r="D630" s="269"/>
      <c r="E630" s="254"/>
      <c r="F630" s="270"/>
      <c r="G630" s="254"/>
      <c r="H630" s="254"/>
      <c r="I630" s="254"/>
      <c r="J630" s="254"/>
      <c r="K630" s="254"/>
      <c r="L630" s="254"/>
      <c r="M630" s="254"/>
      <c r="N630" s="254"/>
      <c r="O630" s="254"/>
      <c r="P630" s="254"/>
      <c r="Q630" s="254"/>
      <c r="R630" s="254"/>
      <c r="S630" s="254"/>
      <c r="T630" s="254"/>
      <c r="U630" s="254"/>
      <c r="V630" s="254"/>
      <c r="W630" s="254"/>
      <c r="X630" s="254"/>
      <c r="Y630" s="254"/>
      <c r="Z630" s="254"/>
    </row>
    <row r="631" spans="1:26" ht="13.5" customHeight="1">
      <c r="A631" s="254"/>
      <c r="B631" s="254"/>
      <c r="C631" s="254"/>
      <c r="D631" s="269"/>
      <c r="E631" s="254"/>
      <c r="F631" s="270"/>
      <c r="G631" s="254"/>
      <c r="H631" s="254"/>
      <c r="I631" s="254"/>
      <c r="J631" s="254"/>
      <c r="K631" s="254"/>
      <c r="L631" s="254"/>
      <c r="M631" s="254"/>
      <c r="N631" s="254"/>
      <c r="O631" s="254"/>
      <c r="P631" s="254"/>
      <c r="Q631" s="254"/>
      <c r="R631" s="254"/>
      <c r="S631" s="254"/>
      <c r="T631" s="254"/>
      <c r="U631" s="254"/>
      <c r="V631" s="254"/>
      <c r="W631" s="254"/>
      <c r="X631" s="254"/>
      <c r="Y631" s="254"/>
      <c r="Z631" s="254"/>
    </row>
    <row r="632" spans="1:26" ht="13.5" customHeight="1">
      <c r="A632" s="254"/>
      <c r="B632" s="254"/>
      <c r="C632" s="254"/>
      <c r="D632" s="269"/>
      <c r="E632" s="254"/>
      <c r="F632" s="270"/>
      <c r="G632" s="254"/>
      <c r="H632" s="254"/>
      <c r="I632" s="254"/>
      <c r="J632" s="254"/>
      <c r="K632" s="254"/>
      <c r="L632" s="254"/>
      <c r="M632" s="254"/>
      <c r="N632" s="254"/>
      <c r="O632" s="254"/>
      <c r="P632" s="254"/>
      <c r="Q632" s="254"/>
      <c r="R632" s="254"/>
      <c r="S632" s="254"/>
      <c r="T632" s="254"/>
      <c r="U632" s="254"/>
      <c r="V632" s="254"/>
      <c r="W632" s="254"/>
      <c r="X632" s="254"/>
      <c r="Y632" s="254"/>
      <c r="Z632" s="254"/>
    </row>
    <row r="633" spans="1:26" ht="13.5" customHeight="1">
      <c r="A633" s="254"/>
      <c r="B633" s="254"/>
      <c r="C633" s="254"/>
      <c r="D633" s="269"/>
      <c r="E633" s="254"/>
      <c r="F633" s="270"/>
      <c r="G633" s="254"/>
      <c r="H633" s="254"/>
      <c r="I633" s="254"/>
      <c r="J633" s="254"/>
      <c r="K633" s="254"/>
      <c r="L633" s="254"/>
      <c r="M633" s="254"/>
      <c r="N633" s="254"/>
      <c r="O633" s="254"/>
      <c r="P633" s="254"/>
      <c r="Q633" s="254"/>
      <c r="R633" s="254"/>
      <c r="S633" s="254"/>
      <c r="T633" s="254"/>
      <c r="U633" s="254"/>
      <c r="V633" s="254"/>
      <c r="W633" s="254"/>
      <c r="X633" s="254"/>
      <c r="Y633" s="254"/>
      <c r="Z633" s="254"/>
    </row>
    <row r="634" spans="1:26" ht="13.5" customHeight="1">
      <c r="A634" s="254"/>
      <c r="B634" s="254"/>
      <c r="C634" s="254"/>
      <c r="D634" s="269"/>
      <c r="E634" s="254"/>
      <c r="F634" s="270"/>
      <c r="G634" s="254"/>
      <c r="H634" s="254"/>
      <c r="I634" s="254"/>
      <c r="J634" s="254"/>
      <c r="K634" s="254"/>
      <c r="L634" s="254"/>
      <c r="M634" s="254"/>
      <c r="N634" s="254"/>
      <c r="O634" s="254"/>
      <c r="P634" s="254"/>
      <c r="Q634" s="254"/>
      <c r="R634" s="254"/>
      <c r="S634" s="254"/>
      <c r="T634" s="254"/>
      <c r="U634" s="254"/>
      <c r="V634" s="254"/>
      <c r="W634" s="254"/>
      <c r="X634" s="254"/>
      <c r="Y634" s="254"/>
      <c r="Z634" s="254"/>
    </row>
    <row r="635" spans="1:26" ht="13.5" customHeight="1">
      <c r="A635" s="254"/>
      <c r="B635" s="254"/>
      <c r="C635" s="254"/>
      <c r="D635" s="269"/>
      <c r="E635" s="254"/>
      <c r="F635" s="270"/>
      <c r="G635" s="254"/>
      <c r="H635" s="254"/>
      <c r="I635" s="254"/>
      <c r="J635" s="254"/>
      <c r="K635" s="254"/>
      <c r="L635" s="254"/>
      <c r="M635" s="254"/>
      <c r="N635" s="254"/>
      <c r="O635" s="254"/>
      <c r="P635" s="254"/>
      <c r="Q635" s="254"/>
      <c r="R635" s="254"/>
      <c r="S635" s="254"/>
      <c r="T635" s="254"/>
      <c r="U635" s="254"/>
      <c r="V635" s="254"/>
      <c r="W635" s="254"/>
      <c r="X635" s="254"/>
      <c r="Y635" s="254"/>
      <c r="Z635" s="254"/>
    </row>
    <row r="636" spans="1:26" ht="13.5" customHeight="1">
      <c r="A636" s="254"/>
      <c r="B636" s="254"/>
      <c r="C636" s="254"/>
      <c r="D636" s="269"/>
      <c r="E636" s="254"/>
      <c r="F636" s="270"/>
      <c r="G636" s="254"/>
      <c r="H636" s="254"/>
      <c r="I636" s="254"/>
      <c r="J636" s="254"/>
      <c r="K636" s="254"/>
      <c r="L636" s="254"/>
      <c r="M636" s="254"/>
      <c r="N636" s="254"/>
      <c r="O636" s="254"/>
      <c r="P636" s="254"/>
      <c r="Q636" s="254"/>
      <c r="R636" s="254"/>
      <c r="S636" s="254"/>
      <c r="T636" s="254"/>
      <c r="U636" s="254"/>
      <c r="V636" s="254"/>
      <c r="W636" s="254"/>
      <c r="X636" s="254"/>
      <c r="Y636" s="254"/>
      <c r="Z636" s="254"/>
    </row>
    <row r="637" spans="1:26" ht="13.5" customHeight="1">
      <c r="A637" s="254"/>
      <c r="B637" s="254"/>
      <c r="C637" s="254"/>
      <c r="D637" s="269"/>
      <c r="E637" s="254"/>
      <c r="F637" s="270"/>
      <c r="G637" s="254"/>
      <c r="H637" s="254"/>
      <c r="I637" s="254"/>
      <c r="J637" s="254"/>
      <c r="K637" s="254"/>
      <c r="L637" s="254"/>
      <c r="M637" s="254"/>
      <c r="N637" s="254"/>
      <c r="O637" s="254"/>
      <c r="P637" s="254"/>
      <c r="Q637" s="254"/>
      <c r="R637" s="254"/>
      <c r="S637" s="254"/>
      <c r="T637" s="254"/>
      <c r="U637" s="254"/>
      <c r="V637" s="254"/>
      <c r="W637" s="254"/>
      <c r="X637" s="254"/>
      <c r="Y637" s="254"/>
      <c r="Z637" s="254"/>
    </row>
    <row r="638" spans="1:26" ht="13.5" customHeight="1">
      <c r="A638" s="254"/>
      <c r="B638" s="254"/>
      <c r="C638" s="254"/>
      <c r="D638" s="269"/>
      <c r="E638" s="254"/>
      <c r="F638" s="270"/>
      <c r="G638" s="254"/>
      <c r="H638" s="254"/>
      <c r="I638" s="254"/>
      <c r="J638" s="254"/>
      <c r="K638" s="254"/>
      <c r="L638" s="254"/>
      <c r="M638" s="254"/>
      <c r="N638" s="254"/>
      <c r="O638" s="254"/>
      <c r="P638" s="254"/>
      <c r="Q638" s="254"/>
      <c r="R638" s="254"/>
      <c r="S638" s="254"/>
      <c r="T638" s="254"/>
      <c r="U638" s="254"/>
      <c r="V638" s="254"/>
      <c r="W638" s="254"/>
      <c r="X638" s="254"/>
      <c r="Y638" s="254"/>
      <c r="Z638" s="254"/>
    </row>
    <row r="639" spans="1:26" ht="13.5" customHeight="1">
      <c r="A639" s="254"/>
      <c r="B639" s="254"/>
      <c r="C639" s="254"/>
      <c r="D639" s="269"/>
      <c r="E639" s="254"/>
      <c r="F639" s="270"/>
      <c r="G639" s="254"/>
      <c r="H639" s="254"/>
      <c r="I639" s="254"/>
      <c r="J639" s="254"/>
      <c r="K639" s="254"/>
      <c r="L639" s="254"/>
      <c r="M639" s="254"/>
      <c r="N639" s="254"/>
      <c r="O639" s="254"/>
      <c r="P639" s="254"/>
      <c r="Q639" s="254"/>
      <c r="R639" s="254"/>
      <c r="S639" s="254"/>
      <c r="T639" s="254"/>
      <c r="U639" s="254"/>
      <c r="V639" s="254"/>
      <c r="W639" s="254"/>
      <c r="X639" s="254"/>
      <c r="Y639" s="254"/>
      <c r="Z639" s="254"/>
    </row>
    <row r="640" spans="1:26" ht="13.5" customHeight="1">
      <c r="A640" s="254"/>
      <c r="B640" s="254"/>
      <c r="C640" s="254"/>
      <c r="D640" s="269"/>
      <c r="E640" s="254"/>
      <c r="F640" s="270"/>
      <c r="G640" s="254"/>
      <c r="H640" s="254"/>
      <c r="I640" s="254"/>
      <c r="J640" s="254"/>
      <c r="K640" s="254"/>
      <c r="L640" s="254"/>
      <c r="M640" s="254"/>
      <c r="N640" s="254"/>
      <c r="O640" s="254"/>
      <c r="P640" s="254"/>
      <c r="Q640" s="254"/>
      <c r="R640" s="254"/>
      <c r="S640" s="254"/>
      <c r="T640" s="254"/>
      <c r="U640" s="254"/>
      <c r="V640" s="254"/>
      <c r="W640" s="254"/>
      <c r="X640" s="254"/>
      <c r="Y640" s="254"/>
      <c r="Z640" s="254"/>
    </row>
    <row r="641" spans="1:26" ht="13.5" customHeight="1">
      <c r="A641" s="254"/>
      <c r="B641" s="254"/>
      <c r="C641" s="254"/>
      <c r="D641" s="269"/>
      <c r="E641" s="254"/>
      <c r="F641" s="270"/>
      <c r="G641" s="254"/>
      <c r="H641" s="254"/>
      <c r="I641" s="254"/>
      <c r="J641" s="254"/>
      <c r="K641" s="254"/>
      <c r="L641" s="254"/>
      <c r="M641" s="254"/>
      <c r="N641" s="254"/>
      <c r="O641" s="254"/>
      <c r="P641" s="254"/>
      <c r="Q641" s="254"/>
      <c r="R641" s="254"/>
      <c r="S641" s="254"/>
      <c r="T641" s="254"/>
      <c r="U641" s="254"/>
      <c r="V641" s="254"/>
      <c r="W641" s="254"/>
      <c r="X641" s="254"/>
      <c r="Y641" s="254"/>
      <c r="Z641" s="254"/>
    </row>
    <row r="642" spans="1:26" ht="13.5" customHeight="1">
      <c r="A642" s="254"/>
      <c r="B642" s="254"/>
      <c r="C642" s="254"/>
      <c r="D642" s="269"/>
      <c r="E642" s="254"/>
      <c r="F642" s="270"/>
      <c r="G642" s="254"/>
      <c r="H642" s="254"/>
      <c r="I642" s="254"/>
      <c r="J642" s="254"/>
      <c r="K642" s="254"/>
      <c r="L642" s="254"/>
      <c r="M642" s="254"/>
      <c r="N642" s="254"/>
      <c r="O642" s="254"/>
      <c r="P642" s="254"/>
      <c r="Q642" s="254"/>
      <c r="R642" s="254"/>
      <c r="S642" s="254"/>
      <c r="T642" s="254"/>
      <c r="U642" s="254"/>
      <c r="V642" s="254"/>
      <c r="W642" s="254"/>
      <c r="X642" s="254"/>
      <c r="Y642" s="254"/>
      <c r="Z642" s="254"/>
    </row>
    <row r="643" spans="1:26" ht="13.5" customHeight="1">
      <c r="A643" s="254"/>
      <c r="B643" s="254"/>
      <c r="C643" s="254"/>
      <c r="D643" s="269"/>
      <c r="E643" s="254"/>
      <c r="F643" s="270"/>
      <c r="G643" s="254"/>
      <c r="H643" s="254"/>
      <c r="I643" s="254"/>
      <c r="J643" s="254"/>
      <c r="K643" s="254"/>
      <c r="L643" s="254"/>
      <c r="M643" s="254"/>
      <c r="N643" s="254"/>
      <c r="O643" s="254"/>
      <c r="P643" s="254"/>
      <c r="Q643" s="254"/>
      <c r="R643" s="254"/>
      <c r="S643" s="254"/>
      <c r="T643" s="254"/>
      <c r="U643" s="254"/>
      <c r="V643" s="254"/>
      <c r="W643" s="254"/>
      <c r="X643" s="254"/>
      <c r="Y643" s="254"/>
      <c r="Z643" s="254"/>
    </row>
    <row r="644" spans="1:26" ht="13.5" customHeight="1">
      <c r="A644" s="254"/>
      <c r="B644" s="254"/>
      <c r="C644" s="254"/>
      <c r="D644" s="269"/>
      <c r="E644" s="254"/>
      <c r="F644" s="270"/>
      <c r="G644" s="254"/>
      <c r="H644" s="254"/>
      <c r="I644" s="254"/>
      <c r="J644" s="254"/>
      <c r="K644" s="254"/>
      <c r="L644" s="254"/>
      <c r="M644" s="254"/>
      <c r="N644" s="254"/>
      <c r="O644" s="254"/>
      <c r="P644" s="254"/>
      <c r="Q644" s="254"/>
      <c r="R644" s="254"/>
      <c r="S644" s="254"/>
      <c r="T644" s="254"/>
      <c r="U644" s="254"/>
      <c r="V644" s="254"/>
      <c r="W644" s="254"/>
      <c r="X644" s="254"/>
      <c r="Y644" s="254"/>
      <c r="Z644" s="254"/>
    </row>
    <row r="645" spans="1:26" ht="13.5" customHeight="1">
      <c r="A645" s="254"/>
      <c r="B645" s="254"/>
      <c r="C645" s="254"/>
      <c r="D645" s="269"/>
      <c r="E645" s="254"/>
      <c r="F645" s="270"/>
      <c r="G645" s="254"/>
      <c r="H645" s="254"/>
      <c r="I645" s="254"/>
      <c r="J645" s="254"/>
      <c r="K645" s="254"/>
      <c r="L645" s="254"/>
      <c r="M645" s="254"/>
      <c r="N645" s="254"/>
      <c r="O645" s="254"/>
      <c r="P645" s="254"/>
      <c r="Q645" s="254"/>
      <c r="R645" s="254"/>
      <c r="S645" s="254"/>
      <c r="T645" s="254"/>
      <c r="U645" s="254"/>
      <c r="V645" s="254"/>
      <c r="W645" s="254"/>
      <c r="X645" s="254"/>
      <c r="Y645" s="254"/>
      <c r="Z645" s="254"/>
    </row>
    <row r="646" spans="1:26" ht="13.5" customHeight="1">
      <c r="A646" s="254"/>
      <c r="B646" s="254"/>
      <c r="C646" s="254"/>
      <c r="D646" s="269"/>
      <c r="E646" s="254"/>
      <c r="F646" s="270"/>
      <c r="G646" s="254"/>
      <c r="H646" s="254"/>
      <c r="I646" s="254"/>
      <c r="J646" s="254"/>
      <c r="K646" s="254"/>
      <c r="L646" s="254"/>
      <c r="M646" s="254"/>
      <c r="N646" s="254"/>
      <c r="O646" s="254"/>
      <c r="P646" s="254"/>
      <c r="Q646" s="254"/>
      <c r="R646" s="254"/>
      <c r="S646" s="254"/>
      <c r="T646" s="254"/>
      <c r="U646" s="254"/>
      <c r="V646" s="254"/>
      <c r="W646" s="254"/>
      <c r="X646" s="254"/>
      <c r="Y646" s="254"/>
      <c r="Z646" s="254"/>
    </row>
    <row r="647" spans="1:26" ht="13.5" customHeight="1">
      <c r="A647" s="254"/>
      <c r="B647" s="254"/>
      <c r="C647" s="254"/>
      <c r="D647" s="269"/>
      <c r="E647" s="254"/>
      <c r="F647" s="270"/>
      <c r="G647" s="254"/>
      <c r="H647" s="254"/>
      <c r="I647" s="254"/>
      <c r="J647" s="254"/>
      <c r="K647" s="254"/>
      <c r="L647" s="254"/>
      <c r="M647" s="254"/>
      <c r="N647" s="254"/>
      <c r="O647" s="254"/>
      <c r="P647" s="254"/>
      <c r="Q647" s="254"/>
      <c r="R647" s="254"/>
      <c r="S647" s="254"/>
      <c r="T647" s="254"/>
      <c r="U647" s="254"/>
      <c r="V647" s="254"/>
      <c r="W647" s="254"/>
      <c r="X647" s="254"/>
      <c r="Y647" s="254"/>
      <c r="Z647" s="254"/>
    </row>
    <row r="648" spans="1:26" ht="13.5" customHeight="1">
      <c r="A648" s="254"/>
      <c r="B648" s="254"/>
      <c r="C648" s="254"/>
      <c r="D648" s="269"/>
      <c r="E648" s="254"/>
      <c r="F648" s="270"/>
      <c r="G648" s="254"/>
      <c r="H648" s="254"/>
      <c r="I648" s="254"/>
      <c r="J648" s="254"/>
      <c r="K648" s="254"/>
      <c r="L648" s="254"/>
      <c r="M648" s="254"/>
      <c r="N648" s="254"/>
      <c r="O648" s="254"/>
      <c r="P648" s="254"/>
      <c r="Q648" s="254"/>
      <c r="R648" s="254"/>
      <c r="S648" s="254"/>
      <c r="T648" s="254"/>
      <c r="U648" s="254"/>
      <c r="V648" s="254"/>
      <c r="W648" s="254"/>
      <c r="X648" s="254"/>
      <c r="Y648" s="254"/>
      <c r="Z648" s="254"/>
    </row>
    <row r="649" spans="1:26" ht="13.5" customHeight="1">
      <c r="A649" s="254"/>
      <c r="B649" s="254"/>
      <c r="C649" s="254"/>
      <c r="D649" s="269"/>
      <c r="E649" s="254"/>
      <c r="F649" s="270"/>
      <c r="G649" s="254"/>
      <c r="H649" s="254"/>
      <c r="I649" s="254"/>
      <c r="J649" s="254"/>
      <c r="K649" s="254"/>
      <c r="L649" s="254"/>
      <c r="M649" s="254"/>
      <c r="N649" s="254"/>
      <c r="O649" s="254"/>
      <c r="P649" s="254"/>
      <c r="Q649" s="254"/>
      <c r="R649" s="254"/>
      <c r="S649" s="254"/>
      <c r="T649" s="254"/>
      <c r="U649" s="254"/>
      <c r="V649" s="254"/>
      <c r="W649" s="254"/>
      <c r="X649" s="254"/>
      <c r="Y649" s="254"/>
      <c r="Z649" s="254"/>
    </row>
    <row r="650" spans="1:26" ht="13.5" customHeight="1">
      <c r="A650" s="254"/>
      <c r="B650" s="254"/>
      <c r="C650" s="254"/>
      <c r="D650" s="269"/>
      <c r="E650" s="254"/>
      <c r="F650" s="270"/>
      <c r="G650" s="254"/>
      <c r="H650" s="254"/>
      <c r="I650" s="254"/>
      <c r="J650" s="254"/>
      <c r="K650" s="254"/>
      <c r="L650" s="254"/>
      <c r="M650" s="254"/>
      <c r="N650" s="254"/>
      <c r="O650" s="254"/>
      <c r="P650" s="254"/>
      <c r="Q650" s="254"/>
      <c r="R650" s="254"/>
      <c r="S650" s="254"/>
      <c r="T650" s="254"/>
      <c r="U650" s="254"/>
      <c r="V650" s="254"/>
      <c r="W650" s="254"/>
      <c r="X650" s="254"/>
      <c r="Y650" s="254"/>
      <c r="Z650" s="254"/>
    </row>
    <row r="651" spans="1:26" ht="13.5" customHeight="1">
      <c r="A651" s="254"/>
      <c r="B651" s="254"/>
      <c r="C651" s="254"/>
      <c r="D651" s="269"/>
      <c r="E651" s="254"/>
      <c r="F651" s="270"/>
      <c r="G651" s="254"/>
      <c r="H651" s="254"/>
      <c r="I651" s="254"/>
      <c r="J651" s="254"/>
      <c r="K651" s="254"/>
      <c r="L651" s="254"/>
      <c r="M651" s="254"/>
      <c r="N651" s="254"/>
      <c r="O651" s="254"/>
      <c r="P651" s="254"/>
      <c r="Q651" s="254"/>
      <c r="R651" s="254"/>
      <c r="S651" s="254"/>
      <c r="T651" s="254"/>
      <c r="U651" s="254"/>
      <c r="V651" s="254"/>
      <c r="W651" s="254"/>
      <c r="X651" s="254"/>
      <c r="Y651" s="254"/>
      <c r="Z651" s="254"/>
    </row>
    <row r="652" spans="1:26" ht="13.5" customHeight="1">
      <c r="A652" s="254"/>
      <c r="B652" s="254"/>
      <c r="C652" s="254"/>
      <c r="D652" s="269"/>
      <c r="E652" s="254"/>
      <c r="F652" s="270"/>
      <c r="G652" s="254"/>
      <c r="H652" s="254"/>
      <c r="I652" s="254"/>
      <c r="J652" s="254"/>
      <c r="K652" s="254"/>
      <c r="L652" s="254"/>
      <c r="M652" s="254"/>
      <c r="N652" s="254"/>
      <c r="O652" s="254"/>
      <c r="P652" s="254"/>
      <c r="Q652" s="254"/>
      <c r="R652" s="254"/>
      <c r="S652" s="254"/>
      <c r="T652" s="254"/>
      <c r="U652" s="254"/>
      <c r="V652" s="254"/>
      <c r="W652" s="254"/>
      <c r="X652" s="254"/>
      <c r="Y652" s="254"/>
      <c r="Z652" s="254"/>
    </row>
    <row r="653" spans="1:26" ht="13.5" customHeight="1">
      <c r="A653" s="254"/>
      <c r="B653" s="254"/>
      <c r="C653" s="254"/>
      <c r="D653" s="269"/>
      <c r="E653" s="254"/>
      <c r="F653" s="270"/>
      <c r="G653" s="254"/>
      <c r="H653" s="254"/>
      <c r="I653" s="254"/>
      <c r="J653" s="254"/>
      <c r="K653" s="254"/>
      <c r="L653" s="254"/>
      <c r="M653" s="254"/>
      <c r="N653" s="254"/>
      <c r="O653" s="254"/>
      <c r="P653" s="254"/>
      <c r="Q653" s="254"/>
      <c r="R653" s="254"/>
      <c r="S653" s="254"/>
      <c r="T653" s="254"/>
      <c r="U653" s="254"/>
      <c r="V653" s="254"/>
      <c r="W653" s="254"/>
      <c r="X653" s="254"/>
      <c r="Y653" s="254"/>
      <c r="Z653" s="254"/>
    </row>
    <row r="654" spans="1:26" ht="13.5" customHeight="1">
      <c r="A654" s="254"/>
      <c r="B654" s="254"/>
      <c r="C654" s="254"/>
      <c r="D654" s="269"/>
      <c r="E654" s="254"/>
      <c r="F654" s="270"/>
      <c r="G654" s="254"/>
      <c r="H654" s="254"/>
      <c r="I654" s="254"/>
      <c r="J654" s="254"/>
      <c r="K654" s="254"/>
      <c r="L654" s="254"/>
      <c r="M654" s="254"/>
      <c r="N654" s="254"/>
      <c r="O654" s="254"/>
      <c r="P654" s="254"/>
      <c r="Q654" s="254"/>
      <c r="R654" s="254"/>
      <c r="S654" s="254"/>
      <c r="T654" s="254"/>
      <c r="U654" s="254"/>
      <c r="V654" s="254"/>
      <c r="W654" s="254"/>
      <c r="X654" s="254"/>
      <c r="Y654" s="254"/>
      <c r="Z654" s="254"/>
    </row>
    <row r="655" spans="1:26" ht="13.5" customHeight="1">
      <c r="A655" s="254"/>
      <c r="B655" s="254"/>
      <c r="C655" s="254"/>
      <c r="D655" s="269"/>
      <c r="E655" s="254"/>
      <c r="F655" s="270"/>
      <c r="G655" s="254"/>
      <c r="H655" s="254"/>
      <c r="I655" s="254"/>
      <c r="J655" s="254"/>
      <c r="K655" s="254"/>
      <c r="L655" s="254"/>
      <c r="M655" s="254"/>
      <c r="N655" s="254"/>
      <c r="O655" s="254"/>
      <c r="P655" s="254"/>
      <c r="Q655" s="254"/>
      <c r="R655" s="254"/>
      <c r="S655" s="254"/>
      <c r="T655" s="254"/>
      <c r="U655" s="254"/>
      <c r="V655" s="254"/>
      <c r="W655" s="254"/>
      <c r="X655" s="254"/>
      <c r="Y655" s="254"/>
      <c r="Z655" s="254"/>
    </row>
    <row r="656" spans="1:26" ht="13.5" customHeight="1">
      <c r="A656" s="254"/>
      <c r="B656" s="254"/>
      <c r="C656" s="254"/>
      <c r="D656" s="269"/>
      <c r="E656" s="254"/>
      <c r="F656" s="270"/>
      <c r="G656" s="254"/>
      <c r="H656" s="254"/>
      <c r="I656" s="254"/>
      <c r="J656" s="254"/>
      <c r="K656" s="254"/>
      <c r="L656" s="254"/>
      <c r="M656" s="254"/>
      <c r="N656" s="254"/>
      <c r="O656" s="254"/>
      <c r="P656" s="254"/>
      <c r="Q656" s="254"/>
      <c r="R656" s="254"/>
      <c r="S656" s="254"/>
      <c r="T656" s="254"/>
      <c r="U656" s="254"/>
      <c r="V656" s="254"/>
      <c r="W656" s="254"/>
      <c r="X656" s="254"/>
      <c r="Y656" s="254"/>
      <c r="Z656" s="254"/>
    </row>
    <row r="657" spans="1:26" ht="13.5" customHeight="1">
      <c r="A657" s="254"/>
      <c r="B657" s="254"/>
      <c r="C657" s="254"/>
      <c r="D657" s="269"/>
      <c r="E657" s="254"/>
      <c r="F657" s="270"/>
      <c r="G657" s="254"/>
      <c r="H657" s="254"/>
      <c r="I657" s="254"/>
      <c r="J657" s="254"/>
      <c r="K657" s="254"/>
      <c r="L657" s="254"/>
      <c r="M657" s="254"/>
      <c r="N657" s="254"/>
      <c r="O657" s="254"/>
      <c r="P657" s="254"/>
      <c r="Q657" s="254"/>
      <c r="R657" s="254"/>
      <c r="S657" s="254"/>
      <c r="T657" s="254"/>
      <c r="U657" s="254"/>
      <c r="V657" s="254"/>
      <c r="W657" s="254"/>
      <c r="X657" s="254"/>
      <c r="Y657" s="254"/>
      <c r="Z657" s="254"/>
    </row>
    <row r="658" spans="1:26" ht="13.5" customHeight="1">
      <c r="A658" s="254"/>
      <c r="B658" s="254"/>
      <c r="C658" s="254"/>
      <c r="D658" s="269"/>
      <c r="E658" s="254"/>
      <c r="F658" s="270"/>
      <c r="G658" s="254"/>
      <c r="H658" s="254"/>
      <c r="I658" s="254"/>
      <c r="J658" s="254"/>
      <c r="K658" s="254"/>
      <c r="L658" s="254"/>
      <c r="M658" s="254"/>
      <c r="N658" s="254"/>
      <c r="O658" s="254"/>
      <c r="P658" s="254"/>
      <c r="Q658" s="254"/>
      <c r="R658" s="254"/>
      <c r="S658" s="254"/>
      <c r="T658" s="254"/>
      <c r="U658" s="254"/>
      <c r="V658" s="254"/>
      <c r="W658" s="254"/>
      <c r="X658" s="254"/>
      <c r="Y658" s="254"/>
      <c r="Z658" s="254"/>
    </row>
    <row r="659" spans="1:26" ht="13.5" customHeight="1">
      <c r="A659" s="254"/>
      <c r="B659" s="254"/>
      <c r="C659" s="254"/>
      <c r="D659" s="269"/>
      <c r="E659" s="254"/>
      <c r="F659" s="270"/>
      <c r="G659" s="254"/>
      <c r="H659" s="254"/>
      <c r="I659" s="254"/>
      <c r="J659" s="254"/>
      <c r="K659" s="254"/>
      <c r="L659" s="254"/>
      <c r="M659" s="254"/>
      <c r="N659" s="254"/>
      <c r="O659" s="254"/>
      <c r="P659" s="254"/>
      <c r="Q659" s="254"/>
      <c r="R659" s="254"/>
      <c r="S659" s="254"/>
      <c r="T659" s="254"/>
      <c r="U659" s="254"/>
      <c r="V659" s="254"/>
      <c r="W659" s="254"/>
      <c r="X659" s="254"/>
      <c r="Y659" s="254"/>
      <c r="Z659" s="254"/>
    </row>
    <row r="660" spans="1:26" ht="13.5" customHeight="1">
      <c r="A660" s="254"/>
      <c r="B660" s="254"/>
      <c r="C660" s="254"/>
      <c r="D660" s="269"/>
      <c r="E660" s="254"/>
      <c r="F660" s="270"/>
      <c r="G660" s="254"/>
      <c r="H660" s="254"/>
      <c r="I660" s="254"/>
      <c r="J660" s="254"/>
      <c r="K660" s="254"/>
      <c r="L660" s="254"/>
      <c r="M660" s="254"/>
      <c r="N660" s="254"/>
      <c r="O660" s="254"/>
      <c r="P660" s="254"/>
      <c r="Q660" s="254"/>
      <c r="R660" s="254"/>
      <c r="S660" s="254"/>
      <c r="T660" s="254"/>
      <c r="U660" s="254"/>
      <c r="V660" s="254"/>
      <c r="W660" s="254"/>
      <c r="X660" s="254"/>
      <c r="Y660" s="254"/>
      <c r="Z660" s="254"/>
    </row>
    <row r="661" spans="1:26" ht="13.5" customHeight="1">
      <c r="A661" s="254"/>
      <c r="B661" s="254"/>
      <c r="C661" s="254"/>
      <c r="D661" s="269"/>
      <c r="E661" s="254"/>
      <c r="F661" s="270"/>
      <c r="G661" s="254"/>
      <c r="H661" s="254"/>
      <c r="I661" s="254"/>
      <c r="J661" s="254"/>
      <c r="K661" s="254"/>
      <c r="L661" s="254"/>
      <c r="M661" s="254"/>
      <c r="N661" s="254"/>
      <c r="O661" s="254"/>
      <c r="P661" s="254"/>
      <c r="Q661" s="254"/>
      <c r="R661" s="254"/>
      <c r="S661" s="254"/>
      <c r="T661" s="254"/>
      <c r="U661" s="254"/>
      <c r="V661" s="254"/>
      <c r="W661" s="254"/>
      <c r="X661" s="254"/>
      <c r="Y661" s="254"/>
      <c r="Z661" s="254"/>
    </row>
    <row r="662" spans="1:26" ht="13.5" customHeight="1">
      <c r="A662" s="254"/>
      <c r="B662" s="254"/>
      <c r="C662" s="254"/>
      <c r="D662" s="269"/>
      <c r="E662" s="254"/>
      <c r="F662" s="270"/>
      <c r="G662" s="254"/>
      <c r="H662" s="254"/>
      <c r="I662" s="254"/>
      <c r="J662" s="254"/>
      <c r="K662" s="254"/>
      <c r="L662" s="254"/>
      <c r="M662" s="254"/>
      <c r="N662" s="254"/>
      <c r="O662" s="254"/>
      <c r="P662" s="254"/>
      <c r="Q662" s="254"/>
      <c r="R662" s="254"/>
      <c r="S662" s="254"/>
      <c r="T662" s="254"/>
      <c r="U662" s="254"/>
      <c r="V662" s="254"/>
      <c r="W662" s="254"/>
      <c r="X662" s="254"/>
      <c r="Y662" s="254"/>
      <c r="Z662" s="254"/>
    </row>
    <row r="663" spans="1:26" ht="13.5" customHeight="1">
      <c r="A663" s="254"/>
      <c r="B663" s="254"/>
      <c r="C663" s="254"/>
      <c r="D663" s="269"/>
      <c r="E663" s="254"/>
      <c r="F663" s="270"/>
      <c r="G663" s="254"/>
      <c r="H663" s="254"/>
      <c r="I663" s="254"/>
      <c r="J663" s="254"/>
      <c r="K663" s="254"/>
      <c r="L663" s="254"/>
      <c r="M663" s="254"/>
      <c r="N663" s="254"/>
      <c r="O663" s="254"/>
      <c r="P663" s="254"/>
      <c r="Q663" s="254"/>
      <c r="R663" s="254"/>
      <c r="S663" s="254"/>
      <c r="T663" s="254"/>
      <c r="U663" s="254"/>
      <c r="V663" s="254"/>
      <c r="W663" s="254"/>
      <c r="X663" s="254"/>
      <c r="Y663" s="254"/>
      <c r="Z663" s="254"/>
    </row>
    <row r="664" spans="1:26" ht="13.5" customHeight="1">
      <c r="A664" s="254"/>
      <c r="B664" s="254"/>
      <c r="C664" s="254"/>
      <c r="D664" s="269"/>
      <c r="E664" s="254"/>
      <c r="F664" s="270"/>
      <c r="G664" s="254"/>
      <c r="H664" s="254"/>
      <c r="I664" s="254"/>
      <c r="J664" s="254"/>
      <c r="K664" s="254"/>
      <c r="L664" s="254"/>
      <c r="M664" s="254"/>
      <c r="N664" s="254"/>
      <c r="O664" s="254"/>
      <c r="P664" s="254"/>
      <c r="Q664" s="254"/>
      <c r="R664" s="254"/>
      <c r="S664" s="254"/>
      <c r="T664" s="254"/>
      <c r="U664" s="254"/>
      <c r="V664" s="254"/>
      <c r="W664" s="254"/>
      <c r="X664" s="254"/>
      <c r="Y664" s="254"/>
      <c r="Z664" s="254"/>
    </row>
    <row r="665" spans="1:26" ht="13.5" customHeight="1">
      <c r="A665" s="254"/>
      <c r="B665" s="254"/>
      <c r="C665" s="254"/>
      <c r="D665" s="269"/>
      <c r="E665" s="254"/>
      <c r="F665" s="270"/>
      <c r="G665" s="254"/>
      <c r="H665" s="254"/>
      <c r="I665" s="254"/>
      <c r="J665" s="254"/>
      <c r="K665" s="254"/>
      <c r="L665" s="254"/>
      <c r="M665" s="254"/>
      <c r="N665" s="254"/>
      <c r="O665" s="254"/>
      <c r="P665" s="254"/>
      <c r="Q665" s="254"/>
      <c r="R665" s="254"/>
      <c r="S665" s="254"/>
      <c r="T665" s="254"/>
      <c r="U665" s="254"/>
      <c r="V665" s="254"/>
      <c r="W665" s="254"/>
      <c r="X665" s="254"/>
      <c r="Y665" s="254"/>
      <c r="Z665" s="254"/>
    </row>
    <row r="666" spans="1:26" ht="13.5" customHeight="1">
      <c r="A666" s="254"/>
      <c r="B666" s="254"/>
      <c r="C666" s="254"/>
      <c r="D666" s="269"/>
      <c r="E666" s="254"/>
      <c r="F666" s="270"/>
      <c r="G666" s="254"/>
      <c r="H666" s="254"/>
      <c r="I666" s="254"/>
      <c r="J666" s="254"/>
      <c r="K666" s="254"/>
      <c r="L666" s="254"/>
      <c r="M666" s="254"/>
      <c r="N666" s="254"/>
      <c r="O666" s="254"/>
      <c r="P666" s="254"/>
      <c r="Q666" s="254"/>
      <c r="R666" s="254"/>
      <c r="S666" s="254"/>
      <c r="T666" s="254"/>
      <c r="U666" s="254"/>
      <c r="V666" s="254"/>
      <c r="W666" s="254"/>
      <c r="X666" s="254"/>
      <c r="Y666" s="254"/>
      <c r="Z666" s="254"/>
    </row>
    <row r="667" spans="1:26" ht="13.5" customHeight="1">
      <c r="A667" s="254"/>
      <c r="B667" s="254"/>
      <c r="C667" s="254"/>
      <c r="D667" s="269"/>
      <c r="E667" s="254"/>
      <c r="F667" s="270"/>
      <c r="G667" s="254"/>
      <c r="H667" s="254"/>
      <c r="I667" s="254"/>
      <c r="J667" s="254"/>
      <c r="K667" s="254"/>
      <c r="L667" s="254"/>
      <c r="M667" s="254"/>
      <c r="N667" s="254"/>
      <c r="O667" s="254"/>
      <c r="P667" s="254"/>
      <c r="Q667" s="254"/>
      <c r="R667" s="254"/>
      <c r="S667" s="254"/>
      <c r="T667" s="254"/>
      <c r="U667" s="254"/>
      <c r="V667" s="254"/>
      <c r="W667" s="254"/>
      <c r="X667" s="254"/>
      <c r="Y667" s="254"/>
      <c r="Z667" s="254"/>
    </row>
    <row r="668" spans="1:26" ht="13.5" customHeight="1">
      <c r="A668" s="254"/>
      <c r="B668" s="254"/>
      <c r="C668" s="254"/>
      <c r="D668" s="269"/>
      <c r="E668" s="254"/>
      <c r="F668" s="270"/>
      <c r="G668" s="254"/>
      <c r="H668" s="254"/>
      <c r="I668" s="254"/>
      <c r="J668" s="254"/>
      <c r="K668" s="254"/>
      <c r="L668" s="254"/>
      <c r="M668" s="254"/>
      <c r="N668" s="254"/>
      <c r="O668" s="254"/>
      <c r="P668" s="254"/>
      <c r="Q668" s="254"/>
      <c r="R668" s="254"/>
      <c r="S668" s="254"/>
      <c r="T668" s="254"/>
      <c r="U668" s="254"/>
      <c r="V668" s="254"/>
      <c r="W668" s="254"/>
      <c r="X668" s="254"/>
      <c r="Y668" s="254"/>
      <c r="Z668" s="254"/>
    </row>
    <row r="669" spans="1:26" ht="13.5" customHeight="1">
      <c r="A669" s="254"/>
      <c r="B669" s="254"/>
      <c r="C669" s="254"/>
      <c r="D669" s="269"/>
      <c r="E669" s="254"/>
      <c r="F669" s="270"/>
      <c r="G669" s="254"/>
      <c r="H669" s="254"/>
      <c r="I669" s="254"/>
      <c r="J669" s="254"/>
      <c r="K669" s="254"/>
      <c r="L669" s="254"/>
      <c r="M669" s="254"/>
      <c r="N669" s="254"/>
      <c r="O669" s="254"/>
      <c r="P669" s="254"/>
      <c r="Q669" s="254"/>
      <c r="R669" s="254"/>
      <c r="S669" s="254"/>
      <c r="T669" s="254"/>
      <c r="U669" s="254"/>
      <c r="V669" s="254"/>
      <c r="W669" s="254"/>
      <c r="X669" s="254"/>
      <c r="Y669" s="254"/>
      <c r="Z669" s="254"/>
    </row>
    <row r="670" spans="1:26" ht="13.5" customHeight="1">
      <c r="A670" s="254"/>
      <c r="B670" s="254"/>
      <c r="C670" s="254"/>
      <c r="D670" s="269"/>
      <c r="E670" s="254"/>
      <c r="F670" s="270"/>
      <c r="G670" s="254"/>
      <c r="H670" s="254"/>
      <c r="I670" s="254"/>
      <c r="J670" s="254"/>
      <c r="K670" s="254"/>
      <c r="L670" s="254"/>
      <c r="M670" s="254"/>
      <c r="N670" s="254"/>
      <c r="O670" s="254"/>
      <c r="P670" s="254"/>
      <c r="Q670" s="254"/>
      <c r="R670" s="254"/>
      <c r="S670" s="254"/>
      <c r="T670" s="254"/>
      <c r="U670" s="254"/>
      <c r="V670" s="254"/>
      <c r="W670" s="254"/>
      <c r="X670" s="254"/>
      <c r="Y670" s="254"/>
      <c r="Z670" s="254"/>
    </row>
    <row r="671" spans="1:26" ht="13.5" customHeight="1">
      <c r="A671" s="254"/>
      <c r="B671" s="254"/>
      <c r="C671" s="254"/>
      <c r="D671" s="269"/>
      <c r="E671" s="254"/>
      <c r="F671" s="270"/>
      <c r="G671" s="254"/>
      <c r="H671" s="254"/>
      <c r="I671" s="254"/>
      <c r="J671" s="254"/>
      <c r="K671" s="254"/>
      <c r="L671" s="254"/>
      <c r="M671" s="254"/>
      <c r="N671" s="254"/>
      <c r="O671" s="254"/>
      <c r="P671" s="254"/>
      <c r="Q671" s="254"/>
      <c r="R671" s="254"/>
      <c r="S671" s="254"/>
      <c r="T671" s="254"/>
      <c r="U671" s="254"/>
      <c r="V671" s="254"/>
      <c r="W671" s="254"/>
      <c r="X671" s="254"/>
      <c r="Y671" s="254"/>
      <c r="Z671" s="254"/>
    </row>
    <row r="672" spans="1:26" ht="13.5" customHeight="1">
      <c r="A672" s="254"/>
      <c r="B672" s="254"/>
      <c r="C672" s="254"/>
      <c r="D672" s="269"/>
      <c r="E672" s="254"/>
      <c r="F672" s="270"/>
      <c r="G672" s="254"/>
      <c r="H672" s="254"/>
      <c r="I672" s="254"/>
      <c r="J672" s="254"/>
      <c r="K672" s="254"/>
      <c r="L672" s="254"/>
      <c r="M672" s="254"/>
      <c r="N672" s="254"/>
      <c r="O672" s="254"/>
      <c r="P672" s="254"/>
      <c r="Q672" s="254"/>
      <c r="R672" s="254"/>
      <c r="S672" s="254"/>
      <c r="T672" s="254"/>
      <c r="U672" s="254"/>
      <c r="V672" s="254"/>
      <c r="W672" s="254"/>
      <c r="X672" s="254"/>
      <c r="Y672" s="254"/>
      <c r="Z672" s="254"/>
    </row>
    <row r="673" spans="1:26" ht="13.5" customHeight="1">
      <c r="A673" s="254"/>
      <c r="B673" s="254"/>
      <c r="C673" s="254"/>
      <c r="D673" s="269"/>
      <c r="E673" s="254"/>
      <c r="F673" s="270"/>
      <c r="G673" s="254"/>
      <c r="H673" s="254"/>
      <c r="I673" s="254"/>
      <c r="J673" s="254"/>
      <c r="K673" s="254"/>
      <c r="L673" s="254"/>
      <c r="M673" s="254"/>
      <c r="N673" s="254"/>
      <c r="O673" s="254"/>
      <c r="P673" s="254"/>
      <c r="Q673" s="254"/>
      <c r="R673" s="254"/>
      <c r="S673" s="254"/>
      <c r="T673" s="254"/>
      <c r="U673" s="254"/>
      <c r="V673" s="254"/>
      <c r="W673" s="254"/>
      <c r="X673" s="254"/>
      <c r="Y673" s="254"/>
      <c r="Z673" s="254"/>
    </row>
    <row r="674" spans="1:26" ht="13.5" customHeight="1">
      <c r="A674" s="254"/>
      <c r="B674" s="254"/>
      <c r="C674" s="254"/>
      <c r="D674" s="269"/>
      <c r="E674" s="254"/>
      <c r="F674" s="270"/>
      <c r="G674" s="254"/>
      <c r="H674" s="254"/>
      <c r="I674" s="254"/>
      <c r="J674" s="254"/>
      <c r="K674" s="254"/>
      <c r="L674" s="254"/>
      <c r="M674" s="254"/>
      <c r="N674" s="254"/>
      <c r="O674" s="254"/>
      <c r="P674" s="254"/>
      <c r="Q674" s="254"/>
      <c r="R674" s="254"/>
      <c r="S674" s="254"/>
      <c r="T674" s="254"/>
      <c r="U674" s="254"/>
      <c r="V674" s="254"/>
      <c r="W674" s="254"/>
      <c r="X674" s="254"/>
      <c r="Y674" s="254"/>
      <c r="Z674" s="254"/>
    </row>
    <row r="675" spans="1:26" ht="13.5" customHeight="1">
      <c r="A675" s="254"/>
      <c r="B675" s="254"/>
      <c r="C675" s="254"/>
      <c r="D675" s="269"/>
      <c r="E675" s="254"/>
      <c r="F675" s="270"/>
      <c r="G675" s="254"/>
      <c r="H675" s="254"/>
      <c r="I675" s="254"/>
      <c r="J675" s="254"/>
      <c r="K675" s="254"/>
      <c r="L675" s="254"/>
      <c r="M675" s="254"/>
      <c r="N675" s="254"/>
      <c r="O675" s="254"/>
      <c r="P675" s="254"/>
      <c r="Q675" s="254"/>
      <c r="R675" s="254"/>
      <c r="S675" s="254"/>
      <c r="T675" s="254"/>
      <c r="U675" s="254"/>
      <c r="V675" s="254"/>
      <c r="W675" s="254"/>
      <c r="X675" s="254"/>
      <c r="Y675" s="254"/>
      <c r="Z675" s="254"/>
    </row>
    <row r="676" spans="1:26" ht="13.5" customHeight="1">
      <c r="A676" s="254"/>
      <c r="B676" s="254"/>
      <c r="C676" s="254"/>
      <c r="D676" s="269"/>
      <c r="E676" s="254"/>
      <c r="F676" s="270"/>
      <c r="G676" s="254"/>
      <c r="H676" s="254"/>
      <c r="I676" s="254"/>
      <c r="J676" s="254"/>
      <c r="K676" s="254"/>
      <c r="L676" s="254"/>
      <c r="M676" s="254"/>
      <c r="N676" s="254"/>
      <c r="O676" s="254"/>
      <c r="P676" s="254"/>
      <c r="Q676" s="254"/>
      <c r="R676" s="254"/>
      <c r="S676" s="254"/>
      <c r="T676" s="254"/>
      <c r="U676" s="254"/>
      <c r="V676" s="254"/>
      <c r="W676" s="254"/>
      <c r="X676" s="254"/>
      <c r="Y676" s="254"/>
      <c r="Z676" s="254"/>
    </row>
    <row r="677" spans="1:26" ht="13.5" customHeight="1">
      <c r="A677" s="254"/>
      <c r="B677" s="254"/>
      <c r="C677" s="254"/>
      <c r="D677" s="269"/>
      <c r="E677" s="254"/>
      <c r="F677" s="270"/>
      <c r="G677" s="254"/>
      <c r="H677" s="254"/>
      <c r="I677" s="254"/>
      <c r="J677" s="254"/>
      <c r="K677" s="254"/>
      <c r="L677" s="254"/>
      <c r="M677" s="254"/>
      <c r="N677" s="254"/>
      <c r="O677" s="254"/>
      <c r="P677" s="254"/>
      <c r="Q677" s="254"/>
      <c r="R677" s="254"/>
      <c r="S677" s="254"/>
      <c r="T677" s="254"/>
      <c r="U677" s="254"/>
      <c r="V677" s="254"/>
      <c r="W677" s="254"/>
      <c r="X677" s="254"/>
      <c r="Y677" s="254"/>
      <c r="Z677" s="254"/>
    </row>
    <row r="678" spans="1:26" ht="13.5" customHeight="1">
      <c r="A678" s="254"/>
      <c r="B678" s="254"/>
      <c r="C678" s="254"/>
      <c r="D678" s="269"/>
      <c r="E678" s="254"/>
      <c r="F678" s="270"/>
      <c r="G678" s="254"/>
      <c r="H678" s="254"/>
      <c r="I678" s="254"/>
      <c r="J678" s="254"/>
      <c r="K678" s="254"/>
      <c r="L678" s="254"/>
      <c r="M678" s="254"/>
      <c r="N678" s="254"/>
      <c r="O678" s="254"/>
      <c r="P678" s="254"/>
      <c r="Q678" s="254"/>
      <c r="R678" s="254"/>
      <c r="S678" s="254"/>
      <c r="T678" s="254"/>
      <c r="U678" s="254"/>
      <c r="V678" s="254"/>
      <c r="W678" s="254"/>
      <c r="X678" s="254"/>
      <c r="Y678" s="254"/>
      <c r="Z678" s="254"/>
    </row>
    <row r="679" spans="1:26" ht="13.5" customHeight="1">
      <c r="A679" s="254"/>
      <c r="B679" s="254"/>
      <c r="C679" s="254"/>
      <c r="D679" s="269"/>
      <c r="E679" s="254"/>
      <c r="F679" s="270"/>
      <c r="G679" s="254"/>
      <c r="H679" s="254"/>
      <c r="I679" s="254"/>
      <c r="J679" s="254"/>
      <c r="K679" s="254"/>
      <c r="L679" s="254"/>
      <c r="M679" s="254"/>
      <c r="N679" s="254"/>
      <c r="O679" s="254"/>
      <c r="P679" s="254"/>
      <c r="Q679" s="254"/>
      <c r="R679" s="254"/>
      <c r="S679" s="254"/>
      <c r="T679" s="254"/>
      <c r="U679" s="254"/>
      <c r="V679" s="254"/>
      <c r="W679" s="254"/>
      <c r="X679" s="254"/>
      <c r="Y679" s="254"/>
      <c r="Z679" s="254"/>
    </row>
    <row r="680" spans="1:26" ht="13.5" customHeight="1">
      <c r="A680" s="254"/>
      <c r="B680" s="254"/>
      <c r="C680" s="254"/>
      <c r="D680" s="269"/>
      <c r="E680" s="254"/>
      <c r="F680" s="270"/>
      <c r="G680" s="254"/>
      <c r="H680" s="254"/>
      <c r="I680" s="254"/>
      <c r="J680" s="254"/>
      <c r="K680" s="254"/>
      <c r="L680" s="254"/>
      <c r="M680" s="254"/>
      <c r="N680" s="254"/>
      <c r="O680" s="254"/>
      <c r="P680" s="254"/>
      <c r="Q680" s="254"/>
      <c r="R680" s="254"/>
      <c r="S680" s="254"/>
      <c r="T680" s="254"/>
      <c r="U680" s="254"/>
      <c r="V680" s="254"/>
      <c r="W680" s="254"/>
      <c r="X680" s="254"/>
      <c r="Y680" s="254"/>
      <c r="Z680" s="254"/>
    </row>
    <row r="681" spans="1:26" ht="13.5" customHeight="1">
      <c r="A681" s="254"/>
      <c r="B681" s="254"/>
      <c r="C681" s="254"/>
      <c r="D681" s="269"/>
      <c r="E681" s="254"/>
      <c r="F681" s="270"/>
      <c r="G681" s="254"/>
      <c r="H681" s="254"/>
      <c r="I681" s="254"/>
      <c r="J681" s="254"/>
      <c r="K681" s="254"/>
      <c r="L681" s="254"/>
      <c r="M681" s="254"/>
      <c r="N681" s="254"/>
      <c r="O681" s="254"/>
      <c r="P681" s="254"/>
      <c r="Q681" s="254"/>
      <c r="R681" s="254"/>
      <c r="S681" s="254"/>
      <c r="T681" s="254"/>
      <c r="U681" s="254"/>
      <c r="V681" s="254"/>
      <c r="W681" s="254"/>
      <c r="X681" s="254"/>
      <c r="Y681" s="254"/>
      <c r="Z681" s="254"/>
    </row>
    <row r="682" spans="1:26" ht="13.5" customHeight="1">
      <c r="A682" s="254"/>
      <c r="B682" s="254"/>
      <c r="C682" s="254"/>
      <c r="D682" s="269"/>
      <c r="E682" s="254"/>
      <c r="F682" s="270"/>
      <c r="G682" s="254"/>
      <c r="H682" s="254"/>
      <c r="I682" s="254"/>
      <c r="J682" s="254"/>
      <c r="K682" s="254"/>
      <c r="L682" s="254"/>
      <c r="M682" s="254"/>
      <c r="N682" s="254"/>
      <c r="O682" s="254"/>
      <c r="P682" s="254"/>
      <c r="Q682" s="254"/>
      <c r="R682" s="254"/>
      <c r="S682" s="254"/>
      <c r="T682" s="254"/>
      <c r="U682" s="254"/>
      <c r="V682" s="254"/>
      <c r="W682" s="254"/>
      <c r="X682" s="254"/>
      <c r="Y682" s="254"/>
      <c r="Z682" s="254"/>
    </row>
    <row r="683" spans="1:26" ht="13.5" customHeight="1">
      <c r="A683" s="254"/>
      <c r="B683" s="254"/>
      <c r="C683" s="254"/>
      <c r="D683" s="269"/>
      <c r="E683" s="254"/>
      <c r="F683" s="270"/>
      <c r="G683" s="254"/>
      <c r="H683" s="254"/>
      <c r="I683" s="254"/>
      <c r="J683" s="254"/>
      <c r="K683" s="254"/>
      <c r="L683" s="254"/>
      <c r="M683" s="254"/>
      <c r="N683" s="254"/>
      <c r="O683" s="254"/>
      <c r="P683" s="254"/>
      <c r="Q683" s="254"/>
      <c r="R683" s="254"/>
      <c r="S683" s="254"/>
      <c r="T683" s="254"/>
      <c r="U683" s="254"/>
      <c r="V683" s="254"/>
      <c r="W683" s="254"/>
      <c r="X683" s="254"/>
      <c r="Y683" s="254"/>
      <c r="Z683" s="254"/>
    </row>
    <row r="684" spans="1:26" ht="13.5" customHeight="1">
      <c r="A684" s="254"/>
      <c r="B684" s="254"/>
      <c r="C684" s="254"/>
      <c r="D684" s="269"/>
      <c r="E684" s="254"/>
      <c r="F684" s="270"/>
      <c r="G684" s="254"/>
      <c r="H684" s="254"/>
      <c r="I684" s="254"/>
      <c r="J684" s="254"/>
      <c r="K684" s="254"/>
      <c r="L684" s="254"/>
      <c r="M684" s="254"/>
      <c r="N684" s="254"/>
      <c r="O684" s="254"/>
      <c r="P684" s="254"/>
      <c r="Q684" s="254"/>
      <c r="R684" s="254"/>
      <c r="S684" s="254"/>
      <c r="T684" s="254"/>
      <c r="U684" s="254"/>
      <c r="V684" s="254"/>
      <c r="W684" s="254"/>
      <c r="X684" s="254"/>
      <c r="Y684" s="254"/>
      <c r="Z684" s="254"/>
    </row>
    <row r="685" spans="1:26" ht="13.5" customHeight="1">
      <c r="A685" s="254"/>
      <c r="B685" s="254"/>
      <c r="C685" s="254"/>
      <c r="D685" s="269"/>
      <c r="E685" s="254"/>
      <c r="F685" s="270"/>
      <c r="G685" s="254"/>
      <c r="H685" s="254"/>
      <c r="I685" s="254"/>
      <c r="J685" s="254"/>
      <c r="K685" s="254"/>
      <c r="L685" s="254"/>
      <c r="M685" s="254"/>
      <c r="N685" s="254"/>
      <c r="O685" s="254"/>
      <c r="P685" s="254"/>
      <c r="Q685" s="254"/>
      <c r="R685" s="254"/>
      <c r="S685" s="254"/>
      <c r="T685" s="254"/>
      <c r="U685" s="254"/>
      <c r="V685" s="254"/>
      <c r="W685" s="254"/>
      <c r="X685" s="254"/>
      <c r="Y685" s="254"/>
      <c r="Z685" s="254"/>
    </row>
    <row r="686" spans="1:26" ht="13.5" customHeight="1">
      <c r="A686" s="254"/>
      <c r="B686" s="254"/>
      <c r="C686" s="254"/>
      <c r="D686" s="269"/>
      <c r="E686" s="254"/>
      <c r="F686" s="270"/>
      <c r="G686" s="254"/>
      <c r="H686" s="254"/>
      <c r="I686" s="254"/>
      <c r="J686" s="254"/>
      <c r="K686" s="254"/>
      <c r="L686" s="254"/>
      <c r="M686" s="254"/>
      <c r="N686" s="254"/>
      <c r="O686" s="254"/>
      <c r="P686" s="254"/>
      <c r="Q686" s="254"/>
      <c r="R686" s="254"/>
      <c r="S686" s="254"/>
      <c r="T686" s="254"/>
      <c r="U686" s="254"/>
      <c r="V686" s="254"/>
      <c r="W686" s="254"/>
      <c r="X686" s="254"/>
      <c r="Y686" s="254"/>
      <c r="Z686" s="254"/>
    </row>
    <row r="687" spans="1:26" ht="13.5" customHeight="1">
      <c r="A687" s="254"/>
      <c r="B687" s="254"/>
      <c r="C687" s="254"/>
      <c r="D687" s="269"/>
      <c r="E687" s="254"/>
      <c r="F687" s="270"/>
      <c r="G687" s="254"/>
      <c r="H687" s="254"/>
      <c r="I687" s="254"/>
      <c r="J687" s="254"/>
      <c r="K687" s="254"/>
      <c r="L687" s="254"/>
      <c r="M687" s="254"/>
      <c r="N687" s="254"/>
      <c r="O687" s="254"/>
      <c r="P687" s="254"/>
      <c r="Q687" s="254"/>
      <c r="R687" s="254"/>
      <c r="S687" s="254"/>
      <c r="T687" s="254"/>
      <c r="U687" s="254"/>
      <c r="V687" s="254"/>
      <c r="W687" s="254"/>
      <c r="X687" s="254"/>
      <c r="Y687" s="254"/>
      <c r="Z687" s="254"/>
    </row>
    <row r="688" spans="1:26" ht="13.5" customHeight="1">
      <c r="A688" s="254"/>
      <c r="B688" s="254"/>
      <c r="C688" s="254"/>
      <c r="D688" s="269"/>
      <c r="E688" s="254"/>
      <c r="F688" s="270"/>
      <c r="G688" s="254"/>
      <c r="H688" s="254"/>
      <c r="I688" s="254"/>
      <c r="J688" s="254"/>
      <c r="K688" s="254"/>
      <c r="L688" s="254"/>
      <c r="M688" s="254"/>
      <c r="N688" s="254"/>
      <c r="O688" s="254"/>
      <c r="P688" s="254"/>
      <c r="Q688" s="254"/>
      <c r="R688" s="254"/>
      <c r="S688" s="254"/>
      <c r="T688" s="254"/>
      <c r="U688" s="254"/>
      <c r="V688" s="254"/>
      <c r="W688" s="254"/>
      <c r="X688" s="254"/>
      <c r="Y688" s="254"/>
      <c r="Z688" s="254"/>
    </row>
    <row r="689" spans="1:26" ht="13.5" customHeight="1">
      <c r="A689" s="254"/>
      <c r="B689" s="254"/>
      <c r="C689" s="254"/>
      <c r="D689" s="269"/>
      <c r="E689" s="254"/>
      <c r="F689" s="270"/>
      <c r="G689" s="254"/>
      <c r="H689" s="254"/>
      <c r="I689" s="254"/>
      <c r="J689" s="254"/>
      <c r="K689" s="254"/>
      <c r="L689" s="254"/>
      <c r="M689" s="254"/>
      <c r="N689" s="254"/>
      <c r="O689" s="254"/>
      <c r="P689" s="254"/>
      <c r="Q689" s="254"/>
      <c r="R689" s="254"/>
      <c r="S689" s="254"/>
      <c r="T689" s="254"/>
      <c r="U689" s="254"/>
      <c r="V689" s="254"/>
      <c r="W689" s="254"/>
      <c r="X689" s="254"/>
      <c r="Y689" s="254"/>
      <c r="Z689" s="254"/>
    </row>
    <row r="690" spans="1:26" ht="13.5" customHeight="1">
      <c r="A690" s="254"/>
      <c r="B690" s="254"/>
      <c r="C690" s="254"/>
      <c r="D690" s="269"/>
      <c r="E690" s="254"/>
      <c r="F690" s="270"/>
      <c r="G690" s="254"/>
      <c r="H690" s="254"/>
      <c r="I690" s="254"/>
      <c r="J690" s="254"/>
      <c r="K690" s="254"/>
      <c r="L690" s="254"/>
      <c r="M690" s="254"/>
      <c r="N690" s="254"/>
      <c r="O690" s="254"/>
      <c r="P690" s="254"/>
      <c r="Q690" s="254"/>
      <c r="R690" s="254"/>
      <c r="S690" s="254"/>
      <c r="T690" s="254"/>
      <c r="U690" s="254"/>
      <c r="V690" s="254"/>
      <c r="W690" s="254"/>
      <c r="X690" s="254"/>
      <c r="Y690" s="254"/>
      <c r="Z690" s="254"/>
    </row>
    <row r="691" spans="1:26" ht="13.5" customHeight="1">
      <c r="A691" s="254"/>
      <c r="B691" s="254"/>
      <c r="C691" s="254"/>
      <c r="D691" s="269"/>
      <c r="E691" s="254"/>
      <c r="F691" s="270"/>
      <c r="G691" s="254"/>
      <c r="H691" s="254"/>
      <c r="I691" s="254"/>
      <c r="J691" s="254"/>
      <c r="K691" s="254"/>
      <c r="L691" s="254"/>
      <c r="M691" s="254"/>
      <c r="N691" s="254"/>
      <c r="O691" s="254"/>
      <c r="P691" s="254"/>
      <c r="Q691" s="254"/>
      <c r="R691" s="254"/>
      <c r="S691" s="254"/>
      <c r="T691" s="254"/>
      <c r="U691" s="254"/>
      <c r="V691" s="254"/>
      <c r="W691" s="254"/>
      <c r="X691" s="254"/>
      <c r="Y691" s="254"/>
      <c r="Z691" s="254"/>
    </row>
    <row r="692" spans="1:26" ht="13.5" customHeight="1">
      <c r="A692" s="254"/>
      <c r="B692" s="254"/>
      <c r="C692" s="254"/>
      <c r="D692" s="269"/>
      <c r="E692" s="254"/>
      <c r="F692" s="270"/>
      <c r="G692" s="254"/>
      <c r="H692" s="254"/>
      <c r="I692" s="254"/>
      <c r="J692" s="254"/>
      <c r="K692" s="254"/>
      <c r="L692" s="254"/>
      <c r="M692" s="254"/>
      <c r="N692" s="254"/>
      <c r="O692" s="254"/>
      <c r="P692" s="254"/>
      <c r="Q692" s="254"/>
      <c r="R692" s="254"/>
      <c r="S692" s="254"/>
      <c r="T692" s="254"/>
      <c r="U692" s="254"/>
      <c r="V692" s="254"/>
      <c r="W692" s="254"/>
      <c r="X692" s="254"/>
      <c r="Y692" s="254"/>
      <c r="Z692" s="254"/>
    </row>
    <row r="693" spans="1:26" ht="13.5" customHeight="1">
      <c r="A693" s="254"/>
      <c r="B693" s="254"/>
      <c r="C693" s="254"/>
      <c r="D693" s="269"/>
      <c r="E693" s="254"/>
      <c r="F693" s="270"/>
      <c r="G693" s="254"/>
      <c r="H693" s="254"/>
      <c r="I693" s="254"/>
      <c r="J693" s="254"/>
      <c r="K693" s="254"/>
      <c r="L693" s="254"/>
      <c r="M693" s="254"/>
      <c r="N693" s="254"/>
      <c r="O693" s="254"/>
      <c r="P693" s="254"/>
      <c r="Q693" s="254"/>
      <c r="R693" s="254"/>
      <c r="S693" s="254"/>
      <c r="T693" s="254"/>
      <c r="U693" s="254"/>
      <c r="V693" s="254"/>
      <c r="W693" s="254"/>
      <c r="X693" s="254"/>
      <c r="Y693" s="254"/>
      <c r="Z693" s="254"/>
    </row>
    <row r="694" spans="1:26" ht="13.5" customHeight="1">
      <c r="A694" s="254"/>
      <c r="B694" s="254"/>
      <c r="C694" s="254"/>
      <c r="D694" s="269"/>
      <c r="E694" s="254"/>
      <c r="F694" s="270"/>
      <c r="G694" s="254"/>
      <c r="H694" s="254"/>
      <c r="I694" s="254"/>
      <c r="J694" s="254"/>
      <c r="K694" s="254"/>
      <c r="L694" s="254"/>
      <c r="M694" s="254"/>
      <c r="N694" s="254"/>
      <c r="O694" s="254"/>
      <c r="P694" s="254"/>
      <c r="Q694" s="254"/>
      <c r="R694" s="254"/>
      <c r="S694" s="254"/>
      <c r="T694" s="254"/>
      <c r="U694" s="254"/>
      <c r="V694" s="254"/>
      <c r="W694" s="254"/>
      <c r="X694" s="254"/>
      <c r="Y694" s="254"/>
      <c r="Z694" s="254"/>
    </row>
    <row r="695" spans="1:26" ht="13.5" customHeight="1">
      <c r="A695" s="254"/>
      <c r="B695" s="254"/>
      <c r="C695" s="254"/>
      <c r="D695" s="269"/>
      <c r="E695" s="254"/>
      <c r="F695" s="270"/>
      <c r="G695" s="254"/>
      <c r="H695" s="254"/>
      <c r="I695" s="254"/>
      <c r="J695" s="254"/>
      <c r="K695" s="254"/>
      <c r="L695" s="254"/>
      <c r="M695" s="254"/>
      <c r="N695" s="254"/>
      <c r="O695" s="254"/>
      <c r="P695" s="254"/>
      <c r="Q695" s="254"/>
      <c r="R695" s="254"/>
      <c r="S695" s="254"/>
      <c r="T695" s="254"/>
      <c r="U695" s="254"/>
      <c r="V695" s="254"/>
      <c r="W695" s="254"/>
      <c r="X695" s="254"/>
      <c r="Y695" s="254"/>
      <c r="Z695" s="254"/>
    </row>
    <row r="696" spans="1:26" ht="13.5" customHeight="1">
      <c r="A696" s="254"/>
      <c r="B696" s="254"/>
      <c r="C696" s="254"/>
      <c r="D696" s="269"/>
      <c r="E696" s="254"/>
      <c r="F696" s="270"/>
      <c r="G696" s="254"/>
      <c r="H696" s="254"/>
      <c r="I696" s="254"/>
      <c r="J696" s="254"/>
      <c r="K696" s="254"/>
      <c r="L696" s="254"/>
      <c r="M696" s="254"/>
      <c r="N696" s="254"/>
      <c r="O696" s="254"/>
      <c r="P696" s="254"/>
      <c r="Q696" s="254"/>
      <c r="R696" s="254"/>
      <c r="S696" s="254"/>
      <c r="T696" s="254"/>
      <c r="U696" s="254"/>
      <c r="V696" s="254"/>
      <c r="W696" s="254"/>
      <c r="X696" s="254"/>
      <c r="Y696" s="254"/>
      <c r="Z696" s="254"/>
    </row>
    <row r="697" spans="1:26" ht="13.5" customHeight="1">
      <c r="A697" s="254"/>
      <c r="B697" s="254"/>
      <c r="C697" s="254"/>
      <c r="D697" s="269"/>
      <c r="E697" s="254"/>
      <c r="F697" s="270"/>
      <c r="G697" s="254"/>
      <c r="H697" s="254"/>
      <c r="I697" s="254"/>
      <c r="J697" s="254"/>
      <c r="K697" s="254"/>
      <c r="L697" s="254"/>
      <c r="M697" s="254"/>
      <c r="N697" s="254"/>
      <c r="O697" s="254"/>
      <c r="P697" s="254"/>
      <c r="Q697" s="254"/>
      <c r="R697" s="254"/>
      <c r="S697" s="254"/>
      <c r="T697" s="254"/>
      <c r="U697" s="254"/>
      <c r="V697" s="254"/>
      <c r="W697" s="254"/>
      <c r="X697" s="254"/>
      <c r="Y697" s="254"/>
      <c r="Z697" s="254"/>
    </row>
    <row r="698" spans="1:26" ht="13.5" customHeight="1">
      <c r="A698" s="254"/>
      <c r="B698" s="254"/>
      <c r="C698" s="254"/>
      <c r="D698" s="269"/>
      <c r="E698" s="254"/>
      <c r="F698" s="270"/>
      <c r="G698" s="254"/>
      <c r="H698" s="254"/>
      <c r="I698" s="254"/>
      <c r="J698" s="254"/>
      <c r="K698" s="254"/>
      <c r="L698" s="254"/>
      <c r="M698" s="254"/>
      <c r="N698" s="254"/>
      <c r="O698" s="254"/>
      <c r="P698" s="254"/>
      <c r="Q698" s="254"/>
      <c r="R698" s="254"/>
      <c r="S698" s="254"/>
      <c r="T698" s="254"/>
      <c r="U698" s="254"/>
      <c r="V698" s="254"/>
      <c r="W698" s="254"/>
      <c r="X698" s="254"/>
      <c r="Y698" s="254"/>
      <c r="Z698" s="254"/>
    </row>
    <row r="699" spans="1:26" ht="13.5" customHeight="1">
      <c r="A699" s="254"/>
      <c r="B699" s="254"/>
      <c r="C699" s="254"/>
      <c r="D699" s="269"/>
      <c r="E699" s="254"/>
      <c r="F699" s="270"/>
      <c r="G699" s="254"/>
      <c r="H699" s="254"/>
      <c r="I699" s="254"/>
      <c r="J699" s="254"/>
      <c r="K699" s="254"/>
      <c r="L699" s="254"/>
      <c r="M699" s="254"/>
      <c r="N699" s="254"/>
      <c r="O699" s="254"/>
      <c r="P699" s="254"/>
      <c r="Q699" s="254"/>
      <c r="R699" s="254"/>
      <c r="S699" s="254"/>
      <c r="T699" s="254"/>
      <c r="U699" s="254"/>
      <c r="V699" s="254"/>
      <c r="W699" s="254"/>
      <c r="X699" s="254"/>
      <c r="Y699" s="254"/>
      <c r="Z699" s="254"/>
    </row>
    <row r="700" spans="1:26" ht="13.5" customHeight="1">
      <c r="A700" s="254"/>
      <c r="B700" s="254"/>
      <c r="C700" s="254"/>
      <c r="D700" s="269"/>
      <c r="E700" s="254"/>
      <c r="F700" s="270"/>
      <c r="G700" s="254"/>
      <c r="H700" s="254"/>
      <c r="I700" s="254"/>
      <c r="J700" s="254"/>
      <c r="K700" s="254"/>
      <c r="L700" s="254"/>
      <c r="M700" s="254"/>
      <c r="N700" s="254"/>
      <c r="O700" s="254"/>
      <c r="P700" s="254"/>
      <c r="Q700" s="254"/>
      <c r="R700" s="254"/>
      <c r="S700" s="254"/>
      <c r="T700" s="254"/>
      <c r="U700" s="254"/>
      <c r="V700" s="254"/>
      <c r="W700" s="254"/>
      <c r="X700" s="254"/>
      <c r="Y700" s="254"/>
      <c r="Z700" s="254"/>
    </row>
    <row r="701" spans="1:26" ht="13.5" customHeight="1">
      <c r="A701" s="254"/>
      <c r="B701" s="254"/>
      <c r="C701" s="254"/>
      <c r="D701" s="269"/>
      <c r="E701" s="254"/>
      <c r="F701" s="270"/>
      <c r="G701" s="254"/>
      <c r="H701" s="254"/>
      <c r="I701" s="254"/>
      <c r="J701" s="254"/>
      <c r="K701" s="254"/>
      <c r="L701" s="254"/>
      <c r="M701" s="254"/>
      <c r="N701" s="254"/>
      <c r="O701" s="254"/>
      <c r="P701" s="254"/>
      <c r="Q701" s="254"/>
      <c r="R701" s="254"/>
      <c r="S701" s="254"/>
      <c r="T701" s="254"/>
      <c r="U701" s="254"/>
      <c r="V701" s="254"/>
      <c r="W701" s="254"/>
      <c r="X701" s="254"/>
      <c r="Y701" s="254"/>
      <c r="Z701" s="254"/>
    </row>
    <row r="702" spans="1:26" ht="13.5" customHeight="1">
      <c r="A702" s="254"/>
      <c r="B702" s="254"/>
      <c r="C702" s="254"/>
      <c r="D702" s="269"/>
      <c r="E702" s="254"/>
      <c r="F702" s="270"/>
      <c r="G702" s="254"/>
      <c r="H702" s="254"/>
      <c r="I702" s="254"/>
      <c r="J702" s="254"/>
      <c r="K702" s="254"/>
      <c r="L702" s="254"/>
      <c r="M702" s="254"/>
      <c r="N702" s="254"/>
      <c r="O702" s="254"/>
      <c r="P702" s="254"/>
      <c r="Q702" s="254"/>
      <c r="R702" s="254"/>
      <c r="S702" s="254"/>
      <c r="T702" s="254"/>
      <c r="U702" s="254"/>
      <c r="V702" s="254"/>
      <c r="W702" s="254"/>
      <c r="X702" s="254"/>
      <c r="Y702" s="254"/>
      <c r="Z702" s="254"/>
    </row>
    <row r="703" spans="1:26" ht="13.5" customHeight="1">
      <c r="A703" s="254"/>
      <c r="B703" s="254"/>
      <c r="C703" s="254"/>
      <c r="D703" s="269"/>
      <c r="E703" s="254"/>
      <c r="F703" s="270"/>
      <c r="G703" s="254"/>
      <c r="H703" s="254"/>
      <c r="I703" s="254"/>
      <c r="J703" s="254"/>
      <c r="K703" s="254"/>
      <c r="L703" s="254"/>
      <c r="M703" s="254"/>
      <c r="N703" s="254"/>
      <c r="O703" s="254"/>
      <c r="P703" s="254"/>
      <c r="Q703" s="254"/>
      <c r="R703" s="254"/>
      <c r="S703" s="254"/>
      <c r="T703" s="254"/>
      <c r="U703" s="254"/>
      <c r="V703" s="254"/>
      <c r="W703" s="254"/>
      <c r="X703" s="254"/>
      <c r="Y703" s="254"/>
      <c r="Z703" s="254"/>
    </row>
    <row r="704" spans="1:26" ht="13.5" customHeight="1">
      <c r="A704" s="254"/>
      <c r="B704" s="254"/>
      <c r="C704" s="254"/>
      <c r="D704" s="269"/>
      <c r="E704" s="254"/>
      <c r="F704" s="270"/>
      <c r="G704" s="254"/>
      <c r="H704" s="254"/>
      <c r="I704" s="254"/>
      <c r="J704" s="254"/>
      <c r="K704" s="254"/>
      <c r="L704" s="254"/>
      <c r="M704" s="254"/>
      <c r="N704" s="254"/>
      <c r="O704" s="254"/>
      <c r="P704" s="254"/>
      <c r="Q704" s="254"/>
      <c r="R704" s="254"/>
      <c r="S704" s="254"/>
      <c r="T704" s="254"/>
      <c r="U704" s="254"/>
      <c r="V704" s="254"/>
      <c r="W704" s="254"/>
      <c r="X704" s="254"/>
      <c r="Y704" s="254"/>
      <c r="Z704" s="254"/>
    </row>
    <row r="705" spans="1:26" ht="13.5" customHeight="1">
      <c r="A705" s="254"/>
      <c r="B705" s="254"/>
      <c r="C705" s="254"/>
      <c r="D705" s="269"/>
      <c r="E705" s="254"/>
      <c r="F705" s="270"/>
      <c r="G705" s="254"/>
      <c r="H705" s="254"/>
      <c r="I705" s="254"/>
      <c r="J705" s="254"/>
      <c r="K705" s="254"/>
      <c r="L705" s="254"/>
      <c r="M705" s="254"/>
      <c r="N705" s="254"/>
      <c r="O705" s="254"/>
      <c r="P705" s="254"/>
      <c r="Q705" s="254"/>
      <c r="R705" s="254"/>
      <c r="S705" s="254"/>
      <c r="T705" s="254"/>
      <c r="U705" s="254"/>
      <c r="V705" s="254"/>
      <c r="W705" s="254"/>
      <c r="X705" s="254"/>
      <c r="Y705" s="254"/>
      <c r="Z705" s="254"/>
    </row>
    <row r="706" spans="1:26" ht="13.5" customHeight="1">
      <c r="A706" s="254"/>
      <c r="B706" s="254"/>
      <c r="C706" s="254"/>
      <c r="D706" s="269"/>
      <c r="E706" s="254"/>
      <c r="F706" s="270"/>
      <c r="G706" s="254"/>
      <c r="H706" s="254"/>
      <c r="I706" s="254"/>
      <c r="J706" s="254"/>
      <c r="K706" s="254"/>
      <c r="L706" s="254"/>
      <c r="M706" s="254"/>
      <c r="N706" s="254"/>
      <c r="O706" s="254"/>
      <c r="P706" s="254"/>
      <c r="Q706" s="254"/>
      <c r="R706" s="254"/>
      <c r="S706" s="254"/>
      <c r="T706" s="254"/>
      <c r="U706" s="254"/>
      <c r="V706" s="254"/>
      <c r="W706" s="254"/>
      <c r="X706" s="254"/>
      <c r="Y706" s="254"/>
      <c r="Z706" s="254"/>
    </row>
    <row r="707" spans="1:26" ht="13.5" customHeight="1">
      <c r="A707" s="254"/>
      <c r="B707" s="254"/>
      <c r="C707" s="254"/>
      <c r="D707" s="269"/>
      <c r="E707" s="254"/>
      <c r="F707" s="270"/>
      <c r="G707" s="254"/>
      <c r="H707" s="254"/>
      <c r="I707" s="254"/>
      <c r="J707" s="254"/>
      <c r="K707" s="254"/>
      <c r="L707" s="254"/>
      <c r="M707" s="254"/>
      <c r="N707" s="254"/>
      <c r="O707" s="254"/>
      <c r="P707" s="254"/>
      <c r="Q707" s="254"/>
      <c r="R707" s="254"/>
      <c r="S707" s="254"/>
      <c r="T707" s="254"/>
      <c r="U707" s="254"/>
      <c r="V707" s="254"/>
      <c r="W707" s="254"/>
      <c r="X707" s="254"/>
      <c r="Y707" s="254"/>
      <c r="Z707" s="254"/>
    </row>
    <row r="708" spans="1:26" ht="13.5" customHeight="1">
      <c r="A708" s="254"/>
      <c r="B708" s="254"/>
      <c r="C708" s="254"/>
      <c r="D708" s="269"/>
      <c r="E708" s="254"/>
      <c r="F708" s="270"/>
      <c r="G708" s="254"/>
      <c r="H708" s="254"/>
      <c r="I708" s="254"/>
      <c r="J708" s="254"/>
      <c r="K708" s="254"/>
      <c r="L708" s="254"/>
      <c r="M708" s="254"/>
      <c r="N708" s="254"/>
      <c r="O708" s="254"/>
      <c r="P708" s="254"/>
      <c r="Q708" s="254"/>
      <c r="R708" s="254"/>
      <c r="S708" s="254"/>
      <c r="T708" s="254"/>
      <c r="U708" s="254"/>
      <c r="V708" s="254"/>
      <c r="W708" s="254"/>
      <c r="X708" s="254"/>
      <c r="Y708" s="254"/>
      <c r="Z708" s="254"/>
    </row>
    <row r="709" spans="1:26" ht="13.5" customHeight="1">
      <c r="A709" s="254"/>
      <c r="B709" s="254"/>
      <c r="C709" s="254"/>
      <c r="D709" s="269"/>
      <c r="E709" s="254"/>
      <c r="F709" s="270"/>
      <c r="G709" s="254"/>
      <c r="H709" s="254"/>
      <c r="I709" s="254"/>
      <c r="J709" s="254"/>
      <c r="K709" s="254"/>
      <c r="L709" s="254"/>
      <c r="M709" s="254"/>
      <c r="N709" s="254"/>
      <c r="O709" s="254"/>
      <c r="P709" s="254"/>
      <c r="Q709" s="254"/>
      <c r="R709" s="254"/>
      <c r="S709" s="254"/>
      <c r="T709" s="254"/>
      <c r="U709" s="254"/>
      <c r="V709" s="254"/>
      <c r="W709" s="254"/>
      <c r="X709" s="254"/>
      <c r="Y709" s="254"/>
      <c r="Z709" s="254"/>
    </row>
    <row r="710" spans="1:26" ht="13.5" customHeight="1">
      <c r="A710" s="254"/>
      <c r="B710" s="254"/>
      <c r="C710" s="254"/>
      <c r="D710" s="269"/>
      <c r="E710" s="254"/>
      <c r="F710" s="270"/>
      <c r="G710" s="254"/>
      <c r="H710" s="254"/>
      <c r="I710" s="254"/>
      <c r="J710" s="254"/>
      <c r="K710" s="254"/>
      <c r="L710" s="254"/>
      <c r="M710" s="254"/>
      <c r="N710" s="254"/>
      <c r="O710" s="254"/>
      <c r="P710" s="254"/>
      <c r="Q710" s="254"/>
      <c r="R710" s="254"/>
      <c r="S710" s="254"/>
      <c r="T710" s="254"/>
      <c r="U710" s="254"/>
      <c r="V710" s="254"/>
      <c r="W710" s="254"/>
      <c r="X710" s="254"/>
      <c r="Y710" s="254"/>
      <c r="Z710" s="254"/>
    </row>
    <row r="711" spans="1:26" ht="13.5" customHeight="1">
      <c r="A711" s="254"/>
      <c r="B711" s="254"/>
      <c r="C711" s="254"/>
      <c r="D711" s="269"/>
      <c r="E711" s="254"/>
      <c r="F711" s="270"/>
      <c r="G711" s="254"/>
      <c r="H711" s="254"/>
      <c r="I711" s="254"/>
      <c r="J711" s="254"/>
      <c r="K711" s="254"/>
      <c r="L711" s="254"/>
      <c r="M711" s="254"/>
      <c r="N711" s="254"/>
      <c r="O711" s="254"/>
      <c r="P711" s="254"/>
      <c r="Q711" s="254"/>
      <c r="R711" s="254"/>
      <c r="S711" s="254"/>
      <c r="T711" s="254"/>
      <c r="U711" s="254"/>
      <c r="V711" s="254"/>
      <c r="W711" s="254"/>
      <c r="X711" s="254"/>
      <c r="Y711" s="254"/>
      <c r="Z711" s="254"/>
    </row>
    <row r="712" spans="1:26" ht="13.5" customHeight="1">
      <c r="A712" s="254"/>
      <c r="B712" s="254"/>
      <c r="C712" s="254"/>
      <c r="D712" s="269"/>
      <c r="E712" s="254"/>
      <c r="F712" s="270"/>
      <c r="G712" s="254"/>
      <c r="H712" s="254"/>
      <c r="I712" s="254"/>
      <c r="J712" s="254"/>
      <c r="K712" s="254"/>
      <c r="L712" s="254"/>
      <c r="M712" s="254"/>
      <c r="N712" s="254"/>
      <c r="O712" s="254"/>
      <c r="P712" s="254"/>
      <c r="Q712" s="254"/>
      <c r="R712" s="254"/>
      <c r="S712" s="254"/>
      <c r="T712" s="254"/>
      <c r="U712" s="254"/>
      <c r="V712" s="254"/>
      <c r="W712" s="254"/>
      <c r="X712" s="254"/>
      <c r="Y712" s="254"/>
      <c r="Z712" s="254"/>
    </row>
    <row r="713" spans="1:26" ht="13.5" customHeight="1">
      <c r="A713" s="254"/>
      <c r="B713" s="254"/>
      <c r="C713" s="254"/>
      <c r="D713" s="269"/>
      <c r="E713" s="254"/>
      <c r="F713" s="270"/>
      <c r="G713" s="254"/>
      <c r="H713" s="254"/>
      <c r="I713" s="254"/>
      <c r="J713" s="254"/>
      <c r="K713" s="254"/>
      <c r="L713" s="254"/>
      <c r="M713" s="254"/>
      <c r="N713" s="254"/>
      <c r="O713" s="254"/>
      <c r="P713" s="254"/>
      <c r="Q713" s="254"/>
      <c r="R713" s="254"/>
      <c r="S713" s="254"/>
      <c r="T713" s="254"/>
      <c r="U713" s="254"/>
      <c r="V713" s="254"/>
      <c r="W713" s="254"/>
      <c r="X713" s="254"/>
      <c r="Y713" s="254"/>
      <c r="Z713" s="254"/>
    </row>
    <row r="714" spans="1:26" ht="13.5" customHeight="1">
      <c r="A714" s="254"/>
      <c r="B714" s="254"/>
      <c r="C714" s="254"/>
      <c r="D714" s="269"/>
      <c r="E714" s="254"/>
      <c r="F714" s="270"/>
      <c r="G714" s="254"/>
      <c r="H714" s="254"/>
      <c r="I714" s="254"/>
      <c r="J714" s="254"/>
      <c r="K714" s="254"/>
      <c r="L714" s="254"/>
      <c r="M714" s="254"/>
      <c r="N714" s="254"/>
      <c r="O714" s="254"/>
      <c r="P714" s="254"/>
      <c r="Q714" s="254"/>
      <c r="R714" s="254"/>
      <c r="S714" s="254"/>
      <c r="T714" s="254"/>
      <c r="U714" s="254"/>
      <c r="V714" s="254"/>
      <c r="W714" s="254"/>
      <c r="X714" s="254"/>
      <c r="Y714" s="254"/>
      <c r="Z714" s="254"/>
    </row>
    <row r="715" spans="1:26" ht="13.5" customHeight="1">
      <c r="A715" s="254"/>
      <c r="B715" s="254"/>
      <c r="C715" s="254"/>
      <c r="D715" s="269"/>
      <c r="E715" s="254"/>
      <c r="F715" s="270"/>
      <c r="G715" s="254"/>
      <c r="H715" s="254"/>
      <c r="I715" s="254"/>
      <c r="J715" s="254"/>
      <c r="K715" s="254"/>
      <c r="L715" s="254"/>
      <c r="M715" s="254"/>
      <c r="N715" s="254"/>
      <c r="O715" s="254"/>
      <c r="P715" s="254"/>
      <c r="Q715" s="254"/>
      <c r="R715" s="254"/>
      <c r="S715" s="254"/>
      <c r="T715" s="254"/>
      <c r="U715" s="254"/>
      <c r="V715" s="254"/>
      <c r="W715" s="254"/>
      <c r="X715" s="254"/>
      <c r="Y715" s="254"/>
      <c r="Z715" s="254"/>
    </row>
    <row r="716" spans="1:26" ht="13.5" customHeight="1">
      <c r="A716" s="254"/>
      <c r="B716" s="254"/>
      <c r="C716" s="254"/>
      <c r="D716" s="269"/>
      <c r="E716" s="254"/>
      <c r="F716" s="270"/>
      <c r="G716" s="254"/>
      <c r="H716" s="254"/>
      <c r="I716" s="254"/>
      <c r="J716" s="254"/>
      <c r="K716" s="254"/>
      <c r="L716" s="254"/>
      <c r="M716" s="254"/>
      <c r="N716" s="254"/>
      <c r="O716" s="254"/>
      <c r="P716" s="254"/>
      <c r="Q716" s="254"/>
      <c r="R716" s="254"/>
      <c r="S716" s="254"/>
      <c r="T716" s="254"/>
      <c r="U716" s="254"/>
      <c r="V716" s="254"/>
      <c r="W716" s="254"/>
      <c r="X716" s="254"/>
      <c r="Y716" s="254"/>
      <c r="Z716" s="254"/>
    </row>
    <row r="717" spans="1:26" ht="13.5" customHeight="1">
      <c r="A717" s="254"/>
      <c r="B717" s="254"/>
      <c r="C717" s="254"/>
      <c r="D717" s="269"/>
      <c r="E717" s="254"/>
      <c r="F717" s="270"/>
      <c r="G717" s="254"/>
      <c r="H717" s="254"/>
      <c r="I717" s="254"/>
      <c r="J717" s="254"/>
      <c r="K717" s="254"/>
      <c r="L717" s="254"/>
      <c r="M717" s="254"/>
      <c r="N717" s="254"/>
      <c r="O717" s="254"/>
      <c r="P717" s="254"/>
      <c r="Q717" s="254"/>
      <c r="R717" s="254"/>
      <c r="S717" s="254"/>
      <c r="T717" s="254"/>
      <c r="U717" s="254"/>
      <c r="V717" s="254"/>
      <c r="W717" s="254"/>
      <c r="X717" s="254"/>
      <c r="Y717" s="254"/>
      <c r="Z717" s="254"/>
    </row>
    <row r="718" spans="1:26" ht="13.5" customHeight="1">
      <c r="A718" s="254"/>
      <c r="B718" s="254"/>
      <c r="C718" s="254"/>
      <c r="D718" s="269"/>
      <c r="E718" s="254"/>
      <c r="F718" s="270"/>
      <c r="G718" s="254"/>
      <c r="H718" s="254"/>
      <c r="I718" s="254"/>
      <c r="J718" s="254"/>
      <c r="K718" s="254"/>
      <c r="L718" s="254"/>
      <c r="M718" s="254"/>
      <c r="N718" s="254"/>
      <c r="O718" s="254"/>
      <c r="P718" s="254"/>
      <c r="Q718" s="254"/>
      <c r="R718" s="254"/>
      <c r="S718" s="254"/>
      <c r="T718" s="254"/>
      <c r="U718" s="254"/>
      <c r="V718" s="254"/>
      <c r="W718" s="254"/>
      <c r="X718" s="254"/>
      <c r="Y718" s="254"/>
      <c r="Z718" s="254"/>
    </row>
    <row r="719" spans="1:26" ht="13.5" customHeight="1">
      <c r="A719" s="254"/>
      <c r="B719" s="254"/>
      <c r="C719" s="254"/>
      <c r="D719" s="269"/>
      <c r="E719" s="254"/>
      <c r="F719" s="270"/>
      <c r="G719" s="254"/>
      <c r="H719" s="254"/>
      <c r="I719" s="254"/>
      <c r="J719" s="254"/>
      <c r="K719" s="254"/>
      <c r="L719" s="254"/>
      <c r="M719" s="254"/>
      <c r="N719" s="254"/>
      <c r="O719" s="254"/>
      <c r="P719" s="254"/>
      <c r="Q719" s="254"/>
      <c r="R719" s="254"/>
      <c r="S719" s="254"/>
      <c r="T719" s="254"/>
      <c r="U719" s="254"/>
      <c r="V719" s="254"/>
      <c r="W719" s="254"/>
      <c r="X719" s="254"/>
      <c r="Y719" s="254"/>
      <c r="Z719" s="254"/>
    </row>
    <row r="720" spans="1:26" ht="13.5" customHeight="1">
      <c r="A720" s="254"/>
      <c r="B720" s="254"/>
      <c r="C720" s="254"/>
      <c r="D720" s="269"/>
      <c r="E720" s="254"/>
      <c r="F720" s="270"/>
      <c r="G720" s="254"/>
      <c r="H720" s="254"/>
      <c r="I720" s="254"/>
      <c r="J720" s="254"/>
      <c r="K720" s="254"/>
      <c r="L720" s="254"/>
      <c r="M720" s="254"/>
      <c r="N720" s="254"/>
      <c r="O720" s="254"/>
      <c r="P720" s="254"/>
      <c r="Q720" s="254"/>
      <c r="R720" s="254"/>
      <c r="S720" s="254"/>
      <c r="T720" s="254"/>
      <c r="U720" s="254"/>
      <c r="V720" s="254"/>
      <c r="W720" s="254"/>
      <c r="X720" s="254"/>
      <c r="Y720" s="254"/>
      <c r="Z720" s="254"/>
    </row>
    <row r="721" spans="1:26" ht="13.5" customHeight="1">
      <c r="A721" s="254"/>
      <c r="B721" s="254"/>
      <c r="C721" s="254"/>
      <c r="D721" s="269"/>
      <c r="E721" s="254"/>
      <c r="F721" s="270"/>
      <c r="G721" s="254"/>
      <c r="H721" s="254"/>
      <c r="I721" s="254"/>
      <c r="J721" s="254"/>
      <c r="K721" s="254"/>
      <c r="L721" s="254"/>
      <c r="M721" s="254"/>
      <c r="N721" s="254"/>
      <c r="O721" s="254"/>
      <c r="P721" s="254"/>
      <c r="Q721" s="254"/>
      <c r="R721" s="254"/>
      <c r="S721" s="254"/>
      <c r="T721" s="254"/>
      <c r="U721" s="254"/>
      <c r="V721" s="254"/>
      <c r="W721" s="254"/>
      <c r="X721" s="254"/>
      <c r="Y721" s="254"/>
      <c r="Z721" s="254"/>
    </row>
    <row r="722" spans="1:26" ht="13.5" customHeight="1">
      <c r="A722" s="254"/>
      <c r="B722" s="254"/>
      <c r="C722" s="254"/>
      <c r="D722" s="269"/>
      <c r="E722" s="254"/>
      <c r="F722" s="270"/>
      <c r="G722" s="254"/>
      <c r="H722" s="254"/>
      <c r="I722" s="254"/>
      <c r="J722" s="254"/>
      <c r="K722" s="254"/>
      <c r="L722" s="254"/>
      <c r="M722" s="254"/>
      <c r="N722" s="254"/>
      <c r="O722" s="254"/>
      <c r="P722" s="254"/>
      <c r="Q722" s="254"/>
      <c r="R722" s="254"/>
      <c r="S722" s="254"/>
      <c r="T722" s="254"/>
      <c r="U722" s="254"/>
      <c r="V722" s="254"/>
      <c r="W722" s="254"/>
      <c r="X722" s="254"/>
      <c r="Y722" s="254"/>
      <c r="Z722" s="254"/>
    </row>
    <row r="723" spans="1:26" ht="13.5" customHeight="1">
      <c r="A723" s="254"/>
      <c r="B723" s="254"/>
      <c r="C723" s="254"/>
      <c r="D723" s="269"/>
      <c r="E723" s="254"/>
      <c r="F723" s="270"/>
      <c r="G723" s="254"/>
      <c r="H723" s="254"/>
      <c r="I723" s="254"/>
      <c r="J723" s="254"/>
      <c r="K723" s="254"/>
      <c r="L723" s="254"/>
      <c r="M723" s="254"/>
      <c r="N723" s="254"/>
      <c r="O723" s="254"/>
      <c r="P723" s="254"/>
      <c r="Q723" s="254"/>
      <c r="R723" s="254"/>
      <c r="S723" s="254"/>
      <c r="T723" s="254"/>
      <c r="U723" s="254"/>
      <c r="V723" s="254"/>
      <c r="W723" s="254"/>
      <c r="X723" s="254"/>
      <c r="Y723" s="254"/>
      <c r="Z723" s="254"/>
    </row>
    <row r="724" spans="1:26" ht="13.5" customHeight="1">
      <c r="A724" s="254"/>
      <c r="B724" s="254"/>
      <c r="C724" s="254"/>
      <c r="D724" s="269"/>
      <c r="E724" s="254"/>
      <c r="F724" s="270"/>
      <c r="G724" s="254"/>
      <c r="H724" s="254"/>
      <c r="I724" s="254"/>
      <c r="J724" s="254"/>
      <c r="K724" s="254"/>
      <c r="L724" s="254"/>
      <c r="M724" s="254"/>
      <c r="N724" s="254"/>
      <c r="O724" s="254"/>
      <c r="P724" s="254"/>
      <c r="Q724" s="254"/>
      <c r="R724" s="254"/>
      <c r="S724" s="254"/>
      <c r="T724" s="254"/>
      <c r="U724" s="254"/>
      <c r="V724" s="254"/>
      <c r="W724" s="254"/>
      <c r="X724" s="254"/>
      <c r="Y724" s="254"/>
      <c r="Z724" s="254"/>
    </row>
    <row r="725" spans="1:26" ht="13.5" customHeight="1">
      <c r="A725" s="254"/>
      <c r="B725" s="254"/>
      <c r="C725" s="254"/>
      <c r="D725" s="269"/>
      <c r="E725" s="254"/>
      <c r="F725" s="270"/>
      <c r="G725" s="254"/>
      <c r="H725" s="254"/>
      <c r="I725" s="254"/>
      <c r="J725" s="254"/>
      <c r="K725" s="254"/>
      <c r="L725" s="254"/>
      <c r="M725" s="254"/>
      <c r="N725" s="254"/>
      <c r="O725" s="254"/>
      <c r="P725" s="254"/>
      <c r="Q725" s="254"/>
      <c r="R725" s="254"/>
      <c r="S725" s="254"/>
      <c r="T725" s="254"/>
      <c r="U725" s="254"/>
      <c r="V725" s="254"/>
      <c r="W725" s="254"/>
      <c r="X725" s="254"/>
      <c r="Y725" s="254"/>
      <c r="Z725" s="254"/>
    </row>
    <row r="726" spans="1:26" ht="13.5" customHeight="1">
      <c r="A726" s="254"/>
      <c r="B726" s="254"/>
      <c r="C726" s="254"/>
      <c r="D726" s="269"/>
      <c r="E726" s="254"/>
      <c r="F726" s="270"/>
      <c r="G726" s="254"/>
      <c r="H726" s="254"/>
      <c r="I726" s="254"/>
      <c r="J726" s="254"/>
      <c r="K726" s="254"/>
      <c r="L726" s="254"/>
      <c r="M726" s="254"/>
      <c r="N726" s="254"/>
      <c r="O726" s="254"/>
      <c r="P726" s="254"/>
      <c r="Q726" s="254"/>
      <c r="R726" s="254"/>
      <c r="S726" s="254"/>
      <c r="T726" s="254"/>
      <c r="U726" s="254"/>
      <c r="V726" s="254"/>
      <c r="W726" s="254"/>
      <c r="X726" s="254"/>
      <c r="Y726" s="254"/>
      <c r="Z726" s="254"/>
    </row>
    <row r="727" spans="1:26" ht="13.5" customHeight="1">
      <c r="A727" s="254"/>
      <c r="B727" s="254"/>
      <c r="C727" s="254"/>
      <c r="D727" s="269"/>
      <c r="E727" s="254"/>
      <c r="F727" s="270"/>
      <c r="G727" s="254"/>
      <c r="H727" s="254"/>
      <c r="I727" s="254"/>
      <c r="J727" s="254"/>
      <c r="K727" s="254"/>
      <c r="L727" s="254"/>
      <c r="M727" s="254"/>
      <c r="N727" s="254"/>
      <c r="O727" s="254"/>
      <c r="P727" s="254"/>
      <c r="Q727" s="254"/>
      <c r="R727" s="254"/>
      <c r="S727" s="254"/>
      <c r="T727" s="254"/>
      <c r="U727" s="254"/>
      <c r="V727" s="254"/>
      <c r="W727" s="254"/>
      <c r="X727" s="254"/>
      <c r="Y727" s="254"/>
      <c r="Z727" s="254"/>
    </row>
    <row r="728" spans="1:26" ht="13.5" customHeight="1">
      <c r="A728" s="254"/>
      <c r="B728" s="254"/>
      <c r="C728" s="254"/>
      <c r="D728" s="269"/>
      <c r="E728" s="254"/>
      <c r="F728" s="270"/>
      <c r="G728" s="254"/>
      <c r="H728" s="254"/>
      <c r="I728" s="254"/>
      <c r="J728" s="254"/>
      <c r="K728" s="254"/>
      <c r="L728" s="254"/>
      <c r="M728" s="254"/>
      <c r="N728" s="254"/>
      <c r="O728" s="254"/>
      <c r="P728" s="254"/>
      <c r="Q728" s="254"/>
      <c r="R728" s="254"/>
      <c r="S728" s="254"/>
      <c r="T728" s="254"/>
      <c r="U728" s="254"/>
      <c r="V728" s="254"/>
      <c r="W728" s="254"/>
      <c r="X728" s="254"/>
      <c r="Y728" s="254"/>
      <c r="Z728" s="254"/>
    </row>
    <row r="729" spans="1:26" ht="13.5" customHeight="1">
      <c r="A729" s="254"/>
      <c r="B729" s="254"/>
      <c r="C729" s="254"/>
      <c r="D729" s="269"/>
      <c r="E729" s="254"/>
      <c r="F729" s="270"/>
      <c r="G729" s="254"/>
      <c r="H729" s="254"/>
      <c r="I729" s="254"/>
      <c r="J729" s="254"/>
      <c r="K729" s="254"/>
      <c r="L729" s="254"/>
      <c r="M729" s="254"/>
      <c r="N729" s="254"/>
      <c r="O729" s="254"/>
      <c r="P729" s="254"/>
      <c r="Q729" s="254"/>
      <c r="R729" s="254"/>
      <c r="S729" s="254"/>
      <c r="T729" s="254"/>
      <c r="U729" s="254"/>
      <c r="V729" s="254"/>
      <c r="W729" s="254"/>
      <c r="X729" s="254"/>
      <c r="Y729" s="254"/>
      <c r="Z729" s="254"/>
    </row>
    <row r="730" spans="1:26" ht="13.5" customHeight="1">
      <c r="A730" s="254"/>
      <c r="B730" s="254"/>
      <c r="C730" s="254"/>
      <c r="D730" s="269"/>
      <c r="E730" s="254"/>
      <c r="F730" s="270"/>
      <c r="G730" s="254"/>
      <c r="H730" s="254"/>
      <c r="I730" s="254"/>
      <c r="J730" s="254"/>
      <c r="K730" s="254"/>
      <c r="L730" s="254"/>
      <c r="M730" s="254"/>
      <c r="N730" s="254"/>
      <c r="O730" s="254"/>
      <c r="P730" s="254"/>
      <c r="Q730" s="254"/>
      <c r="R730" s="254"/>
      <c r="S730" s="254"/>
      <c r="T730" s="254"/>
      <c r="U730" s="254"/>
      <c r="V730" s="254"/>
      <c r="W730" s="254"/>
      <c r="X730" s="254"/>
      <c r="Y730" s="254"/>
      <c r="Z730" s="254"/>
    </row>
    <row r="731" spans="1:26" ht="13.5" customHeight="1">
      <c r="A731" s="254"/>
      <c r="B731" s="254"/>
      <c r="C731" s="254"/>
      <c r="D731" s="269"/>
      <c r="E731" s="254"/>
      <c r="F731" s="270"/>
      <c r="G731" s="254"/>
      <c r="H731" s="254"/>
      <c r="I731" s="254"/>
      <c r="J731" s="254"/>
      <c r="K731" s="254"/>
      <c r="L731" s="254"/>
      <c r="M731" s="254"/>
      <c r="N731" s="254"/>
      <c r="O731" s="254"/>
      <c r="P731" s="254"/>
      <c r="Q731" s="254"/>
      <c r="R731" s="254"/>
      <c r="S731" s="254"/>
      <c r="T731" s="254"/>
      <c r="U731" s="254"/>
      <c r="V731" s="254"/>
      <c r="W731" s="254"/>
      <c r="X731" s="254"/>
      <c r="Y731" s="254"/>
      <c r="Z731" s="254"/>
    </row>
    <row r="732" spans="1:26" ht="13.5" customHeight="1">
      <c r="A732" s="254"/>
      <c r="B732" s="254"/>
      <c r="C732" s="254"/>
      <c r="D732" s="269"/>
      <c r="E732" s="254"/>
      <c r="F732" s="270"/>
      <c r="G732" s="254"/>
      <c r="H732" s="254"/>
      <c r="I732" s="254"/>
      <c r="J732" s="254"/>
      <c r="K732" s="254"/>
      <c r="L732" s="254"/>
      <c r="M732" s="254"/>
      <c r="N732" s="254"/>
      <c r="O732" s="254"/>
      <c r="P732" s="254"/>
      <c r="Q732" s="254"/>
      <c r="R732" s="254"/>
      <c r="S732" s="254"/>
      <c r="T732" s="254"/>
      <c r="U732" s="254"/>
      <c r="V732" s="254"/>
      <c r="W732" s="254"/>
      <c r="X732" s="254"/>
      <c r="Y732" s="254"/>
      <c r="Z732" s="254"/>
    </row>
    <row r="733" spans="1:26" ht="13.5" customHeight="1">
      <c r="A733" s="254"/>
      <c r="B733" s="254"/>
      <c r="C733" s="254"/>
      <c r="D733" s="269"/>
      <c r="E733" s="254"/>
      <c r="F733" s="270"/>
      <c r="G733" s="254"/>
      <c r="H733" s="254"/>
      <c r="I733" s="254"/>
      <c r="J733" s="254"/>
      <c r="K733" s="254"/>
      <c r="L733" s="254"/>
      <c r="M733" s="254"/>
      <c r="N733" s="254"/>
      <c r="O733" s="254"/>
      <c r="P733" s="254"/>
      <c r="Q733" s="254"/>
      <c r="R733" s="254"/>
      <c r="S733" s="254"/>
      <c r="T733" s="254"/>
      <c r="U733" s="254"/>
      <c r="V733" s="254"/>
      <c r="W733" s="254"/>
      <c r="X733" s="254"/>
      <c r="Y733" s="254"/>
      <c r="Z733" s="254"/>
    </row>
    <row r="734" spans="1:26" ht="13.5" customHeight="1">
      <c r="A734" s="254"/>
      <c r="B734" s="254"/>
      <c r="C734" s="254"/>
      <c r="D734" s="269"/>
      <c r="E734" s="254"/>
      <c r="F734" s="270"/>
      <c r="G734" s="254"/>
      <c r="H734" s="254"/>
      <c r="I734" s="254"/>
      <c r="J734" s="254"/>
      <c r="K734" s="254"/>
      <c r="L734" s="254"/>
      <c r="M734" s="254"/>
      <c r="N734" s="254"/>
      <c r="O734" s="254"/>
      <c r="P734" s="254"/>
      <c r="Q734" s="254"/>
      <c r="R734" s="254"/>
      <c r="S734" s="254"/>
      <c r="T734" s="254"/>
      <c r="U734" s="254"/>
      <c r="V734" s="254"/>
      <c r="W734" s="254"/>
      <c r="X734" s="254"/>
      <c r="Y734" s="254"/>
      <c r="Z734" s="254"/>
    </row>
    <row r="735" spans="1:26" ht="13.5" customHeight="1">
      <c r="A735" s="254"/>
      <c r="B735" s="254"/>
      <c r="C735" s="254"/>
      <c r="D735" s="269"/>
      <c r="E735" s="254"/>
      <c r="F735" s="270"/>
      <c r="G735" s="254"/>
      <c r="H735" s="254"/>
      <c r="I735" s="254"/>
      <c r="J735" s="254"/>
      <c r="K735" s="254"/>
      <c r="L735" s="254"/>
      <c r="M735" s="254"/>
      <c r="N735" s="254"/>
      <c r="O735" s="254"/>
      <c r="P735" s="254"/>
      <c r="Q735" s="254"/>
      <c r="R735" s="254"/>
      <c r="S735" s="254"/>
      <c r="T735" s="254"/>
      <c r="U735" s="254"/>
      <c r="V735" s="254"/>
      <c r="W735" s="254"/>
      <c r="X735" s="254"/>
      <c r="Y735" s="254"/>
      <c r="Z735" s="254"/>
    </row>
    <row r="736" spans="1:26" ht="13.5" customHeight="1">
      <c r="A736" s="254"/>
      <c r="B736" s="254"/>
      <c r="C736" s="254"/>
      <c r="D736" s="269"/>
      <c r="E736" s="254"/>
      <c r="F736" s="270"/>
      <c r="G736" s="254"/>
      <c r="H736" s="254"/>
      <c r="I736" s="254"/>
      <c r="J736" s="254"/>
      <c r="K736" s="254"/>
      <c r="L736" s="254"/>
      <c r="M736" s="254"/>
      <c r="N736" s="254"/>
      <c r="O736" s="254"/>
      <c r="P736" s="254"/>
      <c r="Q736" s="254"/>
      <c r="R736" s="254"/>
      <c r="S736" s="254"/>
      <c r="T736" s="254"/>
      <c r="U736" s="254"/>
      <c r="V736" s="254"/>
      <c r="W736" s="254"/>
      <c r="X736" s="254"/>
      <c r="Y736" s="254"/>
      <c r="Z736" s="254"/>
    </row>
    <row r="737" spans="1:26" ht="13.5" customHeight="1">
      <c r="A737" s="254"/>
      <c r="B737" s="254"/>
      <c r="C737" s="254"/>
      <c r="D737" s="269"/>
      <c r="E737" s="254"/>
      <c r="F737" s="270"/>
      <c r="G737" s="254"/>
      <c r="H737" s="254"/>
      <c r="I737" s="254"/>
      <c r="J737" s="254"/>
      <c r="K737" s="254"/>
      <c r="L737" s="254"/>
      <c r="M737" s="254"/>
      <c r="N737" s="254"/>
      <c r="O737" s="254"/>
      <c r="P737" s="254"/>
      <c r="Q737" s="254"/>
      <c r="R737" s="254"/>
      <c r="S737" s="254"/>
      <c r="T737" s="254"/>
      <c r="U737" s="254"/>
      <c r="V737" s="254"/>
      <c r="W737" s="254"/>
      <c r="X737" s="254"/>
      <c r="Y737" s="254"/>
      <c r="Z737" s="254"/>
    </row>
    <row r="738" spans="1:26" ht="13.5" customHeight="1">
      <c r="A738" s="254"/>
      <c r="B738" s="254"/>
      <c r="C738" s="254"/>
      <c r="D738" s="269"/>
      <c r="E738" s="254"/>
      <c r="F738" s="270"/>
      <c r="G738" s="254"/>
      <c r="H738" s="254"/>
      <c r="I738" s="254"/>
      <c r="J738" s="254"/>
      <c r="K738" s="254"/>
      <c r="L738" s="254"/>
      <c r="M738" s="254"/>
      <c r="N738" s="254"/>
      <c r="O738" s="254"/>
      <c r="P738" s="254"/>
      <c r="Q738" s="254"/>
      <c r="R738" s="254"/>
      <c r="S738" s="254"/>
      <c r="T738" s="254"/>
      <c r="U738" s="254"/>
      <c r="V738" s="254"/>
      <c r="W738" s="254"/>
      <c r="X738" s="254"/>
      <c r="Y738" s="254"/>
      <c r="Z738" s="254"/>
    </row>
    <row r="739" spans="1:26" ht="13.5" customHeight="1">
      <c r="A739" s="254"/>
      <c r="B739" s="254"/>
      <c r="C739" s="254"/>
      <c r="D739" s="269"/>
      <c r="E739" s="254"/>
      <c r="F739" s="270"/>
      <c r="G739" s="254"/>
      <c r="H739" s="254"/>
      <c r="I739" s="254"/>
      <c r="J739" s="254"/>
      <c r="K739" s="254"/>
      <c r="L739" s="254"/>
      <c r="M739" s="254"/>
      <c r="N739" s="254"/>
      <c r="O739" s="254"/>
      <c r="P739" s="254"/>
      <c r="Q739" s="254"/>
      <c r="R739" s="254"/>
      <c r="S739" s="254"/>
      <c r="T739" s="254"/>
      <c r="U739" s="254"/>
      <c r="V739" s="254"/>
      <c r="W739" s="254"/>
      <c r="X739" s="254"/>
      <c r="Y739" s="254"/>
      <c r="Z739" s="254"/>
    </row>
    <row r="740" spans="1:26" ht="13.5" customHeight="1">
      <c r="A740" s="254"/>
      <c r="B740" s="254"/>
      <c r="C740" s="254"/>
      <c r="D740" s="269"/>
      <c r="E740" s="254"/>
      <c r="F740" s="270"/>
      <c r="G740" s="254"/>
      <c r="H740" s="254"/>
      <c r="I740" s="254"/>
      <c r="J740" s="254"/>
      <c r="K740" s="254"/>
      <c r="L740" s="254"/>
      <c r="M740" s="254"/>
      <c r="N740" s="254"/>
      <c r="O740" s="254"/>
      <c r="P740" s="254"/>
      <c r="Q740" s="254"/>
      <c r="R740" s="254"/>
      <c r="S740" s="254"/>
      <c r="T740" s="254"/>
      <c r="U740" s="254"/>
      <c r="V740" s="254"/>
      <c r="W740" s="254"/>
      <c r="X740" s="254"/>
      <c r="Y740" s="254"/>
      <c r="Z740" s="254"/>
    </row>
    <row r="741" spans="1:26" ht="13.5" customHeight="1">
      <c r="A741" s="254"/>
      <c r="B741" s="254"/>
      <c r="C741" s="254"/>
      <c r="D741" s="269"/>
      <c r="E741" s="254"/>
      <c r="F741" s="270"/>
      <c r="G741" s="254"/>
      <c r="H741" s="254"/>
      <c r="I741" s="254"/>
      <c r="J741" s="254"/>
      <c r="K741" s="254"/>
      <c r="L741" s="254"/>
      <c r="M741" s="254"/>
      <c r="N741" s="254"/>
      <c r="O741" s="254"/>
      <c r="P741" s="254"/>
      <c r="Q741" s="254"/>
      <c r="R741" s="254"/>
      <c r="S741" s="254"/>
      <c r="T741" s="254"/>
      <c r="U741" s="254"/>
      <c r="V741" s="254"/>
      <c r="W741" s="254"/>
      <c r="X741" s="254"/>
      <c r="Y741" s="254"/>
      <c r="Z741" s="254"/>
    </row>
    <row r="742" spans="1:26" ht="13.5" customHeight="1">
      <c r="A742" s="254"/>
      <c r="B742" s="254"/>
      <c r="C742" s="254"/>
      <c r="D742" s="269"/>
      <c r="E742" s="254"/>
      <c r="F742" s="270"/>
      <c r="G742" s="254"/>
      <c r="H742" s="254"/>
      <c r="I742" s="254"/>
      <c r="J742" s="254"/>
      <c r="K742" s="254"/>
      <c r="L742" s="254"/>
      <c r="M742" s="254"/>
      <c r="N742" s="254"/>
      <c r="O742" s="254"/>
      <c r="P742" s="254"/>
      <c r="Q742" s="254"/>
      <c r="R742" s="254"/>
      <c r="S742" s="254"/>
      <c r="T742" s="254"/>
      <c r="U742" s="254"/>
      <c r="V742" s="254"/>
      <c r="W742" s="254"/>
      <c r="X742" s="254"/>
      <c r="Y742" s="254"/>
      <c r="Z742" s="254"/>
    </row>
    <row r="743" spans="1:26" ht="13.5" customHeight="1">
      <c r="A743" s="254"/>
      <c r="B743" s="254"/>
      <c r="C743" s="254"/>
      <c r="D743" s="269"/>
      <c r="E743" s="254"/>
      <c r="F743" s="270"/>
      <c r="G743" s="254"/>
      <c r="H743" s="254"/>
      <c r="I743" s="254"/>
      <c r="J743" s="254"/>
      <c r="K743" s="254"/>
      <c r="L743" s="254"/>
      <c r="M743" s="254"/>
      <c r="N743" s="254"/>
      <c r="O743" s="254"/>
      <c r="P743" s="254"/>
      <c r="Q743" s="254"/>
      <c r="R743" s="254"/>
      <c r="S743" s="254"/>
      <c r="T743" s="254"/>
      <c r="U743" s="254"/>
      <c r="V743" s="254"/>
      <c r="W743" s="254"/>
      <c r="X743" s="254"/>
      <c r="Y743" s="254"/>
      <c r="Z743" s="254"/>
    </row>
    <row r="744" spans="1:26" ht="13.5" customHeight="1">
      <c r="A744" s="254"/>
      <c r="B744" s="254"/>
      <c r="C744" s="254"/>
      <c r="D744" s="269"/>
      <c r="E744" s="254"/>
      <c r="F744" s="270"/>
      <c r="G744" s="254"/>
      <c r="H744" s="254"/>
      <c r="I744" s="254"/>
      <c r="J744" s="254"/>
      <c r="K744" s="254"/>
      <c r="L744" s="254"/>
      <c r="M744" s="254"/>
      <c r="N744" s="254"/>
      <c r="O744" s="254"/>
      <c r="P744" s="254"/>
      <c r="Q744" s="254"/>
      <c r="R744" s="254"/>
      <c r="S744" s="254"/>
      <c r="T744" s="254"/>
      <c r="U744" s="254"/>
      <c r="V744" s="254"/>
      <c r="W744" s="254"/>
      <c r="X744" s="254"/>
      <c r="Y744" s="254"/>
      <c r="Z744" s="254"/>
    </row>
    <row r="745" spans="1:26" ht="13.5" customHeight="1">
      <c r="A745" s="254"/>
      <c r="B745" s="254"/>
      <c r="C745" s="254"/>
      <c r="D745" s="269"/>
      <c r="E745" s="254"/>
      <c r="F745" s="270"/>
      <c r="G745" s="254"/>
      <c r="H745" s="254"/>
      <c r="I745" s="254"/>
      <c r="J745" s="254"/>
      <c r="K745" s="254"/>
      <c r="L745" s="254"/>
      <c r="M745" s="254"/>
      <c r="N745" s="254"/>
      <c r="O745" s="254"/>
      <c r="P745" s="254"/>
      <c r="Q745" s="254"/>
      <c r="R745" s="254"/>
      <c r="S745" s="254"/>
      <c r="T745" s="254"/>
      <c r="U745" s="254"/>
      <c r="V745" s="254"/>
      <c r="W745" s="254"/>
      <c r="X745" s="254"/>
      <c r="Y745" s="254"/>
      <c r="Z745" s="254"/>
    </row>
    <row r="746" spans="1:26" ht="13.5" customHeight="1">
      <c r="A746" s="254"/>
      <c r="B746" s="254"/>
      <c r="C746" s="254"/>
      <c r="D746" s="269"/>
      <c r="E746" s="254"/>
      <c r="F746" s="270"/>
      <c r="G746" s="254"/>
      <c r="H746" s="254"/>
      <c r="I746" s="254"/>
      <c r="J746" s="254"/>
      <c r="K746" s="254"/>
      <c r="L746" s="254"/>
      <c r="M746" s="254"/>
      <c r="N746" s="254"/>
      <c r="O746" s="254"/>
      <c r="P746" s="254"/>
      <c r="Q746" s="254"/>
      <c r="R746" s="254"/>
      <c r="S746" s="254"/>
      <c r="T746" s="254"/>
      <c r="U746" s="254"/>
      <c r="V746" s="254"/>
      <c r="W746" s="254"/>
      <c r="X746" s="254"/>
      <c r="Y746" s="254"/>
      <c r="Z746" s="254"/>
    </row>
    <row r="747" spans="1:26" ht="13.5" customHeight="1">
      <c r="A747" s="254"/>
      <c r="B747" s="254"/>
      <c r="C747" s="254"/>
      <c r="D747" s="269"/>
      <c r="E747" s="254"/>
      <c r="F747" s="270"/>
      <c r="G747" s="254"/>
      <c r="H747" s="254"/>
      <c r="I747" s="254"/>
      <c r="J747" s="254"/>
      <c r="K747" s="254"/>
      <c r="L747" s="254"/>
      <c r="M747" s="254"/>
      <c r="N747" s="254"/>
      <c r="O747" s="254"/>
      <c r="P747" s="254"/>
      <c r="Q747" s="254"/>
      <c r="R747" s="254"/>
      <c r="S747" s="254"/>
      <c r="T747" s="254"/>
      <c r="U747" s="254"/>
      <c r="V747" s="254"/>
      <c r="W747" s="254"/>
      <c r="X747" s="254"/>
      <c r="Y747" s="254"/>
      <c r="Z747" s="254"/>
    </row>
    <row r="748" spans="1:26" ht="13.5" customHeight="1">
      <c r="A748" s="254"/>
      <c r="B748" s="254"/>
      <c r="C748" s="254"/>
      <c r="D748" s="269"/>
      <c r="E748" s="254"/>
      <c r="F748" s="270"/>
      <c r="G748" s="254"/>
      <c r="H748" s="254"/>
      <c r="I748" s="254"/>
      <c r="J748" s="254"/>
      <c r="K748" s="254"/>
      <c r="L748" s="254"/>
      <c r="M748" s="254"/>
      <c r="N748" s="254"/>
      <c r="O748" s="254"/>
      <c r="P748" s="254"/>
      <c r="Q748" s="254"/>
      <c r="R748" s="254"/>
      <c r="S748" s="254"/>
      <c r="T748" s="254"/>
      <c r="U748" s="254"/>
      <c r="V748" s="254"/>
      <c r="W748" s="254"/>
      <c r="X748" s="254"/>
      <c r="Y748" s="254"/>
      <c r="Z748" s="254"/>
    </row>
    <row r="749" spans="1:26" ht="13.5" customHeight="1">
      <c r="A749" s="254"/>
      <c r="B749" s="254"/>
      <c r="C749" s="254"/>
      <c r="D749" s="269"/>
      <c r="E749" s="254"/>
      <c r="F749" s="270"/>
      <c r="G749" s="254"/>
      <c r="H749" s="254"/>
      <c r="I749" s="254"/>
      <c r="J749" s="254"/>
      <c r="K749" s="254"/>
      <c r="L749" s="254"/>
      <c r="M749" s="254"/>
      <c r="N749" s="254"/>
      <c r="O749" s="254"/>
      <c r="P749" s="254"/>
      <c r="Q749" s="254"/>
      <c r="R749" s="254"/>
      <c r="S749" s="254"/>
      <c r="T749" s="254"/>
      <c r="U749" s="254"/>
      <c r="V749" s="254"/>
      <c r="W749" s="254"/>
      <c r="X749" s="254"/>
      <c r="Y749" s="254"/>
      <c r="Z749" s="254"/>
    </row>
    <row r="750" spans="1:26" ht="13.5" customHeight="1">
      <c r="A750" s="254"/>
      <c r="B750" s="254"/>
      <c r="C750" s="254"/>
      <c r="D750" s="269"/>
      <c r="E750" s="254"/>
      <c r="F750" s="270"/>
      <c r="G750" s="254"/>
      <c r="H750" s="254"/>
      <c r="I750" s="254"/>
      <c r="J750" s="254"/>
      <c r="K750" s="254"/>
      <c r="L750" s="254"/>
      <c r="M750" s="254"/>
      <c r="N750" s="254"/>
      <c r="O750" s="254"/>
      <c r="P750" s="254"/>
      <c r="Q750" s="254"/>
      <c r="R750" s="254"/>
      <c r="S750" s="254"/>
      <c r="T750" s="254"/>
      <c r="U750" s="254"/>
      <c r="V750" s="254"/>
      <c r="W750" s="254"/>
      <c r="X750" s="254"/>
      <c r="Y750" s="254"/>
      <c r="Z750" s="254"/>
    </row>
    <row r="751" spans="1:26" ht="13.5" customHeight="1">
      <c r="A751" s="254"/>
      <c r="B751" s="254"/>
      <c r="C751" s="254"/>
      <c r="D751" s="269"/>
      <c r="E751" s="254"/>
      <c r="F751" s="270"/>
      <c r="G751" s="254"/>
      <c r="H751" s="254"/>
      <c r="I751" s="254"/>
      <c r="J751" s="254"/>
      <c r="K751" s="254"/>
      <c r="L751" s="254"/>
      <c r="M751" s="254"/>
      <c r="N751" s="254"/>
      <c r="O751" s="254"/>
      <c r="P751" s="254"/>
      <c r="Q751" s="254"/>
      <c r="R751" s="254"/>
      <c r="S751" s="254"/>
      <c r="T751" s="254"/>
      <c r="U751" s="254"/>
      <c r="V751" s="254"/>
      <c r="W751" s="254"/>
      <c r="X751" s="254"/>
      <c r="Y751" s="254"/>
      <c r="Z751" s="254"/>
    </row>
    <row r="752" spans="1:26" ht="13.5" customHeight="1">
      <c r="A752" s="254"/>
      <c r="B752" s="254"/>
      <c r="C752" s="254"/>
      <c r="D752" s="269"/>
      <c r="E752" s="254"/>
      <c r="F752" s="270"/>
      <c r="G752" s="254"/>
      <c r="H752" s="254"/>
      <c r="I752" s="254"/>
      <c r="J752" s="254"/>
      <c r="K752" s="254"/>
      <c r="L752" s="254"/>
      <c r="M752" s="254"/>
      <c r="N752" s="254"/>
      <c r="O752" s="254"/>
      <c r="P752" s="254"/>
      <c r="Q752" s="254"/>
      <c r="R752" s="254"/>
      <c r="S752" s="254"/>
      <c r="T752" s="254"/>
      <c r="U752" s="254"/>
      <c r="V752" s="254"/>
      <c r="W752" s="254"/>
      <c r="X752" s="254"/>
      <c r="Y752" s="254"/>
      <c r="Z752" s="254"/>
    </row>
    <row r="753" spans="1:26" ht="13.5" customHeight="1">
      <c r="A753" s="254"/>
      <c r="B753" s="254"/>
      <c r="C753" s="254"/>
      <c r="D753" s="269"/>
      <c r="E753" s="254"/>
      <c r="F753" s="270"/>
      <c r="G753" s="254"/>
      <c r="H753" s="254"/>
      <c r="I753" s="254"/>
      <c r="J753" s="254"/>
      <c r="K753" s="254"/>
      <c r="L753" s="254"/>
      <c r="M753" s="254"/>
      <c r="N753" s="254"/>
      <c r="O753" s="254"/>
      <c r="P753" s="254"/>
      <c r="Q753" s="254"/>
      <c r="R753" s="254"/>
      <c r="S753" s="254"/>
      <c r="T753" s="254"/>
      <c r="U753" s="254"/>
      <c r="V753" s="254"/>
      <c r="W753" s="254"/>
      <c r="X753" s="254"/>
      <c r="Y753" s="254"/>
      <c r="Z753" s="254"/>
    </row>
    <row r="754" spans="1:26" ht="13.5" customHeight="1">
      <c r="A754" s="254"/>
      <c r="B754" s="254"/>
      <c r="C754" s="254"/>
      <c r="D754" s="269"/>
      <c r="E754" s="254"/>
      <c r="F754" s="270"/>
      <c r="G754" s="254"/>
      <c r="H754" s="254"/>
      <c r="I754" s="254"/>
      <c r="J754" s="254"/>
      <c r="K754" s="254"/>
      <c r="L754" s="254"/>
      <c r="M754" s="254"/>
      <c r="N754" s="254"/>
      <c r="O754" s="254"/>
      <c r="P754" s="254"/>
      <c r="Q754" s="254"/>
      <c r="R754" s="254"/>
      <c r="S754" s="254"/>
      <c r="T754" s="254"/>
      <c r="U754" s="254"/>
      <c r="V754" s="254"/>
      <c r="W754" s="254"/>
      <c r="X754" s="254"/>
      <c r="Y754" s="254"/>
      <c r="Z754" s="254"/>
    </row>
    <row r="755" spans="1:26" ht="13.5" customHeight="1">
      <c r="A755" s="254"/>
      <c r="B755" s="254"/>
      <c r="C755" s="254"/>
      <c r="D755" s="269"/>
      <c r="E755" s="254"/>
      <c r="F755" s="270"/>
      <c r="G755" s="254"/>
      <c r="H755" s="254"/>
      <c r="I755" s="254"/>
      <c r="J755" s="254"/>
      <c r="K755" s="254"/>
      <c r="L755" s="254"/>
      <c r="M755" s="254"/>
      <c r="N755" s="254"/>
      <c r="O755" s="254"/>
      <c r="P755" s="254"/>
      <c r="Q755" s="254"/>
      <c r="R755" s="254"/>
      <c r="S755" s="254"/>
      <c r="T755" s="254"/>
      <c r="U755" s="254"/>
      <c r="V755" s="254"/>
      <c r="W755" s="254"/>
      <c r="X755" s="254"/>
      <c r="Y755" s="254"/>
      <c r="Z755" s="254"/>
    </row>
    <row r="756" spans="1:26" ht="13.5" customHeight="1">
      <c r="A756" s="254"/>
      <c r="B756" s="254"/>
      <c r="C756" s="254"/>
      <c r="D756" s="269"/>
      <c r="E756" s="254"/>
      <c r="F756" s="270"/>
      <c r="G756" s="254"/>
      <c r="H756" s="254"/>
      <c r="I756" s="254"/>
      <c r="J756" s="254"/>
      <c r="K756" s="254"/>
      <c r="L756" s="254"/>
      <c r="M756" s="254"/>
      <c r="N756" s="254"/>
      <c r="O756" s="254"/>
      <c r="P756" s="254"/>
      <c r="Q756" s="254"/>
      <c r="R756" s="254"/>
      <c r="S756" s="254"/>
      <c r="T756" s="254"/>
      <c r="U756" s="254"/>
      <c r="V756" s="254"/>
      <c r="W756" s="254"/>
      <c r="X756" s="254"/>
      <c r="Y756" s="254"/>
      <c r="Z756" s="254"/>
    </row>
    <row r="757" spans="1:26" ht="13.5" customHeight="1">
      <c r="A757" s="254"/>
      <c r="B757" s="254"/>
      <c r="C757" s="254"/>
      <c r="D757" s="269"/>
      <c r="E757" s="254"/>
      <c r="F757" s="270"/>
      <c r="G757" s="254"/>
      <c r="H757" s="254"/>
      <c r="I757" s="254"/>
      <c r="J757" s="254"/>
      <c r="K757" s="254"/>
      <c r="L757" s="254"/>
      <c r="M757" s="254"/>
      <c r="N757" s="254"/>
      <c r="O757" s="254"/>
      <c r="P757" s="254"/>
      <c r="Q757" s="254"/>
      <c r="R757" s="254"/>
      <c r="S757" s="254"/>
      <c r="T757" s="254"/>
      <c r="U757" s="254"/>
      <c r="V757" s="254"/>
      <c r="W757" s="254"/>
      <c r="X757" s="254"/>
      <c r="Y757" s="254"/>
      <c r="Z757" s="254"/>
    </row>
    <row r="758" spans="1:26" ht="13.5" customHeight="1">
      <c r="A758" s="254"/>
      <c r="B758" s="254"/>
      <c r="C758" s="254"/>
      <c r="D758" s="269"/>
      <c r="E758" s="254"/>
      <c r="F758" s="270"/>
      <c r="G758" s="254"/>
      <c r="H758" s="254"/>
      <c r="I758" s="254"/>
      <c r="J758" s="254"/>
      <c r="K758" s="254"/>
      <c r="L758" s="254"/>
      <c r="M758" s="254"/>
      <c r="N758" s="254"/>
      <c r="O758" s="254"/>
      <c r="P758" s="254"/>
      <c r="Q758" s="254"/>
      <c r="R758" s="254"/>
      <c r="S758" s="254"/>
      <c r="T758" s="254"/>
      <c r="U758" s="254"/>
      <c r="V758" s="254"/>
      <c r="W758" s="254"/>
      <c r="X758" s="254"/>
      <c r="Y758" s="254"/>
      <c r="Z758" s="254"/>
    </row>
    <row r="759" spans="1:26" ht="13.5" customHeight="1">
      <c r="A759" s="254"/>
      <c r="B759" s="254"/>
      <c r="C759" s="254"/>
      <c r="D759" s="269"/>
      <c r="E759" s="254"/>
      <c r="F759" s="270"/>
      <c r="G759" s="254"/>
      <c r="H759" s="254"/>
      <c r="I759" s="254"/>
      <c r="J759" s="254"/>
      <c r="K759" s="254"/>
      <c r="L759" s="254"/>
      <c r="M759" s="254"/>
      <c r="N759" s="254"/>
      <c r="O759" s="254"/>
      <c r="P759" s="254"/>
      <c r="Q759" s="254"/>
      <c r="R759" s="254"/>
      <c r="S759" s="254"/>
      <c r="T759" s="254"/>
      <c r="U759" s="254"/>
      <c r="V759" s="254"/>
      <c r="W759" s="254"/>
      <c r="X759" s="254"/>
      <c r="Y759" s="254"/>
      <c r="Z759" s="254"/>
    </row>
    <row r="760" spans="1:26" ht="13.5" customHeight="1">
      <c r="A760" s="254"/>
      <c r="B760" s="254"/>
      <c r="C760" s="254"/>
      <c r="D760" s="269"/>
      <c r="E760" s="254"/>
      <c r="F760" s="270"/>
      <c r="G760" s="254"/>
      <c r="H760" s="254"/>
      <c r="I760" s="254"/>
      <c r="J760" s="254"/>
      <c r="K760" s="254"/>
      <c r="L760" s="254"/>
      <c r="M760" s="254"/>
      <c r="N760" s="254"/>
      <c r="O760" s="254"/>
      <c r="P760" s="254"/>
      <c r="Q760" s="254"/>
      <c r="R760" s="254"/>
      <c r="S760" s="254"/>
      <c r="T760" s="254"/>
      <c r="U760" s="254"/>
      <c r="V760" s="254"/>
      <c r="W760" s="254"/>
      <c r="X760" s="254"/>
      <c r="Y760" s="254"/>
      <c r="Z760" s="254"/>
    </row>
    <row r="761" spans="1:26" ht="13.5" customHeight="1">
      <c r="A761" s="254"/>
      <c r="B761" s="254"/>
      <c r="C761" s="254"/>
      <c r="D761" s="269"/>
      <c r="E761" s="254"/>
      <c r="F761" s="270"/>
      <c r="G761" s="254"/>
      <c r="H761" s="254"/>
      <c r="I761" s="254"/>
      <c r="J761" s="254"/>
      <c r="K761" s="254"/>
      <c r="L761" s="254"/>
      <c r="M761" s="254"/>
      <c r="N761" s="254"/>
      <c r="O761" s="254"/>
      <c r="P761" s="254"/>
      <c r="Q761" s="254"/>
      <c r="R761" s="254"/>
      <c r="S761" s="254"/>
      <c r="T761" s="254"/>
      <c r="U761" s="254"/>
      <c r="V761" s="254"/>
      <c r="W761" s="254"/>
      <c r="X761" s="254"/>
      <c r="Y761" s="254"/>
      <c r="Z761" s="254"/>
    </row>
    <row r="762" spans="1:26" ht="13.5" customHeight="1">
      <c r="A762" s="254"/>
      <c r="B762" s="254"/>
      <c r="C762" s="254"/>
      <c r="D762" s="269"/>
      <c r="E762" s="254"/>
      <c r="F762" s="270"/>
      <c r="G762" s="254"/>
      <c r="H762" s="254"/>
      <c r="I762" s="254"/>
      <c r="J762" s="254"/>
      <c r="K762" s="254"/>
      <c r="L762" s="254"/>
      <c r="M762" s="254"/>
      <c r="N762" s="254"/>
      <c r="O762" s="254"/>
      <c r="P762" s="254"/>
      <c r="Q762" s="254"/>
      <c r="R762" s="254"/>
      <c r="S762" s="254"/>
      <c r="T762" s="254"/>
      <c r="U762" s="254"/>
      <c r="V762" s="254"/>
      <c r="W762" s="254"/>
      <c r="X762" s="254"/>
      <c r="Y762" s="254"/>
      <c r="Z762" s="254"/>
    </row>
    <row r="763" spans="1:26" ht="13.5" customHeight="1">
      <c r="A763" s="254"/>
      <c r="B763" s="254"/>
      <c r="C763" s="254"/>
      <c r="D763" s="269"/>
      <c r="E763" s="254"/>
      <c r="F763" s="270"/>
      <c r="G763" s="254"/>
      <c r="H763" s="254"/>
      <c r="I763" s="254"/>
      <c r="J763" s="254"/>
      <c r="K763" s="254"/>
      <c r="L763" s="254"/>
      <c r="M763" s="254"/>
      <c r="N763" s="254"/>
      <c r="O763" s="254"/>
      <c r="P763" s="254"/>
      <c r="Q763" s="254"/>
      <c r="R763" s="254"/>
      <c r="S763" s="254"/>
      <c r="T763" s="254"/>
      <c r="U763" s="254"/>
      <c r="V763" s="254"/>
      <c r="W763" s="254"/>
      <c r="X763" s="254"/>
      <c r="Y763" s="254"/>
      <c r="Z763" s="254"/>
    </row>
    <row r="764" spans="1:26" ht="13.5" customHeight="1">
      <c r="A764" s="254"/>
      <c r="B764" s="254"/>
      <c r="C764" s="254"/>
      <c r="D764" s="269"/>
      <c r="E764" s="254"/>
      <c r="F764" s="270"/>
      <c r="G764" s="254"/>
      <c r="H764" s="254"/>
      <c r="I764" s="254"/>
      <c r="J764" s="254"/>
      <c r="K764" s="254"/>
      <c r="L764" s="254"/>
      <c r="M764" s="254"/>
      <c r="N764" s="254"/>
      <c r="O764" s="254"/>
      <c r="P764" s="254"/>
      <c r="Q764" s="254"/>
      <c r="R764" s="254"/>
      <c r="S764" s="254"/>
      <c r="T764" s="254"/>
      <c r="U764" s="254"/>
      <c r="V764" s="254"/>
      <c r="W764" s="254"/>
      <c r="X764" s="254"/>
      <c r="Y764" s="254"/>
      <c r="Z764" s="254"/>
    </row>
    <row r="765" spans="1:26" ht="13.5" customHeight="1">
      <c r="A765" s="254"/>
      <c r="B765" s="254"/>
      <c r="C765" s="254"/>
      <c r="D765" s="269"/>
      <c r="E765" s="254"/>
      <c r="F765" s="270"/>
      <c r="G765" s="254"/>
      <c r="H765" s="254"/>
      <c r="I765" s="254"/>
      <c r="J765" s="254"/>
      <c r="K765" s="254"/>
      <c r="L765" s="254"/>
      <c r="M765" s="254"/>
      <c r="N765" s="254"/>
      <c r="O765" s="254"/>
      <c r="P765" s="254"/>
      <c r="Q765" s="254"/>
      <c r="R765" s="254"/>
      <c r="S765" s="254"/>
      <c r="T765" s="254"/>
      <c r="U765" s="254"/>
      <c r="V765" s="254"/>
      <c r="W765" s="254"/>
      <c r="X765" s="254"/>
      <c r="Y765" s="254"/>
      <c r="Z765" s="254"/>
    </row>
    <row r="766" spans="1:26" ht="13.5" customHeight="1">
      <c r="A766" s="254"/>
      <c r="B766" s="254"/>
      <c r="C766" s="254"/>
      <c r="D766" s="269"/>
      <c r="E766" s="254"/>
      <c r="F766" s="270"/>
      <c r="G766" s="254"/>
      <c r="H766" s="254"/>
      <c r="I766" s="254"/>
      <c r="J766" s="254"/>
      <c r="K766" s="254"/>
      <c r="L766" s="254"/>
      <c r="M766" s="254"/>
      <c r="N766" s="254"/>
      <c r="O766" s="254"/>
      <c r="P766" s="254"/>
      <c r="Q766" s="254"/>
      <c r="R766" s="254"/>
      <c r="S766" s="254"/>
      <c r="T766" s="254"/>
      <c r="U766" s="254"/>
      <c r="V766" s="254"/>
      <c r="W766" s="254"/>
      <c r="X766" s="254"/>
      <c r="Y766" s="254"/>
      <c r="Z766" s="254"/>
    </row>
    <row r="767" spans="1:26" ht="13.5" customHeight="1">
      <c r="A767" s="254"/>
      <c r="B767" s="254"/>
      <c r="C767" s="254"/>
      <c r="D767" s="269"/>
      <c r="E767" s="254"/>
      <c r="F767" s="270"/>
      <c r="G767" s="254"/>
      <c r="H767" s="254"/>
      <c r="I767" s="254"/>
      <c r="J767" s="254"/>
      <c r="K767" s="254"/>
      <c r="L767" s="254"/>
      <c r="M767" s="254"/>
      <c r="N767" s="254"/>
      <c r="O767" s="254"/>
      <c r="P767" s="254"/>
      <c r="Q767" s="254"/>
      <c r="R767" s="254"/>
      <c r="S767" s="254"/>
      <c r="T767" s="254"/>
      <c r="U767" s="254"/>
      <c r="V767" s="254"/>
      <c r="W767" s="254"/>
      <c r="X767" s="254"/>
      <c r="Y767" s="254"/>
      <c r="Z767" s="254"/>
    </row>
    <row r="768" spans="1:26" ht="13.5" customHeight="1">
      <c r="A768" s="254"/>
      <c r="B768" s="254"/>
      <c r="C768" s="254"/>
      <c r="D768" s="269"/>
      <c r="E768" s="254"/>
      <c r="F768" s="270"/>
      <c r="G768" s="254"/>
      <c r="H768" s="254"/>
      <c r="I768" s="254"/>
      <c r="J768" s="254"/>
      <c r="K768" s="254"/>
      <c r="L768" s="254"/>
      <c r="M768" s="254"/>
      <c r="N768" s="254"/>
      <c r="O768" s="254"/>
      <c r="P768" s="254"/>
      <c r="Q768" s="254"/>
      <c r="R768" s="254"/>
      <c r="S768" s="254"/>
      <c r="T768" s="254"/>
      <c r="U768" s="254"/>
      <c r="V768" s="254"/>
      <c r="W768" s="254"/>
      <c r="X768" s="254"/>
      <c r="Y768" s="254"/>
      <c r="Z768" s="254"/>
    </row>
    <row r="769" spans="1:26" ht="13.5" customHeight="1">
      <c r="A769" s="254"/>
      <c r="B769" s="254"/>
      <c r="C769" s="254"/>
      <c r="D769" s="269"/>
      <c r="E769" s="254"/>
      <c r="F769" s="270"/>
      <c r="G769" s="254"/>
      <c r="H769" s="254"/>
      <c r="I769" s="254"/>
      <c r="J769" s="254"/>
      <c r="K769" s="254"/>
      <c r="L769" s="254"/>
      <c r="M769" s="254"/>
      <c r="N769" s="254"/>
      <c r="O769" s="254"/>
      <c r="P769" s="254"/>
      <c r="Q769" s="254"/>
      <c r="R769" s="254"/>
      <c r="S769" s="254"/>
      <c r="T769" s="254"/>
      <c r="U769" s="254"/>
      <c r="V769" s="254"/>
      <c r="W769" s="254"/>
      <c r="X769" s="254"/>
      <c r="Y769" s="254"/>
      <c r="Z769" s="254"/>
    </row>
    <row r="770" spans="1:26" ht="13.5" customHeight="1">
      <c r="A770" s="254"/>
      <c r="B770" s="254"/>
      <c r="C770" s="254"/>
      <c r="D770" s="269"/>
      <c r="E770" s="254"/>
      <c r="F770" s="270"/>
      <c r="G770" s="254"/>
      <c r="H770" s="254"/>
      <c r="I770" s="254"/>
      <c r="J770" s="254"/>
      <c r="K770" s="254"/>
      <c r="L770" s="254"/>
      <c r="M770" s="254"/>
      <c r="N770" s="254"/>
      <c r="O770" s="254"/>
      <c r="P770" s="254"/>
      <c r="Q770" s="254"/>
      <c r="R770" s="254"/>
      <c r="S770" s="254"/>
      <c r="T770" s="254"/>
      <c r="U770" s="254"/>
      <c r="V770" s="254"/>
      <c r="W770" s="254"/>
      <c r="X770" s="254"/>
      <c r="Y770" s="254"/>
      <c r="Z770" s="254"/>
    </row>
    <row r="771" spans="1:26" ht="13.5" customHeight="1">
      <c r="A771" s="254"/>
      <c r="B771" s="254"/>
      <c r="C771" s="254"/>
      <c r="D771" s="269"/>
      <c r="E771" s="254"/>
      <c r="F771" s="270"/>
      <c r="G771" s="254"/>
      <c r="H771" s="254"/>
      <c r="I771" s="254"/>
      <c r="J771" s="254"/>
      <c r="K771" s="254"/>
      <c r="L771" s="254"/>
      <c r="M771" s="254"/>
      <c r="N771" s="254"/>
      <c r="O771" s="254"/>
      <c r="P771" s="254"/>
      <c r="Q771" s="254"/>
      <c r="R771" s="254"/>
      <c r="S771" s="254"/>
      <c r="T771" s="254"/>
      <c r="U771" s="254"/>
      <c r="V771" s="254"/>
      <c r="W771" s="254"/>
      <c r="X771" s="254"/>
      <c r="Y771" s="254"/>
      <c r="Z771" s="254"/>
    </row>
    <row r="772" spans="1:26" ht="13.5" customHeight="1">
      <c r="A772" s="254"/>
      <c r="B772" s="254"/>
      <c r="C772" s="254"/>
      <c r="D772" s="269"/>
      <c r="E772" s="254"/>
      <c r="F772" s="270"/>
      <c r="G772" s="254"/>
      <c r="H772" s="254"/>
      <c r="I772" s="254"/>
      <c r="J772" s="254"/>
      <c r="K772" s="254"/>
      <c r="L772" s="254"/>
      <c r="M772" s="254"/>
      <c r="N772" s="254"/>
      <c r="O772" s="254"/>
      <c r="P772" s="254"/>
      <c r="Q772" s="254"/>
      <c r="R772" s="254"/>
      <c r="S772" s="254"/>
      <c r="T772" s="254"/>
      <c r="U772" s="254"/>
      <c r="V772" s="254"/>
      <c r="W772" s="254"/>
      <c r="X772" s="254"/>
      <c r="Y772" s="254"/>
      <c r="Z772" s="254"/>
    </row>
    <row r="773" spans="1:26" ht="13.5" customHeight="1">
      <c r="A773" s="254"/>
      <c r="B773" s="254"/>
      <c r="C773" s="254"/>
      <c r="D773" s="269"/>
      <c r="E773" s="254"/>
      <c r="F773" s="270"/>
      <c r="G773" s="254"/>
      <c r="H773" s="254"/>
      <c r="I773" s="254"/>
      <c r="J773" s="254"/>
      <c r="K773" s="254"/>
      <c r="L773" s="254"/>
      <c r="M773" s="254"/>
      <c r="N773" s="254"/>
      <c r="O773" s="254"/>
      <c r="P773" s="254"/>
      <c r="Q773" s="254"/>
      <c r="R773" s="254"/>
      <c r="S773" s="254"/>
      <c r="T773" s="254"/>
      <c r="U773" s="254"/>
      <c r="V773" s="254"/>
      <c r="W773" s="254"/>
      <c r="X773" s="254"/>
      <c r="Y773" s="254"/>
      <c r="Z773" s="254"/>
    </row>
    <row r="774" spans="1:26" ht="13.5" customHeight="1">
      <c r="A774" s="254"/>
      <c r="B774" s="254"/>
      <c r="C774" s="254"/>
      <c r="D774" s="269"/>
      <c r="E774" s="254"/>
      <c r="F774" s="270"/>
      <c r="G774" s="254"/>
      <c r="H774" s="254"/>
      <c r="I774" s="254"/>
      <c r="J774" s="254"/>
      <c r="K774" s="254"/>
      <c r="L774" s="254"/>
      <c r="M774" s="254"/>
      <c r="N774" s="254"/>
      <c r="O774" s="254"/>
      <c r="P774" s="254"/>
      <c r="Q774" s="254"/>
      <c r="R774" s="254"/>
      <c r="S774" s="254"/>
      <c r="T774" s="254"/>
      <c r="U774" s="254"/>
      <c r="V774" s="254"/>
      <c r="W774" s="254"/>
      <c r="X774" s="254"/>
      <c r="Y774" s="254"/>
      <c r="Z774" s="254"/>
    </row>
    <row r="775" spans="1:26" ht="13.5" customHeight="1">
      <c r="A775" s="254"/>
      <c r="B775" s="254"/>
      <c r="C775" s="254"/>
      <c r="D775" s="269"/>
      <c r="E775" s="254"/>
      <c r="F775" s="270"/>
      <c r="G775" s="254"/>
      <c r="H775" s="254"/>
      <c r="I775" s="254"/>
      <c r="J775" s="254"/>
      <c r="K775" s="254"/>
      <c r="L775" s="254"/>
      <c r="M775" s="254"/>
      <c r="N775" s="254"/>
      <c r="O775" s="254"/>
      <c r="P775" s="254"/>
      <c r="Q775" s="254"/>
      <c r="R775" s="254"/>
      <c r="S775" s="254"/>
      <c r="T775" s="254"/>
      <c r="U775" s="254"/>
      <c r="V775" s="254"/>
      <c r="W775" s="254"/>
      <c r="X775" s="254"/>
      <c r="Y775" s="254"/>
      <c r="Z775" s="254"/>
    </row>
    <row r="776" spans="1:26" ht="13.5" customHeight="1">
      <c r="A776" s="254"/>
      <c r="B776" s="254"/>
      <c r="C776" s="254"/>
      <c r="D776" s="269"/>
      <c r="E776" s="254"/>
      <c r="F776" s="270"/>
      <c r="G776" s="254"/>
      <c r="H776" s="254"/>
      <c r="I776" s="254"/>
      <c r="J776" s="254"/>
      <c r="K776" s="254"/>
      <c r="L776" s="254"/>
      <c r="M776" s="254"/>
      <c r="N776" s="254"/>
      <c r="O776" s="254"/>
      <c r="P776" s="254"/>
      <c r="Q776" s="254"/>
      <c r="R776" s="254"/>
      <c r="S776" s="254"/>
      <c r="T776" s="254"/>
      <c r="U776" s="254"/>
      <c r="V776" s="254"/>
      <c r="W776" s="254"/>
      <c r="X776" s="254"/>
      <c r="Y776" s="254"/>
      <c r="Z776" s="254"/>
    </row>
    <row r="777" spans="1:26" ht="13.5" customHeight="1">
      <c r="A777" s="254"/>
      <c r="B777" s="254"/>
      <c r="C777" s="254"/>
      <c r="D777" s="269"/>
      <c r="E777" s="254"/>
      <c r="F777" s="270"/>
      <c r="G777" s="254"/>
      <c r="H777" s="254"/>
      <c r="I777" s="254"/>
      <c r="J777" s="254"/>
      <c r="K777" s="254"/>
      <c r="L777" s="254"/>
      <c r="M777" s="254"/>
      <c r="N777" s="254"/>
      <c r="O777" s="254"/>
      <c r="P777" s="254"/>
      <c r="Q777" s="254"/>
      <c r="R777" s="254"/>
      <c r="S777" s="254"/>
      <c r="T777" s="254"/>
      <c r="U777" s="254"/>
      <c r="V777" s="254"/>
      <c r="W777" s="254"/>
      <c r="X777" s="254"/>
      <c r="Y777" s="254"/>
      <c r="Z777" s="254"/>
    </row>
    <row r="778" spans="1:26" ht="13.5" customHeight="1">
      <c r="A778" s="254"/>
      <c r="B778" s="254"/>
      <c r="C778" s="254"/>
      <c r="D778" s="269"/>
      <c r="E778" s="254"/>
      <c r="F778" s="270"/>
      <c r="G778" s="254"/>
      <c r="H778" s="254"/>
      <c r="I778" s="254"/>
      <c r="J778" s="254"/>
      <c r="K778" s="254"/>
      <c r="L778" s="254"/>
      <c r="M778" s="254"/>
      <c r="N778" s="254"/>
      <c r="O778" s="254"/>
      <c r="P778" s="254"/>
      <c r="Q778" s="254"/>
      <c r="R778" s="254"/>
      <c r="S778" s="254"/>
      <c r="T778" s="254"/>
      <c r="U778" s="254"/>
      <c r="V778" s="254"/>
      <c r="W778" s="254"/>
      <c r="X778" s="254"/>
      <c r="Y778" s="254"/>
      <c r="Z778" s="254"/>
    </row>
    <row r="779" spans="1:26" ht="13.5" customHeight="1">
      <c r="A779" s="254"/>
      <c r="B779" s="254"/>
      <c r="C779" s="254"/>
      <c r="D779" s="269"/>
      <c r="E779" s="254"/>
      <c r="F779" s="270"/>
      <c r="G779" s="254"/>
      <c r="H779" s="254"/>
      <c r="I779" s="254"/>
      <c r="J779" s="254"/>
      <c r="K779" s="254"/>
      <c r="L779" s="254"/>
      <c r="M779" s="254"/>
      <c r="N779" s="254"/>
      <c r="O779" s="254"/>
      <c r="P779" s="254"/>
      <c r="Q779" s="254"/>
      <c r="R779" s="254"/>
      <c r="S779" s="254"/>
      <c r="T779" s="254"/>
      <c r="U779" s="254"/>
      <c r="V779" s="254"/>
      <c r="W779" s="254"/>
      <c r="X779" s="254"/>
      <c r="Y779" s="254"/>
      <c r="Z779" s="254"/>
    </row>
    <row r="780" spans="1:26" ht="13.5" customHeight="1">
      <c r="A780" s="254"/>
      <c r="B780" s="254"/>
      <c r="C780" s="254"/>
      <c r="D780" s="269"/>
      <c r="E780" s="254"/>
      <c r="F780" s="270"/>
      <c r="G780" s="254"/>
      <c r="H780" s="254"/>
      <c r="I780" s="254"/>
      <c r="J780" s="254"/>
      <c r="K780" s="254"/>
      <c r="L780" s="254"/>
      <c r="M780" s="254"/>
      <c r="N780" s="254"/>
      <c r="O780" s="254"/>
      <c r="P780" s="254"/>
      <c r="Q780" s="254"/>
      <c r="R780" s="254"/>
      <c r="S780" s="254"/>
      <c r="T780" s="254"/>
      <c r="U780" s="254"/>
      <c r="V780" s="254"/>
      <c r="W780" s="254"/>
      <c r="X780" s="254"/>
      <c r="Y780" s="254"/>
      <c r="Z780" s="254"/>
    </row>
    <row r="781" spans="1:26" ht="13.5" customHeight="1">
      <c r="A781" s="254"/>
      <c r="B781" s="254"/>
      <c r="C781" s="254"/>
      <c r="D781" s="269"/>
      <c r="E781" s="254"/>
      <c r="F781" s="270"/>
      <c r="G781" s="254"/>
      <c r="H781" s="254"/>
      <c r="I781" s="254"/>
      <c r="J781" s="254"/>
      <c r="K781" s="254"/>
      <c r="L781" s="254"/>
      <c r="M781" s="254"/>
      <c r="N781" s="254"/>
      <c r="O781" s="254"/>
      <c r="P781" s="254"/>
      <c r="Q781" s="254"/>
      <c r="R781" s="254"/>
      <c r="S781" s="254"/>
      <c r="T781" s="254"/>
      <c r="U781" s="254"/>
      <c r="V781" s="254"/>
      <c r="W781" s="254"/>
      <c r="X781" s="254"/>
      <c r="Y781" s="254"/>
      <c r="Z781" s="254"/>
    </row>
    <row r="782" spans="1:26" ht="13.5" customHeight="1">
      <c r="A782" s="254"/>
      <c r="B782" s="254"/>
      <c r="C782" s="254"/>
      <c r="D782" s="269"/>
      <c r="E782" s="254"/>
      <c r="F782" s="270"/>
      <c r="G782" s="254"/>
      <c r="H782" s="254"/>
      <c r="I782" s="254"/>
      <c r="J782" s="254"/>
      <c r="K782" s="254"/>
      <c r="L782" s="254"/>
      <c r="M782" s="254"/>
      <c r="N782" s="254"/>
      <c r="O782" s="254"/>
      <c r="P782" s="254"/>
      <c r="Q782" s="254"/>
      <c r="R782" s="254"/>
      <c r="S782" s="254"/>
      <c r="T782" s="254"/>
      <c r="U782" s="254"/>
      <c r="V782" s="254"/>
      <c r="W782" s="254"/>
      <c r="X782" s="254"/>
      <c r="Y782" s="254"/>
      <c r="Z782" s="254"/>
    </row>
    <row r="783" spans="1:26" ht="13.5" customHeight="1">
      <c r="A783" s="254"/>
      <c r="B783" s="254"/>
      <c r="C783" s="254"/>
      <c r="D783" s="269"/>
      <c r="E783" s="254"/>
      <c r="F783" s="270"/>
      <c r="G783" s="254"/>
      <c r="H783" s="254"/>
      <c r="I783" s="254"/>
      <c r="J783" s="254"/>
      <c r="K783" s="254"/>
      <c r="L783" s="254"/>
      <c r="M783" s="254"/>
      <c r="N783" s="254"/>
      <c r="O783" s="254"/>
      <c r="P783" s="254"/>
      <c r="Q783" s="254"/>
      <c r="R783" s="254"/>
      <c r="S783" s="254"/>
      <c r="T783" s="254"/>
      <c r="U783" s="254"/>
      <c r="V783" s="254"/>
      <c r="W783" s="254"/>
      <c r="X783" s="254"/>
      <c r="Y783" s="254"/>
      <c r="Z783" s="254"/>
    </row>
    <row r="784" spans="1:26" ht="13.5" customHeight="1">
      <c r="A784" s="254"/>
      <c r="B784" s="254"/>
      <c r="C784" s="254"/>
      <c r="D784" s="269"/>
      <c r="E784" s="254"/>
      <c r="F784" s="270"/>
      <c r="G784" s="254"/>
      <c r="H784" s="254"/>
      <c r="I784" s="254"/>
      <c r="J784" s="254"/>
      <c r="K784" s="254"/>
      <c r="L784" s="254"/>
      <c r="M784" s="254"/>
      <c r="N784" s="254"/>
      <c r="O784" s="254"/>
      <c r="P784" s="254"/>
      <c r="Q784" s="254"/>
      <c r="R784" s="254"/>
      <c r="S784" s="254"/>
      <c r="T784" s="254"/>
      <c r="U784" s="254"/>
      <c r="V784" s="254"/>
      <c r="W784" s="254"/>
      <c r="X784" s="254"/>
      <c r="Y784" s="254"/>
      <c r="Z784" s="254"/>
    </row>
    <row r="785" spans="1:26" ht="13.5" customHeight="1">
      <c r="A785" s="254"/>
      <c r="B785" s="254"/>
      <c r="C785" s="254"/>
      <c r="D785" s="269"/>
      <c r="E785" s="254"/>
      <c r="F785" s="270"/>
      <c r="G785" s="254"/>
      <c r="H785" s="254"/>
      <c r="I785" s="254"/>
      <c r="J785" s="254"/>
      <c r="K785" s="254"/>
      <c r="L785" s="254"/>
      <c r="M785" s="254"/>
      <c r="N785" s="254"/>
      <c r="O785" s="254"/>
      <c r="P785" s="254"/>
      <c r="Q785" s="254"/>
      <c r="R785" s="254"/>
      <c r="S785" s="254"/>
      <c r="T785" s="254"/>
      <c r="U785" s="254"/>
      <c r="V785" s="254"/>
      <c r="W785" s="254"/>
      <c r="X785" s="254"/>
      <c r="Y785" s="254"/>
      <c r="Z785" s="254"/>
    </row>
    <row r="786" spans="1:26" ht="13.5" customHeight="1">
      <c r="A786" s="254"/>
      <c r="B786" s="254"/>
      <c r="C786" s="254"/>
      <c r="D786" s="269"/>
      <c r="E786" s="254"/>
      <c r="F786" s="270"/>
      <c r="G786" s="254"/>
      <c r="H786" s="254"/>
      <c r="I786" s="254"/>
      <c r="J786" s="254"/>
      <c r="K786" s="254"/>
      <c r="L786" s="254"/>
      <c r="M786" s="254"/>
      <c r="N786" s="254"/>
      <c r="O786" s="254"/>
      <c r="P786" s="254"/>
      <c r="Q786" s="254"/>
      <c r="R786" s="254"/>
      <c r="S786" s="254"/>
      <c r="T786" s="254"/>
      <c r="U786" s="254"/>
      <c r="V786" s="254"/>
      <c r="W786" s="254"/>
      <c r="X786" s="254"/>
      <c r="Y786" s="254"/>
      <c r="Z786" s="254"/>
    </row>
    <row r="787" spans="1:26" ht="13.5" customHeight="1">
      <c r="A787" s="254"/>
      <c r="B787" s="254"/>
      <c r="C787" s="254"/>
      <c r="D787" s="269"/>
      <c r="E787" s="254"/>
      <c r="F787" s="270"/>
      <c r="G787" s="254"/>
      <c r="H787" s="254"/>
      <c r="I787" s="254"/>
      <c r="J787" s="254"/>
      <c r="K787" s="254"/>
      <c r="L787" s="254"/>
      <c r="M787" s="254"/>
      <c r="N787" s="254"/>
      <c r="O787" s="254"/>
      <c r="P787" s="254"/>
      <c r="Q787" s="254"/>
      <c r="R787" s="254"/>
      <c r="S787" s="254"/>
      <c r="T787" s="254"/>
      <c r="U787" s="254"/>
      <c r="V787" s="254"/>
      <c r="W787" s="254"/>
      <c r="X787" s="254"/>
      <c r="Y787" s="254"/>
      <c r="Z787" s="254"/>
    </row>
    <row r="788" spans="1:26" ht="13.5" customHeight="1">
      <c r="A788" s="254"/>
      <c r="B788" s="254"/>
      <c r="C788" s="254"/>
      <c r="D788" s="269"/>
      <c r="E788" s="254"/>
      <c r="F788" s="270"/>
      <c r="G788" s="254"/>
      <c r="H788" s="254"/>
      <c r="I788" s="254"/>
      <c r="J788" s="254"/>
      <c r="K788" s="254"/>
      <c r="L788" s="254"/>
      <c r="M788" s="254"/>
      <c r="N788" s="254"/>
      <c r="O788" s="254"/>
      <c r="P788" s="254"/>
      <c r="Q788" s="254"/>
      <c r="R788" s="254"/>
      <c r="S788" s="254"/>
      <c r="T788" s="254"/>
      <c r="U788" s="254"/>
      <c r="V788" s="254"/>
      <c r="W788" s="254"/>
      <c r="X788" s="254"/>
      <c r="Y788" s="254"/>
      <c r="Z788" s="254"/>
    </row>
    <row r="789" spans="1:26" ht="13.5" customHeight="1">
      <c r="A789" s="254"/>
      <c r="B789" s="254"/>
      <c r="C789" s="254"/>
      <c r="D789" s="269"/>
      <c r="E789" s="254"/>
      <c r="F789" s="270"/>
      <c r="G789" s="254"/>
      <c r="H789" s="254"/>
      <c r="I789" s="254"/>
      <c r="J789" s="254"/>
      <c r="K789" s="254"/>
      <c r="L789" s="254"/>
      <c r="M789" s="254"/>
      <c r="N789" s="254"/>
      <c r="O789" s="254"/>
      <c r="P789" s="254"/>
      <c r="Q789" s="254"/>
      <c r="R789" s="254"/>
      <c r="S789" s="254"/>
      <c r="T789" s="254"/>
      <c r="U789" s="254"/>
      <c r="V789" s="254"/>
      <c r="W789" s="254"/>
      <c r="X789" s="254"/>
      <c r="Y789" s="254"/>
      <c r="Z789" s="254"/>
    </row>
    <row r="790" spans="1:26" ht="13.5" customHeight="1">
      <c r="A790" s="254"/>
      <c r="B790" s="254"/>
      <c r="C790" s="254"/>
      <c r="D790" s="269"/>
      <c r="E790" s="254"/>
      <c r="F790" s="270"/>
      <c r="G790" s="254"/>
      <c r="H790" s="254"/>
      <c r="I790" s="254"/>
      <c r="J790" s="254"/>
      <c r="K790" s="254"/>
      <c r="L790" s="254"/>
      <c r="M790" s="254"/>
      <c r="N790" s="254"/>
      <c r="O790" s="254"/>
      <c r="P790" s="254"/>
      <c r="Q790" s="254"/>
      <c r="R790" s="254"/>
      <c r="S790" s="254"/>
      <c r="T790" s="254"/>
      <c r="U790" s="254"/>
      <c r="V790" s="254"/>
      <c r="W790" s="254"/>
      <c r="X790" s="254"/>
      <c r="Y790" s="254"/>
      <c r="Z790" s="254"/>
    </row>
    <row r="791" spans="1:26" ht="13.5" customHeight="1">
      <c r="A791" s="254"/>
      <c r="B791" s="254"/>
      <c r="C791" s="254"/>
      <c r="D791" s="269"/>
      <c r="E791" s="254"/>
      <c r="F791" s="270"/>
      <c r="G791" s="254"/>
      <c r="H791" s="254"/>
      <c r="I791" s="254"/>
      <c r="J791" s="254"/>
      <c r="K791" s="254"/>
      <c r="L791" s="254"/>
      <c r="M791" s="254"/>
      <c r="N791" s="254"/>
      <c r="O791" s="254"/>
      <c r="P791" s="254"/>
      <c r="Q791" s="254"/>
      <c r="R791" s="254"/>
      <c r="S791" s="254"/>
      <c r="T791" s="254"/>
      <c r="U791" s="254"/>
      <c r="V791" s="254"/>
      <c r="W791" s="254"/>
      <c r="X791" s="254"/>
      <c r="Y791" s="254"/>
      <c r="Z791" s="254"/>
    </row>
    <row r="792" spans="1:26" ht="13.5" customHeight="1">
      <c r="A792" s="254"/>
      <c r="B792" s="254"/>
      <c r="C792" s="254"/>
      <c r="D792" s="269"/>
      <c r="E792" s="254"/>
      <c r="F792" s="270"/>
      <c r="G792" s="254"/>
      <c r="H792" s="254"/>
      <c r="I792" s="254"/>
      <c r="J792" s="254"/>
      <c r="K792" s="254"/>
      <c r="L792" s="254"/>
      <c r="M792" s="254"/>
      <c r="N792" s="254"/>
      <c r="O792" s="254"/>
      <c r="P792" s="254"/>
      <c r="Q792" s="254"/>
      <c r="R792" s="254"/>
      <c r="S792" s="254"/>
      <c r="T792" s="254"/>
      <c r="U792" s="254"/>
      <c r="V792" s="254"/>
      <c r="W792" s="254"/>
      <c r="X792" s="254"/>
      <c r="Y792" s="254"/>
      <c r="Z792" s="254"/>
    </row>
    <row r="793" spans="1:26" ht="13.5" customHeight="1">
      <c r="A793" s="254"/>
      <c r="B793" s="254"/>
      <c r="C793" s="254"/>
      <c r="D793" s="269"/>
      <c r="E793" s="254"/>
      <c r="F793" s="270"/>
      <c r="G793" s="254"/>
      <c r="H793" s="254"/>
      <c r="I793" s="254"/>
      <c r="J793" s="254"/>
      <c r="K793" s="254"/>
      <c r="L793" s="254"/>
      <c r="M793" s="254"/>
      <c r="N793" s="254"/>
      <c r="O793" s="254"/>
      <c r="P793" s="254"/>
      <c r="Q793" s="254"/>
      <c r="R793" s="254"/>
      <c r="S793" s="254"/>
      <c r="T793" s="254"/>
      <c r="U793" s="254"/>
      <c r="V793" s="254"/>
      <c r="W793" s="254"/>
      <c r="X793" s="254"/>
      <c r="Y793" s="254"/>
      <c r="Z793" s="254"/>
    </row>
    <row r="794" spans="1:26" ht="13.5" customHeight="1">
      <c r="A794" s="254"/>
      <c r="B794" s="254"/>
      <c r="C794" s="254"/>
      <c r="D794" s="269"/>
      <c r="E794" s="254"/>
      <c r="F794" s="270"/>
      <c r="G794" s="254"/>
      <c r="H794" s="254"/>
      <c r="I794" s="254"/>
      <c r="J794" s="254"/>
      <c r="K794" s="254"/>
      <c r="L794" s="254"/>
      <c r="M794" s="254"/>
      <c r="N794" s="254"/>
      <c r="O794" s="254"/>
      <c r="P794" s="254"/>
      <c r="Q794" s="254"/>
      <c r="R794" s="254"/>
      <c r="S794" s="254"/>
      <c r="T794" s="254"/>
      <c r="U794" s="254"/>
      <c r="V794" s="254"/>
      <c r="W794" s="254"/>
      <c r="X794" s="254"/>
      <c r="Y794" s="254"/>
      <c r="Z794" s="254"/>
    </row>
    <row r="795" spans="1:26" ht="13.5" customHeight="1">
      <c r="A795" s="254"/>
      <c r="B795" s="254"/>
      <c r="C795" s="254"/>
      <c r="D795" s="269"/>
      <c r="E795" s="254"/>
      <c r="F795" s="270"/>
      <c r="G795" s="254"/>
      <c r="H795" s="254"/>
      <c r="I795" s="254"/>
      <c r="J795" s="254"/>
      <c r="K795" s="254"/>
      <c r="L795" s="254"/>
      <c r="M795" s="254"/>
      <c r="N795" s="254"/>
      <c r="O795" s="254"/>
      <c r="P795" s="254"/>
      <c r="Q795" s="254"/>
      <c r="R795" s="254"/>
      <c r="S795" s="254"/>
      <c r="T795" s="254"/>
      <c r="U795" s="254"/>
      <c r="V795" s="254"/>
      <c r="W795" s="254"/>
      <c r="X795" s="254"/>
      <c r="Y795" s="254"/>
      <c r="Z795" s="254"/>
    </row>
    <row r="796" spans="1:26" ht="13.5" customHeight="1">
      <c r="A796" s="254"/>
      <c r="B796" s="254"/>
      <c r="C796" s="254"/>
      <c r="D796" s="269"/>
      <c r="E796" s="254"/>
      <c r="F796" s="270"/>
      <c r="G796" s="254"/>
      <c r="H796" s="254"/>
      <c r="I796" s="254"/>
      <c r="J796" s="254"/>
      <c r="K796" s="254"/>
      <c r="L796" s="254"/>
      <c r="M796" s="254"/>
      <c r="N796" s="254"/>
      <c r="O796" s="254"/>
      <c r="P796" s="254"/>
      <c r="Q796" s="254"/>
      <c r="R796" s="254"/>
      <c r="S796" s="254"/>
      <c r="T796" s="254"/>
      <c r="U796" s="254"/>
      <c r="V796" s="254"/>
      <c r="W796" s="254"/>
      <c r="X796" s="254"/>
      <c r="Y796" s="254"/>
      <c r="Z796" s="254"/>
    </row>
    <row r="797" spans="1:26" ht="13.5" customHeight="1">
      <c r="A797" s="254"/>
      <c r="B797" s="254"/>
      <c r="C797" s="254"/>
      <c r="D797" s="269"/>
      <c r="E797" s="254"/>
      <c r="F797" s="270"/>
      <c r="G797" s="254"/>
      <c r="H797" s="254"/>
      <c r="I797" s="254"/>
      <c r="J797" s="254"/>
      <c r="K797" s="254"/>
      <c r="L797" s="254"/>
      <c r="M797" s="254"/>
      <c r="N797" s="254"/>
      <c r="O797" s="254"/>
      <c r="P797" s="254"/>
      <c r="Q797" s="254"/>
      <c r="R797" s="254"/>
      <c r="S797" s="254"/>
      <c r="T797" s="254"/>
      <c r="U797" s="254"/>
      <c r="V797" s="254"/>
      <c r="W797" s="254"/>
      <c r="X797" s="254"/>
      <c r="Y797" s="254"/>
      <c r="Z797" s="254"/>
    </row>
    <row r="798" spans="1:26" ht="13.5" customHeight="1">
      <c r="A798" s="254"/>
      <c r="B798" s="254"/>
      <c r="C798" s="254"/>
      <c r="D798" s="269"/>
      <c r="E798" s="254"/>
      <c r="F798" s="270"/>
      <c r="G798" s="254"/>
      <c r="H798" s="254"/>
      <c r="I798" s="254"/>
      <c r="J798" s="254"/>
      <c r="K798" s="254"/>
      <c r="L798" s="254"/>
      <c r="M798" s="254"/>
      <c r="N798" s="254"/>
      <c r="O798" s="254"/>
      <c r="P798" s="254"/>
      <c r="Q798" s="254"/>
      <c r="R798" s="254"/>
      <c r="S798" s="254"/>
      <c r="T798" s="254"/>
      <c r="U798" s="254"/>
      <c r="V798" s="254"/>
      <c r="W798" s="254"/>
      <c r="X798" s="254"/>
      <c r="Y798" s="254"/>
      <c r="Z798" s="254"/>
    </row>
    <row r="799" spans="1:26" ht="13.5" customHeight="1">
      <c r="A799" s="254"/>
      <c r="B799" s="254"/>
      <c r="C799" s="254"/>
      <c r="D799" s="269"/>
      <c r="E799" s="254"/>
      <c r="F799" s="270"/>
      <c r="G799" s="254"/>
      <c r="H799" s="254"/>
      <c r="I799" s="254"/>
      <c r="J799" s="254"/>
      <c r="K799" s="254"/>
      <c r="L799" s="254"/>
      <c r="M799" s="254"/>
      <c r="N799" s="254"/>
      <c r="O799" s="254"/>
      <c r="P799" s="254"/>
      <c r="Q799" s="254"/>
      <c r="R799" s="254"/>
      <c r="S799" s="254"/>
      <c r="T799" s="254"/>
      <c r="U799" s="254"/>
      <c r="V799" s="254"/>
      <c r="W799" s="254"/>
      <c r="X799" s="254"/>
      <c r="Y799" s="254"/>
      <c r="Z799" s="254"/>
    </row>
    <row r="800" spans="1:26" ht="13.5" customHeight="1">
      <c r="A800" s="254"/>
      <c r="B800" s="254"/>
      <c r="C800" s="254"/>
      <c r="D800" s="269"/>
      <c r="E800" s="254"/>
      <c r="F800" s="270"/>
      <c r="G800" s="254"/>
      <c r="H800" s="254"/>
      <c r="I800" s="254"/>
      <c r="J800" s="254"/>
      <c r="K800" s="254"/>
      <c r="L800" s="254"/>
      <c r="M800" s="254"/>
      <c r="N800" s="254"/>
      <c r="O800" s="254"/>
      <c r="P800" s="254"/>
      <c r="Q800" s="254"/>
      <c r="R800" s="254"/>
      <c r="S800" s="254"/>
      <c r="T800" s="254"/>
      <c r="U800" s="254"/>
      <c r="V800" s="254"/>
      <c r="W800" s="254"/>
      <c r="X800" s="254"/>
      <c r="Y800" s="254"/>
      <c r="Z800" s="254"/>
    </row>
    <row r="801" spans="1:26" ht="13.5" customHeight="1">
      <c r="A801" s="254"/>
      <c r="B801" s="254"/>
      <c r="C801" s="254"/>
      <c r="D801" s="269"/>
      <c r="E801" s="254"/>
      <c r="F801" s="270"/>
      <c r="G801" s="254"/>
      <c r="H801" s="254"/>
      <c r="I801" s="254"/>
      <c r="J801" s="254"/>
      <c r="K801" s="254"/>
      <c r="L801" s="254"/>
      <c r="M801" s="254"/>
      <c r="N801" s="254"/>
      <c r="O801" s="254"/>
      <c r="P801" s="254"/>
      <c r="Q801" s="254"/>
      <c r="R801" s="254"/>
      <c r="S801" s="254"/>
      <c r="T801" s="254"/>
      <c r="U801" s="254"/>
      <c r="V801" s="254"/>
      <c r="W801" s="254"/>
      <c r="X801" s="254"/>
      <c r="Y801" s="254"/>
      <c r="Z801" s="254"/>
    </row>
    <row r="802" spans="1:26" ht="13.5" customHeight="1">
      <c r="A802" s="254"/>
      <c r="B802" s="254"/>
      <c r="C802" s="254"/>
      <c r="D802" s="269"/>
      <c r="E802" s="254"/>
      <c r="F802" s="270"/>
      <c r="G802" s="254"/>
      <c r="H802" s="254"/>
      <c r="I802" s="254"/>
      <c r="J802" s="254"/>
      <c r="K802" s="254"/>
      <c r="L802" s="254"/>
      <c r="M802" s="254"/>
      <c r="N802" s="254"/>
      <c r="O802" s="254"/>
      <c r="P802" s="254"/>
      <c r="Q802" s="254"/>
      <c r="R802" s="254"/>
      <c r="S802" s="254"/>
      <c r="T802" s="254"/>
      <c r="U802" s="254"/>
      <c r="V802" s="254"/>
      <c r="W802" s="254"/>
      <c r="X802" s="254"/>
      <c r="Y802" s="254"/>
      <c r="Z802" s="254"/>
    </row>
    <row r="803" spans="1:26" ht="13.5" customHeight="1">
      <c r="A803" s="254"/>
      <c r="B803" s="254"/>
      <c r="C803" s="254"/>
      <c r="D803" s="269"/>
      <c r="E803" s="254"/>
      <c r="F803" s="270"/>
      <c r="G803" s="254"/>
      <c r="H803" s="254"/>
      <c r="I803" s="254"/>
      <c r="J803" s="254"/>
      <c r="K803" s="254"/>
      <c r="L803" s="254"/>
      <c r="M803" s="254"/>
      <c r="N803" s="254"/>
      <c r="O803" s="254"/>
      <c r="P803" s="254"/>
      <c r="Q803" s="254"/>
      <c r="R803" s="254"/>
      <c r="S803" s="254"/>
      <c r="T803" s="254"/>
      <c r="U803" s="254"/>
      <c r="V803" s="254"/>
      <c r="W803" s="254"/>
      <c r="X803" s="254"/>
      <c r="Y803" s="254"/>
      <c r="Z803" s="254"/>
    </row>
    <row r="804" spans="1:26" ht="13.5" customHeight="1">
      <c r="A804" s="254"/>
      <c r="B804" s="254"/>
      <c r="C804" s="254"/>
      <c r="D804" s="269"/>
      <c r="E804" s="254"/>
      <c r="F804" s="270"/>
      <c r="G804" s="254"/>
      <c r="H804" s="254"/>
      <c r="I804" s="254"/>
      <c r="J804" s="254"/>
      <c r="K804" s="254"/>
      <c r="L804" s="254"/>
      <c r="M804" s="254"/>
      <c r="N804" s="254"/>
      <c r="O804" s="254"/>
      <c r="P804" s="254"/>
      <c r="Q804" s="254"/>
      <c r="R804" s="254"/>
      <c r="S804" s="254"/>
      <c r="T804" s="254"/>
      <c r="U804" s="254"/>
      <c r="V804" s="254"/>
      <c r="W804" s="254"/>
      <c r="X804" s="254"/>
      <c r="Y804" s="254"/>
      <c r="Z804" s="254"/>
    </row>
    <row r="805" spans="1:26" ht="13.5" customHeight="1">
      <c r="A805" s="254"/>
      <c r="B805" s="254"/>
      <c r="C805" s="254"/>
      <c r="D805" s="269"/>
      <c r="E805" s="254"/>
      <c r="F805" s="270"/>
      <c r="G805" s="254"/>
      <c r="H805" s="254"/>
      <c r="I805" s="254"/>
      <c r="J805" s="254"/>
      <c r="K805" s="254"/>
      <c r="L805" s="254"/>
      <c r="M805" s="254"/>
      <c r="N805" s="254"/>
      <c r="O805" s="254"/>
      <c r="P805" s="254"/>
      <c r="Q805" s="254"/>
      <c r="R805" s="254"/>
      <c r="S805" s="254"/>
      <c r="T805" s="254"/>
      <c r="U805" s="254"/>
      <c r="V805" s="254"/>
      <c r="W805" s="254"/>
      <c r="X805" s="254"/>
      <c r="Y805" s="254"/>
      <c r="Z805" s="254"/>
    </row>
    <row r="806" spans="1:26" ht="13.5" customHeight="1">
      <c r="A806" s="254"/>
      <c r="B806" s="254"/>
      <c r="C806" s="254"/>
      <c r="D806" s="269"/>
      <c r="E806" s="254"/>
      <c r="F806" s="270"/>
      <c r="G806" s="254"/>
      <c r="H806" s="254"/>
      <c r="I806" s="254"/>
      <c r="J806" s="254"/>
      <c r="K806" s="254"/>
      <c r="L806" s="254"/>
      <c r="M806" s="254"/>
      <c r="N806" s="254"/>
      <c r="O806" s="254"/>
      <c r="P806" s="254"/>
      <c r="Q806" s="254"/>
      <c r="R806" s="254"/>
      <c r="S806" s="254"/>
      <c r="T806" s="254"/>
      <c r="U806" s="254"/>
      <c r="V806" s="254"/>
      <c r="W806" s="254"/>
      <c r="X806" s="254"/>
      <c r="Y806" s="254"/>
      <c r="Z806" s="254"/>
    </row>
    <row r="807" spans="1:26" ht="13.5" customHeight="1">
      <c r="A807" s="254"/>
      <c r="B807" s="254"/>
      <c r="C807" s="254"/>
      <c r="D807" s="269"/>
      <c r="E807" s="254"/>
      <c r="F807" s="270"/>
      <c r="G807" s="254"/>
      <c r="H807" s="254"/>
      <c r="I807" s="254"/>
      <c r="J807" s="254"/>
      <c r="K807" s="254"/>
      <c r="L807" s="254"/>
      <c r="M807" s="254"/>
      <c r="N807" s="254"/>
      <c r="O807" s="254"/>
      <c r="P807" s="254"/>
      <c r="Q807" s="254"/>
      <c r="R807" s="254"/>
      <c r="S807" s="254"/>
      <c r="T807" s="254"/>
      <c r="U807" s="254"/>
      <c r="V807" s="254"/>
      <c r="W807" s="254"/>
      <c r="X807" s="254"/>
      <c r="Y807" s="254"/>
      <c r="Z807" s="254"/>
    </row>
    <row r="808" spans="1:26" ht="13.5" customHeight="1">
      <c r="A808" s="254"/>
      <c r="B808" s="254"/>
      <c r="C808" s="254"/>
      <c r="D808" s="269"/>
      <c r="E808" s="254"/>
      <c r="F808" s="270"/>
      <c r="G808" s="254"/>
      <c r="H808" s="254"/>
      <c r="I808" s="254"/>
      <c r="J808" s="254"/>
      <c r="K808" s="254"/>
      <c r="L808" s="254"/>
      <c r="M808" s="254"/>
      <c r="N808" s="254"/>
      <c r="O808" s="254"/>
      <c r="P808" s="254"/>
      <c r="Q808" s="254"/>
      <c r="R808" s="254"/>
      <c r="S808" s="254"/>
      <c r="T808" s="254"/>
      <c r="U808" s="254"/>
      <c r="V808" s="254"/>
      <c r="W808" s="254"/>
      <c r="X808" s="254"/>
      <c r="Y808" s="254"/>
      <c r="Z808" s="254"/>
    </row>
    <row r="809" spans="1:26" ht="13.5" customHeight="1">
      <c r="A809" s="254"/>
      <c r="B809" s="254"/>
      <c r="C809" s="254"/>
      <c r="D809" s="269"/>
      <c r="E809" s="254"/>
      <c r="F809" s="270"/>
      <c r="G809" s="254"/>
      <c r="H809" s="254"/>
      <c r="I809" s="254"/>
      <c r="J809" s="254"/>
      <c r="K809" s="254"/>
      <c r="L809" s="254"/>
      <c r="M809" s="254"/>
      <c r="N809" s="254"/>
      <c r="O809" s="254"/>
      <c r="P809" s="254"/>
      <c r="Q809" s="254"/>
      <c r="R809" s="254"/>
      <c r="S809" s="254"/>
      <c r="T809" s="254"/>
      <c r="U809" s="254"/>
      <c r="V809" s="254"/>
      <c r="W809" s="254"/>
      <c r="X809" s="254"/>
      <c r="Y809" s="254"/>
      <c r="Z809" s="254"/>
    </row>
    <row r="810" spans="1:26" ht="13.5" customHeight="1">
      <c r="A810" s="254"/>
      <c r="B810" s="254"/>
      <c r="C810" s="254"/>
      <c r="D810" s="269"/>
      <c r="E810" s="254"/>
      <c r="F810" s="270"/>
      <c r="G810" s="254"/>
      <c r="H810" s="254"/>
      <c r="I810" s="254"/>
      <c r="J810" s="254"/>
      <c r="K810" s="254"/>
      <c r="L810" s="254"/>
      <c r="M810" s="254"/>
      <c r="N810" s="254"/>
      <c r="O810" s="254"/>
      <c r="P810" s="254"/>
      <c r="Q810" s="254"/>
      <c r="R810" s="254"/>
      <c r="S810" s="254"/>
      <c r="T810" s="254"/>
      <c r="U810" s="254"/>
      <c r="V810" s="254"/>
      <c r="W810" s="254"/>
      <c r="X810" s="254"/>
      <c r="Y810" s="254"/>
      <c r="Z810" s="254"/>
    </row>
    <row r="811" spans="1:26" ht="13.5" customHeight="1">
      <c r="A811" s="254"/>
      <c r="B811" s="254"/>
      <c r="C811" s="254"/>
      <c r="D811" s="269"/>
      <c r="E811" s="254"/>
      <c r="F811" s="270"/>
      <c r="G811" s="254"/>
      <c r="H811" s="254"/>
      <c r="I811" s="254"/>
      <c r="J811" s="254"/>
      <c r="K811" s="254"/>
      <c r="L811" s="254"/>
      <c r="M811" s="254"/>
      <c r="N811" s="254"/>
      <c r="O811" s="254"/>
      <c r="P811" s="254"/>
      <c r="Q811" s="254"/>
      <c r="R811" s="254"/>
      <c r="S811" s="254"/>
      <c r="T811" s="254"/>
      <c r="U811" s="254"/>
      <c r="V811" s="254"/>
      <c r="W811" s="254"/>
      <c r="X811" s="254"/>
      <c r="Y811" s="254"/>
      <c r="Z811" s="254"/>
    </row>
    <row r="812" spans="1:26" ht="13.5" customHeight="1">
      <c r="A812" s="254"/>
      <c r="B812" s="254"/>
      <c r="C812" s="254"/>
      <c r="D812" s="269"/>
      <c r="E812" s="254"/>
      <c r="F812" s="270"/>
      <c r="G812" s="254"/>
      <c r="H812" s="254"/>
      <c r="I812" s="254"/>
      <c r="J812" s="254"/>
      <c r="K812" s="254"/>
      <c r="L812" s="254"/>
      <c r="M812" s="254"/>
      <c r="N812" s="254"/>
      <c r="O812" s="254"/>
      <c r="P812" s="254"/>
      <c r="Q812" s="254"/>
      <c r="R812" s="254"/>
      <c r="S812" s="254"/>
      <c r="T812" s="254"/>
      <c r="U812" s="254"/>
      <c r="V812" s="254"/>
      <c r="W812" s="254"/>
      <c r="X812" s="254"/>
      <c r="Y812" s="254"/>
      <c r="Z812" s="254"/>
    </row>
    <row r="813" spans="1:26" ht="13.5" customHeight="1">
      <c r="A813" s="254"/>
      <c r="B813" s="254"/>
      <c r="C813" s="254"/>
      <c r="D813" s="269"/>
      <c r="E813" s="254"/>
      <c r="F813" s="270"/>
      <c r="G813" s="254"/>
      <c r="H813" s="254"/>
      <c r="I813" s="254"/>
      <c r="J813" s="254"/>
      <c r="K813" s="254"/>
      <c r="L813" s="254"/>
      <c r="M813" s="254"/>
      <c r="N813" s="254"/>
      <c r="O813" s="254"/>
      <c r="P813" s="254"/>
      <c r="Q813" s="254"/>
      <c r="R813" s="254"/>
      <c r="S813" s="254"/>
      <c r="T813" s="254"/>
      <c r="U813" s="254"/>
      <c r="V813" s="254"/>
      <c r="W813" s="254"/>
      <c r="X813" s="254"/>
      <c r="Y813" s="254"/>
      <c r="Z813" s="254"/>
    </row>
    <row r="814" spans="1:26" ht="13.5" customHeight="1">
      <c r="A814" s="254"/>
      <c r="B814" s="254"/>
      <c r="C814" s="254"/>
      <c r="D814" s="269"/>
      <c r="E814" s="254"/>
      <c r="F814" s="270"/>
      <c r="G814" s="254"/>
      <c r="H814" s="254"/>
      <c r="I814" s="254"/>
      <c r="J814" s="254"/>
      <c r="K814" s="254"/>
      <c r="L814" s="254"/>
      <c r="M814" s="254"/>
      <c r="N814" s="254"/>
      <c r="O814" s="254"/>
      <c r="P814" s="254"/>
      <c r="Q814" s="254"/>
      <c r="R814" s="254"/>
      <c r="S814" s="254"/>
      <c r="T814" s="254"/>
      <c r="U814" s="254"/>
      <c r="V814" s="254"/>
      <c r="W814" s="254"/>
      <c r="X814" s="254"/>
      <c r="Y814" s="254"/>
      <c r="Z814" s="254"/>
    </row>
    <row r="815" spans="1:26" ht="13.5" customHeight="1">
      <c r="A815" s="254"/>
      <c r="B815" s="254"/>
      <c r="C815" s="254"/>
      <c r="D815" s="269"/>
      <c r="E815" s="254"/>
      <c r="F815" s="270"/>
      <c r="G815" s="254"/>
      <c r="H815" s="254"/>
      <c r="I815" s="254"/>
      <c r="J815" s="254"/>
      <c r="K815" s="254"/>
      <c r="L815" s="254"/>
      <c r="M815" s="254"/>
      <c r="N815" s="254"/>
      <c r="O815" s="254"/>
      <c r="P815" s="254"/>
      <c r="Q815" s="254"/>
      <c r="R815" s="254"/>
      <c r="S815" s="254"/>
      <c r="T815" s="254"/>
      <c r="U815" s="254"/>
      <c r="V815" s="254"/>
      <c r="W815" s="254"/>
      <c r="X815" s="254"/>
      <c r="Y815" s="254"/>
      <c r="Z815" s="254"/>
    </row>
    <row r="816" spans="1:26" ht="13.5" customHeight="1">
      <c r="A816" s="254"/>
      <c r="B816" s="254"/>
      <c r="C816" s="254"/>
      <c r="D816" s="269"/>
      <c r="E816" s="254"/>
      <c r="F816" s="270"/>
      <c r="G816" s="254"/>
      <c r="H816" s="254"/>
      <c r="I816" s="254"/>
      <c r="J816" s="254"/>
      <c r="K816" s="254"/>
      <c r="L816" s="254"/>
      <c r="M816" s="254"/>
      <c r="N816" s="254"/>
      <c r="O816" s="254"/>
      <c r="P816" s="254"/>
      <c r="Q816" s="254"/>
      <c r="R816" s="254"/>
      <c r="S816" s="254"/>
      <c r="T816" s="254"/>
      <c r="U816" s="254"/>
      <c r="V816" s="254"/>
      <c r="W816" s="254"/>
      <c r="X816" s="254"/>
      <c r="Y816" s="254"/>
      <c r="Z816" s="254"/>
    </row>
    <row r="817" spans="1:26" ht="13.5" customHeight="1">
      <c r="A817" s="254"/>
      <c r="B817" s="254"/>
      <c r="C817" s="254"/>
      <c r="D817" s="269"/>
      <c r="E817" s="254"/>
      <c r="F817" s="270"/>
      <c r="G817" s="254"/>
      <c r="H817" s="254"/>
      <c r="I817" s="254"/>
      <c r="J817" s="254"/>
      <c r="K817" s="254"/>
      <c r="L817" s="254"/>
      <c r="M817" s="254"/>
      <c r="N817" s="254"/>
      <c r="O817" s="254"/>
      <c r="P817" s="254"/>
      <c r="Q817" s="254"/>
      <c r="R817" s="254"/>
      <c r="S817" s="254"/>
      <c r="T817" s="254"/>
      <c r="U817" s="254"/>
      <c r="V817" s="254"/>
      <c r="W817" s="254"/>
      <c r="X817" s="254"/>
      <c r="Y817" s="254"/>
      <c r="Z817" s="254"/>
    </row>
    <row r="818" spans="1:26" ht="13.5" customHeight="1">
      <c r="A818" s="254"/>
      <c r="B818" s="254"/>
      <c r="C818" s="254"/>
      <c r="D818" s="269"/>
      <c r="E818" s="254"/>
      <c r="F818" s="270"/>
      <c r="G818" s="254"/>
      <c r="H818" s="254"/>
      <c r="I818" s="254"/>
      <c r="J818" s="254"/>
      <c r="K818" s="254"/>
      <c r="L818" s="254"/>
      <c r="M818" s="254"/>
      <c r="N818" s="254"/>
      <c r="O818" s="254"/>
      <c r="P818" s="254"/>
      <c r="Q818" s="254"/>
      <c r="R818" s="254"/>
      <c r="S818" s="254"/>
      <c r="T818" s="254"/>
      <c r="U818" s="254"/>
      <c r="V818" s="254"/>
      <c r="W818" s="254"/>
      <c r="X818" s="254"/>
      <c r="Y818" s="254"/>
      <c r="Z818" s="254"/>
    </row>
    <row r="819" spans="1:26" ht="13.5" customHeight="1">
      <c r="A819" s="254"/>
      <c r="B819" s="254"/>
      <c r="C819" s="254"/>
      <c r="D819" s="269"/>
      <c r="E819" s="254"/>
      <c r="F819" s="270"/>
      <c r="G819" s="254"/>
      <c r="H819" s="254"/>
      <c r="I819" s="254"/>
      <c r="J819" s="254"/>
      <c r="K819" s="254"/>
      <c r="L819" s="254"/>
      <c r="M819" s="254"/>
      <c r="N819" s="254"/>
      <c r="O819" s="254"/>
      <c r="P819" s="254"/>
      <c r="Q819" s="254"/>
      <c r="R819" s="254"/>
      <c r="S819" s="254"/>
      <c r="T819" s="254"/>
      <c r="U819" s="254"/>
      <c r="V819" s="254"/>
      <c r="W819" s="254"/>
      <c r="X819" s="254"/>
      <c r="Y819" s="254"/>
      <c r="Z819" s="254"/>
    </row>
    <row r="820" spans="1:26" ht="13.5" customHeight="1">
      <c r="A820" s="254"/>
      <c r="B820" s="254"/>
      <c r="C820" s="254"/>
      <c r="D820" s="269"/>
      <c r="E820" s="254"/>
      <c r="F820" s="270"/>
      <c r="G820" s="254"/>
      <c r="H820" s="254"/>
      <c r="I820" s="254"/>
      <c r="J820" s="254"/>
      <c r="K820" s="254"/>
      <c r="L820" s="254"/>
      <c r="M820" s="254"/>
      <c r="N820" s="254"/>
      <c r="O820" s="254"/>
      <c r="P820" s="254"/>
      <c r="Q820" s="254"/>
      <c r="R820" s="254"/>
      <c r="S820" s="254"/>
      <c r="T820" s="254"/>
      <c r="U820" s="254"/>
      <c r="V820" s="254"/>
      <c r="W820" s="254"/>
      <c r="X820" s="254"/>
      <c r="Y820" s="254"/>
      <c r="Z820" s="254"/>
    </row>
    <row r="821" spans="1:26" ht="13.5" customHeight="1">
      <c r="A821" s="254"/>
      <c r="B821" s="254"/>
      <c r="C821" s="254"/>
      <c r="D821" s="269"/>
      <c r="E821" s="254"/>
      <c r="F821" s="270"/>
      <c r="G821" s="254"/>
      <c r="H821" s="254"/>
      <c r="I821" s="254"/>
      <c r="J821" s="254"/>
      <c r="K821" s="254"/>
      <c r="L821" s="254"/>
      <c r="M821" s="254"/>
      <c r="N821" s="254"/>
      <c r="O821" s="254"/>
      <c r="P821" s="254"/>
      <c r="Q821" s="254"/>
      <c r="R821" s="254"/>
      <c r="S821" s="254"/>
      <c r="T821" s="254"/>
      <c r="U821" s="254"/>
      <c r="V821" s="254"/>
      <c r="W821" s="254"/>
      <c r="X821" s="254"/>
      <c r="Y821" s="254"/>
      <c r="Z821" s="254"/>
    </row>
    <row r="822" spans="1:26" ht="13.5" customHeight="1">
      <c r="A822" s="254"/>
      <c r="B822" s="254"/>
      <c r="C822" s="254"/>
      <c r="D822" s="269"/>
      <c r="E822" s="254"/>
      <c r="F822" s="270"/>
      <c r="G822" s="254"/>
      <c r="H822" s="254"/>
      <c r="I822" s="254"/>
      <c r="J822" s="254"/>
      <c r="K822" s="254"/>
      <c r="L822" s="254"/>
      <c r="M822" s="254"/>
      <c r="N822" s="254"/>
      <c r="O822" s="254"/>
      <c r="P822" s="254"/>
      <c r="Q822" s="254"/>
      <c r="R822" s="254"/>
      <c r="S822" s="254"/>
      <c r="T822" s="254"/>
      <c r="U822" s="254"/>
      <c r="V822" s="254"/>
      <c r="W822" s="254"/>
      <c r="X822" s="254"/>
      <c r="Y822" s="254"/>
      <c r="Z822" s="254"/>
    </row>
    <row r="823" spans="1:26" ht="13.5" customHeight="1">
      <c r="A823" s="254"/>
      <c r="B823" s="254"/>
      <c r="C823" s="254"/>
      <c r="D823" s="269"/>
      <c r="E823" s="254"/>
      <c r="F823" s="270"/>
      <c r="G823" s="254"/>
      <c r="H823" s="254"/>
      <c r="I823" s="254"/>
      <c r="J823" s="254"/>
      <c r="K823" s="254"/>
      <c r="L823" s="254"/>
      <c r="M823" s="254"/>
      <c r="N823" s="254"/>
      <c r="O823" s="254"/>
      <c r="P823" s="254"/>
      <c r="Q823" s="254"/>
      <c r="R823" s="254"/>
      <c r="S823" s="254"/>
      <c r="T823" s="254"/>
      <c r="U823" s="254"/>
      <c r="V823" s="254"/>
      <c r="W823" s="254"/>
      <c r="X823" s="254"/>
      <c r="Y823" s="254"/>
      <c r="Z823" s="254"/>
    </row>
    <row r="824" spans="1:26" ht="13.5" customHeight="1">
      <c r="A824" s="254"/>
      <c r="B824" s="254"/>
      <c r="C824" s="254"/>
      <c r="D824" s="269"/>
      <c r="E824" s="254"/>
      <c r="F824" s="270"/>
      <c r="G824" s="254"/>
      <c r="H824" s="254"/>
      <c r="I824" s="254"/>
      <c r="J824" s="254"/>
      <c r="K824" s="254"/>
      <c r="L824" s="254"/>
      <c r="M824" s="254"/>
      <c r="N824" s="254"/>
      <c r="O824" s="254"/>
      <c r="P824" s="254"/>
      <c r="Q824" s="254"/>
      <c r="R824" s="254"/>
      <c r="S824" s="254"/>
      <c r="T824" s="254"/>
      <c r="U824" s="254"/>
      <c r="V824" s="254"/>
      <c r="W824" s="254"/>
      <c r="X824" s="254"/>
      <c r="Y824" s="254"/>
      <c r="Z824" s="254"/>
    </row>
    <row r="825" spans="1:26" ht="13.5" customHeight="1">
      <c r="A825" s="254"/>
      <c r="B825" s="254"/>
      <c r="C825" s="254"/>
      <c r="D825" s="269"/>
      <c r="E825" s="254"/>
      <c r="F825" s="270"/>
      <c r="G825" s="254"/>
      <c r="H825" s="254"/>
      <c r="I825" s="254"/>
      <c r="J825" s="254"/>
      <c r="K825" s="254"/>
      <c r="L825" s="254"/>
      <c r="M825" s="254"/>
      <c r="N825" s="254"/>
      <c r="O825" s="254"/>
      <c r="P825" s="254"/>
      <c r="Q825" s="254"/>
      <c r="R825" s="254"/>
      <c r="S825" s="254"/>
      <c r="T825" s="254"/>
      <c r="U825" s="254"/>
      <c r="V825" s="254"/>
      <c r="W825" s="254"/>
      <c r="X825" s="254"/>
      <c r="Y825" s="254"/>
      <c r="Z825" s="254"/>
    </row>
    <row r="826" spans="1:26" ht="13.5" customHeight="1">
      <c r="A826" s="254"/>
      <c r="B826" s="254"/>
      <c r="C826" s="254"/>
      <c r="D826" s="269"/>
      <c r="E826" s="254"/>
      <c r="F826" s="270"/>
      <c r="G826" s="254"/>
      <c r="H826" s="254"/>
      <c r="I826" s="254"/>
      <c r="J826" s="254"/>
      <c r="K826" s="254"/>
      <c r="L826" s="254"/>
      <c r="M826" s="254"/>
      <c r="N826" s="254"/>
      <c r="O826" s="254"/>
      <c r="P826" s="254"/>
      <c r="Q826" s="254"/>
      <c r="R826" s="254"/>
      <c r="S826" s="254"/>
      <c r="T826" s="254"/>
      <c r="U826" s="254"/>
      <c r="V826" s="254"/>
      <c r="W826" s="254"/>
      <c r="X826" s="254"/>
      <c r="Y826" s="254"/>
      <c r="Z826" s="254"/>
    </row>
    <row r="827" spans="1:26" ht="13.5" customHeight="1">
      <c r="A827" s="254"/>
      <c r="B827" s="254"/>
      <c r="C827" s="254"/>
      <c r="D827" s="269"/>
      <c r="E827" s="254"/>
      <c r="F827" s="270"/>
      <c r="G827" s="254"/>
      <c r="H827" s="254"/>
      <c r="I827" s="254"/>
      <c r="J827" s="254"/>
      <c r="K827" s="254"/>
      <c r="L827" s="254"/>
      <c r="M827" s="254"/>
      <c r="N827" s="254"/>
      <c r="O827" s="254"/>
      <c r="P827" s="254"/>
      <c r="Q827" s="254"/>
      <c r="R827" s="254"/>
      <c r="S827" s="254"/>
      <c r="T827" s="254"/>
      <c r="U827" s="254"/>
      <c r="V827" s="254"/>
      <c r="W827" s="254"/>
      <c r="X827" s="254"/>
      <c r="Y827" s="254"/>
      <c r="Z827" s="254"/>
    </row>
    <row r="828" spans="1:26" ht="13.5" customHeight="1">
      <c r="A828" s="254"/>
      <c r="B828" s="254"/>
      <c r="C828" s="254"/>
      <c r="D828" s="269"/>
      <c r="E828" s="254"/>
      <c r="F828" s="270"/>
      <c r="G828" s="254"/>
      <c r="H828" s="254"/>
      <c r="I828" s="254"/>
      <c r="J828" s="254"/>
      <c r="K828" s="254"/>
      <c r="L828" s="254"/>
      <c r="M828" s="254"/>
      <c r="N828" s="254"/>
      <c r="O828" s="254"/>
      <c r="P828" s="254"/>
      <c r="Q828" s="254"/>
      <c r="R828" s="254"/>
      <c r="S828" s="254"/>
      <c r="T828" s="254"/>
      <c r="U828" s="254"/>
      <c r="V828" s="254"/>
      <c r="W828" s="254"/>
      <c r="X828" s="254"/>
      <c r="Y828" s="254"/>
      <c r="Z828" s="254"/>
    </row>
    <row r="829" spans="1:26" ht="13.5" customHeight="1">
      <c r="A829" s="254"/>
      <c r="B829" s="254"/>
      <c r="C829" s="254"/>
      <c r="D829" s="269"/>
      <c r="E829" s="254"/>
      <c r="F829" s="270"/>
      <c r="G829" s="254"/>
      <c r="H829" s="254"/>
      <c r="I829" s="254"/>
      <c r="J829" s="254"/>
      <c r="K829" s="254"/>
      <c r="L829" s="254"/>
      <c r="M829" s="254"/>
      <c r="N829" s="254"/>
      <c r="O829" s="254"/>
      <c r="P829" s="254"/>
      <c r="Q829" s="254"/>
      <c r="R829" s="254"/>
      <c r="S829" s="254"/>
      <c r="T829" s="254"/>
      <c r="U829" s="254"/>
      <c r="V829" s="254"/>
      <c r="W829" s="254"/>
      <c r="X829" s="254"/>
      <c r="Y829" s="254"/>
      <c r="Z829" s="254"/>
    </row>
    <row r="830" spans="1:26" ht="13.5" customHeight="1">
      <c r="A830" s="254"/>
      <c r="B830" s="254"/>
      <c r="C830" s="254"/>
      <c r="D830" s="269"/>
      <c r="E830" s="254"/>
      <c r="F830" s="270"/>
      <c r="G830" s="254"/>
      <c r="H830" s="254"/>
      <c r="I830" s="254"/>
      <c r="J830" s="254"/>
      <c r="K830" s="254"/>
      <c r="L830" s="254"/>
      <c r="M830" s="254"/>
      <c r="N830" s="254"/>
      <c r="O830" s="254"/>
      <c r="P830" s="254"/>
      <c r="Q830" s="254"/>
      <c r="R830" s="254"/>
      <c r="S830" s="254"/>
      <c r="T830" s="254"/>
      <c r="U830" s="254"/>
      <c r="V830" s="254"/>
      <c r="W830" s="254"/>
      <c r="X830" s="254"/>
      <c r="Y830" s="254"/>
      <c r="Z830" s="254"/>
    </row>
    <row r="831" spans="1:26" ht="13.5" customHeight="1">
      <c r="A831" s="254"/>
      <c r="B831" s="254"/>
      <c r="C831" s="254"/>
      <c r="D831" s="269"/>
      <c r="E831" s="254"/>
      <c r="F831" s="270"/>
      <c r="G831" s="254"/>
      <c r="H831" s="254"/>
      <c r="I831" s="254"/>
      <c r="J831" s="254"/>
      <c r="K831" s="254"/>
      <c r="L831" s="254"/>
      <c r="M831" s="254"/>
      <c r="N831" s="254"/>
      <c r="O831" s="254"/>
      <c r="P831" s="254"/>
      <c r="Q831" s="254"/>
      <c r="R831" s="254"/>
      <c r="S831" s="254"/>
      <c r="T831" s="254"/>
      <c r="U831" s="254"/>
      <c r="V831" s="254"/>
      <c r="W831" s="254"/>
      <c r="X831" s="254"/>
      <c r="Y831" s="254"/>
      <c r="Z831" s="254"/>
    </row>
    <row r="832" spans="1:26" ht="13.5" customHeight="1">
      <c r="A832" s="254"/>
      <c r="B832" s="254"/>
      <c r="C832" s="254"/>
      <c r="D832" s="269"/>
      <c r="E832" s="254"/>
      <c r="F832" s="270"/>
      <c r="G832" s="254"/>
      <c r="H832" s="254"/>
      <c r="I832" s="254"/>
      <c r="J832" s="254"/>
      <c r="K832" s="254"/>
      <c r="L832" s="254"/>
      <c r="M832" s="254"/>
      <c r="N832" s="254"/>
      <c r="O832" s="254"/>
      <c r="P832" s="254"/>
      <c r="Q832" s="254"/>
      <c r="R832" s="254"/>
      <c r="S832" s="254"/>
      <c r="T832" s="254"/>
      <c r="U832" s="254"/>
      <c r="V832" s="254"/>
      <c r="W832" s="254"/>
      <c r="X832" s="254"/>
      <c r="Y832" s="254"/>
      <c r="Z832" s="254"/>
    </row>
    <row r="833" spans="1:26" ht="13.5" customHeight="1">
      <c r="A833" s="254"/>
      <c r="B833" s="254"/>
      <c r="C833" s="254"/>
      <c r="D833" s="269"/>
      <c r="E833" s="254"/>
      <c r="F833" s="270"/>
      <c r="G833" s="254"/>
      <c r="H833" s="254"/>
      <c r="I833" s="254"/>
      <c r="J833" s="254"/>
      <c r="K833" s="254"/>
      <c r="L833" s="254"/>
      <c r="M833" s="254"/>
      <c r="N833" s="254"/>
      <c r="O833" s="254"/>
      <c r="P833" s="254"/>
      <c r="Q833" s="254"/>
      <c r="R833" s="254"/>
      <c r="S833" s="254"/>
      <c r="T833" s="254"/>
      <c r="U833" s="254"/>
      <c r="V833" s="254"/>
      <c r="W833" s="254"/>
      <c r="X833" s="254"/>
      <c r="Y833" s="254"/>
      <c r="Z833" s="254"/>
    </row>
    <row r="834" spans="1:26" ht="13.5" customHeight="1">
      <c r="A834" s="254"/>
      <c r="B834" s="254"/>
      <c r="C834" s="254"/>
      <c r="D834" s="269"/>
      <c r="E834" s="254"/>
      <c r="F834" s="270"/>
      <c r="G834" s="254"/>
      <c r="H834" s="254"/>
      <c r="I834" s="254"/>
      <c r="J834" s="254"/>
      <c r="K834" s="254"/>
      <c r="L834" s="254"/>
      <c r="M834" s="254"/>
      <c r="N834" s="254"/>
      <c r="O834" s="254"/>
      <c r="P834" s="254"/>
      <c r="Q834" s="254"/>
      <c r="R834" s="254"/>
      <c r="S834" s="254"/>
      <c r="T834" s="254"/>
      <c r="U834" s="254"/>
      <c r="V834" s="254"/>
      <c r="W834" s="254"/>
      <c r="X834" s="254"/>
      <c r="Y834" s="254"/>
      <c r="Z834" s="254"/>
    </row>
    <row r="835" spans="1:26" ht="13.5" customHeight="1">
      <c r="A835" s="254"/>
      <c r="B835" s="254"/>
      <c r="C835" s="254"/>
      <c r="D835" s="269"/>
      <c r="E835" s="254"/>
      <c r="F835" s="270"/>
      <c r="G835" s="254"/>
      <c r="H835" s="254"/>
      <c r="I835" s="254"/>
      <c r="J835" s="254"/>
      <c r="K835" s="254"/>
      <c r="L835" s="254"/>
      <c r="M835" s="254"/>
      <c r="N835" s="254"/>
      <c r="O835" s="254"/>
      <c r="P835" s="254"/>
      <c r="Q835" s="254"/>
      <c r="R835" s="254"/>
      <c r="S835" s="254"/>
      <c r="T835" s="254"/>
      <c r="U835" s="254"/>
      <c r="V835" s="254"/>
      <c r="W835" s="254"/>
      <c r="X835" s="254"/>
      <c r="Y835" s="254"/>
      <c r="Z835" s="254"/>
    </row>
    <row r="836" spans="1:26" ht="13.5" customHeight="1">
      <c r="A836" s="254"/>
      <c r="B836" s="254"/>
      <c r="C836" s="254"/>
      <c r="D836" s="269"/>
      <c r="E836" s="254"/>
      <c r="F836" s="270"/>
      <c r="G836" s="254"/>
      <c r="H836" s="254"/>
      <c r="I836" s="254"/>
      <c r="J836" s="254"/>
      <c r="K836" s="254"/>
      <c r="L836" s="254"/>
      <c r="M836" s="254"/>
      <c r="N836" s="254"/>
      <c r="O836" s="254"/>
      <c r="P836" s="254"/>
      <c r="Q836" s="254"/>
      <c r="R836" s="254"/>
      <c r="S836" s="254"/>
      <c r="T836" s="254"/>
      <c r="U836" s="254"/>
      <c r="V836" s="254"/>
      <c r="W836" s="254"/>
      <c r="X836" s="254"/>
      <c r="Y836" s="254"/>
      <c r="Z836" s="254"/>
    </row>
    <row r="837" spans="1:26" ht="13.5" customHeight="1">
      <c r="A837" s="254"/>
      <c r="B837" s="254"/>
      <c r="C837" s="254"/>
      <c r="D837" s="269"/>
      <c r="E837" s="254"/>
      <c r="F837" s="270"/>
      <c r="G837" s="254"/>
      <c r="H837" s="254"/>
      <c r="I837" s="254"/>
      <c r="J837" s="254"/>
      <c r="K837" s="254"/>
      <c r="L837" s="254"/>
      <c r="M837" s="254"/>
      <c r="N837" s="254"/>
      <c r="O837" s="254"/>
      <c r="P837" s="254"/>
      <c r="Q837" s="254"/>
      <c r="R837" s="254"/>
      <c r="S837" s="254"/>
      <c r="T837" s="254"/>
      <c r="U837" s="254"/>
      <c r="V837" s="254"/>
      <c r="W837" s="254"/>
      <c r="X837" s="254"/>
      <c r="Y837" s="254"/>
      <c r="Z837" s="254"/>
    </row>
    <row r="838" spans="1:26" ht="13.5" customHeight="1">
      <c r="A838" s="254"/>
      <c r="B838" s="254"/>
      <c r="C838" s="254"/>
      <c r="D838" s="269"/>
      <c r="E838" s="254"/>
      <c r="F838" s="270"/>
      <c r="G838" s="254"/>
      <c r="H838" s="254"/>
      <c r="I838" s="254"/>
      <c r="J838" s="254"/>
      <c r="K838" s="254"/>
      <c r="L838" s="254"/>
      <c r="M838" s="254"/>
      <c r="N838" s="254"/>
      <c r="O838" s="254"/>
      <c r="P838" s="254"/>
      <c r="Q838" s="254"/>
      <c r="R838" s="254"/>
      <c r="S838" s="254"/>
      <c r="T838" s="254"/>
      <c r="U838" s="254"/>
      <c r="V838" s="254"/>
      <c r="W838" s="254"/>
      <c r="X838" s="254"/>
      <c r="Y838" s="254"/>
      <c r="Z838" s="254"/>
    </row>
    <row r="839" spans="1:26" ht="13.5" customHeight="1">
      <c r="A839" s="254"/>
      <c r="B839" s="254"/>
      <c r="C839" s="254"/>
      <c r="D839" s="269"/>
      <c r="E839" s="254"/>
      <c r="F839" s="270"/>
      <c r="G839" s="254"/>
      <c r="H839" s="254"/>
      <c r="I839" s="254"/>
      <c r="J839" s="254"/>
      <c r="K839" s="254"/>
      <c r="L839" s="254"/>
      <c r="M839" s="254"/>
      <c r="N839" s="254"/>
      <c r="O839" s="254"/>
      <c r="P839" s="254"/>
      <c r="Q839" s="254"/>
      <c r="R839" s="254"/>
      <c r="S839" s="254"/>
      <c r="T839" s="254"/>
      <c r="U839" s="254"/>
      <c r="V839" s="254"/>
      <c r="W839" s="254"/>
      <c r="X839" s="254"/>
      <c r="Y839" s="254"/>
      <c r="Z839" s="254"/>
    </row>
    <row r="840" spans="1:26" ht="13.5" customHeight="1">
      <c r="A840" s="254"/>
      <c r="B840" s="254"/>
      <c r="C840" s="254"/>
      <c r="D840" s="269"/>
      <c r="E840" s="254"/>
      <c r="F840" s="270"/>
      <c r="G840" s="254"/>
      <c r="H840" s="254"/>
      <c r="I840" s="254"/>
      <c r="J840" s="254"/>
      <c r="K840" s="254"/>
      <c r="L840" s="254"/>
      <c r="M840" s="254"/>
      <c r="N840" s="254"/>
      <c r="O840" s="254"/>
      <c r="P840" s="254"/>
      <c r="Q840" s="254"/>
      <c r="R840" s="254"/>
      <c r="S840" s="254"/>
      <c r="T840" s="254"/>
      <c r="U840" s="254"/>
      <c r="V840" s="254"/>
      <c r="W840" s="254"/>
      <c r="X840" s="254"/>
      <c r="Y840" s="254"/>
      <c r="Z840" s="254"/>
    </row>
    <row r="841" spans="1:26" ht="13.5" customHeight="1">
      <c r="A841" s="254"/>
      <c r="B841" s="254"/>
      <c r="C841" s="254"/>
      <c r="D841" s="269"/>
      <c r="E841" s="254"/>
      <c r="F841" s="270"/>
      <c r="G841" s="254"/>
      <c r="H841" s="254"/>
      <c r="I841" s="254"/>
      <c r="J841" s="254"/>
      <c r="K841" s="254"/>
      <c r="L841" s="254"/>
      <c r="M841" s="254"/>
      <c r="N841" s="254"/>
      <c r="O841" s="254"/>
      <c r="P841" s="254"/>
      <c r="Q841" s="254"/>
      <c r="R841" s="254"/>
      <c r="S841" s="254"/>
      <c r="T841" s="254"/>
      <c r="U841" s="254"/>
      <c r="V841" s="254"/>
      <c r="W841" s="254"/>
      <c r="X841" s="254"/>
      <c r="Y841" s="254"/>
      <c r="Z841" s="254"/>
    </row>
    <row r="842" spans="1:26" ht="13.5" customHeight="1">
      <c r="A842" s="254"/>
      <c r="B842" s="254"/>
      <c r="C842" s="254"/>
      <c r="D842" s="269"/>
      <c r="E842" s="254"/>
      <c r="F842" s="270"/>
      <c r="G842" s="254"/>
      <c r="H842" s="254"/>
      <c r="I842" s="254"/>
      <c r="J842" s="254"/>
      <c r="K842" s="254"/>
      <c r="L842" s="254"/>
      <c r="M842" s="254"/>
      <c r="N842" s="254"/>
      <c r="O842" s="254"/>
      <c r="P842" s="254"/>
      <c r="Q842" s="254"/>
      <c r="R842" s="254"/>
      <c r="S842" s="254"/>
      <c r="T842" s="254"/>
      <c r="U842" s="254"/>
      <c r="V842" s="254"/>
      <c r="W842" s="254"/>
      <c r="X842" s="254"/>
      <c r="Y842" s="254"/>
      <c r="Z842" s="254"/>
    </row>
    <row r="843" spans="1:26" ht="13.5" customHeight="1">
      <c r="A843" s="254"/>
      <c r="B843" s="254"/>
      <c r="C843" s="254"/>
      <c r="D843" s="269"/>
      <c r="E843" s="254"/>
      <c r="F843" s="270"/>
      <c r="G843" s="254"/>
      <c r="H843" s="254"/>
      <c r="I843" s="254"/>
      <c r="J843" s="254"/>
      <c r="K843" s="254"/>
      <c r="L843" s="254"/>
      <c r="M843" s="254"/>
      <c r="N843" s="254"/>
      <c r="O843" s="254"/>
      <c r="P843" s="254"/>
      <c r="Q843" s="254"/>
      <c r="R843" s="254"/>
      <c r="S843" s="254"/>
      <c r="T843" s="254"/>
      <c r="U843" s="254"/>
      <c r="V843" s="254"/>
      <c r="W843" s="254"/>
      <c r="X843" s="254"/>
      <c r="Y843" s="254"/>
      <c r="Z843" s="254"/>
    </row>
    <row r="844" spans="1:26" ht="13.5" customHeight="1">
      <c r="A844" s="254"/>
      <c r="B844" s="254"/>
      <c r="C844" s="254"/>
      <c r="D844" s="269"/>
      <c r="E844" s="254"/>
      <c r="F844" s="270"/>
      <c r="G844" s="254"/>
      <c r="H844" s="254"/>
      <c r="I844" s="254"/>
      <c r="J844" s="254"/>
      <c r="K844" s="254"/>
      <c r="L844" s="254"/>
      <c r="M844" s="254"/>
      <c r="N844" s="254"/>
      <c r="O844" s="254"/>
      <c r="P844" s="254"/>
      <c r="Q844" s="254"/>
      <c r="R844" s="254"/>
      <c r="S844" s="254"/>
      <c r="T844" s="254"/>
      <c r="U844" s="254"/>
      <c r="V844" s="254"/>
      <c r="W844" s="254"/>
      <c r="X844" s="254"/>
      <c r="Y844" s="254"/>
      <c r="Z844" s="254"/>
    </row>
    <row r="845" spans="1:26" ht="13.5" customHeight="1">
      <c r="A845" s="254"/>
      <c r="B845" s="254"/>
      <c r="C845" s="254"/>
      <c r="D845" s="269"/>
      <c r="E845" s="254"/>
      <c r="F845" s="270"/>
      <c r="G845" s="254"/>
      <c r="H845" s="254"/>
      <c r="I845" s="254"/>
      <c r="J845" s="254"/>
      <c r="K845" s="254"/>
      <c r="L845" s="254"/>
      <c r="M845" s="254"/>
      <c r="N845" s="254"/>
      <c r="O845" s="254"/>
      <c r="P845" s="254"/>
      <c r="Q845" s="254"/>
      <c r="R845" s="254"/>
      <c r="S845" s="254"/>
      <c r="T845" s="254"/>
      <c r="U845" s="254"/>
      <c r="V845" s="254"/>
      <c r="W845" s="254"/>
      <c r="X845" s="254"/>
      <c r="Y845" s="254"/>
      <c r="Z845" s="254"/>
    </row>
    <row r="846" spans="1:26" ht="13.5" customHeight="1">
      <c r="A846" s="254"/>
      <c r="B846" s="254"/>
      <c r="C846" s="254"/>
      <c r="D846" s="269"/>
      <c r="E846" s="254"/>
      <c r="F846" s="270"/>
      <c r="G846" s="254"/>
      <c r="H846" s="254"/>
      <c r="I846" s="254"/>
      <c r="J846" s="254"/>
      <c r="K846" s="254"/>
      <c r="L846" s="254"/>
      <c r="M846" s="254"/>
      <c r="N846" s="254"/>
      <c r="O846" s="254"/>
      <c r="P846" s="254"/>
      <c r="Q846" s="254"/>
      <c r="R846" s="254"/>
      <c r="S846" s="254"/>
      <c r="T846" s="254"/>
      <c r="U846" s="254"/>
      <c r="V846" s="254"/>
      <c r="W846" s="254"/>
      <c r="X846" s="254"/>
      <c r="Y846" s="254"/>
      <c r="Z846" s="254"/>
    </row>
    <row r="847" spans="1:26" ht="13.5" customHeight="1">
      <c r="A847" s="254"/>
      <c r="B847" s="254"/>
      <c r="C847" s="254"/>
      <c r="D847" s="269"/>
      <c r="E847" s="254"/>
      <c r="F847" s="270"/>
      <c r="G847" s="254"/>
      <c r="H847" s="254"/>
      <c r="I847" s="254"/>
      <c r="J847" s="254"/>
      <c r="K847" s="254"/>
      <c r="L847" s="254"/>
      <c r="M847" s="254"/>
      <c r="N847" s="254"/>
      <c r="O847" s="254"/>
      <c r="P847" s="254"/>
      <c r="Q847" s="254"/>
      <c r="R847" s="254"/>
      <c r="S847" s="254"/>
      <c r="T847" s="254"/>
      <c r="U847" s="254"/>
      <c r="V847" s="254"/>
      <c r="W847" s="254"/>
      <c r="X847" s="254"/>
      <c r="Y847" s="254"/>
      <c r="Z847" s="254"/>
    </row>
    <row r="848" spans="1:26" ht="13.5" customHeight="1">
      <c r="A848" s="254"/>
      <c r="B848" s="254"/>
      <c r="C848" s="254"/>
      <c r="D848" s="269"/>
      <c r="E848" s="254"/>
      <c r="F848" s="270"/>
      <c r="G848" s="254"/>
      <c r="H848" s="254"/>
      <c r="I848" s="254"/>
      <c r="J848" s="254"/>
      <c r="K848" s="254"/>
      <c r="L848" s="254"/>
      <c r="M848" s="254"/>
      <c r="N848" s="254"/>
      <c r="O848" s="254"/>
      <c r="P848" s="254"/>
      <c r="Q848" s="254"/>
      <c r="R848" s="254"/>
      <c r="S848" s="254"/>
      <c r="T848" s="254"/>
      <c r="U848" s="254"/>
      <c r="V848" s="254"/>
      <c r="W848" s="254"/>
      <c r="X848" s="254"/>
      <c r="Y848" s="254"/>
      <c r="Z848" s="254"/>
    </row>
    <row r="849" spans="1:26" ht="13.5" customHeight="1">
      <c r="A849" s="254"/>
      <c r="B849" s="254"/>
      <c r="C849" s="254"/>
      <c r="D849" s="269"/>
      <c r="E849" s="254"/>
      <c r="F849" s="270"/>
      <c r="G849" s="254"/>
      <c r="H849" s="254"/>
      <c r="I849" s="254"/>
      <c r="J849" s="254"/>
      <c r="K849" s="254"/>
      <c r="L849" s="254"/>
      <c r="M849" s="254"/>
      <c r="N849" s="254"/>
      <c r="O849" s="254"/>
      <c r="P849" s="254"/>
      <c r="Q849" s="254"/>
      <c r="R849" s="254"/>
      <c r="S849" s="254"/>
      <c r="T849" s="254"/>
      <c r="U849" s="254"/>
      <c r="V849" s="254"/>
      <c r="W849" s="254"/>
      <c r="X849" s="254"/>
      <c r="Y849" s="254"/>
      <c r="Z849" s="254"/>
    </row>
    <row r="850" spans="1:26" ht="13.5" customHeight="1">
      <c r="A850" s="254"/>
      <c r="B850" s="254"/>
      <c r="C850" s="254"/>
      <c r="D850" s="269"/>
      <c r="E850" s="254"/>
      <c r="F850" s="270"/>
      <c r="G850" s="254"/>
      <c r="H850" s="254"/>
      <c r="I850" s="254"/>
      <c r="J850" s="254"/>
      <c r="K850" s="254"/>
      <c r="L850" s="254"/>
      <c r="M850" s="254"/>
      <c r="N850" s="254"/>
      <c r="O850" s="254"/>
      <c r="P850" s="254"/>
      <c r="Q850" s="254"/>
      <c r="R850" s="254"/>
      <c r="S850" s="254"/>
      <c r="T850" s="254"/>
      <c r="U850" s="254"/>
      <c r="V850" s="254"/>
      <c r="W850" s="254"/>
      <c r="X850" s="254"/>
      <c r="Y850" s="254"/>
      <c r="Z850" s="254"/>
    </row>
    <row r="851" spans="1:26" ht="13.5" customHeight="1">
      <c r="A851" s="254"/>
      <c r="B851" s="254"/>
      <c r="C851" s="254"/>
      <c r="D851" s="269"/>
      <c r="E851" s="254"/>
      <c r="F851" s="270"/>
      <c r="G851" s="254"/>
      <c r="H851" s="254"/>
      <c r="I851" s="254"/>
      <c r="J851" s="254"/>
      <c r="K851" s="254"/>
      <c r="L851" s="254"/>
      <c r="M851" s="254"/>
      <c r="N851" s="254"/>
      <c r="O851" s="254"/>
      <c r="P851" s="254"/>
      <c r="Q851" s="254"/>
      <c r="R851" s="254"/>
      <c r="S851" s="254"/>
      <c r="T851" s="254"/>
      <c r="U851" s="254"/>
      <c r="V851" s="254"/>
      <c r="W851" s="254"/>
      <c r="X851" s="254"/>
      <c r="Y851" s="254"/>
      <c r="Z851" s="254"/>
    </row>
    <row r="852" spans="1:26" ht="13.5" customHeight="1">
      <c r="A852" s="254"/>
      <c r="B852" s="254"/>
      <c r="C852" s="254"/>
      <c r="D852" s="269"/>
      <c r="E852" s="254"/>
      <c r="F852" s="270"/>
      <c r="G852" s="254"/>
      <c r="H852" s="254"/>
      <c r="I852" s="254"/>
      <c r="J852" s="254"/>
      <c r="K852" s="254"/>
      <c r="L852" s="254"/>
      <c r="M852" s="254"/>
      <c r="N852" s="254"/>
      <c r="O852" s="254"/>
      <c r="P852" s="254"/>
      <c r="Q852" s="254"/>
      <c r="R852" s="254"/>
      <c r="S852" s="254"/>
      <c r="T852" s="254"/>
      <c r="U852" s="254"/>
      <c r="V852" s="254"/>
      <c r="W852" s="254"/>
      <c r="X852" s="254"/>
      <c r="Y852" s="254"/>
      <c r="Z852" s="254"/>
    </row>
    <row r="853" spans="1:26" ht="13.5" customHeight="1">
      <c r="A853" s="254"/>
      <c r="B853" s="254"/>
      <c r="C853" s="254"/>
      <c r="D853" s="269"/>
      <c r="E853" s="254"/>
      <c r="F853" s="270"/>
      <c r="G853" s="254"/>
      <c r="H853" s="254"/>
      <c r="I853" s="254"/>
      <c r="J853" s="254"/>
      <c r="K853" s="254"/>
      <c r="L853" s="254"/>
      <c r="M853" s="254"/>
      <c r="N853" s="254"/>
      <c r="O853" s="254"/>
      <c r="P853" s="254"/>
      <c r="Q853" s="254"/>
      <c r="R853" s="254"/>
      <c r="S853" s="254"/>
      <c r="T853" s="254"/>
      <c r="U853" s="254"/>
      <c r="V853" s="254"/>
      <c r="W853" s="254"/>
      <c r="X853" s="254"/>
      <c r="Y853" s="254"/>
      <c r="Z853" s="254"/>
    </row>
    <row r="854" spans="1:26" ht="13.5" customHeight="1">
      <c r="A854" s="254"/>
      <c r="B854" s="254"/>
      <c r="C854" s="254"/>
      <c r="D854" s="269"/>
      <c r="E854" s="254"/>
      <c r="F854" s="270"/>
      <c r="G854" s="254"/>
      <c r="H854" s="254"/>
      <c r="I854" s="254"/>
      <c r="J854" s="254"/>
      <c r="K854" s="254"/>
      <c r="L854" s="254"/>
      <c r="M854" s="254"/>
      <c r="N854" s="254"/>
      <c r="O854" s="254"/>
      <c r="P854" s="254"/>
      <c r="Q854" s="254"/>
      <c r="R854" s="254"/>
      <c r="S854" s="254"/>
      <c r="T854" s="254"/>
      <c r="U854" s="254"/>
      <c r="V854" s="254"/>
      <c r="W854" s="254"/>
      <c r="X854" s="254"/>
      <c r="Y854" s="254"/>
      <c r="Z854" s="254"/>
    </row>
    <row r="855" spans="1:26" ht="13.5" customHeight="1">
      <c r="A855" s="254"/>
      <c r="B855" s="254"/>
      <c r="C855" s="254"/>
      <c r="D855" s="269"/>
      <c r="E855" s="254"/>
      <c r="F855" s="270"/>
      <c r="G855" s="254"/>
      <c r="H855" s="254"/>
      <c r="I855" s="254"/>
      <c r="J855" s="254"/>
      <c r="K855" s="254"/>
      <c r="L855" s="254"/>
      <c r="M855" s="254"/>
      <c r="N855" s="254"/>
      <c r="O855" s="254"/>
      <c r="P855" s="254"/>
      <c r="Q855" s="254"/>
      <c r="R855" s="254"/>
      <c r="S855" s="254"/>
      <c r="T855" s="254"/>
      <c r="U855" s="254"/>
      <c r="V855" s="254"/>
      <c r="W855" s="254"/>
      <c r="X855" s="254"/>
      <c r="Y855" s="254"/>
      <c r="Z855" s="254"/>
    </row>
    <row r="856" spans="1:26" ht="13.5" customHeight="1">
      <c r="A856" s="254"/>
      <c r="B856" s="254"/>
      <c r="C856" s="254"/>
      <c r="D856" s="269"/>
      <c r="E856" s="254"/>
      <c r="F856" s="270"/>
      <c r="G856" s="254"/>
      <c r="H856" s="254"/>
      <c r="I856" s="254"/>
      <c r="J856" s="254"/>
      <c r="K856" s="254"/>
      <c r="L856" s="254"/>
      <c r="M856" s="254"/>
      <c r="N856" s="254"/>
      <c r="O856" s="254"/>
      <c r="P856" s="254"/>
      <c r="Q856" s="254"/>
      <c r="R856" s="254"/>
      <c r="S856" s="254"/>
      <c r="T856" s="254"/>
      <c r="U856" s="254"/>
      <c r="V856" s="254"/>
      <c r="W856" s="254"/>
      <c r="X856" s="254"/>
      <c r="Y856" s="254"/>
      <c r="Z856" s="254"/>
    </row>
    <row r="857" spans="1:26" ht="13.5" customHeight="1">
      <c r="A857" s="254"/>
      <c r="B857" s="254"/>
      <c r="C857" s="254"/>
      <c r="D857" s="269"/>
      <c r="E857" s="254"/>
      <c r="F857" s="270"/>
      <c r="G857" s="254"/>
      <c r="H857" s="254"/>
      <c r="I857" s="254"/>
      <c r="J857" s="254"/>
      <c r="K857" s="254"/>
      <c r="L857" s="254"/>
      <c r="M857" s="254"/>
      <c r="N857" s="254"/>
      <c r="O857" s="254"/>
      <c r="P857" s="254"/>
      <c r="Q857" s="254"/>
      <c r="R857" s="254"/>
      <c r="S857" s="254"/>
      <c r="T857" s="254"/>
      <c r="U857" s="254"/>
      <c r="V857" s="254"/>
      <c r="W857" s="254"/>
      <c r="X857" s="254"/>
      <c r="Y857" s="254"/>
      <c r="Z857" s="254"/>
    </row>
    <row r="858" spans="1:26" ht="13.5" customHeight="1">
      <c r="A858" s="254"/>
      <c r="B858" s="254"/>
      <c r="C858" s="254"/>
      <c r="D858" s="269"/>
      <c r="E858" s="254"/>
      <c r="F858" s="270"/>
      <c r="G858" s="254"/>
      <c r="H858" s="254"/>
      <c r="I858" s="254"/>
      <c r="J858" s="254"/>
      <c r="K858" s="254"/>
      <c r="L858" s="254"/>
      <c r="M858" s="254"/>
      <c r="N858" s="254"/>
      <c r="O858" s="254"/>
      <c r="P858" s="254"/>
      <c r="Q858" s="254"/>
      <c r="R858" s="254"/>
      <c r="S858" s="254"/>
      <c r="T858" s="254"/>
      <c r="U858" s="254"/>
      <c r="V858" s="254"/>
      <c r="W858" s="254"/>
      <c r="X858" s="254"/>
      <c r="Y858" s="254"/>
      <c r="Z858" s="254"/>
    </row>
    <row r="859" spans="1:26" ht="13.5" customHeight="1">
      <c r="A859" s="254"/>
      <c r="B859" s="254"/>
      <c r="C859" s="254"/>
      <c r="D859" s="269"/>
      <c r="E859" s="254"/>
      <c r="F859" s="270"/>
      <c r="G859" s="254"/>
      <c r="H859" s="254"/>
      <c r="I859" s="254"/>
      <c r="J859" s="254"/>
      <c r="K859" s="254"/>
      <c r="L859" s="254"/>
      <c r="M859" s="254"/>
      <c r="N859" s="254"/>
      <c r="O859" s="254"/>
      <c r="P859" s="254"/>
      <c r="Q859" s="254"/>
      <c r="R859" s="254"/>
      <c r="S859" s="254"/>
      <c r="T859" s="254"/>
      <c r="U859" s="254"/>
      <c r="V859" s="254"/>
      <c r="W859" s="254"/>
      <c r="X859" s="254"/>
      <c r="Y859" s="254"/>
      <c r="Z859" s="254"/>
    </row>
    <row r="860" spans="1:26" ht="13.5" customHeight="1">
      <c r="A860" s="254"/>
      <c r="B860" s="254"/>
      <c r="C860" s="254"/>
      <c r="D860" s="269"/>
      <c r="E860" s="254"/>
      <c r="F860" s="270"/>
      <c r="G860" s="254"/>
      <c r="H860" s="254"/>
      <c r="I860" s="254"/>
      <c r="J860" s="254"/>
      <c r="K860" s="254"/>
      <c r="L860" s="254"/>
      <c r="M860" s="254"/>
      <c r="N860" s="254"/>
      <c r="O860" s="254"/>
      <c r="P860" s="254"/>
      <c r="Q860" s="254"/>
      <c r="R860" s="254"/>
      <c r="S860" s="254"/>
      <c r="T860" s="254"/>
      <c r="U860" s="254"/>
      <c r="V860" s="254"/>
      <c r="W860" s="254"/>
      <c r="X860" s="254"/>
      <c r="Y860" s="254"/>
      <c r="Z860" s="254"/>
    </row>
    <row r="861" spans="1:26" ht="13.5" customHeight="1">
      <c r="A861" s="254"/>
      <c r="B861" s="254"/>
      <c r="C861" s="254"/>
      <c r="D861" s="269"/>
      <c r="E861" s="254"/>
      <c r="F861" s="270"/>
      <c r="G861" s="254"/>
      <c r="H861" s="254"/>
      <c r="I861" s="254"/>
      <c r="J861" s="254"/>
      <c r="K861" s="254"/>
      <c r="L861" s="254"/>
      <c r="M861" s="254"/>
      <c r="N861" s="254"/>
      <c r="O861" s="254"/>
      <c r="P861" s="254"/>
      <c r="Q861" s="254"/>
      <c r="R861" s="254"/>
      <c r="S861" s="254"/>
      <c r="T861" s="254"/>
      <c r="U861" s="254"/>
      <c r="V861" s="254"/>
      <c r="W861" s="254"/>
      <c r="X861" s="254"/>
      <c r="Y861" s="254"/>
      <c r="Z861" s="254"/>
    </row>
    <row r="862" spans="1:26" ht="13.5" customHeight="1">
      <c r="A862" s="254"/>
      <c r="B862" s="254"/>
      <c r="C862" s="254"/>
      <c r="D862" s="269"/>
      <c r="E862" s="254"/>
      <c r="F862" s="270"/>
      <c r="G862" s="254"/>
      <c r="H862" s="254"/>
      <c r="I862" s="254"/>
      <c r="J862" s="254"/>
      <c r="K862" s="254"/>
      <c r="L862" s="254"/>
      <c r="M862" s="254"/>
      <c r="N862" s="254"/>
      <c r="O862" s="254"/>
      <c r="P862" s="254"/>
      <c r="Q862" s="254"/>
      <c r="R862" s="254"/>
      <c r="S862" s="254"/>
      <c r="T862" s="254"/>
      <c r="U862" s="254"/>
      <c r="V862" s="254"/>
      <c r="W862" s="254"/>
      <c r="X862" s="254"/>
      <c r="Y862" s="254"/>
      <c r="Z862" s="254"/>
    </row>
    <row r="863" spans="1:26" ht="13.5" customHeight="1">
      <c r="A863" s="254"/>
      <c r="B863" s="254"/>
      <c r="C863" s="254"/>
      <c r="D863" s="269"/>
      <c r="E863" s="254"/>
      <c r="F863" s="270"/>
      <c r="G863" s="254"/>
      <c r="H863" s="254"/>
      <c r="I863" s="254"/>
      <c r="J863" s="254"/>
      <c r="K863" s="254"/>
      <c r="L863" s="254"/>
      <c r="M863" s="254"/>
      <c r="N863" s="254"/>
      <c r="O863" s="254"/>
      <c r="P863" s="254"/>
      <c r="Q863" s="254"/>
      <c r="R863" s="254"/>
      <c r="S863" s="254"/>
      <c r="T863" s="254"/>
      <c r="U863" s="254"/>
      <c r="V863" s="254"/>
      <c r="W863" s="254"/>
      <c r="X863" s="254"/>
      <c r="Y863" s="254"/>
      <c r="Z863" s="254"/>
    </row>
    <row r="864" spans="1:26" ht="13.5" customHeight="1">
      <c r="A864" s="254"/>
      <c r="B864" s="254"/>
      <c r="C864" s="254"/>
      <c r="D864" s="269"/>
      <c r="E864" s="254"/>
      <c r="F864" s="270"/>
      <c r="G864" s="254"/>
      <c r="H864" s="254"/>
      <c r="I864" s="254"/>
      <c r="J864" s="254"/>
      <c r="K864" s="254"/>
      <c r="L864" s="254"/>
      <c r="M864" s="254"/>
      <c r="N864" s="254"/>
      <c r="O864" s="254"/>
      <c r="P864" s="254"/>
      <c r="Q864" s="254"/>
      <c r="R864" s="254"/>
      <c r="S864" s="254"/>
      <c r="T864" s="254"/>
      <c r="U864" s="254"/>
      <c r="V864" s="254"/>
      <c r="W864" s="254"/>
      <c r="X864" s="254"/>
      <c r="Y864" s="254"/>
      <c r="Z864" s="254"/>
    </row>
    <row r="865" spans="1:26" ht="13.5" customHeight="1">
      <c r="A865" s="254"/>
      <c r="B865" s="254"/>
      <c r="C865" s="254"/>
      <c r="D865" s="269"/>
      <c r="E865" s="254"/>
      <c r="F865" s="270"/>
      <c r="G865" s="254"/>
      <c r="H865" s="254"/>
      <c r="I865" s="254"/>
      <c r="J865" s="254"/>
      <c r="K865" s="254"/>
      <c r="L865" s="254"/>
      <c r="M865" s="254"/>
      <c r="N865" s="254"/>
      <c r="O865" s="254"/>
      <c r="P865" s="254"/>
      <c r="Q865" s="254"/>
      <c r="R865" s="254"/>
      <c r="S865" s="254"/>
      <c r="T865" s="254"/>
      <c r="U865" s="254"/>
      <c r="V865" s="254"/>
      <c r="W865" s="254"/>
      <c r="X865" s="254"/>
      <c r="Y865" s="254"/>
      <c r="Z865" s="254"/>
    </row>
    <row r="866" spans="1:26" ht="13.5" customHeight="1">
      <c r="A866" s="254"/>
      <c r="B866" s="254"/>
      <c r="C866" s="254"/>
      <c r="D866" s="269"/>
      <c r="E866" s="254"/>
      <c r="F866" s="270"/>
      <c r="G866" s="254"/>
      <c r="H866" s="254"/>
      <c r="I866" s="254"/>
      <c r="J866" s="254"/>
      <c r="K866" s="254"/>
      <c r="L866" s="254"/>
      <c r="M866" s="254"/>
      <c r="N866" s="254"/>
      <c r="O866" s="254"/>
      <c r="P866" s="254"/>
      <c r="Q866" s="254"/>
      <c r="R866" s="254"/>
      <c r="S866" s="254"/>
      <c r="T866" s="254"/>
      <c r="U866" s="254"/>
      <c r="V866" s="254"/>
      <c r="W866" s="254"/>
      <c r="X866" s="254"/>
      <c r="Y866" s="254"/>
      <c r="Z866" s="254"/>
    </row>
    <row r="867" spans="1:26" ht="13.5" customHeight="1">
      <c r="A867" s="254"/>
      <c r="B867" s="254"/>
      <c r="C867" s="254"/>
      <c r="D867" s="269"/>
      <c r="E867" s="254"/>
      <c r="F867" s="270"/>
      <c r="G867" s="254"/>
      <c r="H867" s="254"/>
      <c r="I867" s="254"/>
      <c r="J867" s="254"/>
      <c r="K867" s="254"/>
      <c r="L867" s="254"/>
      <c r="M867" s="254"/>
      <c r="N867" s="254"/>
      <c r="O867" s="254"/>
      <c r="P867" s="254"/>
      <c r="Q867" s="254"/>
      <c r="R867" s="254"/>
      <c r="S867" s="254"/>
      <c r="T867" s="254"/>
      <c r="U867" s="254"/>
      <c r="V867" s="254"/>
      <c r="W867" s="254"/>
      <c r="X867" s="254"/>
      <c r="Y867" s="254"/>
      <c r="Z867" s="254"/>
    </row>
    <row r="868" spans="1:26" ht="13.5" customHeight="1">
      <c r="A868" s="254"/>
      <c r="B868" s="254"/>
      <c r="C868" s="254"/>
      <c r="D868" s="269"/>
      <c r="E868" s="254"/>
      <c r="F868" s="270"/>
      <c r="G868" s="254"/>
      <c r="H868" s="254"/>
      <c r="I868" s="254"/>
      <c r="J868" s="254"/>
      <c r="K868" s="254"/>
      <c r="L868" s="254"/>
      <c r="M868" s="254"/>
      <c r="N868" s="254"/>
      <c r="O868" s="254"/>
      <c r="P868" s="254"/>
      <c r="Q868" s="254"/>
      <c r="R868" s="254"/>
      <c r="S868" s="254"/>
      <c r="T868" s="254"/>
      <c r="U868" s="254"/>
      <c r="V868" s="254"/>
      <c r="W868" s="254"/>
      <c r="X868" s="254"/>
      <c r="Y868" s="254"/>
      <c r="Z868" s="254"/>
    </row>
    <row r="869" spans="1:26" ht="13.5" customHeight="1">
      <c r="A869" s="254"/>
      <c r="B869" s="254"/>
      <c r="C869" s="254"/>
      <c r="D869" s="269"/>
      <c r="E869" s="254"/>
      <c r="F869" s="270"/>
      <c r="G869" s="254"/>
      <c r="H869" s="254"/>
      <c r="I869" s="254"/>
      <c r="J869" s="254"/>
      <c r="K869" s="254"/>
      <c r="L869" s="254"/>
      <c r="M869" s="254"/>
      <c r="N869" s="254"/>
      <c r="O869" s="254"/>
      <c r="P869" s="254"/>
      <c r="Q869" s="254"/>
      <c r="R869" s="254"/>
      <c r="S869" s="254"/>
      <c r="T869" s="254"/>
      <c r="U869" s="254"/>
      <c r="V869" s="254"/>
      <c r="W869" s="254"/>
      <c r="X869" s="254"/>
      <c r="Y869" s="254"/>
      <c r="Z869" s="254"/>
    </row>
    <row r="870" spans="1:26" ht="13.5" customHeight="1">
      <c r="A870" s="254"/>
      <c r="B870" s="254"/>
      <c r="C870" s="254"/>
      <c r="D870" s="269"/>
      <c r="E870" s="254"/>
      <c r="F870" s="270"/>
      <c r="G870" s="254"/>
      <c r="H870" s="254"/>
      <c r="I870" s="254"/>
      <c r="J870" s="254"/>
      <c r="K870" s="254"/>
      <c r="L870" s="254"/>
      <c r="M870" s="254"/>
      <c r="N870" s="254"/>
      <c r="O870" s="254"/>
      <c r="P870" s="254"/>
      <c r="Q870" s="254"/>
      <c r="R870" s="254"/>
      <c r="S870" s="254"/>
      <c r="T870" s="254"/>
      <c r="U870" s="254"/>
      <c r="V870" s="254"/>
      <c r="W870" s="254"/>
      <c r="X870" s="254"/>
      <c r="Y870" s="254"/>
      <c r="Z870" s="254"/>
    </row>
    <row r="871" spans="1:26" ht="13.5" customHeight="1">
      <c r="A871" s="254"/>
      <c r="B871" s="254"/>
      <c r="C871" s="254"/>
      <c r="D871" s="269"/>
      <c r="E871" s="254"/>
      <c r="F871" s="270"/>
      <c r="G871" s="254"/>
      <c r="H871" s="254"/>
      <c r="I871" s="254"/>
      <c r="J871" s="254"/>
      <c r="K871" s="254"/>
      <c r="L871" s="254"/>
      <c r="M871" s="254"/>
      <c r="N871" s="254"/>
      <c r="O871" s="254"/>
      <c r="P871" s="254"/>
      <c r="Q871" s="254"/>
      <c r="R871" s="254"/>
      <c r="S871" s="254"/>
      <c r="T871" s="254"/>
      <c r="U871" s="254"/>
      <c r="V871" s="254"/>
      <c r="W871" s="254"/>
      <c r="X871" s="254"/>
      <c r="Y871" s="254"/>
      <c r="Z871" s="254"/>
    </row>
    <row r="872" spans="1:26" ht="13.5" customHeight="1">
      <c r="A872" s="254"/>
      <c r="B872" s="254"/>
      <c r="C872" s="254"/>
      <c r="D872" s="269"/>
      <c r="E872" s="254"/>
      <c r="F872" s="270"/>
      <c r="G872" s="254"/>
      <c r="H872" s="254"/>
      <c r="I872" s="254"/>
      <c r="J872" s="254"/>
      <c r="K872" s="254"/>
      <c r="L872" s="254"/>
      <c r="M872" s="254"/>
      <c r="N872" s="254"/>
      <c r="O872" s="254"/>
      <c r="P872" s="254"/>
      <c r="Q872" s="254"/>
      <c r="R872" s="254"/>
      <c r="S872" s="254"/>
      <c r="T872" s="254"/>
      <c r="U872" s="254"/>
      <c r="V872" s="254"/>
      <c r="W872" s="254"/>
      <c r="X872" s="254"/>
      <c r="Y872" s="254"/>
      <c r="Z872" s="254"/>
    </row>
    <row r="873" spans="1:26" ht="13.5" customHeight="1">
      <c r="A873" s="254"/>
      <c r="B873" s="254"/>
      <c r="C873" s="254"/>
      <c r="D873" s="269"/>
      <c r="E873" s="254"/>
      <c r="F873" s="270"/>
      <c r="G873" s="254"/>
      <c r="H873" s="254"/>
      <c r="I873" s="254"/>
      <c r="J873" s="254"/>
      <c r="K873" s="254"/>
      <c r="L873" s="254"/>
      <c r="M873" s="254"/>
      <c r="N873" s="254"/>
      <c r="O873" s="254"/>
      <c r="P873" s="254"/>
      <c r="Q873" s="254"/>
      <c r="R873" s="254"/>
      <c r="S873" s="254"/>
      <c r="T873" s="254"/>
      <c r="U873" s="254"/>
      <c r="V873" s="254"/>
      <c r="W873" s="254"/>
      <c r="X873" s="254"/>
      <c r="Y873" s="254"/>
      <c r="Z873" s="254"/>
    </row>
    <row r="874" spans="1:26" ht="13.5" customHeight="1">
      <c r="A874" s="254"/>
      <c r="B874" s="254"/>
      <c r="C874" s="254"/>
      <c r="D874" s="269"/>
      <c r="E874" s="254"/>
      <c r="F874" s="270"/>
      <c r="G874" s="254"/>
      <c r="H874" s="254"/>
      <c r="I874" s="254"/>
      <c r="J874" s="254"/>
      <c r="K874" s="254"/>
      <c r="L874" s="254"/>
      <c r="M874" s="254"/>
      <c r="N874" s="254"/>
      <c r="O874" s="254"/>
      <c r="P874" s="254"/>
      <c r="Q874" s="254"/>
      <c r="R874" s="254"/>
      <c r="S874" s="254"/>
      <c r="T874" s="254"/>
      <c r="U874" s="254"/>
      <c r="V874" s="254"/>
      <c r="W874" s="254"/>
      <c r="X874" s="254"/>
      <c r="Y874" s="254"/>
      <c r="Z874" s="254"/>
    </row>
    <row r="875" spans="1:26" ht="13.5" customHeight="1">
      <c r="A875" s="254"/>
      <c r="B875" s="254"/>
      <c r="C875" s="254"/>
      <c r="D875" s="269"/>
      <c r="E875" s="254"/>
      <c r="F875" s="270"/>
      <c r="G875" s="254"/>
      <c r="H875" s="254"/>
      <c r="I875" s="254"/>
      <c r="J875" s="254"/>
      <c r="K875" s="254"/>
      <c r="L875" s="254"/>
      <c r="M875" s="254"/>
      <c r="N875" s="254"/>
      <c r="O875" s="254"/>
      <c r="P875" s="254"/>
      <c r="Q875" s="254"/>
      <c r="R875" s="254"/>
      <c r="S875" s="254"/>
      <c r="T875" s="254"/>
      <c r="U875" s="254"/>
      <c r="V875" s="254"/>
      <c r="W875" s="254"/>
      <c r="X875" s="254"/>
      <c r="Y875" s="254"/>
      <c r="Z875" s="254"/>
    </row>
    <row r="876" spans="1:26" ht="13.5" customHeight="1">
      <c r="A876" s="254"/>
      <c r="B876" s="254"/>
      <c r="C876" s="254"/>
      <c r="D876" s="269"/>
      <c r="E876" s="254"/>
      <c r="F876" s="270"/>
      <c r="G876" s="254"/>
      <c r="H876" s="254"/>
      <c r="I876" s="254"/>
      <c r="J876" s="254"/>
      <c r="K876" s="254"/>
      <c r="L876" s="254"/>
      <c r="M876" s="254"/>
      <c r="N876" s="254"/>
      <c r="O876" s="254"/>
      <c r="P876" s="254"/>
      <c r="Q876" s="254"/>
      <c r="R876" s="254"/>
      <c r="S876" s="254"/>
      <c r="T876" s="254"/>
      <c r="U876" s="254"/>
      <c r="V876" s="254"/>
      <c r="W876" s="254"/>
      <c r="X876" s="254"/>
      <c r="Y876" s="254"/>
      <c r="Z876" s="254"/>
    </row>
    <row r="877" spans="1:26" ht="13.5" customHeight="1">
      <c r="A877" s="254"/>
      <c r="B877" s="254"/>
      <c r="C877" s="254"/>
      <c r="D877" s="269"/>
      <c r="E877" s="254"/>
      <c r="F877" s="270"/>
      <c r="G877" s="254"/>
      <c r="H877" s="254"/>
      <c r="I877" s="254"/>
      <c r="J877" s="254"/>
      <c r="K877" s="254"/>
      <c r="L877" s="254"/>
      <c r="M877" s="254"/>
      <c r="N877" s="254"/>
      <c r="O877" s="254"/>
      <c r="P877" s="254"/>
      <c r="Q877" s="254"/>
      <c r="R877" s="254"/>
      <c r="S877" s="254"/>
      <c r="T877" s="254"/>
      <c r="U877" s="254"/>
      <c r="V877" s="254"/>
      <c r="W877" s="254"/>
      <c r="X877" s="254"/>
      <c r="Y877" s="254"/>
      <c r="Z877" s="254"/>
    </row>
    <row r="878" spans="1:26" ht="13.5" customHeight="1">
      <c r="A878" s="254"/>
      <c r="B878" s="254"/>
      <c r="C878" s="254"/>
      <c r="D878" s="269"/>
      <c r="E878" s="254"/>
      <c r="F878" s="270"/>
      <c r="G878" s="254"/>
      <c r="H878" s="254"/>
      <c r="I878" s="254"/>
      <c r="J878" s="254"/>
      <c r="K878" s="254"/>
      <c r="L878" s="254"/>
      <c r="M878" s="254"/>
      <c r="N878" s="254"/>
      <c r="O878" s="254"/>
      <c r="P878" s="254"/>
      <c r="Q878" s="254"/>
      <c r="R878" s="254"/>
      <c r="S878" s="254"/>
      <c r="T878" s="254"/>
      <c r="U878" s="254"/>
      <c r="V878" s="254"/>
      <c r="W878" s="254"/>
      <c r="X878" s="254"/>
      <c r="Y878" s="254"/>
      <c r="Z878" s="254"/>
    </row>
    <row r="879" spans="1:26" ht="13.5" customHeight="1">
      <c r="A879" s="254"/>
      <c r="B879" s="254"/>
      <c r="C879" s="254"/>
      <c r="D879" s="269"/>
      <c r="E879" s="254"/>
      <c r="F879" s="270"/>
      <c r="G879" s="254"/>
      <c r="H879" s="254"/>
      <c r="I879" s="254"/>
      <c r="J879" s="254"/>
      <c r="K879" s="254"/>
      <c r="L879" s="254"/>
      <c r="M879" s="254"/>
      <c r="N879" s="254"/>
      <c r="O879" s="254"/>
      <c r="P879" s="254"/>
      <c r="Q879" s="254"/>
      <c r="R879" s="254"/>
      <c r="S879" s="254"/>
      <c r="T879" s="254"/>
      <c r="U879" s="254"/>
      <c r="V879" s="254"/>
      <c r="W879" s="254"/>
      <c r="X879" s="254"/>
      <c r="Y879" s="254"/>
      <c r="Z879" s="254"/>
    </row>
    <row r="880" spans="1:26" ht="13.5" customHeight="1">
      <c r="A880" s="254"/>
      <c r="B880" s="254"/>
      <c r="C880" s="254"/>
      <c r="D880" s="269"/>
      <c r="E880" s="254"/>
      <c r="F880" s="270"/>
      <c r="G880" s="254"/>
      <c r="H880" s="254"/>
      <c r="I880" s="254"/>
      <c r="J880" s="254"/>
      <c r="K880" s="254"/>
      <c r="L880" s="254"/>
      <c r="M880" s="254"/>
      <c r="N880" s="254"/>
      <c r="O880" s="254"/>
      <c r="P880" s="254"/>
      <c r="Q880" s="254"/>
      <c r="R880" s="254"/>
      <c r="S880" s="254"/>
      <c r="T880" s="254"/>
      <c r="U880" s="254"/>
      <c r="V880" s="254"/>
      <c r="W880" s="254"/>
      <c r="X880" s="254"/>
      <c r="Y880" s="254"/>
      <c r="Z880" s="254"/>
    </row>
    <row r="881" spans="1:26" ht="13.5" customHeight="1">
      <c r="A881" s="254"/>
      <c r="B881" s="254"/>
      <c r="C881" s="254"/>
      <c r="D881" s="269"/>
      <c r="E881" s="254"/>
      <c r="F881" s="270"/>
      <c r="G881" s="254"/>
      <c r="H881" s="254"/>
      <c r="I881" s="254"/>
      <c r="J881" s="254"/>
      <c r="K881" s="254"/>
      <c r="L881" s="254"/>
      <c r="M881" s="254"/>
      <c r="N881" s="254"/>
      <c r="O881" s="254"/>
      <c r="P881" s="254"/>
      <c r="Q881" s="254"/>
      <c r="R881" s="254"/>
      <c r="S881" s="254"/>
      <c r="T881" s="254"/>
      <c r="U881" s="254"/>
      <c r="V881" s="254"/>
      <c r="W881" s="254"/>
      <c r="X881" s="254"/>
      <c r="Y881" s="254"/>
      <c r="Z881" s="254"/>
    </row>
    <row r="882" spans="1:26" ht="13.5" customHeight="1">
      <c r="A882" s="254"/>
      <c r="B882" s="254"/>
      <c r="C882" s="254"/>
      <c r="D882" s="269"/>
      <c r="E882" s="254"/>
      <c r="F882" s="270"/>
      <c r="G882" s="254"/>
      <c r="H882" s="254"/>
      <c r="I882" s="254"/>
      <c r="J882" s="254"/>
      <c r="K882" s="254"/>
      <c r="L882" s="254"/>
      <c r="M882" s="254"/>
      <c r="N882" s="254"/>
      <c r="O882" s="254"/>
      <c r="P882" s="254"/>
      <c r="Q882" s="254"/>
      <c r="R882" s="254"/>
      <c r="S882" s="254"/>
      <c r="T882" s="254"/>
      <c r="U882" s="254"/>
      <c r="V882" s="254"/>
      <c r="W882" s="254"/>
      <c r="X882" s="254"/>
      <c r="Y882" s="254"/>
      <c r="Z882" s="254"/>
    </row>
    <row r="883" spans="1:26" ht="13.5" customHeight="1">
      <c r="A883" s="254"/>
      <c r="B883" s="254"/>
      <c r="C883" s="254"/>
      <c r="D883" s="269"/>
      <c r="E883" s="254"/>
      <c r="F883" s="270"/>
      <c r="G883" s="254"/>
      <c r="H883" s="254"/>
      <c r="I883" s="254"/>
      <c r="J883" s="254"/>
      <c r="K883" s="254"/>
      <c r="L883" s="254"/>
      <c r="M883" s="254"/>
      <c r="N883" s="254"/>
      <c r="O883" s="254"/>
      <c r="P883" s="254"/>
      <c r="Q883" s="254"/>
      <c r="R883" s="254"/>
      <c r="S883" s="254"/>
      <c r="T883" s="254"/>
      <c r="U883" s="254"/>
      <c r="V883" s="254"/>
      <c r="W883" s="254"/>
      <c r="X883" s="254"/>
      <c r="Y883" s="254"/>
      <c r="Z883" s="254"/>
    </row>
    <row r="884" spans="1:26" ht="13.5" customHeight="1">
      <c r="A884" s="254"/>
      <c r="B884" s="254"/>
      <c r="C884" s="254"/>
      <c r="D884" s="269"/>
      <c r="E884" s="254"/>
      <c r="F884" s="270"/>
      <c r="G884" s="254"/>
      <c r="H884" s="254"/>
      <c r="I884" s="254"/>
      <c r="J884" s="254"/>
      <c r="K884" s="254"/>
      <c r="L884" s="254"/>
      <c r="M884" s="254"/>
      <c r="N884" s="254"/>
      <c r="O884" s="254"/>
      <c r="P884" s="254"/>
      <c r="Q884" s="254"/>
      <c r="R884" s="254"/>
      <c r="S884" s="254"/>
      <c r="T884" s="254"/>
      <c r="U884" s="254"/>
      <c r="V884" s="254"/>
      <c r="W884" s="254"/>
      <c r="X884" s="254"/>
      <c r="Y884" s="254"/>
      <c r="Z884" s="254"/>
    </row>
    <row r="885" spans="1:26" ht="13.5" customHeight="1">
      <c r="A885" s="254"/>
      <c r="B885" s="254"/>
      <c r="C885" s="254"/>
      <c r="D885" s="269"/>
      <c r="E885" s="254"/>
      <c r="F885" s="270"/>
      <c r="G885" s="254"/>
      <c r="H885" s="254"/>
      <c r="I885" s="254"/>
      <c r="J885" s="254"/>
      <c r="K885" s="254"/>
      <c r="L885" s="254"/>
      <c r="M885" s="254"/>
      <c r="N885" s="254"/>
      <c r="O885" s="254"/>
      <c r="P885" s="254"/>
      <c r="Q885" s="254"/>
      <c r="R885" s="254"/>
      <c r="S885" s="254"/>
      <c r="T885" s="254"/>
      <c r="U885" s="254"/>
      <c r="V885" s="254"/>
      <c r="W885" s="254"/>
      <c r="X885" s="254"/>
      <c r="Y885" s="254"/>
      <c r="Z885" s="254"/>
    </row>
    <row r="886" spans="1:26" ht="13.5" customHeight="1">
      <c r="A886" s="254"/>
      <c r="B886" s="254"/>
      <c r="C886" s="254"/>
      <c r="D886" s="269"/>
      <c r="E886" s="254"/>
      <c r="F886" s="270"/>
      <c r="G886" s="254"/>
      <c r="H886" s="254"/>
      <c r="I886" s="254"/>
      <c r="J886" s="254"/>
      <c r="K886" s="254"/>
      <c r="L886" s="254"/>
      <c r="M886" s="254"/>
      <c r="N886" s="254"/>
      <c r="O886" s="254"/>
      <c r="P886" s="254"/>
      <c r="Q886" s="254"/>
      <c r="R886" s="254"/>
      <c r="S886" s="254"/>
      <c r="T886" s="254"/>
      <c r="U886" s="254"/>
      <c r="V886" s="254"/>
      <c r="W886" s="254"/>
      <c r="X886" s="254"/>
      <c r="Y886" s="254"/>
      <c r="Z886" s="254"/>
    </row>
    <row r="887" spans="1:26" ht="13.5" customHeight="1">
      <c r="A887" s="254"/>
      <c r="B887" s="254"/>
      <c r="C887" s="254"/>
      <c r="D887" s="269"/>
      <c r="E887" s="254"/>
      <c r="F887" s="270"/>
      <c r="G887" s="254"/>
      <c r="H887" s="254"/>
      <c r="I887" s="254"/>
      <c r="J887" s="254"/>
      <c r="K887" s="254"/>
      <c r="L887" s="254"/>
      <c r="M887" s="254"/>
      <c r="N887" s="254"/>
      <c r="O887" s="254"/>
      <c r="P887" s="254"/>
      <c r="Q887" s="254"/>
      <c r="R887" s="254"/>
      <c r="S887" s="254"/>
      <c r="T887" s="254"/>
      <c r="U887" s="254"/>
      <c r="V887" s="254"/>
      <c r="W887" s="254"/>
      <c r="X887" s="254"/>
      <c r="Y887" s="254"/>
      <c r="Z887" s="254"/>
    </row>
    <row r="888" spans="1:26" ht="13.5" customHeight="1">
      <c r="A888" s="254"/>
      <c r="B888" s="254"/>
      <c r="C888" s="254"/>
      <c r="D888" s="269"/>
      <c r="E888" s="254"/>
      <c r="F888" s="270"/>
      <c r="G888" s="254"/>
      <c r="H888" s="254"/>
      <c r="I888" s="254"/>
      <c r="J888" s="254"/>
      <c r="K888" s="254"/>
      <c r="L888" s="254"/>
      <c r="M888" s="254"/>
      <c r="N888" s="254"/>
      <c r="O888" s="254"/>
      <c r="P888" s="254"/>
      <c r="Q888" s="254"/>
      <c r="R888" s="254"/>
      <c r="S888" s="254"/>
      <c r="T888" s="254"/>
      <c r="U888" s="254"/>
      <c r="V888" s="254"/>
      <c r="W888" s="254"/>
      <c r="X888" s="254"/>
      <c r="Y888" s="254"/>
      <c r="Z888" s="254"/>
    </row>
    <row r="889" spans="1:26" ht="13.5" customHeight="1">
      <c r="A889" s="254"/>
      <c r="B889" s="254"/>
      <c r="C889" s="254"/>
      <c r="D889" s="269"/>
      <c r="E889" s="254"/>
      <c r="F889" s="270"/>
      <c r="G889" s="254"/>
      <c r="H889" s="254"/>
      <c r="I889" s="254"/>
      <c r="J889" s="254"/>
      <c r="K889" s="254"/>
      <c r="L889" s="254"/>
      <c r="M889" s="254"/>
      <c r="N889" s="254"/>
      <c r="O889" s="254"/>
      <c r="P889" s="254"/>
      <c r="Q889" s="254"/>
      <c r="R889" s="254"/>
      <c r="S889" s="254"/>
      <c r="T889" s="254"/>
      <c r="U889" s="254"/>
      <c r="V889" s="254"/>
      <c r="W889" s="254"/>
      <c r="X889" s="254"/>
      <c r="Y889" s="254"/>
      <c r="Z889" s="254"/>
    </row>
    <row r="890" spans="1:26" ht="13.5" customHeight="1">
      <c r="A890" s="254"/>
      <c r="B890" s="254"/>
      <c r="C890" s="254"/>
      <c r="D890" s="269"/>
      <c r="E890" s="254"/>
      <c r="F890" s="270"/>
      <c r="G890" s="254"/>
      <c r="H890" s="254"/>
      <c r="I890" s="254"/>
      <c r="J890" s="254"/>
      <c r="K890" s="254"/>
      <c r="L890" s="254"/>
      <c r="M890" s="254"/>
      <c r="N890" s="254"/>
      <c r="O890" s="254"/>
      <c r="P890" s="254"/>
      <c r="Q890" s="254"/>
      <c r="R890" s="254"/>
      <c r="S890" s="254"/>
      <c r="T890" s="254"/>
      <c r="U890" s="254"/>
      <c r="V890" s="254"/>
      <c r="W890" s="254"/>
      <c r="X890" s="254"/>
      <c r="Y890" s="254"/>
      <c r="Z890" s="254"/>
    </row>
    <row r="891" spans="1:26" ht="13.5" customHeight="1">
      <c r="A891" s="254"/>
      <c r="B891" s="254"/>
      <c r="C891" s="254"/>
      <c r="D891" s="269"/>
      <c r="E891" s="254"/>
      <c r="F891" s="270"/>
      <c r="G891" s="254"/>
      <c r="H891" s="254"/>
      <c r="I891" s="254"/>
      <c r="J891" s="254"/>
      <c r="K891" s="254"/>
      <c r="L891" s="254"/>
      <c r="M891" s="254"/>
      <c r="N891" s="254"/>
      <c r="O891" s="254"/>
      <c r="P891" s="254"/>
      <c r="Q891" s="254"/>
      <c r="R891" s="254"/>
      <c r="S891" s="254"/>
      <c r="T891" s="254"/>
      <c r="U891" s="254"/>
      <c r="V891" s="254"/>
      <c r="W891" s="254"/>
      <c r="X891" s="254"/>
      <c r="Y891" s="254"/>
      <c r="Z891" s="254"/>
    </row>
    <row r="892" spans="1:26" ht="13.5" customHeight="1">
      <c r="A892" s="254"/>
      <c r="B892" s="254"/>
      <c r="C892" s="254"/>
      <c r="D892" s="269"/>
      <c r="E892" s="254"/>
      <c r="F892" s="270"/>
      <c r="G892" s="254"/>
      <c r="H892" s="254"/>
      <c r="I892" s="254"/>
      <c r="J892" s="254"/>
      <c r="K892" s="254"/>
      <c r="L892" s="254"/>
      <c r="M892" s="254"/>
      <c r="N892" s="254"/>
      <c r="O892" s="254"/>
      <c r="P892" s="254"/>
      <c r="Q892" s="254"/>
      <c r="R892" s="254"/>
      <c r="S892" s="254"/>
      <c r="T892" s="254"/>
      <c r="U892" s="254"/>
      <c r="V892" s="254"/>
      <c r="W892" s="254"/>
      <c r="X892" s="254"/>
      <c r="Y892" s="254"/>
      <c r="Z892" s="254"/>
    </row>
    <row r="893" spans="1:26" ht="13.5" customHeight="1">
      <c r="A893" s="254"/>
      <c r="B893" s="254"/>
      <c r="C893" s="254"/>
      <c r="D893" s="269"/>
      <c r="E893" s="254"/>
      <c r="F893" s="270"/>
      <c r="G893" s="254"/>
      <c r="H893" s="254"/>
      <c r="I893" s="254"/>
      <c r="J893" s="254"/>
      <c r="K893" s="254"/>
      <c r="L893" s="254"/>
      <c r="M893" s="254"/>
      <c r="N893" s="254"/>
      <c r="O893" s="254"/>
      <c r="P893" s="254"/>
      <c r="Q893" s="254"/>
      <c r="R893" s="254"/>
      <c r="S893" s="254"/>
      <c r="T893" s="254"/>
      <c r="U893" s="254"/>
      <c r="V893" s="254"/>
      <c r="W893" s="254"/>
      <c r="X893" s="254"/>
      <c r="Y893" s="254"/>
      <c r="Z893" s="254"/>
    </row>
    <row r="894" spans="1:26" ht="13.5" customHeight="1">
      <c r="A894" s="254"/>
      <c r="B894" s="254"/>
      <c r="C894" s="254"/>
      <c r="D894" s="269"/>
      <c r="E894" s="254"/>
      <c r="F894" s="270"/>
      <c r="G894" s="254"/>
      <c r="H894" s="254"/>
      <c r="I894" s="254"/>
      <c r="J894" s="254"/>
      <c r="K894" s="254"/>
      <c r="L894" s="254"/>
      <c r="M894" s="254"/>
      <c r="N894" s="254"/>
      <c r="O894" s="254"/>
      <c r="P894" s="254"/>
      <c r="Q894" s="254"/>
      <c r="R894" s="254"/>
      <c r="S894" s="254"/>
      <c r="T894" s="254"/>
      <c r="U894" s="254"/>
      <c r="V894" s="254"/>
      <c r="W894" s="254"/>
      <c r="X894" s="254"/>
      <c r="Y894" s="254"/>
      <c r="Z894" s="254"/>
    </row>
    <row r="895" spans="1:26" ht="13.5" customHeight="1">
      <c r="A895" s="254"/>
      <c r="B895" s="254"/>
      <c r="C895" s="254"/>
      <c r="D895" s="269"/>
      <c r="E895" s="254"/>
      <c r="F895" s="270"/>
      <c r="G895" s="254"/>
      <c r="H895" s="254"/>
      <c r="I895" s="254"/>
      <c r="J895" s="254"/>
      <c r="K895" s="254"/>
      <c r="L895" s="254"/>
      <c r="M895" s="254"/>
      <c r="N895" s="254"/>
      <c r="O895" s="254"/>
      <c r="P895" s="254"/>
      <c r="Q895" s="254"/>
      <c r="R895" s="254"/>
      <c r="S895" s="254"/>
      <c r="T895" s="254"/>
      <c r="U895" s="254"/>
      <c r="V895" s="254"/>
      <c r="W895" s="254"/>
      <c r="X895" s="254"/>
      <c r="Y895" s="254"/>
      <c r="Z895" s="254"/>
    </row>
    <row r="896" spans="1:26" ht="13.5" customHeight="1">
      <c r="A896" s="254"/>
      <c r="B896" s="254"/>
      <c r="C896" s="254"/>
      <c r="D896" s="269"/>
      <c r="E896" s="254"/>
      <c r="F896" s="270"/>
      <c r="G896" s="254"/>
      <c r="H896" s="254"/>
      <c r="I896" s="254"/>
      <c r="J896" s="254"/>
      <c r="K896" s="254"/>
      <c r="L896" s="254"/>
      <c r="M896" s="254"/>
      <c r="N896" s="254"/>
      <c r="O896" s="254"/>
      <c r="P896" s="254"/>
      <c r="Q896" s="254"/>
      <c r="R896" s="254"/>
      <c r="S896" s="254"/>
      <c r="T896" s="254"/>
      <c r="U896" s="254"/>
      <c r="V896" s="254"/>
      <c r="W896" s="254"/>
      <c r="X896" s="254"/>
      <c r="Y896" s="254"/>
      <c r="Z896" s="254"/>
    </row>
    <row r="897" spans="1:26" ht="13.5" customHeight="1">
      <c r="A897" s="254"/>
      <c r="B897" s="254"/>
      <c r="C897" s="254"/>
      <c r="D897" s="269"/>
      <c r="E897" s="254"/>
      <c r="F897" s="270"/>
      <c r="G897" s="254"/>
      <c r="H897" s="254"/>
      <c r="I897" s="254"/>
      <c r="J897" s="254"/>
      <c r="K897" s="254"/>
      <c r="L897" s="254"/>
      <c r="M897" s="254"/>
      <c r="N897" s="254"/>
      <c r="O897" s="254"/>
      <c r="P897" s="254"/>
      <c r="Q897" s="254"/>
      <c r="R897" s="254"/>
      <c r="S897" s="254"/>
      <c r="T897" s="254"/>
      <c r="U897" s="254"/>
      <c r="V897" s="254"/>
      <c r="W897" s="254"/>
      <c r="X897" s="254"/>
      <c r="Y897" s="254"/>
      <c r="Z897" s="254"/>
    </row>
    <row r="898" spans="1:26" ht="13.5" customHeight="1">
      <c r="A898" s="254"/>
      <c r="B898" s="254"/>
      <c r="C898" s="254"/>
      <c r="D898" s="269"/>
      <c r="E898" s="254"/>
      <c r="F898" s="270"/>
      <c r="G898" s="254"/>
      <c r="H898" s="254"/>
      <c r="I898" s="254"/>
      <c r="J898" s="254"/>
      <c r="K898" s="254"/>
      <c r="L898" s="254"/>
      <c r="M898" s="254"/>
      <c r="N898" s="254"/>
      <c r="O898" s="254"/>
      <c r="P898" s="254"/>
      <c r="Q898" s="254"/>
      <c r="R898" s="254"/>
      <c r="S898" s="254"/>
      <c r="T898" s="254"/>
      <c r="U898" s="254"/>
      <c r="V898" s="254"/>
      <c r="W898" s="254"/>
      <c r="X898" s="254"/>
      <c r="Y898" s="254"/>
      <c r="Z898" s="254"/>
    </row>
    <row r="899" spans="1:26" ht="13.5" customHeight="1">
      <c r="A899" s="254"/>
      <c r="B899" s="254"/>
      <c r="C899" s="254"/>
      <c r="D899" s="269"/>
      <c r="E899" s="254"/>
      <c r="F899" s="270"/>
      <c r="G899" s="254"/>
      <c r="H899" s="254"/>
      <c r="I899" s="254"/>
      <c r="J899" s="254"/>
      <c r="K899" s="254"/>
      <c r="L899" s="254"/>
      <c r="M899" s="254"/>
      <c r="N899" s="254"/>
      <c r="O899" s="254"/>
      <c r="P899" s="254"/>
      <c r="Q899" s="254"/>
      <c r="R899" s="254"/>
      <c r="S899" s="254"/>
      <c r="T899" s="254"/>
      <c r="U899" s="254"/>
      <c r="V899" s="254"/>
      <c r="W899" s="254"/>
      <c r="X899" s="254"/>
      <c r="Y899" s="254"/>
      <c r="Z899" s="254"/>
    </row>
    <row r="900" spans="1:26" ht="13.5" customHeight="1">
      <c r="A900" s="254"/>
      <c r="B900" s="254"/>
      <c r="C900" s="254"/>
      <c r="D900" s="269"/>
      <c r="E900" s="254"/>
      <c r="F900" s="270"/>
      <c r="G900" s="254"/>
      <c r="H900" s="254"/>
      <c r="I900" s="254"/>
      <c r="J900" s="254"/>
      <c r="K900" s="254"/>
      <c r="L900" s="254"/>
      <c r="M900" s="254"/>
      <c r="N900" s="254"/>
      <c r="O900" s="254"/>
      <c r="P900" s="254"/>
      <c r="Q900" s="254"/>
      <c r="R900" s="254"/>
      <c r="S900" s="254"/>
      <c r="T900" s="254"/>
      <c r="U900" s="254"/>
      <c r="V900" s="254"/>
      <c r="W900" s="254"/>
      <c r="X900" s="254"/>
      <c r="Y900" s="254"/>
      <c r="Z900" s="254"/>
    </row>
    <row r="901" spans="1:26" ht="13.5" customHeight="1">
      <c r="A901" s="254"/>
      <c r="B901" s="254"/>
      <c r="C901" s="254"/>
      <c r="D901" s="269"/>
      <c r="E901" s="254"/>
      <c r="F901" s="270"/>
      <c r="G901" s="254"/>
      <c r="H901" s="254"/>
      <c r="I901" s="254"/>
      <c r="J901" s="254"/>
      <c r="K901" s="254"/>
      <c r="L901" s="254"/>
      <c r="M901" s="254"/>
      <c r="N901" s="254"/>
      <c r="O901" s="254"/>
      <c r="P901" s="254"/>
      <c r="Q901" s="254"/>
      <c r="R901" s="254"/>
      <c r="S901" s="254"/>
      <c r="T901" s="254"/>
      <c r="U901" s="254"/>
      <c r="V901" s="254"/>
      <c r="W901" s="254"/>
      <c r="X901" s="254"/>
      <c r="Y901" s="254"/>
      <c r="Z901" s="254"/>
    </row>
    <row r="902" spans="1:26" ht="13.5" customHeight="1">
      <c r="A902" s="254"/>
      <c r="B902" s="254"/>
      <c r="C902" s="254"/>
      <c r="D902" s="269"/>
      <c r="E902" s="254"/>
      <c r="F902" s="270"/>
      <c r="G902" s="254"/>
      <c r="H902" s="254"/>
      <c r="I902" s="254"/>
      <c r="J902" s="254"/>
      <c r="K902" s="254"/>
      <c r="L902" s="254"/>
      <c r="M902" s="254"/>
      <c r="N902" s="254"/>
      <c r="O902" s="254"/>
      <c r="P902" s="254"/>
      <c r="Q902" s="254"/>
      <c r="R902" s="254"/>
      <c r="S902" s="254"/>
      <c r="T902" s="254"/>
      <c r="U902" s="254"/>
      <c r="V902" s="254"/>
      <c r="W902" s="254"/>
      <c r="X902" s="254"/>
      <c r="Y902" s="254"/>
      <c r="Z902" s="254"/>
    </row>
    <row r="903" spans="1:26" ht="13.5" customHeight="1">
      <c r="A903" s="254"/>
      <c r="B903" s="254"/>
      <c r="C903" s="254"/>
      <c r="D903" s="269"/>
      <c r="E903" s="254"/>
      <c r="F903" s="270"/>
      <c r="G903" s="254"/>
      <c r="H903" s="254"/>
      <c r="I903" s="254"/>
      <c r="J903" s="254"/>
      <c r="K903" s="254"/>
      <c r="L903" s="254"/>
      <c r="M903" s="254"/>
      <c r="N903" s="254"/>
      <c r="O903" s="254"/>
      <c r="P903" s="254"/>
      <c r="Q903" s="254"/>
      <c r="R903" s="254"/>
      <c r="S903" s="254"/>
      <c r="T903" s="254"/>
      <c r="U903" s="254"/>
      <c r="V903" s="254"/>
      <c r="W903" s="254"/>
      <c r="X903" s="254"/>
      <c r="Y903" s="254"/>
      <c r="Z903" s="254"/>
    </row>
    <row r="904" spans="1:26" ht="13.5" customHeight="1">
      <c r="A904" s="254"/>
      <c r="B904" s="254"/>
      <c r="C904" s="254"/>
      <c r="D904" s="269"/>
      <c r="E904" s="254"/>
      <c r="F904" s="270"/>
      <c r="G904" s="254"/>
      <c r="H904" s="254"/>
      <c r="I904" s="254"/>
      <c r="J904" s="254"/>
      <c r="K904" s="254"/>
      <c r="L904" s="254"/>
      <c r="M904" s="254"/>
      <c r="N904" s="254"/>
      <c r="O904" s="254"/>
      <c r="P904" s="254"/>
      <c r="Q904" s="254"/>
      <c r="R904" s="254"/>
      <c r="S904" s="254"/>
      <c r="T904" s="254"/>
      <c r="U904" s="254"/>
      <c r="V904" s="254"/>
      <c r="W904" s="254"/>
      <c r="X904" s="254"/>
      <c r="Y904" s="254"/>
      <c r="Z904" s="254"/>
    </row>
    <row r="905" spans="1:26" ht="13.5" customHeight="1">
      <c r="A905" s="254"/>
      <c r="B905" s="254"/>
      <c r="C905" s="254"/>
      <c r="D905" s="269"/>
      <c r="E905" s="254"/>
      <c r="F905" s="270"/>
      <c r="G905" s="254"/>
      <c r="H905" s="254"/>
      <c r="I905" s="254"/>
      <c r="J905" s="254"/>
      <c r="K905" s="254"/>
      <c r="L905" s="254"/>
      <c r="M905" s="254"/>
      <c r="N905" s="254"/>
      <c r="O905" s="254"/>
      <c r="P905" s="254"/>
      <c r="Q905" s="254"/>
      <c r="R905" s="254"/>
      <c r="S905" s="254"/>
      <c r="T905" s="254"/>
      <c r="U905" s="254"/>
      <c r="V905" s="254"/>
      <c r="W905" s="254"/>
      <c r="X905" s="254"/>
      <c r="Y905" s="254"/>
      <c r="Z905" s="254"/>
    </row>
    <row r="906" spans="1:26" ht="13.5" customHeight="1">
      <c r="A906" s="254"/>
      <c r="B906" s="254"/>
      <c r="C906" s="254"/>
      <c r="D906" s="269"/>
      <c r="E906" s="254"/>
      <c r="F906" s="270"/>
      <c r="G906" s="254"/>
      <c r="H906" s="254"/>
      <c r="I906" s="254"/>
      <c r="J906" s="254"/>
      <c r="K906" s="254"/>
      <c r="L906" s="254"/>
      <c r="M906" s="254"/>
      <c r="N906" s="254"/>
      <c r="O906" s="254"/>
      <c r="P906" s="254"/>
      <c r="Q906" s="254"/>
      <c r="R906" s="254"/>
      <c r="S906" s="254"/>
      <c r="T906" s="254"/>
      <c r="U906" s="254"/>
      <c r="V906" s="254"/>
      <c r="W906" s="254"/>
      <c r="X906" s="254"/>
      <c r="Y906" s="254"/>
      <c r="Z906" s="254"/>
    </row>
    <row r="907" spans="1:26" ht="13.5" customHeight="1">
      <c r="A907" s="254"/>
      <c r="B907" s="254"/>
      <c r="C907" s="254"/>
      <c r="D907" s="269"/>
      <c r="E907" s="254"/>
      <c r="F907" s="270"/>
      <c r="G907" s="254"/>
      <c r="H907" s="254"/>
      <c r="I907" s="254"/>
      <c r="J907" s="254"/>
      <c r="K907" s="254"/>
      <c r="L907" s="254"/>
      <c r="M907" s="254"/>
      <c r="N907" s="254"/>
      <c r="O907" s="254"/>
      <c r="P907" s="254"/>
      <c r="Q907" s="254"/>
      <c r="R907" s="254"/>
      <c r="S907" s="254"/>
      <c r="T907" s="254"/>
      <c r="U907" s="254"/>
      <c r="V907" s="254"/>
      <c r="W907" s="254"/>
      <c r="X907" s="254"/>
      <c r="Y907" s="254"/>
      <c r="Z907" s="254"/>
    </row>
    <row r="908" spans="1:26" ht="13.5" customHeight="1">
      <c r="A908" s="254"/>
      <c r="B908" s="254"/>
      <c r="C908" s="254"/>
      <c r="D908" s="269"/>
      <c r="E908" s="254"/>
      <c r="F908" s="270"/>
      <c r="G908" s="254"/>
      <c r="H908" s="254"/>
      <c r="I908" s="254"/>
      <c r="J908" s="254"/>
      <c r="K908" s="254"/>
      <c r="L908" s="254"/>
      <c r="M908" s="254"/>
      <c r="N908" s="254"/>
      <c r="O908" s="254"/>
      <c r="P908" s="254"/>
      <c r="Q908" s="254"/>
      <c r="R908" s="254"/>
      <c r="S908" s="254"/>
      <c r="T908" s="254"/>
      <c r="U908" s="254"/>
      <c r="V908" s="254"/>
      <c r="W908" s="254"/>
      <c r="X908" s="254"/>
      <c r="Y908" s="254"/>
      <c r="Z908" s="254"/>
    </row>
    <row r="909" spans="1:26" ht="13.5" customHeight="1">
      <c r="A909" s="254"/>
      <c r="B909" s="254"/>
      <c r="C909" s="254"/>
      <c r="D909" s="269"/>
      <c r="E909" s="254"/>
      <c r="F909" s="270"/>
      <c r="G909" s="254"/>
      <c r="H909" s="254"/>
      <c r="I909" s="254"/>
      <c r="J909" s="254"/>
      <c r="K909" s="254"/>
      <c r="L909" s="254"/>
      <c r="M909" s="254"/>
      <c r="N909" s="254"/>
      <c r="O909" s="254"/>
      <c r="P909" s="254"/>
      <c r="Q909" s="254"/>
      <c r="R909" s="254"/>
      <c r="S909" s="254"/>
      <c r="T909" s="254"/>
      <c r="U909" s="254"/>
      <c r="V909" s="254"/>
      <c r="W909" s="254"/>
      <c r="X909" s="254"/>
      <c r="Y909" s="254"/>
      <c r="Z909" s="254"/>
    </row>
    <row r="910" spans="1:26" ht="13.5" customHeight="1">
      <c r="A910" s="254"/>
      <c r="B910" s="254"/>
      <c r="C910" s="254"/>
      <c r="D910" s="269"/>
      <c r="E910" s="254"/>
      <c r="F910" s="270"/>
      <c r="G910" s="254"/>
      <c r="H910" s="254"/>
      <c r="I910" s="254"/>
      <c r="J910" s="254"/>
      <c r="K910" s="254"/>
      <c r="L910" s="254"/>
      <c r="M910" s="254"/>
      <c r="N910" s="254"/>
      <c r="O910" s="254"/>
      <c r="P910" s="254"/>
      <c r="Q910" s="254"/>
      <c r="R910" s="254"/>
      <c r="S910" s="254"/>
      <c r="T910" s="254"/>
      <c r="U910" s="254"/>
      <c r="V910" s="254"/>
      <c r="W910" s="254"/>
      <c r="X910" s="254"/>
      <c r="Y910" s="254"/>
      <c r="Z910" s="254"/>
    </row>
    <row r="911" spans="1:26" ht="13.5" customHeight="1">
      <c r="A911" s="254"/>
      <c r="B911" s="254"/>
      <c r="C911" s="254"/>
      <c r="D911" s="269"/>
      <c r="E911" s="254"/>
      <c r="F911" s="270"/>
      <c r="G911" s="254"/>
      <c r="H911" s="254"/>
      <c r="I911" s="254"/>
      <c r="J911" s="254"/>
      <c r="K911" s="254"/>
      <c r="L911" s="254"/>
      <c r="M911" s="254"/>
      <c r="N911" s="254"/>
      <c r="O911" s="254"/>
      <c r="P911" s="254"/>
      <c r="Q911" s="254"/>
      <c r="R911" s="254"/>
      <c r="S911" s="254"/>
      <c r="T911" s="254"/>
      <c r="U911" s="254"/>
      <c r="V911" s="254"/>
      <c r="W911" s="254"/>
      <c r="X911" s="254"/>
      <c r="Y911" s="254"/>
      <c r="Z911" s="254"/>
    </row>
    <row r="912" spans="1:26" ht="13.5" customHeight="1">
      <c r="A912" s="254"/>
      <c r="B912" s="254"/>
      <c r="C912" s="254"/>
      <c r="D912" s="269"/>
      <c r="E912" s="254"/>
      <c r="F912" s="270"/>
      <c r="G912" s="254"/>
      <c r="H912" s="254"/>
      <c r="I912" s="254"/>
      <c r="J912" s="254"/>
      <c r="K912" s="254"/>
      <c r="L912" s="254"/>
      <c r="M912" s="254"/>
      <c r="N912" s="254"/>
      <c r="O912" s="254"/>
      <c r="P912" s="254"/>
      <c r="Q912" s="254"/>
      <c r="R912" s="254"/>
      <c r="S912" s="254"/>
      <c r="T912" s="254"/>
      <c r="U912" s="254"/>
      <c r="V912" s="254"/>
      <c r="W912" s="254"/>
      <c r="X912" s="254"/>
      <c r="Y912" s="254"/>
      <c r="Z912" s="254"/>
    </row>
    <row r="913" spans="1:26" ht="13.5" customHeight="1">
      <c r="A913" s="254"/>
      <c r="B913" s="254"/>
      <c r="C913" s="254"/>
      <c r="D913" s="269"/>
      <c r="E913" s="254"/>
      <c r="F913" s="270"/>
      <c r="G913" s="254"/>
      <c r="H913" s="254"/>
      <c r="I913" s="254"/>
      <c r="J913" s="254"/>
      <c r="K913" s="254"/>
      <c r="L913" s="254"/>
      <c r="M913" s="254"/>
      <c r="N913" s="254"/>
      <c r="O913" s="254"/>
      <c r="P913" s="254"/>
      <c r="Q913" s="254"/>
      <c r="R913" s="254"/>
      <c r="S913" s="254"/>
      <c r="T913" s="254"/>
      <c r="U913" s="254"/>
      <c r="V913" s="254"/>
      <c r="W913" s="254"/>
      <c r="X913" s="254"/>
      <c r="Y913" s="254"/>
      <c r="Z913" s="254"/>
    </row>
    <row r="914" spans="1:26" ht="13.5" customHeight="1">
      <c r="A914" s="254"/>
      <c r="B914" s="254"/>
      <c r="C914" s="254"/>
      <c r="D914" s="269"/>
      <c r="E914" s="254"/>
      <c r="F914" s="270"/>
      <c r="G914" s="254"/>
      <c r="H914" s="254"/>
      <c r="I914" s="254"/>
      <c r="J914" s="254"/>
      <c r="K914" s="254"/>
      <c r="L914" s="254"/>
      <c r="M914" s="254"/>
      <c r="N914" s="254"/>
      <c r="O914" s="254"/>
      <c r="P914" s="254"/>
      <c r="Q914" s="254"/>
      <c r="R914" s="254"/>
      <c r="S914" s="254"/>
      <c r="T914" s="254"/>
      <c r="U914" s="254"/>
      <c r="V914" s="254"/>
      <c r="W914" s="254"/>
      <c r="X914" s="254"/>
      <c r="Y914" s="254"/>
      <c r="Z914" s="254"/>
    </row>
    <row r="915" spans="1:26" ht="13.5" customHeight="1">
      <c r="A915" s="254"/>
      <c r="B915" s="254"/>
      <c r="C915" s="254"/>
      <c r="D915" s="269"/>
      <c r="E915" s="254"/>
      <c r="F915" s="270"/>
      <c r="G915" s="254"/>
      <c r="H915" s="254"/>
      <c r="I915" s="254"/>
      <c r="J915" s="254"/>
      <c r="K915" s="254"/>
      <c r="L915" s="254"/>
      <c r="M915" s="254"/>
      <c r="N915" s="254"/>
      <c r="O915" s="254"/>
      <c r="P915" s="254"/>
      <c r="Q915" s="254"/>
      <c r="R915" s="254"/>
      <c r="S915" s="254"/>
      <c r="T915" s="254"/>
      <c r="U915" s="254"/>
      <c r="V915" s="254"/>
      <c r="W915" s="254"/>
      <c r="X915" s="254"/>
      <c r="Y915" s="254"/>
      <c r="Z915" s="254"/>
    </row>
    <row r="916" spans="1:26" ht="13.5" customHeight="1">
      <c r="A916" s="254"/>
      <c r="B916" s="254"/>
      <c r="C916" s="254"/>
      <c r="D916" s="269"/>
      <c r="E916" s="254"/>
      <c r="F916" s="270"/>
      <c r="G916" s="254"/>
      <c r="H916" s="254"/>
      <c r="I916" s="254"/>
      <c r="J916" s="254"/>
      <c r="K916" s="254"/>
      <c r="L916" s="254"/>
      <c r="M916" s="254"/>
      <c r="N916" s="254"/>
      <c r="O916" s="254"/>
      <c r="P916" s="254"/>
      <c r="Q916" s="254"/>
      <c r="R916" s="254"/>
      <c r="S916" s="254"/>
      <c r="T916" s="254"/>
      <c r="U916" s="254"/>
      <c r="V916" s="254"/>
      <c r="W916" s="254"/>
      <c r="X916" s="254"/>
      <c r="Y916" s="254"/>
      <c r="Z916" s="254"/>
    </row>
    <row r="917" spans="1:26" ht="13.5" customHeight="1">
      <c r="A917" s="254"/>
      <c r="B917" s="254"/>
      <c r="C917" s="254"/>
      <c r="D917" s="269"/>
      <c r="E917" s="254"/>
      <c r="F917" s="270"/>
      <c r="G917" s="254"/>
      <c r="H917" s="254"/>
      <c r="I917" s="254"/>
      <c r="J917" s="254"/>
      <c r="K917" s="254"/>
      <c r="L917" s="254"/>
      <c r="M917" s="254"/>
      <c r="N917" s="254"/>
      <c r="O917" s="254"/>
      <c r="P917" s="254"/>
      <c r="Q917" s="254"/>
      <c r="R917" s="254"/>
      <c r="S917" s="254"/>
      <c r="T917" s="254"/>
      <c r="U917" s="254"/>
      <c r="V917" s="254"/>
      <c r="W917" s="254"/>
      <c r="X917" s="254"/>
      <c r="Y917" s="254"/>
      <c r="Z917" s="254"/>
    </row>
    <row r="918" spans="1:26" ht="13.5" customHeight="1">
      <c r="A918" s="254"/>
      <c r="B918" s="254"/>
      <c r="C918" s="254"/>
      <c r="D918" s="269"/>
      <c r="E918" s="254"/>
      <c r="F918" s="270"/>
      <c r="G918" s="254"/>
      <c r="H918" s="254"/>
      <c r="I918" s="254"/>
      <c r="J918" s="254"/>
      <c r="K918" s="254"/>
      <c r="L918" s="254"/>
      <c r="M918" s="254"/>
      <c r="N918" s="254"/>
      <c r="O918" s="254"/>
      <c r="P918" s="254"/>
      <c r="Q918" s="254"/>
      <c r="R918" s="254"/>
      <c r="S918" s="254"/>
      <c r="T918" s="254"/>
      <c r="U918" s="254"/>
      <c r="V918" s="254"/>
      <c r="W918" s="254"/>
      <c r="X918" s="254"/>
      <c r="Y918" s="254"/>
      <c r="Z918" s="254"/>
    </row>
    <row r="919" spans="1:26" ht="13.5" customHeight="1">
      <c r="A919" s="254"/>
      <c r="B919" s="254"/>
      <c r="C919" s="254"/>
      <c r="D919" s="269"/>
      <c r="E919" s="254"/>
      <c r="F919" s="270"/>
      <c r="G919" s="254"/>
      <c r="H919" s="254"/>
      <c r="I919" s="254"/>
      <c r="J919" s="254"/>
      <c r="K919" s="254"/>
      <c r="L919" s="254"/>
      <c r="M919" s="254"/>
      <c r="N919" s="254"/>
      <c r="O919" s="254"/>
      <c r="P919" s="254"/>
      <c r="Q919" s="254"/>
      <c r="R919" s="254"/>
      <c r="S919" s="254"/>
      <c r="T919" s="254"/>
      <c r="U919" s="254"/>
      <c r="V919" s="254"/>
      <c r="W919" s="254"/>
      <c r="X919" s="254"/>
      <c r="Y919" s="254"/>
      <c r="Z919" s="254"/>
    </row>
    <row r="920" spans="1:26" ht="13.5" customHeight="1">
      <c r="A920" s="254"/>
      <c r="B920" s="254"/>
      <c r="C920" s="254"/>
      <c r="D920" s="269"/>
      <c r="E920" s="254"/>
      <c r="F920" s="270"/>
      <c r="G920" s="254"/>
      <c r="H920" s="254"/>
      <c r="I920" s="254"/>
      <c r="J920" s="254"/>
      <c r="K920" s="254"/>
      <c r="L920" s="254"/>
      <c r="M920" s="254"/>
      <c r="N920" s="254"/>
      <c r="O920" s="254"/>
      <c r="P920" s="254"/>
      <c r="Q920" s="254"/>
      <c r="R920" s="254"/>
      <c r="S920" s="254"/>
      <c r="T920" s="254"/>
      <c r="U920" s="254"/>
      <c r="V920" s="254"/>
      <c r="W920" s="254"/>
      <c r="X920" s="254"/>
      <c r="Y920" s="254"/>
      <c r="Z920" s="254"/>
    </row>
    <row r="921" spans="1:26" ht="13.5" customHeight="1">
      <c r="A921" s="254"/>
      <c r="B921" s="254"/>
      <c r="C921" s="254"/>
      <c r="D921" s="269"/>
      <c r="E921" s="254"/>
      <c r="F921" s="270"/>
      <c r="G921" s="254"/>
      <c r="H921" s="254"/>
      <c r="I921" s="254"/>
      <c r="J921" s="254"/>
      <c r="K921" s="254"/>
      <c r="L921" s="254"/>
      <c r="M921" s="254"/>
      <c r="N921" s="254"/>
      <c r="O921" s="254"/>
      <c r="P921" s="254"/>
      <c r="Q921" s="254"/>
      <c r="R921" s="254"/>
      <c r="S921" s="254"/>
      <c r="T921" s="254"/>
      <c r="U921" s="254"/>
      <c r="V921" s="254"/>
      <c r="W921" s="254"/>
      <c r="X921" s="254"/>
      <c r="Y921" s="254"/>
      <c r="Z921" s="254"/>
    </row>
    <row r="922" spans="1:26" ht="13.5" customHeight="1">
      <c r="A922" s="254"/>
      <c r="B922" s="254"/>
      <c r="C922" s="254"/>
      <c r="D922" s="269"/>
      <c r="E922" s="254"/>
      <c r="F922" s="270"/>
      <c r="G922" s="254"/>
      <c r="H922" s="254"/>
      <c r="I922" s="254"/>
      <c r="J922" s="254"/>
      <c r="K922" s="254"/>
      <c r="L922" s="254"/>
      <c r="M922" s="254"/>
      <c r="N922" s="254"/>
      <c r="O922" s="254"/>
      <c r="P922" s="254"/>
      <c r="Q922" s="254"/>
      <c r="R922" s="254"/>
      <c r="S922" s="254"/>
      <c r="T922" s="254"/>
      <c r="U922" s="254"/>
      <c r="V922" s="254"/>
      <c r="W922" s="254"/>
      <c r="X922" s="254"/>
      <c r="Y922" s="254"/>
      <c r="Z922" s="254"/>
    </row>
    <row r="923" spans="1:26" ht="13.5" customHeight="1">
      <c r="A923" s="254"/>
      <c r="B923" s="254"/>
      <c r="C923" s="254"/>
      <c r="D923" s="269"/>
      <c r="E923" s="254"/>
      <c r="F923" s="270"/>
      <c r="G923" s="254"/>
      <c r="H923" s="254"/>
      <c r="I923" s="254"/>
      <c r="J923" s="254"/>
      <c r="K923" s="254"/>
      <c r="L923" s="254"/>
      <c r="M923" s="254"/>
      <c r="N923" s="254"/>
      <c r="O923" s="254"/>
      <c r="P923" s="254"/>
      <c r="Q923" s="254"/>
      <c r="R923" s="254"/>
      <c r="S923" s="254"/>
      <c r="T923" s="254"/>
      <c r="U923" s="254"/>
      <c r="V923" s="254"/>
      <c r="W923" s="254"/>
      <c r="X923" s="254"/>
      <c r="Y923" s="254"/>
      <c r="Z923" s="254"/>
    </row>
    <row r="924" spans="1:26" ht="13.5" customHeight="1">
      <c r="A924" s="254"/>
      <c r="B924" s="254"/>
      <c r="C924" s="254"/>
      <c r="D924" s="269"/>
      <c r="E924" s="254"/>
      <c r="F924" s="270"/>
      <c r="G924" s="254"/>
      <c r="H924" s="254"/>
      <c r="I924" s="254"/>
      <c r="J924" s="254"/>
      <c r="K924" s="254"/>
      <c r="L924" s="254"/>
      <c r="M924" s="254"/>
      <c r="N924" s="254"/>
      <c r="O924" s="254"/>
      <c r="P924" s="254"/>
      <c r="Q924" s="254"/>
      <c r="R924" s="254"/>
      <c r="S924" s="254"/>
      <c r="T924" s="254"/>
      <c r="U924" s="254"/>
      <c r="V924" s="254"/>
      <c r="W924" s="254"/>
      <c r="X924" s="254"/>
      <c r="Y924" s="254"/>
      <c r="Z924" s="254"/>
    </row>
    <row r="925" spans="1:26" ht="13.5" customHeight="1">
      <c r="A925" s="254"/>
      <c r="B925" s="254"/>
      <c r="C925" s="254"/>
      <c r="D925" s="269"/>
      <c r="E925" s="254"/>
      <c r="F925" s="270"/>
      <c r="G925" s="254"/>
      <c r="H925" s="254"/>
      <c r="I925" s="254"/>
      <c r="J925" s="254"/>
      <c r="K925" s="254"/>
      <c r="L925" s="254"/>
      <c r="M925" s="254"/>
      <c r="N925" s="254"/>
      <c r="O925" s="254"/>
      <c r="P925" s="254"/>
      <c r="Q925" s="254"/>
      <c r="R925" s="254"/>
      <c r="S925" s="254"/>
      <c r="T925" s="254"/>
      <c r="U925" s="254"/>
      <c r="V925" s="254"/>
      <c r="W925" s="254"/>
      <c r="X925" s="254"/>
      <c r="Y925" s="254"/>
      <c r="Z925" s="254"/>
    </row>
    <row r="926" spans="1:26" ht="13.5" customHeight="1">
      <c r="A926" s="254"/>
      <c r="B926" s="254"/>
      <c r="C926" s="254"/>
      <c r="D926" s="269"/>
      <c r="E926" s="254"/>
      <c r="F926" s="270"/>
      <c r="G926" s="254"/>
      <c r="H926" s="254"/>
      <c r="I926" s="254"/>
      <c r="J926" s="254"/>
      <c r="K926" s="254"/>
      <c r="L926" s="254"/>
      <c r="M926" s="254"/>
      <c r="N926" s="254"/>
      <c r="O926" s="254"/>
      <c r="P926" s="254"/>
      <c r="Q926" s="254"/>
      <c r="R926" s="254"/>
      <c r="S926" s="254"/>
      <c r="T926" s="254"/>
      <c r="U926" s="254"/>
      <c r="V926" s="254"/>
      <c r="W926" s="254"/>
      <c r="X926" s="254"/>
      <c r="Y926" s="254"/>
      <c r="Z926" s="254"/>
    </row>
    <row r="927" spans="1:26" ht="13.5" customHeight="1">
      <c r="A927" s="254"/>
      <c r="B927" s="254"/>
      <c r="C927" s="254"/>
      <c r="D927" s="269"/>
      <c r="E927" s="254"/>
      <c r="F927" s="270"/>
      <c r="G927" s="254"/>
      <c r="H927" s="254"/>
      <c r="I927" s="254"/>
      <c r="J927" s="254"/>
      <c r="K927" s="254"/>
      <c r="L927" s="254"/>
      <c r="M927" s="254"/>
      <c r="N927" s="254"/>
      <c r="O927" s="254"/>
      <c r="P927" s="254"/>
      <c r="Q927" s="254"/>
      <c r="R927" s="254"/>
      <c r="S927" s="254"/>
      <c r="T927" s="254"/>
      <c r="U927" s="254"/>
      <c r="V927" s="254"/>
      <c r="W927" s="254"/>
      <c r="X927" s="254"/>
      <c r="Y927" s="254"/>
      <c r="Z927" s="254"/>
    </row>
    <row r="928" spans="1:26" ht="13.5" customHeight="1">
      <c r="A928" s="254"/>
      <c r="B928" s="254"/>
      <c r="C928" s="254"/>
      <c r="D928" s="269"/>
      <c r="E928" s="254"/>
      <c r="F928" s="270"/>
      <c r="G928" s="254"/>
      <c r="H928" s="254"/>
      <c r="I928" s="254"/>
      <c r="J928" s="254"/>
      <c r="K928" s="254"/>
      <c r="L928" s="254"/>
      <c r="M928" s="254"/>
      <c r="N928" s="254"/>
      <c r="O928" s="254"/>
      <c r="P928" s="254"/>
      <c r="Q928" s="254"/>
      <c r="R928" s="254"/>
      <c r="S928" s="254"/>
      <c r="T928" s="254"/>
      <c r="U928" s="254"/>
      <c r="V928" s="254"/>
      <c r="W928" s="254"/>
      <c r="X928" s="254"/>
      <c r="Y928" s="254"/>
      <c r="Z928" s="254"/>
    </row>
    <row r="929" spans="1:26" ht="13.5" customHeight="1">
      <c r="A929" s="254"/>
      <c r="B929" s="254"/>
      <c r="C929" s="254"/>
      <c r="D929" s="269"/>
      <c r="E929" s="254"/>
      <c r="F929" s="270"/>
      <c r="G929" s="254"/>
      <c r="H929" s="254"/>
      <c r="I929" s="254"/>
      <c r="J929" s="254"/>
      <c r="K929" s="254"/>
      <c r="L929" s="254"/>
      <c r="M929" s="254"/>
      <c r="N929" s="254"/>
      <c r="O929" s="254"/>
      <c r="P929" s="254"/>
      <c r="Q929" s="254"/>
      <c r="R929" s="254"/>
      <c r="S929" s="254"/>
      <c r="T929" s="254"/>
      <c r="U929" s="254"/>
      <c r="V929" s="254"/>
      <c r="W929" s="254"/>
      <c r="X929" s="254"/>
      <c r="Y929" s="254"/>
      <c r="Z929" s="254"/>
    </row>
    <row r="930" spans="1:26" ht="13.5" customHeight="1">
      <c r="A930" s="254"/>
      <c r="B930" s="254"/>
      <c r="C930" s="254"/>
      <c r="D930" s="269"/>
      <c r="E930" s="254"/>
      <c r="F930" s="270"/>
      <c r="G930" s="254"/>
      <c r="H930" s="254"/>
      <c r="I930" s="254"/>
      <c r="J930" s="254"/>
      <c r="K930" s="254"/>
      <c r="L930" s="254"/>
      <c r="M930" s="254"/>
      <c r="N930" s="254"/>
      <c r="O930" s="254"/>
      <c r="P930" s="254"/>
      <c r="Q930" s="254"/>
      <c r="R930" s="254"/>
      <c r="S930" s="254"/>
      <c r="T930" s="254"/>
      <c r="U930" s="254"/>
      <c r="V930" s="254"/>
      <c r="W930" s="254"/>
      <c r="X930" s="254"/>
      <c r="Y930" s="254"/>
      <c r="Z930" s="254"/>
    </row>
    <row r="931" spans="1:26" ht="13.5" customHeight="1">
      <c r="A931" s="254"/>
      <c r="B931" s="254"/>
      <c r="C931" s="254"/>
      <c r="D931" s="269"/>
      <c r="E931" s="254"/>
      <c r="F931" s="270"/>
      <c r="G931" s="254"/>
      <c r="H931" s="254"/>
      <c r="I931" s="254"/>
      <c r="J931" s="254"/>
      <c r="K931" s="254"/>
      <c r="L931" s="254"/>
      <c r="M931" s="254"/>
      <c r="N931" s="254"/>
      <c r="O931" s="254"/>
      <c r="P931" s="254"/>
      <c r="Q931" s="254"/>
      <c r="R931" s="254"/>
      <c r="S931" s="254"/>
      <c r="T931" s="254"/>
      <c r="U931" s="254"/>
      <c r="V931" s="254"/>
      <c r="W931" s="254"/>
      <c r="X931" s="254"/>
      <c r="Y931" s="254"/>
      <c r="Z931" s="254"/>
    </row>
    <row r="932" spans="1:26" ht="13.5" customHeight="1">
      <c r="A932" s="254"/>
      <c r="B932" s="254"/>
      <c r="C932" s="254"/>
      <c r="D932" s="269"/>
      <c r="E932" s="254"/>
      <c r="F932" s="270"/>
      <c r="G932" s="254"/>
      <c r="H932" s="254"/>
      <c r="I932" s="254"/>
      <c r="J932" s="254"/>
      <c r="K932" s="254"/>
      <c r="L932" s="254"/>
      <c r="M932" s="254"/>
      <c r="N932" s="254"/>
      <c r="O932" s="254"/>
      <c r="P932" s="254"/>
      <c r="Q932" s="254"/>
      <c r="R932" s="254"/>
      <c r="S932" s="254"/>
      <c r="T932" s="254"/>
      <c r="U932" s="254"/>
      <c r="V932" s="254"/>
      <c r="W932" s="254"/>
      <c r="X932" s="254"/>
      <c r="Y932" s="254"/>
      <c r="Z932" s="254"/>
    </row>
    <row r="933" spans="1:26" ht="13.5" customHeight="1">
      <c r="A933" s="254"/>
      <c r="B933" s="254"/>
      <c r="C933" s="254"/>
      <c r="D933" s="269"/>
      <c r="E933" s="254"/>
      <c r="F933" s="270"/>
      <c r="G933" s="254"/>
      <c r="H933" s="254"/>
      <c r="I933" s="254"/>
      <c r="J933" s="254"/>
      <c r="K933" s="254"/>
      <c r="L933" s="254"/>
      <c r="M933" s="254"/>
      <c r="N933" s="254"/>
      <c r="O933" s="254"/>
      <c r="P933" s="254"/>
      <c r="Q933" s="254"/>
      <c r="R933" s="254"/>
      <c r="S933" s="254"/>
      <c r="T933" s="254"/>
      <c r="U933" s="254"/>
      <c r="V933" s="254"/>
      <c r="W933" s="254"/>
      <c r="X933" s="254"/>
      <c r="Y933" s="254"/>
      <c r="Z933" s="254"/>
    </row>
    <row r="934" spans="1:26" ht="13.5" customHeight="1">
      <c r="A934" s="254"/>
      <c r="B934" s="254"/>
      <c r="C934" s="254"/>
      <c r="D934" s="269"/>
      <c r="E934" s="254"/>
      <c r="F934" s="270"/>
      <c r="G934" s="254"/>
      <c r="H934" s="254"/>
      <c r="I934" s="254"/>
      <c r="J934" s="254"/>
      <c r="K934" s="254"/>
      <c r="L934" s="254"/>
      <c r="M934" s="254"/>
      <c r="N934" s="254"/>
      <c r="O934" s="254"/>
      <c r="P934" s="254"/>
      <c r="Q934" s="254"/>
      <c r="R934" s="254"/>
      <c r="S934" s="254"/>
      <c r="T934" s="254"/>
      <c r="U934" s="254"/>
      <c r="V934" s="254"/>
      <c r="W934" s="254"/>
      <c r="X934" s="254"/>
      <c r="Y934" s="254"/>
      <c r="Z934" s="254"/>
    </row>
    <row r="935" spans="1:26" ht="13.5" customHeight="1">
      <c r="A935" s="254"/>
      <c r="B935" s="254"/>
      <c r="C935" s="254"/>
      <c r="D935" s="269"/>
      <c r="E935" s="254"/>
      <c r="F935" s="270"/>
      <c r="G935" s="254"/>
      <c r="H935" s="254"/>
      <c r="I935" s="254"/>
      <c r="J935" s="254"/>
      <c r="K935" s="254"/>
      <c r="L935" s="254"/>
      <c r="M935" s="254"/>
      <c r="N935" s="254"/>
      <c r="O935" s="254"/>
      <c r="P935" s="254"/>
      <c r="Q935" s="254"/>
      <c r="R935" s="254"/>
      <c r="S935" s="254"/>
      <c r="T935" s="254"/>
      <c r="U935" s="254"/>
      <c r="V935" s="254"/>
      <c r="W935" s="254"/>
      <c r="X935" s="254"/>
      <c r="Y935" s="254"/>
      <c r="Z935" s="254"/>
    </row>
    <row r="936" spans="1:26" ht="13.5" customHeight="1">
      <c r="A936" s="254"/>
      <c r="B936" s="254"/>
      <c r="C936" s="254"/>
      <c r="D936" s="269"/>
      <c r="E936" s="254"/>
      <c r="F936" s="270"/>
      <c r="G936" s="254"/>
      <c r="H936" s="254"/>
      <c r="I936" s="254"/>
      <c r="J936" s="254"/>
      <c r="K936" s="254"/>
      <c r="L936" s="254"/>
      <c r="M936" s="254"/>
      <c r="N936" s="254"/>
      <c r="O936" s="254"/>
      <c r="P936" s="254"/>
      <c r="Q936" s="254"/>
      <c r="R936" s="254"/>
      <c r="S936" s="254"/>
      <c r="T936" s="254"/>
      <c r="U936" s="254"/>
      <c r="V936" s="254"/>
      <c r="W936" s="254"/>
      <c r="X936" s="254"/>
      <c r="Y936" s="254"/>
      <c r="Z936" s="254"/>
    </row>
    <row r="937" spans="1:26" ht="13.5" customHeight="1">
      <c r="A937" s="254"/>
      <c r="B937" s="254"/>
      <c r="C937" s="254"/>
      <c r="D937" s="269"/>
      <c r="E937" s="254"/>
      <c r="F937" s="270"/>
      <c r="G937" s="254"/>
      <c r="H937" s="254"/>
      <c r="I937" s="254"/>
      <c r="J937" s="254"/>
      <c r="K937" s="254"/>
      <c r="L937" s="254"/>
      <c r="M937" s="254"/>
      <c r="N937" s="254"/>
      <c r="O937" s="254"/>
      <c r="P937" s="254"/>
      <c r="Q937" s="254"/>
      <c r="R937" s="254"/>
      <c r="S937" s="254"/>
      <c r="T937" s="254"/>
      <c r="U937" s="254"/>
      <c r="V937" s="254"/>
      <c r="W937" s="254"/>
      <c r="X937" s="254"/>
      <c r="Y937" s="254"/>
      <c r="Z937" s="254"/>
    </row>
    <row r="938" spans="1:26" ht="13.5" customHeight="1">
      <c r="A938" s="254"/>
      <c r="B938" s="254"/>
      <c r="C938" s="254"/>
      <c r="D938" s="269"/>
      <c r="E938" s="254"/>
      <c r="F938" s="270"/>
      <c r="G938" s="254"/>
      <c r="H938" s="254"/>
      <c r="I938" s="254"/>
      <c r="J938" s="254"/>
      <c r="K938" s="254"/>
      <c r="L938" s="254"/>
      <c r="M938" s="254"/>
      <c r="N938" s="254"/>
      <c r="O938" s="254"/>
      <c r="P938" s="254"/>
      <c r="Q938" s="254"/>
      <c r="R938" s="254"/>
      <c r="S938" s="254"/>
      <c r="T938" s="254"/>
      <c r="U938" s="254"/>
      <c r="V938" s="254"/>
      <c r="W938" s="254"/>
      <c r="X938" s="254"/>
      <c r="Y938" s="254"/>
      <c r="Z938" s="254"/>
    </row>
    <row r="939" spans="1:26" ht="13.5" customHeight="1">
      <c r="A939" s="254"/>
      <c r="B939" s="254"/>
      <c r="C939" s="254"/>
      <c r="D939" s="269"/>
      <c r="E939" s="254"/>
      <c r="F939" s="270"/>
      <c r="G939" s="254"/>
      <c r="H939" s="254"/>
      <c r="I939" s="254"/>
      <c r="J939" s="254"/>
      <c r="K939" s="254"/>
      <c r="L939" s="254"/>
      <c r="M939" s="254"/>
      <c r="N939" s="254"/>
      <c r="O939" s="254"/>
      <c r="P939" s="254"/>
      <c r="Q939" s="254"/>
      <c r="R939" s="254"/>
      <c r="S939" s="254"/>
      <c r="T939" s="254"/>
      <c r="U939" s="254"/>
      <c r="V939" s="254"/>
      <c r="W939" s="254"/>
      <c r="X939" s="254"/>
      <c r="Y939" s="254"/>
      <c r="Z939" s="254"/>
    </row>
    <row r="940" spans="1:26" ht="13.5" customHeight="1">
      <c r="A940" s="254"/>
      <c r="B940" s="254"/>
      <c r="C940" s="254"/>
      <c r="D940" s="269"/>
      <c r="E940" s="254"/>
      <c r="F940" s="270"/>
      <c r="G940" s="254"/>
      <c r="H940" s="254"/>
      <c r="I940" s="254"/>
      <c r="J940" s="254"/>
      <c r="K940" s="254"/>
      <c r="L940" s="254"/>
      <c r="M940" s="254"/>
      <c r="N940" s="254"/>
      <c r="O940" s="254"/>
      <c r="P940" s="254"/>
      <c r="Q940" s="254"/>
      <c r="R940" s="254"/>
      <c r="S940" s="254"/>
      <c r="T940" s="254"/>
      <c r="U940" s="254"/>
      <c r="V940" s="254"/>
      <c r="W940" s="254"/>
      <c r="X940" s="254"/>
      <c r="Y940" s="254"/>
      <c r="Z940" s="254"/>
    </row>
    <row r="941" spans="1:26" ht="13.5" customHeight="1">
      <c r="A941" s="254"/>
      <c r="B941" s="254"/>
      <c r="C941" s="254"/>
      <c r="D941" s="269"/>
      <c r="E941" s="254"/>
      <c r="F941" s="270"/>
      <c r="G941" s="254"/>
      <c r="H941" s="254"/>
      <c r="I941" s="254"/>
      <c r="J941" s="254"/>
      <c r="K941" s="254"/>
      <c r="L941" s="254"/>
      <c r="M941" s="254"/>
      <c r="N941" s="254"/>
      <c r="O941" s="254"/>
      <c r="P941" s="254"/>
      <c r="Q941" s="254"/>
      <c r="R941" s="254"/>
      <c r="S941" s="254"/>
      <c r="T941" s="254"/>
      <c r="U941" s="254"/>
      <c r="V941" s="254"/>
      <c r="W941" s="254"/>
      <c r="X941" s="254"/>
      <c r="Y941" s="254"/>
      <c r="Z941" s="254"/>
    </row>
    <row r="942" spans="1:26" ht="13.5" customHeight="1">
      <c r="A942" s="254"/>
      <c r="B942" s="254"/>
      <c r="C942" s="254"/>
      <c r="D942" s="269"/>
      <c r="E942" s="254"/>
      <c r="F942" s="270"/>
      <c r="G942" s="254"/>
      <c r="H942" s="254"/>
      <c r="I942" s="254"/>
      <c r="J942" s="254"/>
      <c r="K942" s="254"/>
      <c r="L942" s="254"/>
      <c r="M942" s="254"/>
      <c r="N942" s="254"/>
      <c r="O942" s="254"/>
      <c r="P942" s="254"/>
      <c r="Q942" s="254"/>
      <c r="R942" s="254"/>
      <c r="S942" s="254"/>
      <c r="T942" s="254"/>
      <c r="U942" s="254"/>
      <c r="V942" s="254"/>
      <c r="W942" s="254"/>
      <c r="X942" s="254"/>
      <c r="Y942" s="254"/>
      <c r="Z942" s="254"/>
    </row>
    <row r="943" spans="1:26" ht="13.5" customHeight="1">
      <c r="A943" s="254"/>
      <c r="B943" s="254"/>
      <c r="C943" s="254"/>
      <c r="D943" s="269"/>
      <c r="E943" s="254"/>
      <c r="F943" s="270"/>
      <c r="G943" s="254"/>
      <c r="H943" s="254"/>
      <c r="I943" s="254"/>
      <c r="J943" s="254"/>
      <c r="K943" s="254"/>
      <c r="L943" s="254"/>
      <c r="M943" s="254"/>
      <c r="N943" s="254"/>
      <c r="O943" s="254"/>
      <c r="P943" s="254"/>
      <c r="Q943" s="254"/>
      <c r="R943" s="254"/>
      <c r="S943" s="254"/>
      <c r="T943" s="254"/>
      <c r="U943" s="254"/>
      <c r="V943" s="254"/>
      <c r="W943" s="254"/>
      <c r="X943" s="254"/>
      <c r="Y943" s="254"/>
      <c r="Z943" s="254"/>
    </row>
    <row r="944" spans="1:26" ht="13.5" customHeight="1">
      <c r="A944" s="254"/>
      <c r="B944" s="254"/>
      <c r="C944" s="254"/>
      <c r="D944" s="269"/>
      <c r="E944" s="254"/>
      <c r="F944" s="270"/>
      <c r="G944" s="254"/>
      <c r="H944" s="254"/>
      <c r="I944" s="254"/>
      <c r="J944" s="254"/>
      <c r="K944" s="254"/>
      <c r="L944" s="254"/>
      <c r="M944" s="254"/>
      <c r="N944" s="254"/>
      <c r="O944" s="254"/>
      <c r="P944" s="254"/>
      <c r="Q944" s="254"/>
      <c r="R944" s="254"/>
      <c r="S944" s="254"/>
      <c r="T944" s="254"/>
      <c r="U944" s="254"/>
      <c r="V944" s="254"/>
      <c r="W944" s="254"/>
      <c r="X944" s="254"/>
      <c r="Y944" s="254"/>
      <c r="Z944" s="254"/>
    </row>
    <row r="945" spans="1:26" ht="13.5" customHeight="1">
      <c r="A945" s="254"/>
      <c r="B945" s="254"/>
      <c r="C945" s="254"/>
      <c r="D945" s="269"/>
      <c r="E945" s="254"/>
      <c r="F945" s="270"/>
      <c r="G945" s="254"/>
      <c r="H945" s="254"/>
      <c r="I945" s="254"/>
      <c r="J945" s="254"/>
      <c r="K945" s="254"/>
      <c r="L945" s="254"/>
      <c r="M945" s="254"/>
      <c r="N945" s="254"/>
      <c r="O945" s="254"/>
      <c r="P945" s="254"/>
      <c r="Q945" s="254"/>
      <c r="R945" s="254"/>
      <c r="S945" s="254"/>
      <c r="T945" s="254"/>
      <c r="U945" s="254"/>
      <c r="V945" s="254"/>
      <c r="W945" s="254"/>
      <c r="X945" s="254"/>
      <c r="Y945" s="254"/>
      <c r="Z945" s="254"/>
    </row>
    <row r="946" spans="1:26" ht="13.5" customHeight="1">
      <c r="A946" s="254"/>
      <c r="B946" s="254"/>
      <c r="C946" s="254"/>
      <c r="D946" s="269"/>
      <c r="E946" s="254"/>
      <c r="F946" s="270"/>
      <c r="G946" s="254"/>
      <c r="H946" s="254"/>
      <c r="I946" s="254"/>
      <c r="J946" s="254"/>
      <c r="K946" s="254"/>
      <c r="L946" s="254"/>
      <c r="M946" s="254"/>
      <c r="N946" s="254"/>
      <c r="O946" s="254"/>
      <c r="P946" s="254"/>
      <c r="Q946" s="254"/>
      <c r="R946" s="254"/>
      <c r="S946" s="254"/>
      <c r="T946" s="254"/>
      <c r="U946" s="254"/>
      <c r="V946" s="254"/>
      <c r="W946" s="254"/>
      <c r="X946" s="254"/>
      <c r="Y946" s="254"/>
      <c r="Z946" s="254"/>
    </row>
    <row r="947" spans="1:26" ht="13.5" customHeight="1">
      <c r="A947" s="254"/>
      <c r="B947" s="254"/>
      <c r="C947" s="254"/>
      <c r="D947" s="269"/>
      <c r="E947" s="254"/>
      <c r="F947" s="270"/>
      <c r="G947" s="254"/>
      <c r="H947" s="254"/>
      <c r="I947" s="254"/>
      <c r="J947" s="254"/>
      <c r="K947" s="254"/>
      <c r="L947" s="254"/>
      <c r="M947" s="254"/>
      <c r="N947" s="254"/>
      <c r="O947" s="254"/>
      <c r="P947" s="254"/>
      <c r="Q947" s="254"/>
      <c r="R947" s="254"/>
      <c r="S947" s="254"/>
      <c r="T947" s="254"/>
      <c r="U947" s="254"/>
      <c r="V947" s="254"/>
      <c r="W947" s="254"/>
      <c r="X947" s="254"/>
      <c r="Y947" s="254"/>
      <c r="Z947" s="254"/>
    </row>
    <row r="948" spans="1:26" ht="13.5" customHeight="1">
      <c r="A948" s="254"/>
      <c r="B948" s="254"/>
      <c r="C948" s="254"/>
      <c r="D948" s="269"/>
      <c r="E948" s="254"/>
      <c r="F948" s="270"/>
      <c r="G948" s="254"/>
      <c r="H948" s="254"/>
      <c r="I948" s="254"/>
      <c r="J948" s="254"/>
      <c r="K948" s="254"/>
      <c r="L948" s="254"/>
      <c r="M948" s="254"/>
      <c r="N948" s="254"/>
      <c r="O948" s="254"/>
      <c r="P948" s="254"/>
      <c r="Q948" s="254"/>
      <c r="R948" s="254"/>
      <c r="S948" s="254"/>
      <c r="T948" s="254"/>
      <c r="U948" s="254"/>
      <c r="V948" s="254"/>
      <c r="W948" s="254"/>
      <c r="X948" s="254"/>
      <c r="Y948" s="254"/>
      <c r="Z948" s="254"/>
    </row>
    <row r="949" spans="1:26" ht="13.5" customHeight="1">
      <c r="A949" s="254"/>
      <c r="B949" s="254"/>
      <c r="C949" s="254"/>
      <c r="D949" s="269"/>
      <c r="E949" s="254"/>
      <c r="F949" s="270"/>
      <c r="G949" s="254"/>
      <c r="H949" s="254"/>
      <c r="I949" s="254"/>
      <c r="J949" s="254"/>
      <c r="K949" s="254"/>
      <c r="L949" s="254"/>
      <c r="M949" s="254"/>
      <c r="N949" s="254"/>
      <c r="O949" s="254"/>
      <c r="P949" s="254"/>
      <c r="Q949" s="254"/>
      <c r="R949" s="254"/>
      <c r="S949" s="254"/>
      <c r="T949" s="254"/>
      <c r="U949" s="254"/>
      <c r="V949" s="254"/>
      <c r="W949" s="254"/>
      <c r="X949" s="254"/>
      <c r="Y949" s="254"/>
      <c r="Z949" s="254"/>
    </row>
    <row r="950" spans="1:26" ht="13.5" customHeight="1">
      <c r="A950" s="254"/>
      <c r="B950" s="254"/>
      <c r="C950" s="254"/>
      <c r="D950" s="269"/>
      <c r="E950" s="254"/>
      <c r="F950" s="270"/>
      <c r="G950" s="254"/>
      <c r="H950" s="254"/>
      <c r="I950" s="254"/>
      <c r="J950" s="254"/>
      <c r="K950" s="254"/>
      <c r="L950" s="254"/>
      <c r="M950" s="254"/>
      <c r="N950" s="254"/>
      <c r="O950" s="254"/>
      <c r="P950" s="254"/>
      <c r="Q950" s="254"/>
      <c r="R950" s="254"/>
      <c r="S950" s="254"/>
      <c r="T950" s="254"/>
      <c r="U950" s="254"/>
      <c r="V950" s="254"/>
      <c r="W950" s="254"/>
      <c r="X950" s="254"/>
      <c r="Y950" s="254"/>
      <c r="Z950" s="254"/>
    </row>
    <row r="951" spans="1:26" ht="13.5" customHeight="1">
      <c r="A951" s="254"/>
      <c r="B951" s="254"/>
      <c r="C951" s="254"/>
      <c r="D951" s="269"/>
      <c r="E951" s="254"/>
      <c r="F951" s="270"/>
      <c r="G951" s="254"/>
      <c r="H951" s="254"/>
      <c r="I951" s="254"/>
      <c r="J951" s="254"/>
      <c r="K951" s="254"/>
      <c r="L951" s="254"/>
      <c r="M951" s="254"/>
      <c r="N951" s="254"/>
      <c r="O951" s="254"/>
      <c r="P951" s="254"/>
      <c r="Q951" s="254"/>
      <c r="R951" s="254"/>
      <c r="S951" s="254"/>
      <c r="T951" s="254"/>
      <c r="U951" s="254"/>
      <c r="V951" s="254"/>
      <c r="W951" s="254"/>
      <c r="X951" s="254"/>
      <c r="Y951" s="254"/>
      <c r="Z951" s="254"/>
    </row>
    <row r="952" spans="1:26" ht="13.5" customHeight="1">
      <c r="A952" s="254"/>
      <c r="B952" s="254"/>
      <c r="C952" s="254"/>
      <c r="D952" s="269"/>
      <c r="E952" s="254"/>
      <c r="F952" s="270"/>
      <c r="G952" s="254"/>
      <c r="H952" s="254"/>
      <c r="I952" s="254"/>
      <c r="J952" s="254"/>
      <c r="K952" s="254"/>
      <c r="L952" s="254"/>
      <c r="M952" s="254"/>
      <c r="N952" s="254"/>
      <c r="O952" s="254"/>
      <c r="P952" s="254"/>
      <c r="Q952" s="254"/>
      <c r="R952" s="254"/>
      <c r="S952" s="254"/>
      <c r="T952" s="254"/>
      <c r="U952" s="254"/>
      <c r="V952" s="254"/>
      <c r="W952" s="254"/>
      <c r="X952" s="254"/>
      <c r="Y952" s="254"/>
      <c r="Z952" s="254"/>
    </row>
    <row r="953" spans="1:26" ht="13.5" customHeight="1">
      <c r="A953" s="254"/>
      <c r="B953" s="254"/>
      <c r="C953" s="254"/>
      <c r="D953" s="269"/>
      <c r="E953" s="254"/>
      <c r="F953" s="270"/>
      <c r="G953" s="254"/>
      <c r="H953" s="254"/>
      <c r="I953" s="254"/>
      <c r="J953" s="254"/>
      <c r="K953" s="254"/>
      <c r="L953" s="254"/>
      <c r="M953" s="254"/>
      <c r="N953" s="254"/>
      <c r="O953" s="254"/>
      <c r="P953" s="254"/>
      <c r="Q953" s="254"/>
      <c r="R953" s="254"/>
      <c r="S953" s="254"/>
      <c r="T953" s="254"/>
      <c r="U953" s="254"/>
      <c r="V953" s="254"/>
      <c r="W953" s="254"/>
      <c r="X953" s="254"/>
      <c r="Y953" s="254"/>
      <c r="Z953" s="254"/>
    </row>
    <row r="954" spans="1:26" ht="13.5" customHeight="1">
      <c r="A954" s="254"/>
      <c r="B954" s="254"/>
      <c r="C954" s="254"/>
      <c r="D954" s="269"/>
      <c r="E954" s="254"/>
      <c r="F954" s="270"/>
      <c r="G954" s="254"/>
      <c r="H954" s="254"/>
      <c r="I954" s="254"/>
      <c r="J954" s="254"/>
      <c r="K954" s="254"/>
      <c r="L954" s="254"/>
      <c r="M954" s="254"/>
      <c r="N954" s="254"/>
      <c r="O954" s="254"/>
      <c r="P954" s="254"/>
      <c r="Q954" s="254"/>
      <c r="R954" s="254"/>
      <c r="S954" s="254"/>
      <c r="T954" s="254"/>
      <c r="U954" s="254"/>
      <c r="V954" s="254"/>
      <c r="W954" s="254"/>
      <c r="X954" s="254"/>
      <c r="Y954" s="254"/>
      <c r="Z954" s="254"/>
    </row>
    <row r="955" spans="1:26" ht="13.5" customHeight="1">
      <c r="A955" s="254"/>
      <c r="B955" s="254"/>
      <c r="C955" s="254"/>
      <c r="D955" s="269"/>
      <c r="E955" s="254"/>
      <c r="F955" s="270"/>
      <c r="G955" s="254"/>
      <c r="H955" s="254"/>
      <c r="I955" s="254"/>
      <c r="J955" s="254"/>
      <c r="K955" s="254"/>
      <c r="L955" s="254"/>
      <c r="M955" s="254"/>
      <c r="N955" s="254"/>
      <c r="O955" s="254"/>
      <c r="P955" s="254"/>
      <c r="Q955" s="254"/>
      <c r="R955" s="254"/>
      <c r="S955" s="254"/>
      <c r="T955" s="254"/>
      <c r="U955" s="254"/>
      <c r="V955" s="254"/>
      <c r="W955" s="254"/>
      <c r="X955" s="254"/>
      <c r="Y955" s="254"/>
      <c r="Z955" s="254"/>
    </row>
    <row r="956" spans="1:26" ht="13.5" customHeight="1">
      <c r="A956" s="254"/>
      <c r="B956" s="254"/>
      <c r="C956" s="254"/>
      <c r="D956" s="269"/>
      <c r="E956" s="254"/>
      <c r="F956" s="270"/>
      <c r="G956" s="254"/>
      <c r="H956" s="254"/>
      <c r="I956" s="254"/>
      <c r="J956" s="254"/>
      <c r="K956" s="254"/>
      <c r="L956" s="254"/>
      <c r="M956" s="254"/>
      <c r="N956" s="254"/>
      <c r="O956" s="254"/>
      <c r="P956" s="254"/>
      <c r="Q956" s="254"/>
      <c r="R956" s="254"/>
      <c r="S956" s="254"/>
      <c r="T956" s="254"/>
      <c r="U956" s="254"/>
      <c r="V956" s="254"/>
      <c r="W956" s="254"/>
      <c r="X956" s="254"/>
      <c r="Y956" s="254"/>
      <c r="Z956" s="254"/>
    </row>
    <row r="957" spans="1:26" ht="13.5" customHeight="1">
      <c r="A957" s="254"/>
      <c r="B957" s="254"/>
      <c r="C957" s="254"/>
      <c r="D957" s="269"/>
      <c r="E957" s="254"/>
      <c r="F957" s="270"/>
      <c r="G957" s="254"/>
      <c r="H957" s="254"/>
      <c r="I957" s="254"/>
      <c r="J957" s="254"/>
      <c r="K957" s="254"/>
      <c r="L957" s="254"/>
      <c r="M957" s="254"/>
      <c r="N957" s="254"/>
      <c r="O957" s="254"/>
      <c r="P957" s="254"/>
      <c r="Q957" s="254"/>
      <c r="R957" s="254"/>
      <c r="S957" s="254"/>
      <c r="T957" s="254"/>
      <c r="U957" s="254"/>
      <c r="V957" s="254"/>
      <c r="W957" s="254"/>
      <c r="X957" s="254"/>
      <c r="Y957" s="254"/>
      <c r="Z957" s="254"/>
    </row>
    <row r="958" spans="1:26" ht="13.5" customHeight="1">
      <c r="A958" s="254"/>
      <c r="B958" s="254"/>
      <c r="C958" s="254"/>
      <c r="D958" s="269"/>
      <c r="E958" s="254"/>
      <c r="F958" s="270"/>
      <c r="G958" s="254"/>
      <c r="H958" s="254"/>
      <c r="I958" s="254"/>
      <c r="J958" s="254"/>
      <c r="K958" s="254"/>
      <c r="L958" s="254"/>
      <c r="M958" s="254"/>
      <c r="N958" s="254"/>
      <c r="O958" s="254"/>
      <c r="P958" s="254"/>
      <c r="Q958" s="254"/>
      <c r="R958" s="254"/>
      <c r="S958" s="254"/>
      <c r="T958" s="254"/>
      <c r="U958" s="254"/>
      <c r="V958" s="254"/>
      <c r="W958" s="254"/>
      <c r="X958" s="254"/>
      <c r="Y958" s="254"/>
      <c r="Z958" s="254"/>
    </row>
    <row r="959" spans="1:26" ht="13.5" customHeight="1">
      <c r="A959" s="254"/>
      <c r="B959" s="254"/>
      <c r="C959" s="254"/>
      <c r="D959" s="269"/>
      <c r="E959" s="254"/>
      <c r="F959" s="270"/>
      <c r="G959" s="254"/>
      <c r="H959" s="254"/>
      <c r="I959" s="254"/>
      <c r="J959" s="254"/>
      <c r="K959" s="254"/>
      <c r="L959" s="254"/>
      <c r="M959" s="254"/>
      <c r="N959" s="254"/>
      <c r="O959" s="254"/>
      <c r="P959" s="254"/>
      <c r="Q959" s="254"/>
      <c r="R959" s="254"/>
      <c r="S959" s="254"/>
      <c r="T959" s="254"/>
      <c r="U959" s="254"/>
      <c r="V959" s="254"/>
      <c r="W959" s="254"/>
      <c r="X959" s="254"/>
      <c r="Y959" s="254"/>
      <c r="Z959" s="254"/>
    </row>
    <row r="960" spans="1:26" ht="13.5" customHeight="1">
      <c r="A960" s="254"/>
      <c r="B960" s="254"/>
      <c r="C960" s="254"/>
      <c r="D960" s="269"/>
      <c r="E960" s="254"/>
      <c r="F960" s="270"/>
      <c r="G960" s="254"/>
      <c r="H960" s="254"/>
      <c r="I960" s="254"/>
      <c r="J960" s="254"/>
      <c r="K960" s="254"/>
      <c r="L960" s="254"/>
      <c r="M960" s="254"/>
      <c r="N960" s="254"/>
      <c r="O960" s="254"/>
      <c r="P960" s="254"/>
      <c r="Q960" s="254"/>
      <c r="R960" s="254"/>
      <c r="S960" s="254"/>
      <c r="T960" s="254"/>
      <c r="U960" s="254"/>
      <c r="V960" s="254"/>
      <c r="W960" s="254"/>
      <c r="X960" s="254"/>
      <c r="Y960" s="254"/>
      <c r="Z960" s="254"/>
    </row>
    <row r="961" spans="1:26" ht="13.5" customHeight="1">
      <c r="A961" s="254"/>
      <c r="B961" s="254"/>
      <c r="C961" s="254"/>
      <c r="D961" s="269"/>
      <c r="E961" s="254"/>
      <c r="F961" s="270"/>
      <c r="G961" s="254"/>
      <c r="H961" s="254"/>
      <c r="I961" s="254"/>
      <c r="J961" s="254"/>
      <c r="K961" s="254"/>
      <c r="L961" s="254"/>
      <c r="M961" s="254"/>
      <c r="N961" s="254"/>
      <c r="O961" s="254"/>
      <c r="P961" s="254"/>
      <c r="Q961" s="254"/>
      <c r="R961" s="254"/>
      <c r="S961" s="254"/>
      <c r="T961" s="254"/>
      <c r="U961" s="254"/>
      <c r="V961" s="254"/>
      <c r="W961" s="254"/>
      <c r="X961" s="254"/>
      <c r="Y961" s="254"/>
      <c r="Z961" s="254"/>
    </row>
    <row r="962" spans="1:26" ht="13.5" customHeight="1">
      <c r="A962" s="254"/>
      <c r="B962" s="254"/>
      <c r="C962" s="254"/>
      <c r="D962" s="269"/>
      <c r="E962" s="254"/>
      <c r="F962" s="270"/>
      <c r="G962" s="254"/>
      <c r="H962" s="254"/>
      <c r="I962" s="254"/>
      <c r="J962" s="254"/>
      <c r="K962" s="254"/>
      <c r="L962" s="254"/>
      <c r="M962" s="254"/>
      <c r="N962" s="254"/>
      <c r="O962" s="254"/>
      <c r="P962" s="254"/>
      <c r="Q962" s="254"/>
      <c r="R962" s="254"/>
      <c r="S962" s="254"/>
      <c r="T962" s="254"/>
      <c r="U962" s="254"/>
      <c r="V962" s="254"/>
      <c r="W962" s="254"/>
      <c r="X962" s="254"/>
      <c r="Y962" s="254"/>
      <c r="Z962" s="254"/>
    </row>
    <row r="963" spans="1:26" ht="13.5" customHeight="1">
      <c r="A963" s="254"/>
      <c r="B963" s="254"/>
      <c r="C963" s="254"/>
      <c r="D963" s="269"/>
      <c r="E963" s="254"/>
      <c r="F963" s="270"/>
      <c r="G963" s="254"/>
      <c r="H963" s="254"/>
      <c r="I963" s="254"/>
      <c r="J963" s="254"/>
      <c r="K963" s="254"/>
      <c r="L963" s="254"/>
      <c r="M963" s="254"/>
      <c r="N963" s="254"/>
      <c r="O963" s="254"/>
      <c r="P963" s="254"/>
      <c r="Q963" s="254"/>
      <c r="R963" s="254"/>
      <c r="S963" s="254"/>
      <c r="T963" s="254"/>
      <c r="U963" s="254"/>
      <c r="V963" s="254"/>
      <c r="W963" s="254"/>
      <c r="X963" s="254"/>
      <c r="Y963" s="254"/>
      <c r="Z963" s="254"/>
    </row>
    <row r="964" spans="1:26" ht="13.5" customHeight="1">
      <c r="A964" s="254"/>
      <c r="B964" s="254"/>
      <c r="C964" s="254"/>
      <c r="D964" s="269"/>
      <c r="E964" s="254"/>
      <c r="F964" s="270"/>
      <c r="G964" s="254"/>
      <c r="H964" s="254"/>
      <c r="I964" s="254"/>
      <c r="J964" s="254"/>
      <c r="K964" s="254"/>
      <c r="L964" s="254"/>
      <c r="M964" s="254"/>
      <c r="N964" s="254"/>
      <c r="O964" s="254"/>
      <c r="P964" s="254"/>
      <c r="Q964" s="254"/>
      <c r="R964" s="254"/>
      <c r="S964" s="254"/>
      <c r="T964" s="254"/>
      <c r="U964" s="254"/>
      <c r="V964" s="254"/>
      <c r="W964" s="254"/>
      <c r="X964" s="254"/>
      <c r="Y964" s="254"/>
      <c r="Z964" s="254"/>
    </row>
    <row r="965" spans="1:26" ht="13.5" customHeight="1">
      <c r="A965" s="254"/>
      <c r="B965" s="254"/>
      <c r="C965" s="254"/>
      <c r="D965" s="269"/>
      <c r="E965" s="254"/>
      <c r="F965" s="270"/>
      <c r="G965" s="254"/>
      <c r="H965" s="254"/>
      <c r="I965" s="254"/>
      <c r="J965" s="254"/>
      <c r="K965" s="254"/>
      <c r="L965" s="254"/>
      <c r="M965" s="254"/>
      <c r="N965" s="254"/>
      <c r="O965" s="254"/>
      <c r="P965" s="254"/>
      <c r="Q965" s="254"/>
      <c r="R965" s="254"/>
      <c r="S965" s="254"/>
      <c r="T965" s="254"/>
      <c r="U965" s="254"/>
      <c r="V965" s="254"/>
      <c r="W965" s="254"/>
      <c r="X965" s="254"/>
      <c r="Y965" s="254"/>
      <c r="Z965" s="254"/>
    </row>
    <row r="966" spans="1:26" ht="13.5" customHeight="1">
      <c r="A966" s="254"/>
      <c r="B966" s="254"/>
      <c r="C966" s="254"/>
      <c r="D966" s="269"/>
      <c r="E966" s="254"/>
      <c r="F966" s="270"/>
      <c r="G966" s="254"/>
      <c r="H966" s="254"/>
      <c r="I966" s="254"/>
      <c r="J966" s="254"/>
      <c r="K966" s="254"/>
      <c r="L966" s="254"/>
      <c r="M966" s="254"/>
      <c r="N966" s="254"/>
      <c r="O966" s="254"/>
      <c r="P966" s="254"/>
      <c r="Q966" s="254"/>
      <c r="R966" s="254"/>
      <c r="S966" s="254"/>
      <c r="T966" s="254"/>
      <c r="U966" s="254"/>
      <c r="V966" s="254"/>
      <c r="W966" s="254"/>
      <c r="X966" s="254"/>
      <c r="Y966" s="254"/>
      <c r="Z966" s="254"/>
    </row>
    <row r="967" spans="1:26" ht="13.5" customHeight="1">
      <c r="A967" s="254"/>
      <c r="B967" s="254"/>
      <c r="C967" s="254"/>
      <c r="D967" s="269"/>
      <c r="E967" s="254"/>
      <c r="F967" s="270"/>
      <c r="G967" s="254"/>
      <c r="H967" s="254"/>
      <c r="I967" s="254"/>
      <c r="J967" s="254"/>
      <c r="K967" s="254"/>
      <c r="L967" s="254"/>
      <c r="M967" s="254"/>
      <c r="N967" s="254"/>
      <c r="O967" s="254"/>
      <c r="P967" s="254"/>
      <c r="Q967" s="254"/>
      <c r="R967" s="254"/>
      <c r="S967" s="254"/>
      <c r="T967" s="254"/>
      <c r="U967" s="254"/>
      <c r="V967" s="254"/>
      <c r="W967" s="254"/>
      <c r="X967" s="254"/>
      <c r="Y967" s="254"/>
      <c r="Z967" s="254"/>
    </row>
    <row r="968" spans="1:26" ht="13.5" customHeight="1">
      <c r="A968" s="254"/>
      <c r="B968" s="254"/>
      <c r="C968" s="254"/>
      <c r="D968" s="269"/>
      <c r="E968" s="254"/>
      <c r="F968" s="270"/>
      <c r="G968" s="254"/>
      <c r="H968" s="254"/>
      <c r="I968" s="254"/>
      <c r="J968" s="254"/>
      <c r="K968" s="254"/>
      <c r="L968" s="254"/>
      <c r="M968" s="254"/>
      <c r="N968" s="254"/>
      <c r="O968" s="254"/>
      <c r="P968" s="254"/>
      <c r="Q968" s="254"/>
      <c r="R968" s="254"/>
      <c r="S968" s="254"/>
      <c r="T968" s="254"/>
      <c r="U968" s="254"/>
      <c r="V968" s="254"/>
      <c r="W968" s="254"/>
      <c r="X968" s="254"/>
      <c r="Y968" s="254"/>
      <c r="Z968" s="254"/>
    </row>
    <row r="969" spans="1:26" ht="13.5" customHeight="1">
      <c r="A969" s="254"/>
      <c r="B969" s="254"/>
      <c r="C969" s="254"/>
      <c r="D969" s="269"/>
      <c r="E969" s="254"/>
      <c r="F969" s="270"/>
      <c r="G969" s="254"/>
      <c r="H969" s="254"/>
      <c r="I969" s="254"/>
      <c r="J969" s="254"/>
      <c r="K969" s="254"/>
      <c r="L969" s="254"/>
      <c r="M969" s="254"/>
      <c r="N969" s="254"/>
      <c r="O969" s="254"/>
      <c r="P969" s="254"/>
      <c r="Q969" s="254"/>
      <c r="R969" s="254"/>
      <c r="S969" s="254"/>
      <c r="T969" s="254"/>
      <c r="U969" s="254"/>
      <c r="V969" s="254"/>
      <c r="W969" s="254"/>
      <c r="X969" s="254"/>
      <c r="Y969" s="254"/>
      <c r="Z969" s="254"/>
    </row>
    <row r="970" spans="1:26" ht="13.5" customHeight="1">
      <c r="A970" s="254"/>
      <c r="B970" s="254"/>
      <c r="C970" s="254"/>
      <c r="D970" s="269"/>
      <c r="E970" s="254"/>
      <c r="F970" s="270"/>
      <c r="G970" s="254"/>
      <c r="H970" s="254"/>
      <c r="I970" s="254"/>
      <c r="J970" s="254"/>
      <c r="K970" s="254"/>
      <c r="L970" s="254"/>
      <c r="M970" s="254"/>
      <c r="N970" s="254"/>
      <c r="O970" s="254"/>
      <c r="P970" s="254"/>
      <c r="Q970" s="254"/>
      <c r="R970" s="254"/>
      <c r="S970" s="254"/>
      <c r="T970" s="254"/>
      <c r="U970" s="254"/>
      <c r="V970" s="254"/>
      <c r="W970" s="254"/>
      <c r="X970" s="254"/>
      <c r="Y970" s="254"/>
      <c r="Z970" s="254"/>
    </row>
    <row r="971" spans="1:26" ht="13.5" customHeight="1">
      <c r="A971" s="254"/>
      <c r="B971" s="254"/>
      <c r="C971" s="254"/>
      <c r="D971" s="269"/>
      <c r="E971" s="254"/>
      <c r="F971" s="270"/>
      <c r="G971" s="254"/>
      <c r="H971" s="254"/>
      <c r="I971" s="254"/>
      <c r="J971" s="254"/>
      <c r="K971" s="254"/>
      <c r="L971" s="254"/>
      <c r="M971" s="254"/>
      <c r="N971" s="254"/>
      <c r="O971" s="254"/>
      <c r="P971" s="254"/>
      <c r="Q971" s="254"/>
      <c r="R971" s="254"/>
      <c r="S971" s="254"/>
      <c r="T971" s="254"/>
      <c r="U971" s="254"/>
      <c r="V971" s="254"/>
      <c r="W971" s="254"/>
      <c r="X971" s="254"/>
      <c r="Y971" s="254"/>
      <c r="Z971" s="254"/>
    </row>
    <row r="972" spans="1:26" ht="13.5" customHeight="1">
      <c r="A972" s="254"/>
      <c r="B972" s="254"/>
      <c r="C972" s="254"/>
      <c r="D972" s="269"/>
      <c r="E972" s="254"/>
      <c r="F972" s="270"/>
      <c r="G972" s="254"/>
      <c r="H972" s="254"/>
      <c r="I972" s="254"/>
      <c r="J972" s="254"/>
      <c r="K972" s="254"/>
      <c r="L972" s="254"/>
      <c r="M972" s="254"/>
      <c r="N972" s="254"/>
      <c r="O972" s="254"/>
      <c r="P972" s="254"/>
      <c r="Q972" s="254"/>
      <c r="R972" s="254"/>
      <c r="S972" s="254"/>
      <c r="T972" s="254"/>
      <c r="U972" s="254"/>
      <c r="V972" s="254"/>
      <c r="W972" s="254"/>
      <c r="X972" s="254"/>
      <c r="Y972" s="254"/>
      <c r="Z972" s="254"/>
    </row>
    <row r="973" spans="1:26" ht="13.5" customHeight="1">
      <c r="A973" s="254"/>
      <c r="B973" s="254"/>
      <c r="C973" s="254"/>
      <c r="D973" s="269"/>
      <c r="E973" s="254"/>
      <c r="F973" s="270"/>
      <c r="G973" s="254"/>
      <c r="H973" s="254"/>
      <c r="I973" s="254"/>
      <c r="J973" s="254"/>
      <c r="K973" s="254"/>
      <c r="L973" s="254"/>
      <c r="M973" s="254"/>
      <c r="N973" s="254"/>
      <c r="O973" s="254"/>
      <c r="P973" s="254"/>
      <c r="Q973" s="254"/>
      <c r="R973" s="254"/>
      <c r="S973" s="254"/>
      <c r="T973" s="254"/>
      <c r="U973" s="254"/>
      <c r="V973" s="254"/>
      <c r="W973" s="254"/>
      <c r="X973" s="254"/>
      <c r="Y973" s="254"/>
      <c r="Z973" s="254"/>
    </row>
    <row r="974" spans="1:26" ht="13.5" customHeight="1">
      <c r="A974" s="254"/>
      <c r="B974" s="254"/>
      <c r="C974" s="254"/>
      <c r="D974" s="269"/>
      <c r="E974" s="254"/>
      <c r="F974" s="270"/>
      <c r="G974" s="254"/>
      <c r="H974" s="254"/>
      <c r="I974" s="254"/>
      <c r="J974" s="254"/>
      <c r="K974" s="254"/>
      <c r="L974" s="254"/>
      <c r="M974" s="254"/>
      <c r="N974" s="254"/>
      <c r="O974" s="254"/>
      <c r="P974" s="254"/>
      <c r="Q974" s="254"/>
      <c r="R974" s="254"/>
      <c r="S974" s="254"/>
      <c r="T974" s="254"/>
      <c r="U974" s="254"/>
      <c r="V974" s="254"/>
      <c r="W974" s="254"/>
      <c r="X974" s="254"/>
      <c r="Y974" s="254"/>
      <c r="Z974" s="254"/>
    </row>
    <row r="975" spans="1:26" ht="13.5" customHeight="1">
      <c r="A975" s="254"/>
      <c r="B975" s="254"/>
      <c r="C975" s="254"/>
      <c r="D975" s="269"/>
      <c r="E975" s="254"/>
      <c r="F975" s="270"/>
      <c r="G975" s="254"/>
      <c r="H975" s="254"/>
      <c r="I975" s="254"/>
      <c r="J975" s="254"/>
      <c r="K975" s="254"/>
      <c r="L975" s="254"/>
      <c r="M975" s="254"/>
      <c r="N975" s="254"/>
      <c r="O975" s="254"/>
      <c r="P975" s="254"/>
      <c r="Q975" s="254"/>
      <c r="R975" s="254"/>
      <c r="S975" s="254"/>
      <c r="T975" s="254"/>
      <c r="U975" s="254"/>
      <c r="V975" s="254"/>
      <c r="W975" s="254"/>
      <c r="X975" s="254"/>
      <c r="Y975" s="254"/>
      <c r="Z975" s="254"/>
    </row>
    <row r="976" spans="1:26" ht="13.5" customHeight="1">
      <c r="A976" s="254"/>
      <c r="B976" s="254"/>
      <c r="C976" s="254"/>
      <c r="D976" s="269"/>
      <c r="E976" s="254"/>
      <c r="F976" s="270"/>
      <c r="G976" s="254"/>
      <c r="H976" s="254"/>
      <c r="I976" s="254"/>
      <c r="J976" s="254"/>
      <c r="K976" s="254"/>
      <c r="L976" s="254"/>
      <c r="M976" s="254"/>
      <c r="N976" s="254"/>
      <c r="O976" s="254"/>
      <c r="P976" s="254"/>
      <c r="Q976" s="254"/>
      <c r="R976" s="254"/>
      <c r="S976" s="254"/>
      <c r="T976" s="254"/>
      <c r="U976" s="254"/>
      <c r="V976" s="254"/>
      <c r="W976" s="254"/>
      <c r="X976" s="254"/>
      <c r="Y976" s="254"/>
      <c r="Z976" s="254"/>
    </row>
    <row r="977" spans="1:26" ht="13.5" customHeight="1">
      <c r="A977" s="254"/>
      <c r="B977" s="254"/>
      <c r="C977" s="254"/>
      <c r="D977" s="269"/>
      <c r="E977" s="254"/>
      <c r="F977" s="270"/>
      <c r="G977" s="254"/>
      <c r="H977" s="254"/>
      <c r="I977" s="254"/>
      <c r="J977" s="254"/>
      <c r="K977" s="254"/>
      <c r="L977" s="254"/>
      <c r="M977" s="254"/>
      <c r="N977" s="254"/>
      <c r="O977" s="254"/>
      <c r="P977" s="254"/>
      <c r="Q977" s="254"/>
      <c r="R977" s="254"/>
      <c r="S977" s="254"/>
      <c r="T977" s="254"/>
      <c r="U977" s="254"/>
      <c r="V977" s="254"/>
      <c r="W977" s="254"/>
      <c r="X977" s="254"/>
      <c r="Y977" s="254"/>
      <c r="Z977" s="254"/>
    </row>
    <row r="978" spans="1:26" ht="13.5" customHeight="1">
      <c r="A978" s="254"/>
      <c r="B978" s="254"/>
      <c r="C978" s="254"/>
      <c r="D978" s="269"/>
      <c r="E978" s="254"/>
      <c r="F978" s="270"/>
      <c r="G978" s="254"/>
      <c r="H978" s="254"/>
      <c r="I978" s="254"/>
      <c r="J978" s="254"/>
      <c r="K978" s="254"/>
      <c r="L978" s="254"/>
      <c r="M978" s="254"/>
      <c r="N978" s="254"/>
      <c r="O978" s="254"/>
      <c r="P978" s="254"/>
      <c r="Q978" s="254"/>
      <c r="R978" s="254"/>
      <c r="S978" s="254"/>
      <c r="T978" s="254"/>
      <c r="U978" s="254"/>
      <c r="V978" s="254"/>
      <c r="W978" s="254"/>
      <c r="X978" s="254"/>
      <c r="Y978" s="254"/>
      <c r="Z978" s="254"/>
    </row>
    <row r="979" spans="1:26" ht="13.5" customHeight="1">
      <c r="A979" s="254"/>
      <c r="B979" s="254"/>
      <c r="C979" s="254"/>
      <c r="D979" s="269"/>
      <c r="E979" s="254"/>
      <c r="F979" s="270"/>
      <c r="G979" s="254"/>
      <c r="H979" s="254"/>
      <c r="I979" s="254"/>
      <c r="J979" s="254"/>
      <c r="K979" s="254"/>
      <c r="L979" s="254"/>
      <c r="M979" s="254"/>
      <c r="N979" s="254"/>
      <c r="O979" s="254"/>
      <c r="P979" s="254"/>
      <c r="Q979" s="254"/>
      <c r="R979" s="254"/>
      <c r="S979" s="254"/>
      <c r="T979" s="254"/>
      <c r="U979" s="254"/>
      <c r="V979" s="254"/>
      <c r="W979" s="254"/>
      <c r="X979" s="254"/>
      <c r="Y979" s="254"/>
      <c r="Z979" s="254"/>
    </row>
    <row r="980" spans="1:26" ht="13.5" customHeight="1">
      <c r="A980" s="254"/>
      <c r="B980" s="254"/>
      <c r="C980" s="254"/>
      <c r="D980" s="269"/>
      <c r="E980" s="254"/>
      <c r="F980" s="270"/>
      <c r="G980" s="254"/>
      <c r="H980" s="254"/>
      <c r="I980" s="254"/>
      <c r="J980" s="254"/>
      <c r="K980" s="254"/>
      <c r="L980" s="254"/>
      <c r="M980" s="254"/>
      <c r="N980" s="254"/>
      <c r="O980" s="254"/>
      <c r="P980" s="254"/>
      <c r="Q980" s="254"/>
      <c r="R980" s="254"/>
      <c r="S980" s="254"/>
      <c r="T980" s="254"/>
      <c r="U980" s="254"/>
      <c r="V980" s="254"/>
      <c r="W980" s="254"/>
      <c r="X980" s="254"/>
      <c r="Y980" s="254"/>
      <c r="Z980" s="254"/>
    </row>
    <row r="981" spans="1:26" ht="13.5" customHeight="1">
      <c r="A981" s="254"/>
      <c r="B981" s="254"/>
      <c r="C981" s="254"/>
      <c r="D981" s="269"/>
      <c r="E981" s="254"/>
      <c r="F981" s="270"/>
      <c r="G981" s="254"/>
      <c r="H981" s="254"/>
      <c r="I981" s="254"/>
      <c r="J981" s="254"/>
      <c r="K981" s="254"/>
      <c r="L981" s="254"/>
      <c r="M981" s="254"/>
      <c r="N981" s="254"/>
      <c r="O981" s="254"/>
      <c r="P981" s="254"/>
      <c r="Q981" s="254"/>
      <c r="R981" s="254"/>
      <c r="S981" s="254"/>
      <c r="T981" s="254"/>
      <c r="U981" s="254"/>
      <c r="V981" s="254"/>
      <c r="W981" s="254"/>
      <c r="X981" s="254"/>
      <c r="Y981" s="254"/>
      <c r="Z981" s="254"/>
    </row>
    <row r="982" spans="1:26" ht="13.5" customHeight="1">
      <c r="A982" s="254"/>
      <c r="B982" s="254"/>
      <c r="C982" s="254"/>
      <c r="D982" s="269"/>
      <c r="E982" s="254"/>
      <c r="F982" s="270"/>
      <c r="G982" s="254"/>
      <c r="H982" s="254"/>
      <c r="I982" s="254"/>
      <c r="J982" s="254"/>
      <c r="K982" s="254"/>
      <c r="L982" s="254"/>
      <c r="M982" s="254"/>
      <c r="N982" s="254"/>
      <c r="O982" s="254"/>
      <c r="P982" s="254"/>
      <c r="Q982" s="254"/>
      <c r="R982" s="254"/>
      <c r="S982" s="254"/>
      <c r="T982" s="254"/>
      <c r="U982" s="254"/>
      <c r="V982" s="254"/>
      <c r="W982" s="254"/>
      <c r="X982" s="254"/>
      <c r="Y982" s="254"/>
      <c r="Z982" s="254"/>
    </row>
    <row r="983" spans="1:26" ht="13.5" customHeight="1">
      <c r="A983" s="254"/>
      <c r="B983" s="254"/>
      <c r="C983" s="254"/>
      <c r="D983" s="269"/>
      <c r="E983" s="254"/>
      <c r="F983" s="270"/>
      <c r="G983" s="254"/>
      <c r="H983" s="254"/>
      <c r="I983" s="254"/>
      <c r="J983" s="254"/>
      <c r="K983" s="254"/>
      <c r="L983" s="254"/>
      <c r="M983" s="254"/>
      <c r="N983" s="254"/>
      <c r="O983" s="254"/>
      <c r="P983" s="254"/>
      <c r="Q983" s="254"/>
      <c r="R983" s="254"/>
      <c r="S983" s="254"/>
      <c r="T983" s="254"/>
      <c r="U983" s="254"/>
      <c r="V983" s="254"/>
      <c r="W983" s="254"/>
      <c r="X983" s="254"/>
      <c r="Y983" s="254"/>
      <c r="Z983" s="254"/>
    </row>
    <row r="984" spans="1:26" ht="13.5" customHeight="1">
      <c r="A984" s="254"/>
      <c r="B984" s="254"/>
      <c r="C984" s="254"/>
      <c r="D984" s="269"/>
      <c r="E984" s="254"/>
      <c r="F984" s="270"/>
      <c r="G984" s="254"/>
      <c r="H984" s="254"/>
      <c r="I984" s="254"/>
      <c r="J984" s="254"/>
      <c r="K984" s="254"/>
      <c r="L984" s="254"/>
      <c r="M984" s="254"/>
      <c r="N984" s="254"/>
      <c r="O984" s="254"/>
      <c r="P984" s="254"/>
      <c r="Q984" s="254"/>
      <c r="R984" s="254"/>
      <c r="S984" s="254"/>
      <c r="T984" s="254"/>
      <c r="U984" s="254"/>
      <c r="V984" s="254"/>
      <c r="W984" s="254"/>
      <c r="X984" s="254"/>
      <c r="Y984" s="254"/>
      <c r="Z984" s="254"/>
    </row>
    <row r="985" spans="1:26" ht="13.5" customHeight="1">
      <c r="A985" s="254"/>
      <c r="B985" s="254"/>
      <c r="C985" s="254"/>
      <c r="D985" s="269"/>
      <c r="E985" s="254"/>
      <c r="F985" s="270"/>
      <c r="G985" s="254"/>
      <c r="H985" s="254"/>
      <c r="I985" s="254"/>
      <c r="J985" s="254"/>
      <c r="K985" s="254"/>
      <c r="L985" s="254"/>
      <c r="M985" s="254"/>
      <c r="N985" s="254"/>
      <c r="O985" s="254"/>
      <c r="P985" s="254"/>
      <c r="Q985" s="254"/>
      <c r="R985" s="254"/>
      <c r="S985" s="254"/>
      <c r="T985" s="254"/>
      <c r="U985" s="254"/>
      <c r="V985" s="254"/>
      <c r="W985" s="254"/>
      <c r="X985" s="254"/>
      <c r="Y985" s="254"/>
      <c r="Z985" s="254"/>
    </row>
    <row r="986" spans="1:26" ht="13.5" customHeight="1">
      <c r="A986" s="254"/>
      <c r="B986" s="254"/>
      <c r="C986" s="254"/>
      <c r="D986" s="269"/>
      <c r="E986" s="254"/>
      <c r="F986" s="270"/>
      <c r="G986" s="254"/>
      <c r="H986" s="254"/>
      <c r="I986" s="254"/>
      <c r="J986" s="254"/>
      <c r="K986" s="254"/>
      <c r="L986" s="254"/>
      <c r="M986" s="254"/>
      <c r="N986" s="254"/>
      <c r="O986" s="254"/>
      <c r="P986" s="254"/>
      <c r="Q986" s="254"/>
      <c r="R986" s="254"/>
      <c r="S986" s="254"/>
      <c r="T986" s="254"/>
      <c r="U986" s="254"/>
      <c r="V986" s="254"/>
      <c r="W986" s="254"/>
      <c r="X986" s="254"/>
      <c r="Y986" s="254"/>
      <c r="Z986" s="254"/>
    </row>
    <row r="987" spans="1:26" ht="13.5" customHeight="1">
      <c r="A987" s="254"/>
      <c r="B987" s="254"/>
      <c r="C987" s="254"/>
      <c r="D987" s="269"/>
      <c r="E987" s="254"/>
      <c r="F987" s="270"/>
      <c r="G987" s="254"/>
      <c r="H987" s="254"/>
      <c r="I987" s="254"/>
      <c r="J987" s="254"/>
      <c r="K987" s="254"/>
      <c r="L987" s="254"/>
      <c r="M987" s="254"/>
      <c r="N987" s="254"/>
      <c r="O987" s="254"/>
      <c r="P987" s="254"/>
      <c r="Q987" s="254"/>
      <c r="R987" s="254"/>
      <c r="S987" s="254"/>
      <c r="T987" s="254"/>
      <c r="U987" s="254"/>
      <c r="V987" s="254"/>
      <c r="W987" s="254"/>
      <c r="X987" s="254"/>
      <c r="Y987" s="254"/>
      <c r="Z987" s="254"/>
    </row>
    <row r="988" spans="1:26" ht="13.5" customHeight="1">
      <c r="A988" s="254"/>
      <c r="B988" s="254"/>
      <c r="C988" s="254"/>
      <c r="D988" s="269"/>
      <c r="E988" s="254"/>
      <c r="F988" s="270"/>
      <c r="G988" s="254"/>
      <c r="H988" s="254"/>
      <c r="I988" s="254"/>
      <c r="J988" s="254"/>
      <c r="K988" s="254"/>
      <c r="L988" s="254"/>
      <c r="M988" s="254"/>
      <c r="N988" s="254"/>
      <c r="O988" s="254"/>
      <c r="P988" s="254"/>
      <c r="Q988" s="254"/>
      <c r="R988" s="254"/>
      <c r="S988" s="254"/>
      <c r="T988" s="254"/>
      <c r="U988" s="254"/>
      <c r="V988" s="254"/>
      <c r="W988" s="254"/>
      <c r="X988" s="254"/>
      <c r="Y988" s="254"/>
      <c r="Z988" s="254"/>
    </row>
    <row r="989" spans="1:26" ht="13.5" customHeight="1">
      <c r="A989" s="254"/>
      <c r="B989" s="254"/>
      <c r="C989" s="254"/>
      <c r="D989" s="269"/>
      <c r="E989" s="254"/>
      <c r="F989" s="270"/>
      <c r="G989" s="254"/>
      <c r="H989" s="254"/>
      <c r="I989" s="254"/>
      <c r="J989" s="254"/>
      <c r="K989" s="254"/>
      <c r="L989" s="254"/>
      <c r="M989" s="254"/>
      <c r="N989" s="254"/>
      <c r="O989" s="254"/>
      <c r="P989" s="254"/>
      <c r="Q989" s="254"/>
      <c r="R989" s="254"/>
      <c r="S989" s="254"/>
      <c r="T989" s="254"/>
      <c r="U989" s="254"/>
      <c r="V989" s="254"/>
      <c r="W989" s="254"/>
      <c r="X989" s="254"/>
      <c r="Y989" s="254"/>
      <c r="Z989" s="254"/>
    </row>
    <row r="990" spans="1:26" ht="13.5" customHeight="1">
      <c r="A990" s="254"/>
      <c r="B990" s="254"/>
      <c r="C990" s="254"/>
      <c r="D990" s="269"/>
      <c r="E990" s="254"/>
      <c r="F990" s="270"/>
      <c r="G990" s="254"/>
      <c r="H990" s="254"/>
      <c r="I990" s="254"/>
      <c r="J990" s="254"/>
      <c r="K990" s="254"/>
      <c r="L990" s="254"/>
      <c r="M990" s="254"/>
      <c r="N990" s="254"/>
      <c r="O990" s="254"/>
      <c r="P990" s="254"/>
      <c r="Q990" s="254"/>
      <c r="R990" s="254"/>
      <c r="S990" s="254"/>
      <c r="T990" s="254"/>
      <c r="U990" s="254"/>
      <c r="V990" s="254"/>
      <c r="W990" s="254"/>
      <c r="X990" s="254"/>
      <c r="Y990" s="254"/>
      <c r="Z990" s="254"/>
    </row>
    <row r="991" spans="1:26" ht="13.5" customHeight="1">
      <c r="A991" s="254"/>
      <c r="B991" s="254"/>
      <c r="C991" s="254"/>
      <c r="D991" s="269"/>
      <c r="E991" s="254"/>
      <c r="F991" s="270"/>
      <c r="G991" s="254"/>
      <c r="H991" s="254"/>
      <c r="I991" s="254"/>
      <c r="J991" s="254"/>
      <c r="K991" s="254"/>
      <c r="L991" s="254"/>
      <c r="M991" s="254"/>
      <c r="N991" s="254"/>
      <c r="O991" s="254"/>
      <c r="P991" s="254"/>
      <c r="Q991" s="254"/>
      <c r="R991" s="254"/>
      <c r="S991" s="254"/>
      <c r="T991" s="254"/>
      <c r="U991" s="254"/>
      <c r="V991" s="254"/>
      <c r="W991" s="254"/>
      <c r="X991" s="254"/>
      <c r="Y991" s="254"/>
      <c r="Z991" s="254"/>
    </row>
    <row r="992" spans="1:26" ht="13.5" customHeight="1">
      <c r="A992" s="254"/>
      <c r="B992" s="254"/>
      <c r="C992" s="254"/>
      <c r="D992" s="269"/>
      <c r="E992" s="254"/>
      <c r="F992" s="270"/>
      <c r="G992" s="254"/>
      <c r="H992" s="254"/>
      <c r="I992" s="254"/>
      <c r="J992" s="254"/>
      <c r="K992" s="254"/>
      <c r="L992" s="254"/>
      <c r="M992" s="254"/>
      <c r="N992" s="254"/>
      <c r="O992" s="254"/>
      <c r="P992" s="254"/>
      <c r="Q992" s="254"/>
      <c r="R992" s="254"/>
      <c r="S992" s="254"/>
      <c r="T992" s="254"/>
      <c r="U992" s="254"/>
      <c r="V992" s="254"/>
      <c r="W992" s="254"/>
      <c r="X992" s="254"/>
      <c r="Y992" s="254"/>
      <c r="Z992" s="254"/>
    </row>
    <row r="993" spans="1:26" ht="13.5" customHeight="1">
      <c r="A993" s="254"/>
      <c r="B993" s="254"/>
      <c r="C993" s="254"/>
      <c r="D993" s="269"/>
      <c r="E993" s="254"/>
      <c r="F993" s="270"/>
      <c r="G993" s="254"/>
      <c r="H993" s="254"/>
      <c r="I993" s="254"/>
      <c r="J993" s="254"/>
      <c r="K993" s="254"/>
      <c r="L993" s="254"/>
      <c r="M993" s="254"/>
      <c r="N993" s="254"/>
      <c r="O993" s="254"/>
      <c r="P993" s="254"/>
      <c r="Q993" s="254"/>
      <c r="R993" s="254"/>
      <c r="S993" s="254"/>
      <c r="T993" s="254"/>
      <c r="U993" s="254"/>
      <c r="V993" s="254"/>
      <c r="W993" s="254"/>
      <c r="X993" s="254"/>
      <c r="Y993" s="254"/>
      <c r="Z993" s="254"/>
    </row>
    <row r="994" spans="1:26" ht="13.5" customHeight="1">
      <c r="A994" s="254"/>
      <c r="B994" s="254"/>
      <c r="C994" s="254"/>
      <c r="D994" s="269"/>
      <c r="E994" s="254"/>
      <c r="F994" s="270"/>
      <c r="G994" s="254"/>
      <c r="H994" s="254"/>
      <c r="I994" s="254"/>
      <c r="J994" s="254"/>
      <c r="K994" s="254"/>
      <c r="L994" s="254"/>
      <c r="M994" s="254"/>
      <c r="N994" s="254"/>
      <c r="O994" s="254"/>
      <c r="P994" s="254"/>
      <c r="Q994" s="254"/>
      <c r="R994" s="254"/>
      <c r="S994" s="254"/>
      <c r="T994" s="254"/>
      <c r="U994" s="254"/>
      <c r="V994" s="254"/>
      <c r="W994" s="254"/>
      <c r="X994" s="254"/>
      <c r="Y994" s="254"/>
      <c r="Z994" s="254"/>
    </row>
    <row r="995" spans="1:26" ht="13.5" customHeight="1">
      <c r="A995" s="254"/>
      <c r="B995" s="254"/>
      <c r="C995" s="254"/>
      <c r="D995" s="269"/>
      <c r="E995" s="254"/>
      <c r="F995" s="270"/>
      <c r="G995" s="254"/>
      <c r="H995" s="254"/>
      <c r="I995" s="254"/>
      <c r="J995" s="254"/>
      <c r="K995" s="254"/>
      <c r="L995" s="254"/>
      <c r="M995" s="254"/>
      <c r="N995" s="254"/>
      <c r="O995" s="254"/>
      <c r="P995" s="254"/>
      <c r="Q995" s="254"/>
      <c r="R995" s="254"/>
      <c r="S995" s="254"/>
      <c r="T995" s="254"/>
      <c r="U995" s="254"/>
      <c r="V995" s="254"/>
      <c r="W995" s="254"/>
      <c r="X995" s="254"/>
      <c r="Y995" s="254"/>
      <c r="Z995" s="254"/>
    </row>
    <row r="996" spans="1:26" ht="13.5" customHeight="1">
      <c r="A996" s="254"/>
      <c r="B996" s="254"/>
      <c r="C996" s="254"/>
      <c r="D996" s="269"/>
      <c r="E996" s="254"/>
      <c r="F996" s="270"/>
      <c r="G996" s="254"/>
      <c r="H996" s="254"/>
      <c r="I996" s="254"/>
      <c r="J996" s="254"/>
      <c r="K996" s="254"/>
      <c r="L996" s="254"/>
      <c r="M996" s="254"/>
      <c r="N996" s="254"/>
      <c r="O996" s="254"/>
      <c r="P996" s="254"/>
      <c r="Q996" s="254"/>
      <c r="R996" s="254"/>
      <c r="S996" s="254"/>
      <c r="T996" s="254"/>
      <c r="U996" s="254"/>
      <c r="V996" s="254"/>
      <c r="W996" s="254"/>
      <c r="X996" s="254"/>
      <c r="Y996" s="254"/>
      <c r="Z996" s="254"/>
    </row>
    <row r="997" spans="1:26" ht="13.5" customHeight="1">
      <c r="A997" s="254"/>
      <c r="B997" s="254"/>
      <c r="C997" s="254"/>
      <c r="D997" s="269"/>
      <c r="E997" s="254"/>
      <c r="F997" s="270"/>
      <c r="G997" s="254"/>
      <c r="H997" s="254"/>
      <c r="I997" s="254"/>
      <c r="J997" s="254"/>
      <c r="K997" s="254"/>
      <c r="L997" s="254"/>
      <c r="M997" s="254"/>
      <c r="N997" s="254"/>
      <c r="O997" s="254"/>
      <c r="P997" s="254"/>
      <c r="Q997" s="254"/>
      <c r="R997" s="254"/>
      <c r="S997" s="254"/>
      <c r="T997" s="254"/>
      <c r="U997" s="254"/>
      <c r="V997" s="254"/>
      <c r="W997" s="254"/>
      <c r="X997" s="254"/>
      <c r="Y997" s="254"/>
      <c r="Z997" s="254"/>
    </row>
    <row r="998" spans="1:26" ht="13.5" customHeight="1">
      <c r="A998" s="254"/>
      <c r="B998" s="254"/>
      <c r="C998" s="254"/>
      <c r="D998" s="269"/>
      <c r="E998" s="254"/>
      <c r="F998" s="270"/>
      <c r="G998" s="254"/>
      <c r="H998" s="254"/>
      <c r="I998" s="254"/>
      <c r="J998" s="254"/>
      <c r="K998" s="254"/>
      <c r="L998" s="254"/>
      <c r="M998" s="254"/>
      <c r="N998" s="254"/>
      <c r="O998" s="254"/>
      <c r="P998" s="254"/>
      <c r="Q998" s="254"/>
      <c r="R998" s="254"/>
      <c r="S998" s="254"/>
      <c r="T998" s="254"/>
      <c r="U998" s="254"/>
      <c r="V998" s="254"/>
      <c r="W998" s="254"/>
      <c r="X998" s="254"/>
      <c r="Y998" s="254"/>
      <c r="Z998" s="254"/>
    </row>
    <row r="999" spans="1:26" ht="13.5" customHeight="1">
      <c r="A999" s="254"/>
      <c r="B999" s="254"/>
      <c r="C999" s="254"/>
      <c r="D999" s="269"/>
      <c r="E999" s="254"/>
      <c r="F999" s="270"/>
      <c r="G999" s="254"/>
      <c r="H999" s="254"/>
      <c r="I999" s="254"/>
      <c r="J999" s="254"/>
      <c r="K999" s="254"/>
      <c r="L999" s="254"/>
      <c r="M999" s="254"/>
      <c r="N999" s="254"/>
      <c r="O999" s="254"/>
      <c r="P999" s="254"/>
      <c r="Q999" s="254"/>
      <c r="R999" s="254"/>
      <c r="S999" s="254"/>
      <c r="T999" s="254"/>
      <c r="U999" s="254"/>
      <c r="V999" s="254"/>
      <c r="W999" s="254"/>
      <c r="X999" s="254"/>
      <c r="Y999" s="254"/>
      <c r="Z999" s="254"/>
    </row>
    <row r="1000" spans="1:26" ht="13.5" customHeight="1">
      <c r="A1000" s="254"/>
      <c r="B1000" s="254"/>
      <c r="C1000" s="254"/>
      <c r="D1000" s="269"/>
      <c r="E1000" s="254"/>
      <c r="F1000" s="270"/>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row>
  </sheetData>
  <mergeCells count="5">
    <mergeCell ref="B2:F2"/>
    <mergeCell ref="B3:F4"/>
    <mergeCell ref="B15:F15"/>
    <mergeCell ref="B16:F16"/>
    <mergeCell ref="B17:F17"/>
  </mergeCells>
  <conditionalFormatting sqref="F18:F22">
    <cfRule type="cellIs" dxfId="3" priority="1" operator="lessThan">
      <formula>0</formula>
    </cfRule>
  </conditionalFormatting>
  <conditionalFormatting sqref="F23">
    <cfRule type="cellIs" dxfId="2" priority="2" operator="lessThan">
      <formula>0</formula>
    </cfRule>
  </conditionalFormatting>
  <pageMargins left="0.57986111111111116" right="0.77986111111111112" top="0.78749999999999998" bottom="0.78749999999999998" header="0" footer="0"/>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election activeCell="G2" sqref="G2"/>
    </sheetView>
  </sheetViews>
  <sheetFormatPr defaultColWidth="14.453125" defaultRowHeight="15" customHeight="1"/>
  <cols>
    <col min="1" max="1" width="2.6328125" customWidth="1"/>
    <col min="2" max="2" width="49.81640625" customWidth="1"/>
    <col min="3" max="3" width="7.36328125" customWidth="1"/>
    <col min="4" max="4" width="5.36328125" customWidth="1"/>
    <col min="5" max="5" width="6.6328125" customWidth="1"/>
    <col min="6" max="6" width="15" customWidth="1"/>
    <col min="7" max="26" width="10.6328125" customWidth="1"/>
  </cols>
  <sheetData>
    <row r="1" spans="1:26" ht="13.5" customHeight="1">
      <c r="A1" s="250"/>
      <c r="B1" s="251"/>
      <c r="C1" s="252"/>
      <c r="D1" s="251"/>
      <c r="E1" s="253"/>
      <c r="F1" s="252"/>
      <c r="G1" s="254"/>
      <c r="H1" s="254"/>
      <c r="I1" s="254"/>
      <c r="J1" s="254"/>
      <c r="K1" s="254"/>
      <c r="L1" s="254"/>
      <c r="M1" s="254"/>
      <c r="N1" s="254"/>
      <c r="O1" s="254"/>
      <c r="P1" s="254"/>
      <c r="Q1" s="254"/>
      <c r="R1" s="254"/>
      <c r="S1" s="254"/>
      <c r="T1" s="254"/>
      <c r="U1" s="254"/>
      <c r="V1" s="254"/>
      <c r="W1" s="254"/>
      <c r="X1" s="254"/>
      <c r="Y1" s="254"/>
      <c r="Z1" s="254"/>
    </row>
    <row r="2" spans="1:26" ht="13.5" customHeight="1">
      <c r="A2" s="250"/>
      <c r="B2" s="505" t="str">
        <f>'12.lan'!D91&amp;" - "&amp;'S0. Intro'!B3&amp;" "&amp;'S0. Intro'!C3</f>
        <v>Common Good Balance Calculator - Version 5.06</v>
      </c>
      <c r="C2" s="488"/>
      <c r="D2" s="488"/>
      <c r="E2" s="488"/>
      <c r="F2" s="488"/>
      <c r="G2" s="254"/>
      <c r="H2" s="254"/>
      <c r="I2" s="254"/>
      <c r="J2" s="254"/>
      <c r="K2" s="254"/>
      <c r="L2" s="254"/>
      <c r="M2" s="254"/>
      <c r="N2" s="254"/>
      <c r="O2" s="254"/>
      <c r="P2" s="254"/>
      <c r="Q2" s="254"/>
      <c r="R2" s="254"/>
      <c r="S2" s="254"/>
      <c r="T2" s="254"/>
      <c r="U2" s="254"/>
      <c r="V2" s="254"/>
      <c r="W2" s="254"/>
      <c r="X2" s="254"/>
      <c r="Y2" s="254"/>
      <c r="Z2" s="254"/>
    </row>
    <row r="3" spans="1:26" ht="7.5" customHeight="1">
      <c r="A3" s="250"/>
      <c r="B3" s="597" t="str">
        <f>'12.lan'!D243&amp;'S1. General'!C6</f>
        <v xml:space="preserve">Theme star for </v>
      </c>
      <c r="C3" s="577"/>
      <c r="D3" s="577"/>
      <c r="E3" s="577"/>
      <c r="F3" s="577"/>
      <c r="G3" s="254"/>
      <c r="H3" s="254"/>
      <c r="I3" s="254"/>
      <c r="J3" s="254"/>
      <c r="K3" s="254"/>
      <c r="L3" s="254"/>
      <c r="M3" s="254"/>
      <c r="N3" s="254"/>
      <c r="O3" s="254"/>
      <c r="P3" s="254"/>
      <c r="Q3" s="254"/>
      <c r="R3" s="254"/>
      <c r="S3" s="254"/>
      <c r="T3" s="254"/>
      <c r="U3" s="254"/>
      <c r="V3" s="254"/>
      <c r="W3" s="254"/>
      <c r="X3" s="254"/>
      <c r="Y3" s="254"/>
      <c r="Z3" s="254"/>
    </row>
    <row r="4" spans="1:26" ht="15" customHeight="1">
      <c r="A4" s="250"/>
      <c r="B4" s="577"/>
      <c r="C4" s="577"/>
      <c r="D4" s="577"/>
      <c r="E4" s="577"/>
      <c r="F4" s="577"/>
      <c r="G4" s="254"/>
      <c r="H4" s="254"/>
      <c r="I4" s="254"/>
      <c r="J4" s="254"/>
      <c r="K4" s="254"/>
      <c r="L4" s="254"/>
      <c r="M4" s="254"/>
      <c r="N4" s="254"/>
      <c r="O4" s="254"/>
      <c r="P4" s="254"/>
      <c r="Q4" s="254"/>
      <c r="R4" s="254"/>
      <c r="S4" s="254"/>
      <c r="T4" s="254"/>
      <c r="U4" s="254"/>
      <c r="V4" s="254"/>
      <c r="W4" s="254"/>
      <c r="X4" s="254"/>
      <c r="Y4" s="254"/>
      <c r="Z4" s="254"/>
    </row>
    <row r="5" spans="1:26" ht="30" customHeight="1">
      <c r="A5" s="250"/>
      <c r="B5" s="255"/>
      <c r="C5" s="252"/>
      <c r="D5" s="251"/>
      <c r="E5" s="253"/>
      <c r="F5" s="252"/>
      <c r="G5" s="254"/>
      <c r="H5" s="254"/>
      <c r="I5" s="254"/>
      <c r="J5" s="254"/>
      <c r="K5" s="254"/>
      <c r="L5" s="254"/>
      <c r="M5" s="254"/>
      <c r="N5" s="254"/>
      <c r="O5" s="254"/>
      <c r="P5" s="254"/>
      <c r="Q5" s="254"/>
      <c r="R5" s="254"/>
      <c r="S5" s="254"/>
      <c r="T5" s="254"/>
      <c r="U5" s="254"/>
      <c r="V5" s="254"/>
      <c r="W5" s="254"/>
      <c r="X5" s="254"/>
      <c r="Y5" s="254"/>
      <c r="Z5" s="254"/>
    </row>
    <row r="6" spans="1:26" ht="13.5" customHeight="1">
      <c r="A6" s="250"/>
      <c r="B6" s="255"/>
      <c r="C6" s="252"/>
      <c r="D6" s="251"/>
      <c r="E6" s="253"/>
      <c r="F6" s="252"/>
      <c r="G6" s="254"/>
      <c r="H6" s="254"/>
      <c r="I6" s="254"/>
      <c r="J6" s="254"/>
      <c r="K6" s="254"/>
      <c r="L6" s="254"/>
      <c r="M6" s="254"/>
      <c r="N6" s="254"/>
      <c r="O6" s="254"/>
      <c r="P6" s="254"/>
      <c r="Q6" s="254"/>
      <c r="R6" s="254"/>
      <c r="S6" s="254"/>
      <c r="T6" s="254"/>
      <c r="U6" s="254"/>
      <c r="V6" s="254"/>
      <c r="W6" s="254"/>
      <c r="X6" s="254"/>
      <c r="Y6" s="254"/>
      <c r="Z6" s="254"/>
    </row>
    <row r="7" spans="1:26" ht="13.5" customHeight="1">
      <c r="A7" s="250"/>
      <c r="B7" s="255"/>
      <c r="C7" s="256"/>
      <c r="D7" s="256"/>
      <c r="E7" s="255"/>
      <c r="F7" s="250"/>
      <c r="G7" s="254"/>
      <c r="H7" s="254"/>
      <c r="I7" s="254"/>
      <c r="J7" s="254"/>
      <c r="K7" s="254"/>
      <c r="L7" s="254"/>
      <c r="M7" s="254"/>
      <c r="N7" s="254"/>
      <c r="O7" s="254"/>
      <c r="P7" s="254"/>
      <c r="Q7" s="254"/>
      <c r="R7" s="254"/>
      <c r="S7" s="254"/>
      <c r="T7" s="254"/>
      <c r="U7" s="254"/>
      <c r="V7" s="254"/>
      <c r="W7" s="254"/>
      <c r="X7" s="254"/>
      <c r="Y7" s="254"/>
      <c r="Z7" s="254"/>
    </row>
    <row r="8" spans="1:26" ht="15" customHeight="1">
      <c r="A8" s="250"/>
      <c r="B8" s="252"/>
      <c r="C8" s="252"/>
      <c r="D8" s="251"/>
      <c r="E8" s="253"/>
      <c r="F8" s="252"/>
      <c r="G8" s="254"/>
      <c r="H8" s="254"/>
      <c r="I8" s="254"/>
      <c r="J8" s="254"/>
      <c r="K8" s="254"/>
      <c r="L8" s="254"/>
      <c r="M8" s="254"/>
      <c r="N8" s="254"/>
      <c r="O8" s="254"/>
      <c r="P8" s="254"/>
      <c r="Q8" s="254"/>
      <c r="R8" s="254"/>
      <c r="S8" s="254"/>
      <c r="T8" s="254"/>
      <c r="U8" s="254"/>
      <c r="V8" s="254"/>
      <c r="W8" s="254"/>
      <c r="X8" s="254"/>
      <c r="Y8" s="254"/>
      <c r="Z8" s="254"/>
    </row>
    <row r="9" spans="1:26" ht="30" customHeight="1">
      <c r="A9" s="250"/>
      <c r="B9" s="257"/>
      <c r="C9" s="250"/>
      <c r="D9" s="251"/>
      <c r="E9" s="250"/>
      <c r="F9" s="252"/>
      <c r="G9" s="254"/>
      <c r="H9" s="254"/>
      <c r="I9" s="254"/>
      <c r="J9" s="254"/>
      <c r="K9" s="254"/>
      <c r="L9" s="254"/>
      <c r="M9" s="254"/>
      <c r="N9" s="254"/>
      <c r="O9" s="254"/>
      <c r="P9" s="254"/>
      <c r="Q9" s="254"/>
      <c r="R9" s="254"/>
      <c r="S9" s="254"/>
      <c r="T9" s="254"/>
      <c r="U9" s="254"/>
      <c r="V9" s="254"/>
      <c r="W9" s="254"/>
      <c r="X9" s="254"/>
      <c r="Y9" s="254"/>
      <c r="Z9" s="254"/>
    </row>
    <row r="10" spans="1:26" ht="30" customHeight="1">
      <c r="A10" s="250"/>
      <c r="B10" s="257"/>
      <c r="C10" s="250"/>
      <c r="D10" s="251"/>
      <c r="E10" s="250"/>
      <c r="F10" s="252"/>
      <c r="G10" s="254"/>
      <c r="H10" s="254"/>
      <c r="I10" s="254"/>
      <c r="J10" s="254"/>
      <c r="K10" s="254"/>
      <c r="L10" s="254"/>
      <c r="M10" s="254"/>
      <c r="N10" s="254"/>
      <c r="O10" s="254"/>
      <c r="P10" s="254"/>
      <c r="Q10" s="254"/>
      <c r="R10" s="254"/>
      <c r="S10" s="254"/>
      <c r="T10" s="254"/>
      <c r="U10" s="254"/>
      <c r="V10" s="254"/>
      <c r="W10" s="254"/>
      <c r="X10" s="254"/>
      <c r="Y10" s="254"/>
      <c r="Z10" s="254"/>
    </row>
    <row r="11" spans="1:26" ht="30" customHeight="1">
      <c r="A11" s="250"/>
      <c r="B11" s="257"/>
      <c r="C11" s="250"/>
      <c r="D11" s="251"/>
      <c r="E11" s="250"/>
      <c r="F11" s="252"/>
      <c r="G11" s="254"/>
      <c r="H11" s="254"/>
      <c r="I11" s="254"/>
      <c r="J11" s="254"/>
      <c r="K11" s="254"/>
      <c r="L11" s="254"/>
      <c r="M11" s="254"/>
      <c r="N11" s="254"/>
      <c r="O11" s="254"/>
      <c r="P11" s="254"/>
      <c r="Q11" s="254"/>
      <c r="R11" s="254"/>
      <c r="S11" s="254"/>
      <c r="T11" s="254"/>
      <c r="U11" s="254"/>
      <c r="V11" s="254"/>
      <c r="W11" s="254"/>
      <c r="X11" s="254"/>
      <c r="Y11" s="254"/>
      <c r="Z11" s="254"/>
    </row>
    <row r="12" spans="1:26" ht="30" customHeight="1">
      <c r="A12" s="250"/>
      <c r="B12" s="257"/>
      <c r="C12" s="250"/>
      <c r="D12" s="251"/>
      <c r="E12" s="250"/>
      <c r="F12" s="252"/>
      <c r="G12" s="254"/>
      <c r="H12" s="254"/>
      <c r="I12" s="254"/>
      <c r="J12" s="254"/>
      <c r="K12" s="254"/>
      <c r="L12" s="254"/>
      <c r="M12" s="254"/>
      <c r="N12" s="254"/>
      <c r="O12" s="254"/>
      <c r="P12" s="254"/>
      <c r="Q12" s="254"/>
      <c r="R12" s="254"/>
      <c r="S12" s="254"/>
      <c r="T12" s="254"/>
      <c r="U12" s="254"/>
      <c r="V12" s="254"/>
      <c r="W12" s="254"/>
      <c r="X12" s="254"/>
      <c r="Y12" s="254"/>
      <c r="Z12" s="254"/>
    </row>
    <row r="13" spans="1:26" ht="30" customHeight="1">
      <c r="A13" s="250"/>
      <c r="B13" s="257"/>
      <c r="C13" s="250"/>
      <c r="D13" s="251"/>
      <c r="E13" s="250"/>
      <c r="F13" s="252"/>
      <c r="G13" s="254"/>
      <c r="H13" s="254"/>
      <c r="I13" s="254"/>
      <c r="J13" s="254"/>
      <c r="K13" s="254"/>
      <c r="L13" s="254"/>
      <c r="M13" s="254"/>
      <c r="N13" s="254"/>
      <c r="O13" s="254"/>
      <c r="P13" s="254"/>
      <c r="Q13" s="254"/>
      <c r="R13" s="254"/>
      <c r="S13" s="254"/>
      <c r="T13" s="254"/>
      <c r="U13" s="254"/>
      <c r="V13" s="254"/>
      <c r="W13" s="254"/>
      <c r="X13" s="254"/>
      <c r="Y13" s="254"/>
      <c r="Z13" s="254"/>
    </row>
    <row r="14" spans="1:26" ht="13.5" customHeight="1">
      <c r="A14" s="250"/>
      <c r="B14" s="250"/>
      <c r="C14" s="250"/>
      <c r="D14" s="251"/>
      <c r="E14" s="250"/>
      <c r="F14" s="252"/>
      <c r="G14" s="254"/>
      <c r="H14" s="254"/>
      <c r="I14" s="254"/>
      <c r="J14" s="254"/>
      <c r="K14" s="254"/>
      <c r="L14" s="254"/>
      <c r="M14" s="254"/>
      <c r="N14" s="254"/>
      <c r="O14" s="254"/>
      <c r="P14" s="254"/>
      <c r="Q14" s="254"/>
      <c r="R14" s="254"/>
      <c r="S14" s="254"/>
      <c r="T14" s="254"/>
      <c r="U14" s="254"/>
      <c r="V14" s="254"/>
      <c r="W14" s="254"/>
      <c r="X14" s="254"/>
      <c r="Y14" s="254"/>
      <c r="Z14" s="254"/>
    </row>
    <row r="15" spans="1:26" ht="15" customHeight="1">
      <c r="A15" s="250"/>
      <c r="B15" s="598"/>
      <c r="C15" s="488"/>
      <c r="D15" s="488"/>
      <c r="E15" s="488"/>
      <c r="F15" s="488"/>
      <c r="G15" s="254"/>
      <c r="H15" s="254"/>
      <c r="I15" s="254"/>
      <c r="J15" s="254"/>
      <c r="K15" s="254"/>
      <c r="L15" s="254"/>
      <c r="M15" s="254"/>
      <c r="N15" s="254"/>
      <c r="O15" s="254"/>
      <c r="P15" s="254"/>
      <c r="Q15" s="254"/>
      <c r="R15" s="254"/>
      <c r="S15" s="254"/>
      <c r="T15" s="254"/>
      <c r="U15" s="254"/>
      <c r="V15" s="254"/>
      <c r="W15" s="254"/>
      <c r="X15" s="254"/>
      <c r="Y15" s="254"/>
      <c r="Z15" s="254"/>
    </row>
    <row r="16" spans="1:26" ht="93.75" customHeight="1">
      <c r="A16" s="250"/>
      <c r="B16" s="599"/>
      <c r="C16" s="488"/>
      <c r="D16" s="488"/>
      <c r="E16" s="488"/>
      <c r="F16" s="488"/>
      <c r="G16" s="254"/>
      <c r="H16" s="254"/>
      <c r="I16" s="254"/>
      <c r="J16" s="254"/>
      <c r="K16" s="254"/>
      <c r="L16" s="254"/>
      <c r="M16" s="254"/>
      <c r="N16" s="254"/>
      <c r="O16" s="254"/>
      <c r="P16" s="254"/>
      <c r="Q16" s="254"/>
      <c r="R16" s="254"/>
      <c r="S16" s="254"/>
      <c r="T16" s="254"/>
      <c r="U16" s="254"/>
      <c r="V16" s="254"/>
      <c r="W16" s="254"/>
      <c r="X16" s="254"/>
      <c r="Y16" s="254"/>
      <c r="Z16" s="254"/>
    </row>
    <row r="17" spans="1:26" ht="30" customHeight="1">
      <c r="A17" s="250"/>
      <c r="B17" s="600" t="str">
        <f>'12.lan'!D221</f>
        <v>BALANCE OVERVIEW</v>
      </c>
      <c r="C17" s="601"/>
      <c r="D17" s="601"/>
      <c r="E17" s="601"/>
      <c r="F17" s="602"/>
      <c r="G17" s="254"/>
      <c r="H17" s="254"/>
      <c r="I17" s="254"/>
      <c r="J17" s="254"/>
      <c r="K17" s="254"/>
      <c r="L17" s="254"/>
      <c r="M17" s="254"/>
      <c r="N17" s="254"/>
      <c r="O17" s="254"/>
      <c r="P17" s="254"/>
      <c r="Q17" s="254"/>
      <c r="R17" s="254"/>
      <c r="S17" s="254"/>
      <c r="T17" s="254"/>
      <c r="U17" s="254"/>
      <c r="V17" s="254"/>
      <c r="W17" s="254"/>
      <c r="X17" s="254"/>
      <c r="Y17" s="254"/>
      <c r="Z17" s="254"/>
    </row>
    <row r="18" spans="1:26" ht="26.25" customHeight="1">
      <c r="A18" s="250"/>
      <c r="B18" s="258" t="s">
        <v>94</v>
      </c>
      <c r="C18" s="259">
        <f>'S4. ECG-Matrix'!C9</f>
        <v>0</v>
      </c>
      <c r="D18" s="260" t="str">
        <f>'12.lan'!$D$214</f>
        <v>of</v>
      </c>
      <c r="E18" s="261">
        <f>'S4. ECG-Matrix'!E9</f>
        <v>25.641025641025639</v>
      </c>
      <c r="F18" s="271">
        <f t="shared" ref="F18:F38" si="0">C18/E18</f>
        <v>0</v>
      </c>
      <c r="G18" s="263">
        <f t="shared" ref="G18:G37" si="1">IF(F18&lt;0,0,F18)</f>
        <v>0</v>
      </c>
      <c r="H18" s="254"/>
      <c r="I18" s="254"/>
      <c r="J18" s="254"/>
      <c r="K18" s="254"/>
      <c r="L18" s="254"/>
      <c r="M18" s="254"/>
      <c r="N18" s="254"/>
      <c r="O18" s="254"/>
      <c r="P18" s="254"/>
      <c r="Q18" s="254"/>
      <c r="R18" s="254"/>
      <c r="S18" s="254"/>
      <c r="T18" s="254"/>
      <c r="U18" s="254"/>
      <c r="V18" s="254"/>
      <c r="W18" s="254"/>
      <c r="X18" s="254"/>
      <c r="Y18" s="254"/>
      <c r="Z18" s="254"/>
    </row>
    <row r="19" spans="1:26" ht="26.25" customHeight="1">
      <c r="A19" s="250"/>
      <c r="B19" s="258" t="s">
        <v>95</v>
      </c>
      <c r="C19" s="259">
        <f>'S4. ECG-Matrix'!G9</f>
        <v>0</v>
      </c>
      <c r="D19" s="260" t="str">
        <f>'12.lan'!$D$214</f>
        <v>of</v>
      </c>
      <c r="E19" s="261">
        <f>'S4. ECG-Matrix'!I9</f>
        <v>51.282051282051277</v>
      </c>
      <c r="F19" s="271">
        <f t="shared" si="0"/>
        <v>0</v>
      </c>
      <c r="G19" s="263">
        <f t="shared" si="1"/>
        <v>0</v>
      </c>
      <c r="H19" s="254"/>
      <c r="I19" s="254"/>
      <c r="J19" s="254"/>
      <c r="K19" s="254"/>
      <c r="L19" s="254"/>
      <c r="M19" s="254"/>
      <c r="N19" s="254"/>
      <c r="O19" s="254"/>
      <c r="P19" s="254"/>
      <c r="Q19" s="254"/>
      <c r="R19" s="254"/>
      <c r="S19" s="254"/>
      <c r="T19" s="254"/>
      <c r="U19" s="254"/>
      <c r="V19" s="254"/>
      <c r="W19" s="254"/>
      <c r="X19" s="254"/>
      <c r="Y19" s="254"/>
      <c r="Z19" s="254"/>
    </row>
    <row r="20" spans="1:26" ht="26.25" customHeight="1">
      <c r="A20" s="250"/>
      <c r="B20" s="258" t="s">
        <v>96</v>
      </c>
      <c r="C20" s="259">
        <f>'S4. ECG-Matrix'!K9</f>
        <v>0</v>
      </c>
      <c r="D20" s="260" t="str">
        <f>'12.lan'!$D$214</f>
        <v>of</v>
      </c>
      <c r="E20" s="261">
        <f>'S4. ECG-Matrix'!M9</f>
        <v>51.282051282051277</v>
      </c>
      <c r="F20" s="271">
        <f t="shared" si="0"/>
        <v>0</v>
      </c>
      <c r="G20" s="263">
        <f t="shared" si="1"/>
        <v>0</v>
      </c>
      <c r="H20" s="254"/>
      <c r="I20" s="254"/>
      <c r="J20" s="254"/>
      <c r="K20" s="254"/>
      <c r="L20" s="254"/>
      <c r="M20" s="254"/>
      <c r="N20" s="254"/>
      <c r="O20" s="254"/>
      <c r="P20" s="254"/>
      <c r="Q20" s="254"/>
      <c r="R20" s="254"/>
      <c r="S20" s="254"/>
      <c r="T20" s="254"/>
      <c r="U20" s="254"/>
      <c r="V20" s="254"/>
      <c r="W20" s="254"/>
      <c r="X20" s="254"/>
      <c r="Y20" s="254"/>
      <c r="Z20" s="254"/>
    </row>
    <row r="21" spans="1:26" ht="26.25" customHeight="1">
      <c r="A21" s="250"/>
      <c r="B21" s="258" t="s">
        <v>97</v>
      </c>
      <c r="C21" s="259">
        <f>'S4. ECG-Matrix'!O9</f>
        <v>0</v>
      </c>
      <c r="D21" s="260" t="str">
        <f>'12.lan'!$D$214</f>
        <v>of</v>
      </c>
      <c r="E21" s="261">
        <f>'S4. ECG-Matrix'!Q9</f>
        <v>51.282051282051277</v>
      </c>
      <c r="F21" s="271">
        <f t="shared" si="0"/>
        <v>0</v>
      </c>
      <c r="G21" s="263">
        <f t="shared" si="1"/>
        <v>0</v>
      </c>
      <c r="H21" s="254"/>
      <c r="I21" s="254"/>
      <c r="J21" s="254"/>
      <c r="K21" s="254"/>
      <c r="L21" s="254"/>
      <c r="M21" s="254"/>
      <c r="N21" s="254"/>
      <c r="O21" s="254"/>
      <c r="P21" s="254"/>
      <c r="Q21" s="254"/>
      <c r="R21" s="254"/>
      <c r="S21" s="254"/>
      <c r="T21" s="254"/>
      <c r="U21" s="254"/>
      <c r="V21" s="254"/>
      <c r="W21" s="254"/>
      <c r="X21" s="254"/>
      <c r="Y21" s="254"/>
      <c r="Z21" s="254"/>
    </row>
    <row r="22" spans="1:26" ht="26.25" customHeight="1">
      <c r="A22" s="250"/>
      <c r="B22" s="258" t="s">
        <v>99</v>
      </c>
      <c r="C22" s="259">
        <f>'S4. ECG-Matrix'!C11</f>
        <v>0</v>
      </c>
      <c r="D22" s="260" t="str">
        <f>'12.lan'!$D$214</f>
        <v>of</v>
      </c>
      <c r="E22" s="261">
        <f>'S4. ECG-Matrix'!E11</f>
        <v>51.282051282051277</v>
      </c>
      <c r="F22" s="271">
        <f t="shared" si="0"/>
        <v>0</v>
      </c>
      <c r="G22" s="263">
        <f t="shared" si="1"/>
        <v>0</v>
      </c>
      <c r="H22" s="254"/>
      <c r="I22" s="254"/>
      <c r="J22" s="254"/>
      <c r="K22" s="254"/>
      <c r="L22" s="254"/>
      <c r="M22" s="254"/>
      <c r="N22" s="254"/>
      <c r="O22" s="254"/>
      <c r="P22" s="254"/>
      <c r="Q22" s="254"/>
      <c r="R22" s="254"/>
      <c r="S22" s="254"/>
      <c r="T22" s="254"/>
      <c r="U22" s="254"/>
      <c r="V22" s="254"/>
      <c r="W22" s="254"/>
      <c r="X22" s="254"/>
      <c r="Y22" s="254"/>
      <c r="Z22" s="254"/>
    </row>
    <row r="23" spans="1:26" ht="26.25" customHeight="1">
      <c r="A23" s="250"/>
      <c r="B23" s="258" t="s">
        <v>100</v>
      </c>
      <c r="C23" s="259">
        <f>'S4. ECG-Matrix'!G11</f>
        <v>0</v>
      </c>
      <c r="D23" s="260" t="str">
        <f>'12.lan'!$D$214</f>
        <v>of</v>
      </c>
      <c r="E23" s="261">
        <f>'S4. ECG-Matrix'!I11</f>
        <v>51.282051282051277</v>
      </c>
      <c r="F23" s="271">
        <f t="shared" si="0"/>
        <v>0</v>
      </c>
      <c r="G23" s="263">
        <f t="shared" si="1"/>
        <v>0</v>
      </c>
      <c r="H23" s="254"/>
      <c r="I23" s="254"/>
      <c r="J23" s="254"/>
      <c r="K23" s="254"/>
      <c r="L23" s="254"/>
      <c r="M23" s="254"/>
      <c r="N23" s="254"/>
      <c r="O23" s="254"/>
      <c r="P23" s="254"/>
      <c r="Q23" s="254"/>
      <c r="R23" s="254"/>
      <c r="S23" s="254"/>
      <c r="T23" s="254"/>
      <c r="U23" s="254"/>
      <c r="V23" s="254"/>
      <c r="W23" s="254"/>
      <c r="X23" s="254"/>
      <c r="Y23" s="254"/>
      <c r="Z23" s="254"/>
    </row>
    <row r="24" spans="1:26" ht="26.25" customHeight="1">
      <c r="A24" s="250"/>
      <c r="B24" s="258" t="s">
        <v>101</v>
      </c>
      <c r="C24" s="259">
        <f>'S4. ECG-Matrix'!K11</f>
        <v>0</v>
      </c>
      <c r="D24" s="260" t="str">
        <f>'12.lan'!$D$214</f>
        <v>of</v>
      </c>
      <c r="E24" s="261">
        <f>'S4. ECG-Matrix'!M11</f>
        <v>51.282051282051277</v>
      </c>
      <c r="F24" s="271">
        <f t="shared" si="0"/>
        <v>0</v>
      </c>
      <c r="G24" s="263">
        <f t="shared" si="1"/>
        <v>0</v>
      </c>
      <c r="H24" s="254"/>
      <c r="I24" s="254"/>
      <c r="J24" s="254"/>
      <c r="K24" s="254"/>
      <c r="L24" s="254"/>
      <c r="M24" s="254"/>
      <c r="N24" s="254"/>
      <c r="O24" s="254"/>
      <c r="P24" s="254"/>
      <c r="Q24" s="254"/>
      <c r="R24" s="254"/>
      <c r="S24" s="254"/>
      <c r="T24" s="254"/>
      <c r="U24" s="254"/>
      <c r="V24" s="254"/>
      <c r="W24" s="254"/>
      <c r="X24" s="254"/>
      <c r="Y24" s="254"/>
      <c r="Z24" s="254"/>
    </row>
    <row r="25" spans="1:26" ht="26.25" customHeight="1">
      <c r="A25" s="250"/>
      <c r="B25" s="258" t="s">
        <v>102</v>
      </c>
      <c r="C25" s="259">
        <f>'S4. ECG-Matrix'!O11</f>
        <v>0</v>
      </c>
      <c r="D25" s="260" t="str">
        <f>'12.lan'!$D$214</f>
        <v>of</v>
      </c>
      <c r="E25" s="261">
        <f>'S4. ECG-Matrix'!Q11</f>
        <v>51.282051282051277</v>
      </c>
      <c r="F25" s="271">
        <f t="shared" si="0"/>
        <v>0</v>
      </c>
      <c r="G25" s="263">
        <f t="shared" si="1"/>
        <v>0</v>
      </c>
      <c r="H25" s="254"/>
      <c r="I25" s="254"/>
      <c r="J25" s="254"/>
      <c r="K25" s="254"/>
      <c r="L25" s="254"/>
      <c r="M25" s="254"/>
      <c r="N25" s="254"/>
      <c r="O25" s="254"/>
      <c r="P25" s="254"/>
      <c r="Q25" s="254"/>
      <c r="R25" s="254"/>
      <c r="S25" s="254"/>
      <c r="T25" s="254"/>
      <c r="U25" s="254"/>
      <c r="V25" s="254"/>
      <c r="W25" s="254"/>
      <c r="X25" s="254"/>
      <c r="Y25" s="254"/>
      <c r="Z25" s="254"/>
    </row>
    <row r="26" spans="1:26" ht="26.25" customHeight="1">
      <c r="A26" s="250"/>
      <c r="B26" s="258" t="s">
        <v>104</v>
      </c>
      <c r="C26" s="259">
        <f>'S4. ECG-Matrix'!C13</f>
        <v>0</v>
      </c>
      <c r="D26" s="260" t="str">
        <f>'12.lan'!$D$214</f>
        <v>of</v>
      </c>
      <c r="E26" s="261">
        <f>'S4. ECG-Matrix'!E13</f>
        <v>51.282051282051277</v>
      </c>
      <c r="F26" s="271">
        <f t="shared" si="0"/>
        <v>0</v>
      </c>
      <c r="G26" s="263">
        <f t="shared" si="1"/>
        <v>0</v>
      </c>
      <c r="H26" s="254"/>
      <c r="I26" s="254"/>
      <c r="J26" s="254"/>
      <c r="K26" s="254"/>
      <c r="L26" s="254"/>
      <c r="M26" s="254"/>
      <c r="N26" s="254"/>
      <c r="O26" s="254"/>
      <c r="P26" s="254"/>
      <c r="Q26" s="254"/>
      <c r="R26" s="254"/>
      <c r="S26" s="254"/>
      <c r="T26" s="254"/>
      <c r="U26" s="254"/>
      <c r="V26" s="254"/>
      <c r="W26" s="254"/>
      <c r="X26" s="254"/>
      <c r="Y26" s="254"/>
      <c r="Z26" s="254"/>
    </row>
    <row r="27" spans="1:26" ht="26.25" customHeight="1">
      <c r="A27" s="250"/>
      <c r="B27" s="258" t="s">
        <v>105</v>
      </c>
      <c r="C27" s="259">
        <f>'S4. ECG-Matrix'!G13</f>
        <v>0</v>
      </c>
      <c r="D27" s="260" t="str">
        <f>'12.lan'!$D$214</f>
        <v>of</v>
      </c>
      <c r="E27" s="261">
        <f>'S4. ECG-Matrix'!I13</f>
        <v>51.282051282051277</v>
      </c>
      <c r="F27" s="271">
        <f t="shared" si="0"/>
        <v>0</v>
      </c>
      <c r="G27" s="263">
        <f t="shared" si="1"/>
        <v>0</v>
      </c>
      <c r="H27" s="254"/>
      <c r="I27" s="254"/>
      <c r="J27" s="254"/>
      <c r="K27" s="254"/>
      <c r="L27" s="254"/>
      <c r="M27" s="254"/>
      <c r="N27" s="254"/>
      <c r="O27" s="254"/>
      <c r="P27" s="254"/>
      <c r="Q27" s="254"/>
      <c r="R27" s="254"/>
      <c r="S27" s="254"/>
      <c r="T27" s="254"/>
      <c r="U27" s="254"/>
      <c r="V27" s="254"/>
      <c r="W27" s="254"/>
      <c r="X27" s="254"/>
      <c r="Y27" s="254"/>
      <c r="Z27" s="254"/>
    </row>
    <row r="28" spans="1:26" ht="26.25" customHeight="1">
      <c r="A28" s="250"/>
      <c r="B28" s="258" t="s">
        <v>106</v>
      </c>
      <c r="C28" s="259">
        <f>'S4. ECG-Matrix'!K13</f>
        <v>0</v>
      </c>
      <c r="D28" s="260" t="str">
        <f>'12.lan'!$D$214</f>
        <v>of</v>
      </c>
      <c r="E28" s="261">
        <f>'S4. ECG-Matrix'!M13</f>
        <v>51.282051282051277</v>
      </c>
      <c r="F28" s="271">
        <f t="shared" si="0"/>
        <v>0</v>
      </c>
      <c r="G28" s="263">
        <f t="shared" si="1"/>
        <v>0</v>
      </c>
      <c r="H28" s="254"/>
      <c r="I28" s="254"/>
      <c r="J28" s="254"/>
      <c r="K28" s="254"/>
      <c r="L28" s="254"/>
      <c r="M28" s="254"/>
      <c r="N28" s="254"/>
      <c r="O28" s="254"/>
      <c r="P28" s="254"/>
      <c r="Q28" s="254"/>
      <c r="R28" s="254"/>
      <c r="S28" s="254"/>
      <c r="T28" s="254"/>
      <c r="U28" s="254"/>
      <c r="V28" s="254"/>
      <c r="W28" s="254"/>
      <c r="X28" s="254"/>
      <c r="Y28" s="254"/>
      <c r="Z28" s="254"/>
    </row>
    <row r="29" spans="1:26" ht="26.25" customHeight="1">
      <c r="A29" s="250"/>
      <c r="B29" s="258" t="s">
        <v>107</v>
      </c>
      <c r="C29" s="259">
        <f>'S4. ECG-Matrix'!O13</f>
        <v>0</v>
      </c>
      <c r="D29" s="260" t="str">
        <f>'12.lan'!$D$214</f>
        <v>of</v>
      </c>
      <c r="E29" s="261">
        <f>'S4. ECG-Matrix'!Q13</f>
        <v>51.282051282051277</v>
      </c>
      <c r="F29" s="271">
        <f t="shared" si="0"/>
        <v>0</v>
      </c>
      <c r="G29" s="263">
        <f t="shared" si="1"/>
        <v>0</v>
      </c>
      <c r="H29" s="254"/>
      <c r="I29" s="254"/>
      <c r="J29" s="254"/>
      <c r="K29" s="254"/>
      <c r="L29" s="254"/>
      <c r="M29" s="254"/>
      <c r="N29" s="254"/>
      <c r="O29" s="254"/>
      <c r="P29" s="254"/>
      <c r="Q29" s="254"/>
      <c r="R29" s="254"/>
      <c r="S29" s="254"/>
      <c r="T29" s="254"/>
      <c r="U29" s="254"/>
      <c r="V29" s="254"/>
      <c r="W29" s="254"/>
      <c r="X29" s="254"/>
      <c r="Y29" s="254"/>
      <c r="Z29" s="254"/>
    </row>
    <row r="30" spans="1:26" ht="26.25" customHeight="1">
      <c r="A30" s="250"/>
      <c r="B30" s="258" t="s">
        <v>109</v>
      </c>
      <c r="C30" s="259">
        <f>'S4. ECG-Matrix'!C15</f>
        <v>0</v>
      </c>
      <c r="D30" s="260" t="str">
        <f>'12.lan'!$D$214</f>
        <v>of</v>
      </c>
      <c r="E30" s="261">
        <f>'S4. ECG-Matrix'!E15</f>
        <v>51.282051282051277</v>
      </c>
      <c r="F30" s="271">
        <f t="shared" si="0"/>
        <v>0</v>
      </c>
      <c r="G30" s="263">
        <f t="shared" si="1"/>
        <v>0</v>
      </c>
      <c r="H30" s="254"/>
      <c r="I30" s="254"/>
      <c r="J30" s="254"/>
      <c r="K30" s="254"/>
      <c r="L30" s="254"/>
      <c r="M30" s="254"/>
      <c r="N30" s="254"/>
      <c r="O30" s="254"/>
      <c r="P30" s="254"/>
      <c r="Q30" s="254"/>
      <c r="R30" s="254"/>
      <c r="S30" s="254"/>
      <c r="T30" s="254"/>
      <c r="U30" s="254"/>
      <c r="V30" s="254"/>
      <c r="W30" s="254"/>
      <c r="X30" s="254"/>
      <c r="Y30" s="254"/>
      <c r="Z30" s="254"/>
    </row>
    <row r="31" spans="1:26" ht="26.25" customHeight="1">
      <c r="A31" s="250"/>
      <c r="B31" s="258" t="s">
        <v>110</v>
      </c>
      <c r="C31" s="259">
        <f>'S4. ECG-Matrix'!G15</f>
        <v>0</v>
      </c>
      <c r="D31" s="260" t="str">
        <f>'12.lan'!$D$214</f>
        <v>of</v>
      </c>
      <c r="E31" s="261">
        <f>'S4. ECG-Matrix'!I15</f>
        <v>51.282051282051277</v>
      </c>
      <c r="F31" s="271">
        <f t="shared" si="0"/>
        <v>0</v>
      </c>
      <c r="G31" s="263">
        <f t="shared" si="1"/>
        <v>0</v>
      </c>
      <c r="H31" s="254"/>
      <c r="I31" s="254"/>
      <c r="J31" s="254"/>
      <c r="K31" s="254"/>
      <c r="L31" s="254"/>
      <c r="M31" s="254"/>
      <c r="N31" s="254"/>
      <c r="O31" s="254"/>
      <c r="P31" s="254"/>
      <c r="Q31" s="254"/>
      <c r="R31" s="254"/>
      <c r="S31" s="254"/>
      <c r="T31" s="254"/>
      <c r="U31" s="254"/>
      <c r="V31" s="254"/>
      <c r="W31" s="254"/>
      <c r="X31" s="254"/>
      <c r="Y31" s="254"/>
      <c r="Z31" s="254"/>
    </row>
    <row r="32" spans="1:26" ht="26.25" customHeight="1">
      <c r="A32" s="250"/>
      <c r="B32" s="258" t="s">
        <v>111</v>
      </c>
      <c r="C32" s="259">
        <f>'S4. ECG-Matrix'!K15</f>
        <v>0</v>
      </c>
      <c r="D32" s="260" t="str">
        <f>'12.lan'!$D$214</f>
        <v>of</v>
      </c>
      <c r="E32" s="261">
        <f>'S4. ECG-Matrix'!M15</f>
        <v>51.282051282051277</v>
      </c>
      <c r="F32" s="271">
        <f t="shared" si="0"/>
        <v>0</v>
      </c>
      <c r="G32" s="263">
        <f t="shared" si="1"/>
        <v>0</v>
      </c>
      <c r="H32" s="254"/>
      <c r="I32" s="254"/>
      <c r="J32" s="254"/>
      <c r="K32" s="254"/>
      <c r="L32" s="254"/>
      <c r="M32" s="254"/>
      <c r="N32" s="254"/>
      <c r="O32" s="254"/>
      <c r="P32" s="254"/>
      <c r="Q32" s="254"/>
      <c r="R32" s="254"/>
      <c r="S32" s="254"/>
      <c r="T32" s="254"/>
      <c r="U32" s="254"/>
      <c r="V32" s="254"/>
      <c r="W32" s="254"/>
      <c r="X32" s="254"/>
      <c r="Y32" s="254"/>
      <c r="Z32" s="254"/>
    </row>
    <row r="33" spans="1:26" ht="26.25" customHeight="1">
      <c r="A33" s="250"/>
      <c r="B33" s="258" t="s">
        <v>112</v>
      </c>
      <c r="C33" s="259">
        <f>'S4. ECG-Matrix'!O15</f>
        <v>0</v>
      </c>
      <c r="D33" s="260" t="str">
        <f>'12.lan'!$D$214</f>
        <v>of</v>
      </c>
      <c r="E33" s="261">
        <f>'S4. ECG-Matrix'!Q15</f>
        <v>51.282051282051277</v>
      </c>
      <c r="F33" s="271">
        <f t="shared" si="0"/>
        <v>0</v>
      </c>
      <c r="G33" s="263">
        <f t="shared" si="1"/>
        <v>0</v>
      </c>
      <c r="H33" s="254"/>
      <c r="I33" s="254"/>
      <c r="J33" s="254"/>
      <c r="K33" s="254"/>
      <c r="L33" s="254"/>
      <c r="M33" s="254"/>
      <c r="N33" s="254"/>
      <c r="O33" s="254"/>
      <c r="P33" s="254"/>
      <c r="Q33" s="254"/>
      <c r="R33" s="254"/>
      <c r="S33" s="254"/>
      <c r="T33" s="254"/>
      <c r="U33" s="254"/>
      <c r="V33" s="254"/>
      <c r="W33" s="254"/>
      <c r="X33" s="254"/>
      <c r="Y33" s="254"/>
      <c r="Z33" s="254"/>
    </row>
    <row r="34" spans="1:26" ht="26.25" customHeight="1">
      <c r="A34" s="250"/>
      <c r="B34" s="258" t="s">
        <v>114</v>
      </c>
      <c r="C34" s="259">
        <f>'S4. ECG-Matrix'!C17</f>
        <v>0</v>
      </c>
      <c r="D34" s="260" t="str">
        <f>'12.lan'!$D$214</f>
        <v>of</v>
      </c>
      <c r="E34" s="261">
        <f>'S4. ECG-Matrix'!E17</f>
        <v>51.282051282051277</v>
      </c>
      <c r="F34" s="271">
        <f t="shared" si="0"/>
        <v>0</v>
      </c>
      <c r="G34" s="263">
        <f t="shared" si="1"/>
        <v>0</v>
      </c>
      <c r="H34" s="254"/>
      <c r="I34" s="254"/>
      <c r="J34" s="254"/>
      <c r="K34" s="254"/>
      <c r="L34" s="254"/>
      <c r="M34" s="254"/>
      <c r="N34" s="254"/>
      <c r="O34" s="254"/>
      <c r="P34" s="254"/>
      <c r="Q34" s="254"/>
      <c r="R34" s="254"/>
      <c r="S34" s="254"/>
      <c r="T34" s="254"/>
      <c r="U34" s="254"/>
      <c r="V34" s="254"/>
      <c r="W34" s="254"/>
      <c r="X34" s="254"/>
      <c r="Y34" s="254"/>
      <c r="Z34" s="254"/>
    </row>
    <row r="35" spans="1:26" ht="26.25" customHeight="1">
      <c r="A35" s="250"/>
      <c r="B35" s="258" t="s">
        <v>115</v>
      </c>
      <c r="C35" s="259">
        <f>'S4. ECG-Matrix'!G17</f>
        <v>0</v>
      </c>
      <c r="D35" s="260" t="str">
        <f>'12.lan'!$D$214</f>
        <v>of</v>
      </c>
      <c r="E35" s="261">
        <f>'S4. ECG-Matrix'!I17</f>
        <v>51.282051282051277</v>
      </c>
      <c r="F35" s="271">
        <f t="shared" si="0"/>
        <v>0</v>
      </c>
      <c r="G35" s="263">
        <f t="shared" si="1"/>
        <v>0</v>
      </c>
      <c r="H35" s="254"/>
      <c r="I35" s="254"/>
      <c r="J35" s="254"/>
      <c r="K35" s="254"/>
      <c r="L35" s="254"/>
      <c r="M35" s="254"/>
      <c r="N35" s="254"/>
      <c r="O35" s="254"/>
      <c r="P35" s="254"/>
      <c r="Q35" s="254"/>
      <c r="R35" s="254"/>
      <c r="S35" s="254"/>
      <c r="T35" s="254"/>
      <c r="U35" s="254"/>
      <c r="V35" s="254"/>
      <c r="W35" s="254"/>
      <c r="X35" s="254"/>
      <c r="Y35" s="254"/>
      <c r="Z35" s="254"/>
    </row>
    <row r="36" spans="1:26" ht="26.25" customHeight="1">
      <c r="A36" s="250"/>
      <c r="B36" s="258" t="s">
        <v>116</v>
      </c>
      <c r="C36" s="259">
        <f>'S4. ECG-Matrix'!K17</f>
        <v>0</v>
      </c>
      <c r="D36" s="260" t="str">
        <f>'12.lan'!$D$214</f>
        <v>of</v>
      </c>
      <c r="E36" s="261">
        <f>'S4. ECG-Matrix'!M17</f>
        <v>51.282051282051277</v>
      </c>
      <c r="F36" s="271">
        <f t="shared" si="0"/>
        <v>0</v>
      </c>
      <c r="G36" s="263">
        <f t="shared" si="1"/>
        <v>0</v>
      </c>
      <c r="H36" s="254"/>
      <c r="I36" s="254"/>
      <c r="J36" s="254"/>
      <c r="K36" s="254"/>
      <c r="L36" s="254"/>
      <c r="M36" s="254"/>
      <c r="N36" s="254"/>
      <c r="O36" s="254"/>
      <c r="P36" s="254"/>
      <c r="Q36" s="254"/>
      <c r="R36" s="254"/>
      <c r="S36" s="254"/>
      <c r="T36" s="254"/>
      <c r="U36" s="254"/>
      <c r="V36" s="254"/>
      <c r="W36" s="254"/>
      <c r="X36" s="254"/>
      <c r="Y36" s="254"/>
      <c r="Z36" s="254"/>
    </row>
    <row r="37" spans="1:26" ht="26.25" customHeight="1">
      <c r="A37" s="250"/>
      <c r="B37" s="258" t="s">
        <v>117</v>
      </c>
      <c r="C37" s="259">
        <f>'S4. ECG-Matrix'!O17</f>
        <v>0</v>
      </c>
      <c r="D37" s="260" t="str">
        <f>'12.lan'!$D$214</f>
        <v>of</v>
      </c>
      <c r="E37" s="261">
        <f>'S4. ECG-Matrix'!Q17</f>
        <v>51.282051282051277</v>
      </c>
      <c r="F37" s="271">
        <f t="shared" si="0"/>
        <v>0</v>
      </c>
      <c r="G37" s="263">
        <f t="shared" si="1"/>
        <v>0</v>
      </c>
      <c r="H37" s="254"/>
      <c r="I37" s="254"/>
      <c r="J37" s="254"/>
      <c r="K37" s="254"/>
      <c r="L37" s="254"/>
      <c r="M37" s="254"/>
      <c r="N37" s="254"/>
      <c r="O37" s="254"/>
      <c r="P37" s="254"/>
      <c r="Q37" s="254"/>
      <c r="R37" s="254"/>
      <c r="S37" s="254"/>
      <c r="T37" s="254"/>
      <c r="U37" s="254"/>
      <c r="V37" s="254"/>
      <c r="W37" s="254"/>
      <c r="X37" s="254"/>
      <c r="Y37" s="254"/>
      <c r="Z37" s="254"/>
    </row>
    <row r="38" spans="1:26" ht="30" customHeight="1">
      <c r="A38" s="250"/>
      <c r="B38" s="264" t="str">
        <f>'12.lan'!D228</f>
        <v>TOTAL</v>
      </c>
      <c r="C38" s="265">
        <f>'S3. Calc'!I4</f>
        <v>0</v>
      </c>
      <c r="D38" s="272" t="str">
        <f>'12.lan'!$D$214</f>
        <v>of</v>
      </c>
      <c r="E38" s="267">
        <f>'S3. Calc'!J4</f>
        <v>1000</v>
      </c>
      <c r="F38" s="273">
        <f t="shared" si="0"/>
        <v>0</v>
      </c>
      <c r="G38" s="254"/>
      <c r="H38" s="254"/>
      <c r="I38" s="254"/>
      <c r="J38" s="254"/>
      <c r="K38" s="254"/>
      <c r="L38" s="254"/>
      <c r="M38" s="254"/>
      <c r="N38" s="254"/>
      <c r="O38" s="254"/>
      <c r="P38" s="254"/>
      <c r="Q38" s="254"/>
      <c r="R38" s="254"/>
      <c r="S38" s="254"/>
      <c r="T38" s="254"/>
      <c r="U38" s="254"/>
      <c r="V38" s="254"/>
      <c r="W38" s="254"/>
      <c r="X38" s="254"/>
      <c r="Y38" s="254"/>
      <c r="Z38" s="254"/>
    </row>
    <row r="39" spans="1:26" ht="13.5" customHeight="1">
      <c r="A39" s="250"/>
      <c r="B39" s="250"/>
      <c r="C39" s="250"/>
      <c r="D39" s="251"/>
      <c r="E39" s="250"/>
      <c r="F39" s="252"/>
      <c r="G39" s="254"/>
      <c r="H39" s="254"/>
      <c r="I39" s="254"/>
      <c r="J39" s="254"/>
      <c r="K39" s="254"/>
      <c r="L39" s="254"/>
      <c r="M39" s="254"/>
      <c r="N39" s="254"/>
      <c r="O39" s="254"/>
      <c r="P39" s="254"/>
      <c r="Q39" s="254"/>
      <c r="R39" s="254"/>
      <c r="S39" s="254"/>
      <c r="T39" s="254"/>
      <c r="U39" s="254"/>
      <c r="V39" s="254"/>
      <c r="W39" s="254"/>
      <c r="X39" s="254"/>
      <c r="Y39" s="254"/>
      <c r="Z39" s="254"/>
    </row>
    <row r="40" spans="1:26" ht="13.5" customHeight="1">
      <c r="A40" s="254"/>
      <c r="B40" s="254"/>
      <c r="C40" s="254"/>
      <c r="D40" s="269"/>
      <c r="E40" s="254"/>
      <c r="F40" s="270"/>
      <c r="G40" s="254"/>
      <c r="H40" s="254"/>
      <c r="I40" s="254"/>
      <c r="J40" s="254"/>
      <c r="K40" s="254"/>
      <c r="L40" s="254"/>
      <c r="M40" s="254"/>
      <c r="N40" s="254"/>
      <c r="O40" s="254"/>
      <c r="P40" s="254"/>
      <c r="Q40" s="254"/>
      <c r="R40" s="254"/>
      <c r="S40" s="254"/>
      <c r="T40" s="254"/>
      <c r="U40" s="254"/>
      <c r="V40" s="254"/>
      <c r="W40" s="254"/>
      <c r="X40" s="254"/>
      <c r="Y40" s="254"/>
      <c r="Z40" s="254"/>
    </row>
    <row r="41" spans="1:26" ht="13.5" customHeight="1">
      <c r="A41" s="254"/>
      <c r="B41" s="254"/>
      <c r="C41" s="254"/>
      <c r="D41" s="269"/>
      <c r="E41" s="254"/>
      <c r="F41" s="270"/>
      <c r="G41" s="254"/>
      <c r="H41" s="254"/>
      <c r="I41" s="254"/>
      <c r="J41" s="254"/>
      <c r="K41" s="254"/>
      <c r="L41" s="254"/>
      <c r="M41" s="254"/>
      <c r="N41" s="254"/>
      <c r="O41" s="254"/>
      <c r="P41" s="254"/>
      <c r="Q41" s="254"/>
      <c r="R41" s="254"/>
      <c r="S41" s="254"/>
      <c r="T41" s="254"/>
      <c r="U41" s="254"/>
      <c r="V41" s="254"/>
      <c r="W41" s="254"/>
      <c r="X41" s="254"/>
      <c r="Y41" s="254"/>
      <c r="Z41" s="254"/>
    </row>
    <row r="42" spans="1:26" ht="13.5" customHeight="1">
      <c r="A42" s="254"/>
      <c r="B42" s="254"/>
      <c r="C42" s="254"/>
      <c r="D42" s="269"/>
      <c r="E42" s="254"/>
      <c r="F42" s="270"/>
      <c r="G42" s="254"/>
      <c r="H42" s="254"/>
      <c r="I42" s="254"/>
      <c r="J42" s="254"/>
      <c r="K42" s="254"/>
      <c r="L42" s="254"/>
      <c r="M42" s="254"/>
      <c r="N42" s="254"/>
      <c r="O42" s="254"/>
      <c r="P42" s="254"/>
      <c r="Q42" s="254"/>
      <c r="R42" s="254"/>
      <c r="S42" s="254"/>
      <c r="T42" s="254"/>
      <c r="U42" s="254"/>
      <c r="V42" s="254"/>
      <c r="W42" s="254"/>
      <c r="X42" s="254"/>
      <c r="Y42" s="254"/>
      <c r="Z42" s="254"/>
    </row>
    <row r="43" spans="1:26" ht="13.5" customHeight="1">
      <c r="A43" s="254"/>
      <c r="B43" s="254"/>
      <c r="C43" s="254"/>
      <c r="D43" s="269"/>
      <c r="E43" s="254"/>
      <c r="F43" s="270"/>
      <c r="G43" s="254"/>
      <c r="H43" s="254"/>
      <c r="I43" s="254"/>
      <c r="J43" s="254"/>
      <c r="K43" s="254"/>
      <c r="L43" s="254"/>
      <c r="M43" s="254"/>
      <c r="N43" s="254"/>
      <c r="O43" s="254"/>
      <c r="P43" s="254"/>
      <c r="Q43" s="254"/>
      <c r="R43" s="254"/>
      <c r="S43" s="254"/>
      <c r="T43" s="254"/>
      <c r="U43" s="254"/>
      <c r="V43" s="254"/>
      <c r="W43" s="254"/>
      <c r="X43" s="254"/>
      <c r="Y43" s="254"/>
      <c r="Z43" s="254"/>
    </row>
    <row r="44" spans="1:26" ht="13.5" customHeight="1">
      <c r="A44" s="254"/>
      <c r="B44" s="254"/>
      <c r="C44" s="254"/>
      <c r="D44" s="269"/>
      <c r="E44" s="254"/>
      <c r="F44" s="270"/>
      <c r="G44" s="254"/>
      <c r="H44" s="254"/>
      <c r="I44" s="254"/>
      <c r="J44" s="254"/>
      <c r="K44" s="254"/>
      <c r="L44" s="254"/>
      <c r="M44" s="254"/>
      <c r="N44" s="254"/>
      <c r="O44" s="254"/>
      <c r="P44" s="254"/>
      <c r="Q44" s="254"/>
      <c r="R44" s="254"/>
      <c r="S44" s="254"/>
      <c r="T44" s="254"/>
      <c r="U44" s="254"/>
      <c r="V44" s="254"/>
      <c r="W44" s="254"/>
      <c r="X44" s="254"/>
      <c r="Y44" s="254"/>
      <c r="Z44" s="254"/>
    </row>
    <row r="45" spans="1:26" ht="13.5" customHeight="1">
      <c r="A45" s="254"/>
      <c r="B45" s="254"/>
      <c r="C45" s="254"/>
      <c r="D45" s="269"/>
      <c r="E45" s="254"/>
      <c r="F45" s="270"/>
      <c r="G45" s="254"/>
      <c r="H45" s="254"/>
      <c r="I45" s="254"/>
      <c r="J45" s="254"/>
      <c r="K45" s="254"/>
      <c r="L45" s="254"/>
      <c r="M45" s="254"/>
      <c r="N45" s="254"/>
      <c r="O45" s="254"/>
      <c r="P45" s="254"/>
      <c r="Q45" s="254"/>
      <c r="R45" s="254"/>
      <c r="S45" s="254"/>
      <c r="T45" s="254"/>
      <c r="U45" s="254"/>
      <c r="V45" s="254"/>
      <c r="W45" s="254"/>
      <c r="X45" s="254"/>
      <c r="Y45" s="254"/>
      <c r="Z45" s="254"/>
    </row>
    <row r="46" spans="1:26" ht="13.5" customHeight="1">
      <c r="A46" s="254"/>
      <c r="B46" s="254"/>
      <c r="C46" s="254"/>
      <c r="D46" s="269"/>
      <c r="E46" s="254"/>
      <c r="F46" s="270"/>
      <c r="G46" s="254"/>
      <c r="H46" s="254"/>
      <c r="I46" s="254"/>
      <c r="J46" s="254"/>
      <c r="K46" s="254"/>
      <c r="L46" s="254"/>
      <c r="M46" s="254"/>
      <c r="N46" s="254"/>
      <c r="O46" s="254"/>
      <c r="P46" s="254"/>
      <c r="Q46" s="254"/>
      <c r="R46" s="254"/>
      <c r="S46" s="254"/>
      <c r="T46" s="254"/>
      <c r="U46" s="254"/>
      <c r="V46" s="254"/>
      <c r="W46" s="254"/>
      <c r="X46" s="254"/>
      <c r="Y46" s="254"/>
      <c r="Z46" s="254"/>
    </row>
    <row r="47" spans="1:26" ht="13.5" customHeight="1">
      <c r="A47" s="254"/>
      <c r="B47" s="254"/>
      <c r="C47" s="254"/>
      <c r="D47" s="269"/>
      <c r="E47" s="254"/>
      <c r="F47" s="270"/>
      <c r="G47" s="254"/>
      <c r="H47" s="254"/>
      <c r="I47" s="254"/>
      <c r="J47" s="254"/>
      <c r="K47" s="254"/>
      <c r="L47" s="254"/>
      <c r="M47" s="254"/>
      <c r="N47" s="254"/>
      <c r="O47" s="254"/>
      <c r="P47" s="254"/>
      <c r="Q47" s="254"/>
      <c r="R47" s="254"/>
      <c r="S47" s="254"/>
      <c r="T47" s="254"/>
      <c r="U47" s="254"/>
      <c r="V47" s="254"/>
      <c r="W47" s="254"/>
      <c r="X47" s="254"/>
      <c r="Y47" s="254"/>
      <c r="Z47" s="254"/>
    </row>
    <row r="48" spans="1:26" ht="13.5" customHeight="1">
      <c r="A48" s="254"/>
      <c r="B48" s="254"/>
      <c r="C48" s="254"/>
      <c r="D48" s="269"/>
      <c r="E48" s="254"/>
      <c r="F48" s="270"/>
      <c r="G48" s="254"/>
      <c r="H48" s="254"/>
      <c r="I48" s="254"/>
      <c r="J48" s="254"/>
      <c r="K48" s="254"/>
      <c r="L48" s="254"/>
      <c r="M48" s="254"/>
      <c r="N48" s="254"/>
      <c r="O48" s="254"/>
      <c r="P48" s="254"/>
      <c r="Q48" s="254"/>
      <c r="R48" s="254"/>
      <c r="S48" s="254"/>
      <c r="T48" s="254"/>
      <c r="U48" s="254"/>
      <c r="V48" s="254"/>
      <c r="W48" s="254"/>
      <c r="X48" s="254"/>
      <c r="Y48" s="254"/>
      <c r="Z48" s="254"/>
    </row>
    <row r="49" spans="1:26" ht="13.5" customHeight="1">
      <c r="A49" s="254"/>
      <c r="B49" s="254"/>
      <c r="C49" s="254"/>
      <c r="D49" s="269"/>
      <c r="E49" s="254"/>
      <c r="F49" s="270"/>
      <c r="G49" s="254"/>
      <c r="H49" s="254"/>
      <c r="I49" s="254"/>
      <c r="J49" s="254"/>
      <c r="K49" s="254"/>
      <c r="L49" s="254"/>
      <c r="M49" s="254"/>
      <c r="N49" s="254"/>
      <c r="O49" s="254"/>
      <c r="P49" s="254"/>
      <c r="Q49" s="254"/>
      <c r="R49" s="254"/>
      <c r="S49" s="254"/>
      <c r="T49" s="254"/>
      <c r="U49" s="254"/>
      <c r="V49" s="254"/>
      <c r="W49" s="254"/>
      <c r="X49" s="254"/>
      <c r="Y49" s="254"/>
      <c r="Z49" s="254"/>
    </row>
    <row r="50" spans="1:26" ht="13.5" customHeight="1">
      <c r="A50" s="254"/>
      <c r="B50" s="254"/>
      <c r="C50" s="254"/>
      <c r="D50" s="269"/>
      <c r="E50" s="254"/>
      <c r="F50" s="270"/>
      <c r="G50" s="254"/>
      <c r="H50" s="254"/>
      <c r="I50" s="254"/>
      <c r="J50" s="254"/>
      <c r="K50" s="254"/>
      <c r="L50" s="254"/>
      <c r="M50" s="254"/>
      <c r="N50" s="254"/>
      <c r="O50" s="254"/>
      <c r="P50" s="254"/>
      <c r="Q50" s="254"/>
      <c r="R50" s="254"/>
      <c r="S50" s="254"/>
      <c r="T50" s="254"/>
      <c r="U50" s="254"/>
      <c r="V50" s="254"/>
      <c r="W50" s="254"/>
      <c r="X50" s="254"/>
      <c r="Y50" s="254"/>
      <c r="Z50" s="254"/>
    </row>
    <row r="51" spans="1:26" ht="13.5" customHeight="1">
      <c r="A51" s="254"/>
      <c r="B51" s="254"/>
      <c r="C51" s="254"/>
      <c r="D51" s="269"/>
      <c r="E51" s="254"/>
      <c r="F51" s="270"/>
      <c r="G51" s="254"/>
      <c r="H51" s="254"/>
      <c r="I51" s="254"/>
      <c r="J51" s="254"/>
      <c r="K51" s="254"/>
      <c r="L51" s="254"/>
      <c r="M51" s="254"/>
      <c r="N51" s="254"/>
      <c r="O51" s="254"/>
      <c r="P51" s="254"/>
      <c r="Q51" s="254"/>
      <c r="R51" s="254"/>
      <c r="S51" s="254"/>
      <c r="T51" s="254"/>
      <c r="U51" s="254"/>
      <c r="V51" s="254"/>
      <c r="W51" s="254"/>
      <c r="X51" s="254"/>
      <c r="Y51" s="254"/>
      <c r="Z51" s="254"/>
    </row>
    <row r="52" spans="1:26" ht="13.5" customHeight="1">
      <c r="A52" s="254"/>
      <c r="B52" s="254"/>
      <c r="C52" s="254"/>
      <c r="D52" s="269"/>
      <c r="E52" s="254"/>
      <c r="F52" s="270"/>
      <c r="G52" s="254"/>
      <c r="H52" s="254"/>
      <c r="I52" s="254"/>
      <c r="J52" s="254"/>
      <c r="K52" s="254"/>
      <c r="L52" s="254"/>
      <c r="M52" s="254"/>
      <c r="N52" s="254"/>
      <c r="O52" s="254"/>
      <c r="P52" s="254"/>
      <c r="Q52" s="254"/>
      <c r="R52" s="254"/>
      <c r="S52" s="254"/>
      <c r="T52" s="254"/>
      <c r="U52" s="254"/>
      <c r="V52" s="254"/>
      <c r="W52" s="254"/>
      <c r="X52" s="254"/>
      <c r="Y52" s="254"/>
      <c r="Z52" s="254"/>
    </row>
    <row r="53" spans="1:26" ht="13.5" customHeight="1">
      <c r="A53" s="254"/>
      <c r="B53" s="254"/>
      <c r="C53" s="254"/>
      <c r="D53" s="269"/>
      <c r="E53" s="254"/>
      <c r="F53" s="270"/>
      <c r="G53" s="254"/>
      <c r="H53" s="254"/>
      <c r="I53" s="254"/>
      <c r="J53" s="254"/>
      <c r="K53" s="254"/>
      <c r="L53" s="254"/>
      <c r="M53" s="254"/>
      <c r="N53" s="254"/>
      <c r="O53" s="254"/>
      <c r="P53" s="254"/>
      <c r="Q53" s="254"/>
      <c r="R53" s="254"/>
      <c r="S53" s="254"/>
      <c r="T53" s="254"/>
      <c r="U53" s="254"/>
      <c r="V53" s="254"/>
      <c r="W53" s="254"/>
      <c r="X53" s="254"/>
      <c r="Y53" s="254"/>
      <c r="Z53" s="254"/>
    </row>
    <row r="54" spans="1:26" ht="13.5" customHeight="1">
      <c r="A54" s="254"/>
      <c r="B54" s="254"/>
      <c r="C54" s="254"/>
      <c r="D54" s="269"/>
      <c r="E54" s="254"/>
      <c r="F54" s="270"/>
      <c r="G54" s="254"/>
      <c r="H54" s="254"/>
      <c r="I54" s="254"/>
      <c r="J54" s="254"/>
      <c r="K54" s="254"/>
      <c r="L54" s="254"/>
      <c r="M54" s="254"/>
      <c r="N54" s="254"/>
      <c r="O54" s="254"/>
      <c r="P54" s="254"/>
      <c r="Q54" s="254"/>
      <c r="R54" s="254"/>
      <c r="S54" s="254"/>
      <c r="T54" s="254"/>
      <c r="U54" s="254"/>
      <c r="V54" s="254"/>
      <c r="W54" s="254"/>
      <c r="X54" s="254"/>
      <c r="Y54" s="254"/>
      <c r="Z54" s="254"/>
    </row>
    <row r="55" spans="1:26" ht="13.5" customHeight="1">
      <c r="A55" s="254"/>
      <c r="B55" s="254"/>
      <c r="C55" s="254"/>
      <c r="D55" s="269"/>
      <c r="E55" s="254"/>
      <c r="F55" s="270"/>
      <c r="G55" s="254"/>
      <c r="H55" s="254"/>
      <c r="I55" s="254"/>
      <c r="J55" s="254"/>
      <c r="K55" s="254"/>
      <c r="L55" s="254"/>
      <c r="M55" s="254"/>
      <c r="N55" s="254"/>
      <c r="O55" s="254"/>
      <c r="P55" s="254"/>
      <c r="Q55" s="254"/>
      <c r="R55" s="254"/>
      <c r="S55" s="254"/>
      <c r="T55" s="254"/>
      <c r="U55" s="254"/>
      <c r="V55" s="254"/>
      <c r="W55" s="254"/>
      <c r="X55" s="254"/>
      <c r="Y55" s="254"/>
      <c r="Z55" s="254"/>
    </row>
    <row r="56" spans="1:26" ht="13.5" customHeight="1">
      <c r="A56" s="254"/>
      <c r="B56" s="254"/>
      <c r="C56" s="254"/>
      <c r="D56" s="269"/>
      <c r="E56" s="254"/>
      <c r="F56" s="270"/>
      <c r="G56" s="254"/>
      <c r="H56" s="254"/>
      <c r="I56" s="254"/>
      <c r="J56" s="254"/>
      <c r="K56" s="254"/>
      <c r="L56" s="254"/>
      <c r="M56" s="254"/>
      <c r="N56" s="254"/>
      <c r="O56" s="254"/>
      <c r="P56" s="254"/>
      <c r="Q56" s="254"/>
      <c r="R56" s="254"/>
      <c r="S56" s="254"/>
      <c r="T56" s="254"/>
      <c r="U56" s="254"/>
      <c r="V56" s="254"/>
      <c r="W56" s="254"/>
      <c r="X56" s="254"/>
      <c r="Y56" s="254"/>
      <c r="Z56" s="254"/>
    </row>
    <row r="57" spans="1:26" ht="13.5" customHeight="1">
      <c r="A57" s="254"/>
      <c r="B57" s="254"/>
      <c r="C57" s="254"/>
      <c r="D57" s="269"/>
      <c r="E57" s="254"/>
      <c r="F57" s="270"/>
      <c r="G57" s="254"/>
      <c r="H57" s="254"/>
      <c r="I57" s="254"/>
      <c r="J57" s="254"/>
      <c r="K57" s="254"/>
      <c r="L57" s="254"/>
      <c r="M57" s="254"/>
      <c r="N57" s="254"/>
      <c r="O57" s="254"/>
      <c r="P57" s="254"/>
      <c r="Q57" s="254"/>
      <c r="R57" s="254"/>
      <c r="S57" s="254"/>
      <c r="T57" s="254"/>
      <c r="U57" s="254"/>
      <c r="V57" s="254"/>
      <c r="W57" s="254"/>
      <c r="X57" s="254"/>
      <c r="Y57" s="254"/>
      <c r="Z57" s="254"/>
    </row>
    <row r="58" spans="1:26" ht="13.5" customHeight="1">
      <c r="A58" s="254"/>
      <c r="B58" s="254"/>
      <c r="C58" s="254"/>
      <c r="D58" s="269"/>
      <c r="E58" s="254"/>
      <c r="F58" s="270"/>
      <c r="G58" s="254"/>
      <c r="H58" s="254"/>
      <c r="I58" s="254"/>
      <c r="J58" s="254"/>
      <c r="K58" s="254"/>
      <c r="L58" s="254"/>
      <c r="M58" s="254"/>
      <c r="N58" s="254"/>
      <c r="O58" s="254"/>
      <c r="P58" s="254"/>
      <c r="Q58" s="254"/>
      <c r="R58" s="254"/>
      <c r="S58" s="254"/>
      <c r="T58" s="254"/>
      <c r="U58" s="254"/>
      <c r="V58" s="254"/>
      <c r="W58" s="254"/>
      <c r="X58" s="254"/>
      <c r="Y58" s="254"/>
      <c r="Z58" s="254"/>
    </row>
    <row r="59" spans="1:26" ht="13.5" customHeight="1">
      <c r="A59" s="254"/>
      <c r="B59" s="254"/>
      <c r="C59" s="254"/>
      <c r="D59" s="269"/>
      <c r="E59" s="254"/>
      <c r="F59" s="270"/>
      <c r="G59" s="254"/>
      <c r="H59" s="254"/>
      <c r="I59" s="254"/>
      <c r="J59" s="254"/>
      <c r="K59" s="254"/>
      <c r="L59" s="254"/>
      <c r="M59" s="254"/>
      <c r="N59" s="254"/>
      <c r="O59" s="254"/>
      <c r="P59" s="254"/>
      <c r="Q59" s="254"/>
      <c r="R59" s="254"/>
      <c r="S59" s="254"/>
      <c r="T59" s="254"/>
      <c r="U59" s="254"/>
      <c r="V59" s="254"/>
      <c r="W59" s="254"/>
      <c r="X59" s="254"/>
      <c r="Y59" s="254"/>
      <c r="Z59" s="254"/>
    </row>
    <row r="60" spans="1:26" ht="13.5" customHeight="1">
      <c r="A60" s="254"/>
      <c r="B60" s="254"/>
      <c r="C60" s="254"/>
      <c r="D60" s="269"/>
      <c r="E60" s="254"/>
      <c r="F60" s="270"/>
      <c r="G60" s="254"/>
      <c r="H60" s="254"/>
      <c r="I60" s="254"/>
      <c r="J60" s="254"/>
      <c r="K60" s="254"/>
      <c r="L60" s="254"/>
      <c r="M60" s="254"/>
      <c r="N60" s="254"/>
      <c r="O60" s="254"/>
      <c r="P60" s="254"/>
      <c r="Q60" s="254"/>
      <c r="R60" s="254"/>
      <c r="S60" s="254"/>
      <c r="T60" s="254"/>
      <c r="U60" s="254"/>
      <c r="V60" s="254"/>
      <c r="W60" s="254"/>
      <c r="X60" s="254"/>
      <c r="Y60" s="254"/>
      <c r="Z60" s="254"/>
    </row>
    <row r="61" spans="1:26" ht="13.5" customHeight="1">
      <c r="A61" s="254"/>
      <c r="B61" s="254"/>
      <c r="C61" s="254"/>
      <c r="D61" s="269"/>
      <c r="E61" s="254"/>
      <c r="F61" s="270"/>
      <c r="G61" s="254"/>
      <c r="H61" s="254"/>
      <c r="I61" s="254"/>
      <c r="J61" s="254"/>
      <c r="K61" s="254"/>
      <c r="L61" s="254"/>
      <c r="M61" s="254"/>
      <c r="N61" s="254"/>
      <c r="O61" s="254"/>
      <c r="P61" s="254"/>
      <c r="Q61" s="254"/>
      <c r="R61" s="254"/>
      <c r="S61" s="254"/>
      <c r="T61" s="254"/>
      <c r="U61" s="254"/>
      <c r="V61" s="254"/>
      <c r="W61" s="254"/>
      <c r="X61" s="254"/>
      <c r="Y61" s="254"/>
      <c r="Z61" s="254"/>
    </row>
    <row r="62" spans="1:26" ht="13.5" customHeight="1">
      <c r="A62" s="254"/>
      <c r="B62" s="254"/>
      <c r="C62" s="254"/>
      <c r="D62" s="269"/>
      <c r="E62" s="254"/>
      <c r="F62" s="270"/>
      <c r="G62" s="254"/>
      <c r="H62" s="254"/>
      <c r="I62" s="254"/>
      <c r="J62" s="254"/>
      <c r="K62" s="254"/>
      <c r="L62" s="254"/>
      <c r="M62" s="254"/>
      <c r="N62" s="254"/>
      <c r="O62" s="254"/>
      <c r="P62" s="254"/>
      <c r="Q62" s="254"/>
      <c r="R62" s="254"/>
      <c r="S62" s="254"/>
      <c r="T62" s="254"/>
      <c r="U62" s="254"/>
      <c r="V62" s="254"/>
      <c r="W62" s="254"/>
      <c r="X62" s="254"/>
      <c r="Y62" s="254"/>
      <c r="Z62" s="254"/>
    </row>
    <row r="63" spans="1:26" ht="13.5" customHeight="1">
      <c r="A63" s="254"/>
      <c r="B63" s="254"/>
      <c r="C63" s="254"/>
      <c r="D63" s="269"/>
      <c r="E63" s="254"/>
      <c r="F63" s="270"/>
      <c r="G63" s="254"/>
      <c r="H63" s="254"/>
      <c r="I63" s="254"/>
      <c r="J63" s="254"/>
      <c r="K63" s="254"/>
      <c r="L63" s="254"/>
      <c r="M63" s="254"/>
      <c r="N63" s="254"/>
      <c r="O63" s="254"/>
      <c r="P63" s="254"/>
      <c r="Q63" s="254"/>
      <c r="R63" s="254"/>
      <c r="S63" s="254"/>
      <c r="T63" s="254"/>
      <c r="U63" s="254"/>
      <c r="V63" s="254"/>
      <c r="W63" s="254"/>
      <c r="X63" s="254"/>
      <c r="Y63" s="254"/>
      <c r="Z63" s="254"/>
    </row>
    <row r="64" spans="1:26" ht="13.5" customHeight="1">
      <c r="A64" s="254"/>
      <c r="B64" s="254"/>
      <c r="C64" s="254"/>
      <c r="D64" s="269"/>
      <c r="E64" s="254"/>
      <c r="F64" s="270"/>
      <c r="G64" s="254"/>
      <c r="H64" s="254"/>
      <c r="I64" s="254"/>
      <c r="J64" s="254"/>
      <c r="K64" s="254"/>
      <c r="L64" s="254"/>
      <c r="M64" s="254"/>
      <c r="N64" s="254"/>
      <c r="O64" s="254"/>
      <c r="P64" s="254"/>
      <c r="Q64" s="254"/>
      <c r="R64" s="254"/>
      <c r="S64" s="254"/>
      <c r="T64" s="254"/>
      <c r="U64" s="254"/>
      <c r="V64" s="254"/>
      <c r="W64" s="254"/>
      <c r="X64" s="254"/>
      <c r="Y64" s="254"/>
      <c r="Z64" s="254"/>
    </row>
    <row r="65" spans="1:26" ht="13.5" customHeight="1">
      <c r="A65" s="254"/>
      <c r="B65" s="254"/>
      <c r="C65" s="254"/>
      <c r="D65" s="269"/>
      <c r="E65" s="254"/>
      <c r="F65" s="270"/>
      <c r="G65" s="254"/>
      <c r="H65" s="254"/>
      <c r="I65" s="254"/>
      <c r="J65" s="254"/>
      <c r="K65" s="254"/>
      <c r="L65" s="254"/>
      <c r="M65" s="254"/>
      <c r="N65" s="254"/>
      <c r="O65" s="254"/>
      <c r="P65" s="254"/>
      <c r="Q65" s="254"/>
      <c r="R65" s="254"/>
      <c r="S65" s="254"/>
      <c r="T65" s="254"/>
      <c r="U65" s="254"/>
      <c r="V65" s="254"/>
      <c r="W65" s="254"/>
      <c r="X65" s="254"/>
      <c r="Y65" s="254"/>
      <c r="Z65" s="254"/>
    </row>
    <row r="66" spans="1:26" ht="13.5" customHeight="1">
      <c r="A66" s="254"/>
      <c r="B66" s="254"/>
      <c r="C66" s="254"/>
      <c r="D66" s="269"/>
      <c r="E66" s="254"/>
      <c r="F66" s="270"/>
      <c r="G66" s="254"/>
      <c r="H66" s="254"/>
      <c r="I66" s="254"/>
      <c r="J66" s="254"/>
      <c r="K66" s="254"/>
      <c r="L66" s="254"/>
      <c r="M66" s="254"/>
      <c r="N66" s="254"/>
      <c r="O66" s="254"/>
      <c r="P66" s="254"/>
      <c r="Q66" s="254"/>
      <c r="R66" s="254"/>
      <c r="S66" s="254"/>
      <c r="T66" s="254"/>
      <c r="U66" s="254"/>
      <c r="V66" s="254"/>
      <c r="W66" s="254"/>
      <c r="X66" s="254"/>
      <c r="Y66" s="254"/>
      <c r="Z66" s="254"/>
    </row>
    <row r="67" spans="1:26" ht="13.5" customHeight="1">
      <c r="A67" s="254"/>
      <c r="B67" s="254"/>
      <c r="C67" s="254"/>
      <c r="D67" s="269"/>
      <c r="E67" s="254"/>
      <c r="F67" s="270"/>
      <c r="G67" s="254"/>
      <c r="H67" s="254"/>
      <c r="I67" s="254"/>
      <c r="J67" s="254"/>
      <c r="K67" s="254"/>
      <c r="L67" s="254"/>
      <c r="M67" s="254"/>
      <c r="N67" s="254"/>
      <c r="O67" s="254"/>
      <c r="P67" s="254"/>
      <c r="Q67" s="254"/>
      <c r="R67" s="254"/>
      <c r="S67" s="254"/>
      <c r="T67" s="254"/>
      <c r="U67" s="254"/>
      <c r="V67" s="254"/>
      <c r="W67" s="254"/>
      <c r="X67" s="254"/>
      <c r="Y67" s="254"/>
      <c r="Z67" s="254"/>
    </row>
    <row r="68" spans="1:26" ht="13.5" customHeight="1">
      <c r="A68" s="254"/>
      <c r="B68" s="254"/>
      <c r="C68" s="254"/>
      <c r="D68" s="269"/>
      <c r="E68" s="254"/>
      <c r="F68" s="270"/>
      <c r="G68" s="254"/>
      <c r="H68" s="254"/>
      <c r="I68" s="254"/>
      <c r="J68" s="254"/>
      <c r="K68" s="254"/>
      <c r="L68" s="254"/>
      <c r="M68" s="254"/>
      <c r="N68" s="254"/>
      <c r="O68" s="254"/>
      <c r="P68" s="254"/>
      <c r="Q68" s="254"/>
      <c r="R68" s="254"/>
      <c r="S68" s="254"/>
      <c r="T68" s="254"/>
      <c r="U68" s="254"/>
      <c r="V68" s="254"/>
      <c r="W68" s="254"/>
      <c r="X68" s="254"/>
      <c r="Y68" s="254"/>
      <c r="Z68" s="254"/>
    </row>
    <row r="69" spans="1:26" ht="13.5" customHeight="1">
      <c r="A69" s="254"/>
      <c r="B69" s="254"/>
      <c r="C69" s="254"/>
      <c r="D69" s="269"/>
      <c r="E69" s="254"/>
      <c r="F69" s="270"/>
      <c r="G69" s="254"/>
      <c r="H69" s="254"/>
      <c r="I69" s="254"/>
      <c r="J69" s="254"/>
      <c r="K69" s="254"/>
      <c r="L69" s="254"/>
      <c r="M69" s="254"/>
      <c r="N69" s="254"/>
      <c r="O69" s="254"/>
      <c r="P69" s="254"/>
      <c r="Q69" s="254"/>
      <c r="R69" s="254"/>
      <c r="S69" s="254"/>
      <c r="T69" s="254"/>
      <c r="U69" s="254"/>
      <c r="V69" s="254"/>
      <c r="W69" s="254"/>
      <c r="X69" s="254"/>
      <c r="Y69" s="254"/>
      <c r="Z69" s="254"/>
    </row>
    <row r="70" spans="1:26" ht="13.5" customHeight="1">
      <c r="A70" s="254"/>
      <c r="B70" s="254"/>
      <c r="C70" s="254"/>
      <c r="D70" s="269"/>
      <c r="E70" s="254"/>
      <c r="F70" s="270"/>
      <c r="G70" s="254"/>
      <c r="H70" s="254"/>
      <c r="I70" s="254"/>
      <c r="J70" s="254"/>
      <c r="K70" s="254"/>
      <c r="L70" s="254"/>
      <c r="M70" s="254"/>
      <c r="N70" s="254"/>
      <c r="O70" s="254"/>
      <c r="P70" s="254"/>
      <c r="Q70" s="254"/>
      <c r="R70" s="254"/>
      <c r="S70" s="254"/>
      <c r="T70" s="254"/>
      <c r="U70" s="254"/>
      <c r="V70" s="254"/>
      <c r="W70" s="254"/>
      <c r="X70" s="254"/>
      <c r="Y70" s="254"/>
      <c r="Z70" s="254"/>
    </row>
    <row r="71" spans="1:26" ht="13.5" customHeight="1">
      <c r="A71" s="254"/>
      <c r="B71" s="254"/>
      <c r="C71" s="254"/>
      <c r="D71" s="269"/>
      <c r="E71" s="254"/>
      <c r="F71" s="270"/>
      <c r="G71" s="254"/>
      <c r="H71" s="254"/>
      <c r="I71" s="254"/>
      <c r="J71" s="254"/>
      <c r="K71" s="254"/>
      <c r="L71" s="254"/>
      <c r="M71" s="254"/>
      <c r="N71" s="254"/>
      <c r="O71" s="254"/>
      <c r="P71" s="254"/>
      <c r="Q71" s="254"/>
      <c r="R71" s="254"/>
      <c r="S71" s="254"/>
      <c r="T71" s="254"/>
      <c r="U71" s="254"/>
      <c r="V71" s="254"/>
      <c r="W71" s="254"/>
      <c r="X71" s="254"/>
      <c r="Y71" s="254"/>
      <c r="Z71" s="254"/>
    </row>
    <row r="72" spans="1:26" ht="13.5" customHeight="1">
      <c r="A72" s="254"/>
      <c r="B72" s="254"/>
      <c r="C72" s="254"/>
      <c r="D72" s="269"/>
      <c r="E72" s="254"/>
      <c r="F72" s="270"/>
      <c r="G72" s="254"/>
      <c r="H72" s="254"/>
      <c r="I72" s="254"/>
      <c r="J72" s="254"/>
      <c r="K72" s="254"/>
      <c r="L72" s="254"/>
      <c r="M72" s="254"/>
      <c r="N72" s="254"/>
      <c r="O72" s="254"/>
      <c r="P72" s="254"/>
      <c r="Q72" s="254"/>
      <c r="R72" s="254"/>
      <c r="S72" s="254"/>
      <c r="T72" s="254"/>
      <c r="U72" s="254"/>
      <c r="V72" s="254"/>
      <c r="W72" s="254"/>
      <c r="X72" s="254"/>
      <c r="Y72" s="254"/>
      <c r="Z72" s="254"/>
    </row>
    <row r="73" spans="1:26" ht="13.5" customHeight="1">
      <c r="A73" s="254"/>
      <c r="B73" s="254"/>
      <c r="C73" s="254"/>
      <c r="D73" s="269"/>
      <c r="E73" s="254"/>
      <c r="F73" s="270"/>
      <c r="G73" s="254"/>
      <c r="H73" s="254"/>
      <c r="I73" s="254"/>
      <c r="J73" s="254"/>
      <c r="K73" s="254"/>
      <c r="L73" s="254"/>
      <c r="M73" s="254"/>
      <c r="N73" s="254"/>
      <c r="O73" s="254"/>
      <c r="P73" s="254"/>
      <c r="Q73" s="254"/>
      <c r="R73" s="254"/>
      <c r="S73" s="254"/>
      <c r="T73" s="254"/>
      <c r="U73" s="254"/>
      <c r="V73" s="254"/>
      <c r="W73" s="254"/>
      <c r="X73" s="254"/>
      <c r="Y73" s="254"/>
      <c r="Z73" s="254"/>
    </row>
    <row r="74" spans="1:26" ht="13.5" customHeight="1">
      <c r="A74" s="254"/>
      <c r="B74" s="254"/>
      <c r="C74" s="254"/>
      <c r="D74" s="269"/>
      <c r="E74" s="254"/>
      <c r="F74" s="270"/>
      <c r="G74" s="254"/>
      <c r="H74" s="254"/>
      <c r="I74" s="254"/>
      <c r="J74" s="254"/>
      <c r="K74" s="254"/>
      <c r="L74" s="254"/>
      <c r="M74" s="254"/>
      <c r="N74" s="254"/>
      <c r="O74" s="254"/>
      <c r="P74" s="254"/>
      <c r="Q74" s="254"/>
      <c r="R74" s="254"/>
      <c r="S74" s="254"/>
      <c r="T74" s="254"/>
      <c r="U74" s="254"/>
      <c r="V74" s="254"/>
      <c r="W74" s="254"/>
      <c r="X74" s="254"/>
      <c r="Y74" s="254"/>
      <c r="Z74" s="254"/>
    </row>
    <row r="75" spans="1:26" ht="13.5" customHeight="1">
      <c r="A75" s="254"/>
      <c r="B75" s="254"/>
      <c r="C75" s="254"/>
      <c r="D75" s="269"/>
      <c r="E75" s="254"/>
      <c r="F75" s="270"/>
      <c r="G75" s="254"/>
      <c r="H75" s="254"/>
      <c r="I75" s="254"/>
      <c r="J75" s="254"/>
      <c r="K75" s="254"/>
      <c r="L75" s="254"/>
      <c r="M75" s="254"/>
      <c r="N75" s="254"/>
      <c r="O75" s="254"/>
      <c r="P75" s="254"/>
      <c r="Q75" s="254"/>
      <c r="R75" s="254"/>
      <c r="S75" s="254"/>
      <c r="T75" s="254"/>
      <c r="U75" s="254"/>
      <c r="V75" s="254"/>
      <c r="W75" s="254"/>
      <c r="X75" s="254"/>
      <c r="Y75" s="254"/>
      <c r="Z75" s="254"/>
    </row>
    <row r="76" spans="1:26" ht="13.5" customHeight="1">
      <c r="A76" s="254"/>
      <c r="B76" s="254"/>
      <c r="C76" s="254"/>
      <c r="D76" s="269"/>
      <c r="E76" s="254"/>
      <c r="F76" s="270"/>
      <c r="G76" s="254"/>
      <c r="H76" s="254"/>
      <c r="I76" s="254"/>
      <c r="J76" s="254"/>
      <c r="K76" s="254"/>
      <c r="L76" s="254"/>
      <c r="M76" s="254"/>
      <c r="N76" s="254"/>
      <c r="O76" s="254"/>
      <c r="P76" s="254"/>
      <c r="Q76" s="254"/>
      <c r="R76" s="254"/>
      <c r="S76" s="254"/>
      <c r="T76" s="254"/>
      <c r="U76" s="254"/>
      <c r="V76" s="254"/>
      <c r="W76" s="254"/>
      <c r="X76" s="254"/>
      <c r="Y76" s="254"/>
      <c r="Z76" s="254"/>
    </row>
    <row r="77" spans="1:26" ht="13.5" customHeight="1">
      <c r="A77" s="254"/>
      <c r="B77" s="254"/>
      <c r="C77" s="254"/>
      <c r="D77" s="269"/>
      <c r="E77" s="254"/>
      <c r="F77" s="270"/>
      <c r="G77" s="254"/>
      <c r="H77" s="254"/>
      <c r="I77" s="254"/>
      <c r="J77" s="254"/>
      <c r="K77" s="254"/>
      <c r="L77" s="254"/>
      <c r="M77" s="254"/>
      <c r="N77" s="254"/>
      <c r="O77" s="254"/>
      <c r="P77" s="254"/>
      <c r="Q77" s="254"/>
      <c r="R77" s="254"/>
      <c r="S77" s="254"/>
      <c r="T77" s="254"/>
      <c r="U77" s="254"/>
      <c r="V77" s="254"/>
      <c r="W77" s="254"/>
      <c r="X77" s="254"/>
      <c r="Y77" s="254"/>
      <c r="Z77" s="254"/>
    </row>
    <row r="78" spans="1:26" ht="13.5" customHeight="1">
      <c r="A78" s="254"/>
      <c r="B78" s="254"/>
      <c r="C78" s="254"/>
      <c r="D78" s="269"/>
      <c r="E78" s="254"/>
      <c r="F78" s="270"/>
      <c r="G78" s="254"/>
      <c r="H78" s="254"/>
      <c r="I78" s="254"/>
      <c r="J78" s="254"/>
      <c r="K78" s="254"/>
      <c r="L78" s="254"/>
      <c r="M78" s="254"/>
      <c r="N78" s="254"/>
      <c r="O78" s="254"/>
      <c r="P78" s="254"/>
      <c r="Q78" s="254"/>
      <c r="R78" s="254"/>
      <c r="S78" s="254"/>
      <c r="T78" s="254"/>
      <c r="U78" s="254"/>
      <c r="V78" s="254"/>
      <c r="W78" s="254"/>
      <c r="X78" s="254"/>
      <c r="Y78" s="254"/>
      <c r="Z78" s="254"/>
    </row>
    <row r="79" spans="1:26" ht="13.5" customHeight="1">
      <c r="A79" s="254"/>
      <c r="B79" s="254"/>
      <c r="C79" s="254"/>
      <c r="D79" s="269"/>
      <c r="E79" s="254"/>
      <c r="F79" s="270"/>
      <c r="G79" s="254"/>
      <c r="H79" s="254"/>
      <c r="I79" s="254"/>
      <c r="J79" s="254"/>
      <c r="K79" s="254"/>
      <c r="L79" s="254"/>
      <c r="M79" s="254"/>
      <c r="N79" s="254"/>
      <c r="O79" s="254"/>
      <c r="P79" s="254"/>
      <c r="Q79" s="254"/>
      <c r="R79" s="254"/>
      <c r="S79" s="254"/>
      <c r="T79" s="254"/>
      <c r="U79" s="254"/>
      <c r="V79" s="254"/>
      <c r="W79" s="254"/>
      <c r="X79" s="254"/>
      <c r="Y79" s="254"/>
      <c r="Z79" s="254"/>
    </row>
    <row r="80" spans="1:26" ht="13.5" customHeight="1">
      <c r="A80" s="254"/>
      <c r="B80" s="254"/>
      <c r="C80" s="254"/>
      <c r="D80" s="269"/>
      <c r="E80" s="254"/>
      <c r="F80" s="270"/>
      <c r="G80" s="254"/>
      <c r="H80" s="254"/>
      <c r="I80" s="254"/>
      <c r="J80" s="254"/>
      <c r="K80" s="254"/>
      <c r="L80" s="254"/>
      <c r="M80" s="254"/>
      <c r="N80" s="254"/>
      <c r="O80" s="254"/>
      <c r="P80" s="254"/>
      <c r="Q80" s="254"/>
      <c r="R80" s="254"/>
      <c r="S80" s="254"/>
      <c r="T80" s="254"/>
      <c r="U80" s="254"/>
      <c r="V80" s="254"/>
      <c r="W80" s="254"/>
      <c r="X80" s="254"/>
      <c r="Y80" s="254"/>
      <c r="Z80" s="254"/>
    </row>
    <row r="81" spans="1:26" ht="13.5" customHeight="1">
      <c r="A81" s="254"/>
      <c r="B81" s="254"/>
      <c r="C81" s="254"/>
      <c r="D81" s="269"/>
      <c r="E81" s="254"/>
      <c r="F81" s="270"/>
      <c r="G81" s="254"/>
      <c r="H81" s="254"/>
      <c r="I81" s="254"/>
      <c r="J81" s="254"/>
      <c r="K81" s="254"/>
      <c r="L81" s="254"/>
      <c r="M81" s="254"/>
      <c r="N81" s="254"/>
      <c r="O81" s="254"/>
      <c r="P81" s="254"/>
      <c r="Q81" s="254"/>
      <c r="R81" s="254"/>
      <c r="S81" s="254"/>
      <c r="T81" s="254"/>
      <c r="U81" s="254"/>
      <c r="V81" s="254"/>
      <c r="W81" s="254"/>
      <c r="X81" s="254"/>
      <c r="Y81" s="254"/>
      <c r="Z81" s="254"/>
    </row>
    <row r="82" spans="1:26" ht="13.5" customHeight="1">
      <c r="A82" s="254"/>
      <c r="B82" s="254"/>
      <c r="C82" s="254"/>
      <c r="D82" s="269"/>
      <c r="E82" s="254"/>
      <c r="F82" s="270"/>
      <c r="G82" s="254"/>
      <c r="H82" s="254"/>
      <c r="I82" s="254"/>
      <c r="J82" s="254"/>
      <c r="K82" s="254"/>
      <c r="L82" s="254"/>
      <c r="M82" s="254"/>
      <c r="N82" s="254"/>
      <c r="O82" s="254"/>
      <c r="P82" s="254"/>
      <c r="Q82" s="254"/>
      <c r="R82" s="254"/>
      <c r="S82" s="254"/>
      <c r="T82" s="254"/>
      <c r="U82" s="254"/>
      <c r="V82" s="254"/>
      <c r="W82" s="254"/>
      <c r="X82" s="254"/>
      <c r="Y82" s="254"/>
      <c r="Z82" s="254"/>
    </row>
    <row r="83" spans="1:26" ht="13.5" customHeight="1">
      <c r="A83" s="254"/>
      <c r="B83" s="254"/>
      <c r="C83" s="254"/>
      <c r="D83" s="269"/>
      <c r="E83" s="254"/>
      <c r="F83" s="270"/>
      <c r="G83" s="254"/>
      <c r="H83" s="254"/>
      <c r="I83" s="254"/>
      <c r="J83" s="254"/>
      <c r="K83" s="254"/>
      <c r="L83" s="254"/>
      <c r="M83" s="254"/>
      <c r="N83" s="254"/>
      <c r="O83" s="254"/>
      <c r="P83" s="254"/>
      <c r="Q83" s="254"/>
      <c r="R83" s="254"/>
      <c r="S83" s="254"/>
      <c r="T83" s="254"/>
      <c r="U83" s="254"/>
      <c r="V83" s="254"/>
      <c r="W83" s="254"/>
      <c r="X83" s="254"/>
      <c r="Y83" s="254"/>
      <c r="Z83" s="254"/>
    </row>
    <row r="84" spans="1:26" ht="13.5" customHeight="1">
      <c r="A84" s="254"/>
      <c r="B84" s="254"/>
      <c r="C84" s="254"/>
      <c r="D84" s="269"/>
      <c r="E84" s="254"/>
      <c r="F84" s="270"/>
      <c r="G84" s="254"/>
      <c r="H84" s="254"/>
      <c r="I84" s="254"/>
      <c r="J84" s="254"/>
      <c r="K84" s="254"/>
      <c r="L84" s="254"/>
      <c r="M84" s="254"/>
      <c r="N84" s="254"/>
      <c r="O84" s="254"/>
      <c r="P84" s="254"/>
      <c r="Q84" s="254"/>
      <c r="R84" s="254"/>
      <c r="S84" s="254"/>
      <c r="T84" s="254"/>
      <c r="U84" s="254"/>
      <c r="V84" s="254"/>
      <c r="W84" s="254"/>
      <c r="X84" s="254"/>
      <c r="Y84" s="254"/>
      <c r="Z84" s="254"/>
    </row>
    <row r="85" spans="1:26" ht="13.5" customHeight="1">
      <c r="A85" s="254"/>
      <c r="B85" s="254"/>
      <c r="C85" s="254"/>
      <c r="D85" s="269"/>
      <c r="E85" s="254"/>
      <c r="F85" s="270"/>
      <c r="G85" s="254"/>
      <c r="H85" s="254"/>
      <c r="I85" s="254"/>
      <c r="J85" s="254"/>
      <c r="K85" s="254"/>
      <c r="L85" s="254"/>
      <c r="M85" s="254"/>
      <c r="N85" s="254"/>
      <c r="O85" s="254"/>
      <c r="P85" s="254"/>
      <c r="Q85" s="254"/>
      <c r="R85" s="254"/>
      <c r="S85" s="254"/>
      <c r="T85" s="254"/>
      <c r="U85" s="254"/>
      <c r="V85" s="254"/>
      <c r="W85" s="254"/>
      <c r="X85" s="254"/>
      <c r="Y85" s="254"/>
      <c r="Z85" s="254"/>
    </row>
    <row r="86" spans="1:26" ht="13.5" customHeight="1">
      <c r="A86" s="254"/>
      <c r="B86" s="254"/>
      <c r="C86" s="254"/>
      <c r="D86" s="269"/>
      <c r="E86" s="254"/>
      <c r="F86" s="270"/>
      <c r="G86" s="254"/>
      <c r="H86" s="254"/>
      <c r="I86" s="254"/>
      <c r="J86" s="254"/>
      <c r="K86" s="254"/>
      <c r="L86" s="254"/>
      <c r="M86" s="254"/>
      <c r="N86" s="254"/>
      <c r="O86" s="254"/>
      <c r="P86" s="254"/>
      <c r="Q86" s="254"/>
      <c r="R86" s="254"/>
      <c r="S86" s="254"/>
      <c r="T86" s="254"/>
      <c r="U86" s="254"/>
      <c r="V86" s="254"/>
      <c r="W86" s="254"/>
      <c r="X86" s="254"/>
      <c r="Y86" s="254"/>
      <c r="Z86" s="254"/>
    </row>
    <row r="87" spans="1:26" ht="13.5" customHeight="1">
      <c r="A87" s="254"/>
      <c r="B87" s="254"/>
      <c r="C87" s="254"/>
      <c r="D87" s="269"/>
      <c r="E87" s="254"/>
      <c r="F87" s="270"/>
      <c r="G87" s="254"/>
      <c r="H87" s="254"/>
      <c r="I87" s="254"/>
      <c r="J87" s="254"/>
      <c r="K87" s="254"/>
      <c r="L87" s="254"/>
      <c r="M87" s="254"/>
      <c r="N87" s="254"/>
      <c r="O87" s="254"/>
      <c r="P87" s="254"/>
      <c r="Q87" s="254"/>
      <c r="R87" s="254"/>
      <c r="S87" s="254"/>
      <c r="T87" s="254"/>
      <c r="U87" s="254"/>
      <c r="V87" s="254"/>
      <c r="W87" s="254"/>
      <c r="X87" s="254"/>
      <c r="Y87" s="254"/>
      <c r="Z87" s="254"/>
    </row>
    <row r="88" spans="1:26" ht="13.5" customHeight="1">
      <c r="A88" s="254"/>
      <c r="B88" s="254"/>
      <c r="C88" s="254"/>
      <c r="D88" s="269"/>
      <c r="E88" s="254"/>
      <c r="F88" s="270"/>
      <c r="G88" s="254"/>
      <c r="H88" s="254"/>
      <c r="I88" s="254"/>
      <c r="J88" s="254"/>
      <c r="K88" s="254"/>
      <c r="L88" s="254"/>
      <c r="M88" s="254"/>
      <c r="N88" s="254"/>
      <c r="O88" s="254"/>
      <c r="P88" s="254"/>
      <c r="Q88" s="254"/>
      <c r="R88" s="254"/>
      <c r="S88" s="254"/>
      <c r="T88" s="254"/>
      <c r="U88" s="254"/>
      <c r="V88" s="254"/>
      <c r="W88" s="254"/>
      <c r="X88" s="254"/>
      <c r="Y88" s="254"/>
      <c r="Z88" s="254"/>
    </row>
    <row r="89" spans="1:26" ht="13.5" customHeight="1">
      <c r="A89" s="254"/>
      <c r="B89" s="254"/>
      <c r="C89" s="254"/>
      <c r="D89" s="269"/>
      <c r="E89" s="254"/>
      <c r="F89" s="270"/>
      <c r="G89" s="254"/>
      <c r="H89" s="254"/>
      <c r="I89" s="254"/>
      <c r="J89" s="254"/>
      <c r="K89" s="254"/>
      <c r="L89" s="254"/>
      <c r="M89" s="254"/>
      <c r="N89" s="254"/>
      <c r="O89" s="254"/>
      <c r="P89" s="254"/>
      <c r="Q89" s="254"/>
      <c r="R89" s="254"/>
      <c r="S89" s="254"/>
      <c r="T89" s="254"/>
      <c r="U89" s="254"/>
      <c r="V89" s="254"/>
      <c r="W89" s="254"/>
      <c r="X89" s="254"/>
      <c r="Y89" s="254"/>
      <c r="Z89" s="254"/>
    </row>
    <row r="90" spans="1:26" ht="13.5" customHeight="1">
      <c r="A90" s="254"/>
      <c r="B90" s="254"/>
      <c r="C90" s="254"/>
      <c r="D90" s="269"/>
      <c r="E90" s="254"/>
      <c r="F90" s="270"/>
      <c r="G90" s="254"/>
      <c r="H90" s="254"/>
      <c r="I90" s="254"/>
      <c r="J90" s="254"/>
      <c r="K90" s="254"/>
      <c r="L90" s="254"/>
      <c r="M90" s="254"/>
      <c r="N90" s="254"/>
      <c r="O90" s="254"/>
      <c r="P90" s="254"/>
      <c r="Q90" s="254"/>
      <c r="R90" s="254"/>
      <c r="S90" s="254"/>
      <c r="T90" s="254"/>
      <c r="U90" s="254"/>
      <c r="V90" s="254"/>
      <c r="W90" s="254"/>
      <c r="X90" s="254"/>
      <c r="Y90" s="254"/>
      <c r="Z90" s="254"/>
    </row>
    <row r="91" spans="1:26" ht="13.5" customHeight="1">
      <c r="A91" s="254"/>
      <c r="B91" s="254"/>
      <c r="C91" s="254"/>
      <c r="D91" s="269"/>
      <c r="E91" s="254"/>
      <c r="F91" s="270"/>
      <c r="G91" s="254"/>
      <c r="H91" s="254"/>
      <c r="I91" s="254"/>
      <c r="J91" s="254"/>
      <c r="K91" s="254"/>
      <c r="L91" s="254"/>
      <c r="M91" s="254"/>
      <c r="N91" s="254"/>
      <c r="O91" s="254"/>
      <c r="P91" s="254"/>
      <c r="Q91" s="254"/>
      <c r="R91" s="254"/>
      <c r="S91" s="254"/>
      <c r="T91" s="254"/>
      <c r="U91" s="254"/>
      <c r="V91" s="254"/>
      <c r="W91" s="254"/>
      <c r="X91" s="254"/>
      <c r="Y91" s="254"/>
      <c r="Z91" s="254"/>
    </row>
    <row r="92" spans="1:26" ht="13.5" customHeight="1">
      <c r="A92" s="254"/>
      <c r="B92" s="254"/>
      <c r="C92" s="254"/>
      <c r="D92" s="269"/>
      <c r="E92" s="254"/>
      <c r="F92" s="270"/>
      <c r="G92" s="254"/>
      <c r="H92" s="254"/>
      <c r="I92" s="254"/>
      <c r="J92" s="254"/>
      <c r="K92" s="254"/>
      <c r="L92" s="254"/>
      <c r="M92" s="254"/>
      <c r="N92" s="254"/>
      <c r="O92" s="254"/>
      <c r="P92" s="254"/>
      <c r="Q92" s="254"/>
      <c r="R92" s="254"/>
      <c r="S92" s="254"/>
      <c r="T92" s="254"/>
      <c r="U92" s="254"/>
      <c r="V92" s="254"/>
      <c r="W92" s="254"/>
      <c r="X92" s="254"/>
      <c r="Y92" s="254"/>
      <c r="Z92" s="254"/>
    </row>
    <row r="93" spans="1:26" ht="13.5" customHeight="1">
      <c r="A93" s="254"/>
      <c r="B93" s="254"/>
      <c r="C93" s="254"/>
      <c r="D93" s="269"/>
      <c r="E93" s="254"/>
      <c r="F93" s="270"/>
      <c r="G93" s="254"/>
      <c r="H93" s="254"/>
      <c r="I93" s="254"/>
      <c r="J93" s="254"/>
      <c r="K93" s="254"/>
      <c r="L93" s="254"/>
      <c r="M93" s="254"/>
      <c r="N93" s="254"/>
      <c r="O93" s="254"/>
      <c r="P93" s="254"/>
      <c r="Q93" s="254"/>
      <c r="R93" s="254"/>
      <c r="S93" s="254"/>
      <c r="T93" s="254"/>
      <c r="U93" s="254"/>
      <c r="V93" s="254"/>
      <c r="W93" s="254"/>
      <c r="X93" s="254"/>
      <c r="Y93" s="254"/>
      <c r="Z93" s="254"/>
    </row>
    <row r="94" spans="1:26" ht="13.5" customHeight="1">
      <c r="A94" s="254"/>
      <c r="B94" s="254"/>
      <c r="C94" s="254"/>
      <c r="D94" s="269"/>
      <c r="E94" s="254"/>
      <c r="F94" s="270"/>
      <c r="G94" s="254"/>
      <c r="H94" s="254"/>
      <c r="I94" s="254"/>
      <c r="J94" s="254"/>
      <c r="K94" s="254"/>
      <c r="L94" s="254"/>
      <c r="M94" s="254"/>
      <c r="N94" s="254"/>
      <c r="O94" s="254"/>
      <c r="P94" s="254"/>
      <c r="Q94" s="254"/>
      <c r="R94" s="254"/>
      <c r="S94" s="254"/>
      <c r="T94" s="254"/>
      <c r="U94" s="254"/>
      <c r="V94" s="254"/>
      <c r="W94" s="254"/>
      <c r="X94" s="254"/>
      <c r="Y94" s="254"/>
      <c r="Z94" s="254"/>
    </row>
    <row r="95" spans="1:26" ht="13.5" customHeight="1">
      <c r="A95" s="254"/>
      <c r="B95" s="254"/>
      <c r="C95" s="254"/>
      <c r="D95" s="269"/>
      <c r="E95" s="254"/>
      <c r="F95" s="270"/>
      <c r="G95" s="254"/>
      <c r="H95" s="254"/>
      <c r="I95" s="254"/>
      <c r="J95" s="254"/>
      <c r="K95" s="254"/>
      <c r="L95" s="254"/>
      <c r="M95" s="254"/>
      <c r="N95" s="254"/>
      <c r="O95" s="254"/>
      <c r="P95" s="254"/>
      <c r="Q95" s="254"/>
      <c r="R95" s="254"/>
      <c r="S95" s="254"/>
      <c r="T95" s="254"/>
      <c r="U95" s="254"/>
      <c r="V95" s="254"/>
      <c r="W95" s="254"/>
      <c r="X95" s="254"/>
      <c r="Y95" s="254"/>
      <c r="Z95" s="254"/>
    </row>
    <row r="96" spans="1:26" ht="13.5" customHeight="1">
      <c r="A96" s="254"/>
      <c r="B96" s="254"/>
      <c r="C96" s="254"/>
      <c r="D96" s="269"/>
      <c r="E96" s="254"/>
      <c r="F96" s="270"/>
      <c r="G96" s="254"/>
      <c r="H96" s="254"/>
      <c r="I96" s="254"/>
      <c r="J96" s="254"/>
      <c r="K96" s="254"/>
      <c r="L96" s="254"/>
      <c r="M96" s="254"/>
      <c r="N96" s="254"/>
      <c r="O96" s="254"/>
      <c r="P96" s="254"/>
      <c r="Q96" s="254"/>
      <c r="R96" s="254"/>
      <c r="S96" s="254"/>
      <c r="T96" s="254"/>
      <c r="U96" s="254"/>
      <c r="V96" s="254"/>
      <c r="W96" s="254"/>
      <c r="X96" s="254"/>
      <c r="Y96" s="254"/>
      <c r="Z96" s="254"/>
    </row>
    <row r="97" spans="1:26" ht="13.5" customHeight="1">
      <c r="A97" s="254"/>
      <c r="B97" s="254"/>
      <c r="C97" s="254"/>
      <c r="D97" s="269"/>
      <c r="E97" s="254"/>
      <c r="F97" s="270"/>
      <c r="G97" s="254"/>
      <c r="H97" s="254"/>
      <c r="I97" s="254"/>
      <c r="J97" s="254"/>
      <c r="K97" s="254"/>
      <c r="L97" s="254"/>
      <c r="M97" s="254"/>
      <c r="N97" s="254"/>
      <c r="O97" s="254"/>
      <c r="P97" s="254"/>
      <c r="Q97" s="254"/>
      <c r="R97" s="254"/>
      <c r="S97" s="254"/>
      <c r="T97" s="254"/>
      <c r="U97" s="254"/>
      <c r="V97" s="254"/>
      <c r="W97" s="254"/>
      <c r="X97" s="254"/>
      <c r="Y97" s="254"/>
      <c r="Z97" s="254"/>
    </row>
    <row r="98" spans="1:26" ht="13.5" customHeight="1">
      <c r="A98" s="254"/>
      <c r="B98" s="254"/>
      <c r="C98" s="254"/>
      <c r="D98" s="269"/>
      <c r="E98" s="254"/>
      <c r="F98" s="270"/>
      <c r="G98" s="254"/>
      <c r="H98" s="254"/>
      <c r="I98" s="254"/>
      <c r="J98" s="254"/>
      <c r="K98" s="254"/>
      <c r="L98" s="254"/>
      <c r="M98" s="254"/>
      <c r="N98" s="254"/>
      <c r="O98" s="254"/>
      <c r="P98" s="254"/>
      <c r="Q98" s="254"/>
      <c r="R98" s="254"/>
      <c r="S98" s="254"/>
      <c r="T98" s="254"/>
      <c r="U98" s="254"/>
      <c r="V98" s="254"/>
      <c r="W98" s="254"/>
      <c r="X98" s="254"/>
      <c r="Y98" s="254"/>
      <c r="Z98" s="254"/>
    </row>
    <row r="99" spans="1:26" ht="13.5" customHeight="1">
      <c r="A99" s="254"/>
      <c r="B99" s="254"/>
      <c r="C99" s="254"/>
      <c r="D99" s="269"/>
      <c r="E99" s="254"/>
      <c r="F99" s="270"/>
      <c r="G99" s="254"/>
      <c r="H99" s="254"/>
      <c r="I99" s="254"/>
      <c r="J99" s="254"/>
      <c r="K99" s="254"/>
      <c r="L99" s="254"/>
      <c r="M99" s="254"/>
      <c r="N99" s="254"/>
      <c r="O99" s="254"/>
      <c r="P99" s="254"/>
      <c r="Q99" s="254"/>
      <c r="R99" s="254"/>
      <c r="S99" s="254"/>
      <c r="T99" s="254"/>
      <c r="U99" s="254"/>
      <c r="V99" s="254"/>
      <c r="W99" s="254"/>
      <c r="X99" s="254"/>
      <c r="Y99" s="254"/>
      <c r="Z99" s="254"/>
    </row>
    <row r="100" spans="1:26" ht="13.5" customHeight="1">
      <c r="A100" s="254"/>
      <c r="B100" s="254"/>
      <c r="C100" s="254"/>
      <c r="D100" s="269"/>
      <c r="E100" s="254"/>
      <c r="F100" s="270"/>
      <c r="G100" s="254"/>
      <c r="H100" s="254"/>
      <c r="I100" s="254"/>
      <c r="J100" s="254"/>
      <c r="K100" s="254"/>
      <c r="L100" s="254"/>
      <c r="M100" s="254"/>
      <c r="N100" s="254"/>
      <c r="O100" s="254"/>
      <c r="P100" s="254"/>
      <c r="Q100" s="254"/>
      <c r="R100" s="254"/>
      <c r="S100" s="254"/>
      <c r="T100" s="254"/>
      <c r="U100" s="254"/>
      <c r="V100" s="254"/>
      <c r="W100" s="254"/>
      <c r="X100" s="254"/>
      <c r="Y100" s="254"/>
      <c r="Z100" s="254"/>
    </row>
    <row r="101" spans="1:26" ht="13.5" customHeight="1">
      <c r="A101" s="254"/>
      <c r="B101" s="254"/>
      <c r="C101" s="254"/>
      <c r="D101" s="269"/>
      <c r="E101" s="254"/>
      <c r="F101" s="270"/>
      <c r="G101" s="254"/>
      <c r="H101" s="254"/>
      <c r="I101" s="254"/>
      <c r="J101" s="254"/>
      <c r="K101" s="254"/>
      <c r="L101" s="254"/>
      <c r="M101" s="254"/>
      <c r="N101" s="254"/>
      <c r="O101" s="254"/>
      <c r="P101" s="254"/>
      <c r="Q101" s="254"/>
      <c r="R101" s="254"/>
      <c r="S101" s="254"/>
      <c r="T101" s="254"/>
      <c r="U101" s="254"/>
      <c r="V101" s="254"/>
      <c r="W101" s="254"/>
      <c r="X101" s="254"/>
      <c r="Y101" s="254"/>
      <c r="Z101" s="254"/>
    </row>
    <row r="102" spans="1:26" ht="13.5" customHeight="1">
      <c r="A102" s="254"/>
      <c r="B102" s="254"/>
      <c r="C102" s="254"/>
      <c r="D102" s="269"/>
      <c r="E102" s="254"/>
      <c r="F102" s="270"/>
      <c r="G102" s="254"/>
      <c r="H102" s="254"/>
      <c r="I102" s="254"/>
      <c r="J102" s="254"/>
      <c r="K102" s="254"/>
      <c r="L102" s="254"/>
      <c r="M102" s="254"/>
      <c r="N102" s="254"/>
      <c r="O102" s="254"/>
      <c r="P102" s="254"/>
      <c r="Q102" s="254"/>
      <c r="R102" s="254"/>
      <c r="S102" s="254"/>
      <c r="T102" s="254"/>
      <c r="U102" s="254"/>
      <c r="V102" s="254"/>
      <c r="W102" s="254"/>
      <c r="X102" s="254"/>
      <c r="Y102" s="254"/>
      <c r="Z102" s="254"/>
    </row>
    <row r="103" spans="1:26" ht="13.5" customHeight="1">
      <c r="A103" s="254"/>
      <c r="B103" s="254"/>
      <c r="C103" s="254"/>
      <c r="D103" s="269"/>
      <c r="E103" s="254"/>
      <c r="F103" s="270"/>
      <c r="G103" s="254"/>
      <c r="H103" s="254"/>
      <c r="I103" s="254"/>
      <c r="J103" s="254"/>
      <c r="K103" s="254"/>
      <c r="L103" s="254"/>
      <c r="M103" s="254"/>
      <c r="N103" s="254"/>
      <c r="O103" s="254"/>
      <c r="P103" s="254"/>
      <c r="Q103" s="254"/>
      <c r="R103" s="254"/>
      <c r="S103" s="254"/>
      <c r="T103" s="254"/>
      <c r="U103" s="254"/>
      <c r="V103" s="254"/>
      <c r="W103" s="254"/>
      <c r="X103" s="254"/>
      <c r="Y103" s="254"/>
      <c r="Z103" s="254"/>
    </row>
    <row r="104" spans="1:26" ht="13.5" customHeight="1">
      <c r="A104" s="254"/>
      <c r="B104" s="254"/>
      <c r="C104" s="254"/>
      <c r="D104" s="269"/>
      <c r="E104" s="254"/>
      <c r="F104" s="270"/>
      <c r="G104" s="254"/>
      <c r="H104" s="254"/>
      <c r="I104" s="254"/>
      <c r="J104" s="254"/>
      <c r="K104" s="254"/>
      <c r="L104" s="254"/>
      <c r="M104" s="254"/>
      <c r="N104" s="254"/>
      <c r="O104" s="254"/>
      <c r="P104" s="254"/>
      <c r="Q104" s="254"/>
      <c r="R104" s="254"/>
      <c r="S104" s="254"/>
      <c r="T104" s="254"/>
      <c r="U104" s="254"/>
      <c r="V104" s="254"/>
      <c r="W104" s="254"/>
      <c r="X104" s="254"/>
      <c r="Y104" s="254"/>
      <c r="Z104" s="254"/>
    </row>
    <row r="105" spans="1:26" ht="13.5" customHeight="1">
      <c r="A105" s="254"/>
      <c r="B105" s="254"/>
      <c r="C105" s="254"/>
      <c r="D105" s="269"/>
      <c r="E105" s="254"/>
      <c r="F105" s="270"/>
      <c r="G105" s="254"/>
      <c r="H105" s="254"/>
      <c r="I105" s="254"/>
      <c r="J105" s="254"/>
      <c r="K105" s="254"/>
      <c r="L105" s="254"/>
      <c r="M105" s="254"/>
      <c r="N105" s="254"/>
      <c r="O105" s="254"/>
      <c r="P105" s="254"/>
      <c r="Q105" s="254"/>
      <c r="R105" s="254"/>
      <c r="S105" s="254"/>
      <c r="T105" s="254"/>
      <c r="U105" s="254"/>
      <c r="V105" s="254"/>
      <c r="W105" s="254"/>
      <c r="X105" s="254"/>
      <c r="Y105" s="254"/>
      <c r="Z105" s="254"/>
    </row>
    <row r="106" spans="1:26" ht="13.5" customHeight="1">
      <c r="A106" s="254"/>
      <c r="B106" s="254"/>
      <c r="C106" s="254"/>
      <c r="D106" s="269"/>
      <c r="E106" s="254"/>
      <c r="F106" s="270"/>
      <c r="G106" s="254"/>
      <c r="H106" s="254"/>
      <c r="I106" s="254"/>
      <c r="J106" s="254"/>
      <c r="K106" s="254"/>
      <c r="L106" s="254"/>
      <c r="M106" s="254"/>
      <c r="N106" s="254"/>
      <c r="O106" s="254"/>
      <c r="P106" s="254"/>
      <c r="Q106" s="254"/>
      <c r="R106" s="254"/>
      <c r="S106" s="254"/>
      <c r="T106" s="254"/>
      <c r="U106" s="254"/>
      <c r="V106" s="254"/>
      <c r="W106" s="254"/>
      <c r="X106" s="254"/>
      <c r="Y106" s="254"/>
      <c r="Z106" s="254"/>
    </row>
    <row r="107" spans="1:26" ht="13.5" customHeight="1">
      <c r="A107" s="254"/>
      <c r="B107" s="254"/>
      <c r="C107" s="254"/>
      <c r="D107" s="269"/>
      <c r="E107" s="254"/>
      <c r="F107" s="270"/>
      <c r="G107" s="254"/>
      <c r="H107" s="254"/>
      <c r="I107" s="254"/>
      <c r="J107" s="254"/>
      <c r="K107" s="254"/>
      <c r="L107" s="254"/>
      <c r="M107" s="254"/>
      <c r="N107" s="254"/>
      <c r="O107" s="254"/>
      <c r="P107" s="254"/>
      <c r="Q107" s="254"/>
      <c r="R107" s="254"/>
      <c r="S107" s="254"/>
      <c r="T107" s="254"/>
      <c r="U107" s="254"/>
      <c r="V107" s="254"/>
      <c r="W107" s="254"/>
      <c r="X107" s="254"/>
      <c r="Y107" s="254"/>
      <c r="Z107" s="254"/>
    </row>
    <row r="108" spans="1:26" ht="13.5" customHeight="1">
      <c r="A108" s="254"/>
      <c r="B108" s="254"/>
      <c r="C108" s="254"/>
      <c r="D108" s="269"/>
      <c r="E108" s="254"/>
      <c r="F108" s="270"/>
      <c r="G108" s="254"/>
      <c r="H108" s="254"/>
      <c r="I108" s="254"/>
      <c r="J108" s="254"/>
      <c r="K108" s="254"/>
      <c r="L108" s="254"/>
      <c r="M108" s="254"/>
      <c r="N108" s="254"/>
      <c r="O108" s="254"/>
      <c r="P108" s="254"/>
      <c r="Q108" s="254"/>
      <c r="R108" s="254"/>
      <c r="S108" s="254"/>
      <c r="T108" s="254"/>
      <c r="U108" s="254"/>
      <c r="V108" s="254"/>
      <c r="W108" s="254"/>
      <c r="X108" s="254"/>
      <c r="Y108" s="254"/>
      <c r="Z108" s="254"/>
    </row>
    <row r="109" spans="1:26" ht="13.5" customHeight="1">
      <c r="A109" s="254"/>
      <c r="B109" s="254"/>
      <c r="C109" s="254"/>
      <c r="D109" s="269"/>
      <c r="E109" s="254"/>
      <c r="F109" s="270"/>
      <c r="G109" s="254"/>
      <c r="H109" s="254"/>
      <c r="I109" s="254"/>
      <c r="J109" s="254"/>
      <c r="K109" s="254"/>
      <c r="L109" s="254"/>
      <c r="M109" s="254"/>
      <c r="N109" s="254"/>
      <c r="O109" s="254"/>
      <c r="P109" s="254"/>
      <c r="Q109" s="254"/>
      <c r="R109" s="254"/>
      <c r="S109" s="254"/>
      <c r="T109" s="254"/>
      <c r="U109" s="254"/>
      <c r="V109" s="254"/>
      <c r="W109" s="254"/>
      <c r="X109" s="254"/>
      <c r="Y109" s="254"/>
      <c r="Z109" s="254"/>
    </row>
    <row r="110" spans="1:26" ht="13.5" customHeight="1">
      <c r="A110" s="254"/>
      <c r="B110" s="254"/>
      <c r="C110" s="254"/>
      <c r="D110" s="269"/>
      <c r="E110" s="254"/>
      <c r="F110" s="270"/>
      <c r="G110" s="254"/>
      <c r="H110" s="254"/>
      <c r="I110" s="254"/>
      <c r="J110" s="254"/>
      <c r="K110" s="254"/>
      <c r="L110" s="254"/>
      <c r="M110" s="254"/>
      <c r="N110" s="254"/>
      <c r="O110" s="254"/>
      <c r="P110" s="254"/>
      <c r="Q110" s="254"/>
      <c r="R110" s="254"/>
      <c r="S110" s="254"/>
      <c r="T110" s="254"/>
      <c r="U110" s="254"/>
      <c r="V110" s="254"/>
      <c r="W110" s="254"/>
      <c r="X110" s="254"/>
      <c r="Y110" s="254"/>
      <c r="Z110" s="254"/>
    </row>
    <row r="111" spans="1:26" ht="13.5" customHeight="1">
      <c r="A111" s="254"/>
      <c r="B111" s="254"/>
      <c r="C111" s="254"/>
      <c r="D111" s="269"/>
      <c r="E111" s="254"/>
      <c r="F111" s="270"/>
      <c r="G111" s="254"/>
      <c r="H111" s="254"/>
      <c r="I111" s="254"/>
      <c r="J111" s="254"/>
      <c r="K111" s="254"/>
      <c r="L111" s="254"/>
      <c r="M111" s="254"/>
      <c r="N111" s="254"/>
      <c r="O111" s="254"/>
      <c r="P111" s="254"/>
      <c r="Q111" s="254"/>
      <c r="R111" s="254"/>
      <c r="S111" s="254"/>
      <c r="T111" s="254"/>
      <c r="U111" s="254"/>
      <c r="V111" s="254"/>
      <c r="W111" s="254"/>
      <c r="X111" s="254"/>
      <c r="Y111" s="254"/>
      <c r="Z111" s="254"/>
    </row>
    <row r="112" spans="1:26" ht="13.5" customHeight="1">
      <c r="A112" s="254"/>
      <c r="B112" s="254"/>
      <c r="C112" s="254"/>
      <c r="D112" s="269"/>
      <c r="E112" s="254"/>
      <c r="F112" s="270"/>
      <c r="G112" s="254"/>
      <c r="H112" s="254"/>
      <c r="I112" s="254"/>
      <c r="J112" s="254"/>
      <c r="K112" s="254"/>
      <c r="L112" s="254"/>
      <c r="M112" s="254"/>
      <c r="N112" s="254"/>
      <c r="O112" s="254"/>
      <c r="P112" s="254"/>
      <c r="Q112" s="254"/>
      <c r="R112" s="254"/>
      <c r="S112" s="254"/>
      <c r="T112" s="254"/>
      <c r="U112" s="254"/>
      <c r="V112" s="254"/>
      <c r="W112" s="254"/>
      <c r="X112" s="254"/>
      <c r="Y112" s="254"/>
      <c r="Z112" s="254"/>
    </row>
    <row r="113" spans="1:26" ht="13.5" customHeight="1">
      <c r="A113" s="254"/>
      <c r="B113" s="254"/>
      <c r="C113" s="254"/>
      <c r="D113" s="269"/>
      <c r="E113" s="254"/>
      <c r="F113" s="270"/>
      <c r="G113" s="254"/>
      <c r="H113" s="254"/>
      <c r="I113" s="254"/>
      <c r="J113" s="254"/>
      <c r="K113" s="254"/>
      <c r="L113" s="254"/>
      <c r="M113" s="254"/>
      <c r="N113" s="254"/>
      <c r="O113" s="254"/>
      <c r="P113" s="254"/>
      <c r="Q113" s="254"/>
      <c r="R113" s="254"/>
      <c r="S113" s="254"/>
      <c r="T113" s="254"/>
      <c r="U113" s="254"/>
      <c r="V113" s="254"/>
      <c r="W113" s="254"/>
      <c r="X113" s="254"/>
      <c r="Y113" s="254"/>
      <c r="Z113" s="254"/>
    </row>
    <row r="114" spans="1:26" ht="13.5" customHeight="1">
      <c r="A114" s="254"/>
      <c r="B114" s="254"/>
      <c r="C114" s="254"/>
      <c r="D114" s="269"/>
      <c r="E114" s="254"/>
      <c r="F114" s="270"/>
      <c r="G114" s="254"/>
      <c r="H114" s="254"/>
      <c r="I114" s="254"/>
      <c r="J114" s="254"/>
      <c r="K114" s="254"/>
      <c r="L114" s="254"/>
      <c r="M114" s="254"/>
      <c r="N114" s="254"/>
      <c r="O114" s="254"/>
      <c r="P114" s="254"/>
      <c r="Q114" s="254"/>
      <c r="R114" s="254"/>
      <c r="S114" s="254"/>
      <c r="T114" s="254"/>
      <c r="U114" s="254"/>
      <c r="V114" s="254"/>
      <c r="W114" s="254"/>
      <c r="X114" s="254"/>
      <c r="Y114" s="254"/>
      <c r="Z114" s="254"/>
    </row>
    <row r="115" spans="1:26" ht="13.5" customHeight="1">
      <c r="A115" s="254"/>
      <c r="B115" s="254"/>
      <c r="C115" s="254"/>
      <c r="D115" s="269"/>
      <c r="E115" s="254"/>
      <c r="F115" s="270"/>
      <c r="G115" s="254"/>
      <c r="H115" s="254"/>
      <c r="I115" s="254"/>
      <c r="J115" s="254"/>
      <c r="K115" s="254"/>
      <c r="L115" s="254"/>
      <c r="M115" s="254"/>
      <c r="N115" s="254"/>
      <c r="O115" s="254"/>
      <c r="P115" s="254"/>
      <c r="Q115" s="254"/>
      <c r="R115" s="254"/>
      <c r="S115" s="254"/>
      <c r="T115" s="254"/>
      <c r="U115" s="254"/>
      <c r="V115" s="254"/>
      <c r="W115" s="254"/>
      <c r="X115" s="254"/>
      <c r="Y115" s="254"/>
      <c r="Z115" s="254"/>
    </row>
    <row r="116" spans="1:26" ht="13.5" customHeight="1">
      <c r="A116" s="254"/>
      <c r="B116" s="254"/>
      <c r="C116" s="254"/>
      <c r="D116" s="269"/>
      <c r="E116" s="254"/>
      <c r="F116" s="270"/>
      <c r="G116" s="254"/>
      <c r="H116" s="254"/>
      <c r="I116" s="254"/>
      <c r="J116" s="254"/>
      <c r="K116" s="254"/>
      <c r="L116" s="254"/>
      <c r="M116" s="254"/>
      <c r="N116" s="254"/>
      <c r="O116" s="254"/>
      <c r="P116" s="254"/>
      <c r="Q116" s="254"/>
      <c r="R116" s="254"/>
      <c r="S116" s="254"/>
      <c r="T116" s="254"/>
      <c r="U116" s="254"/>
      <c r="V116" s="254"/>
      <c r="W116" s="254"/>
      <c r="X116" s="254"/>
      <c r="Y116" s="254"/>
      <c r="Z116" s="254"/>
    </row>
    <row r="117" spans="1:26" ht="13.5" customHeight="1">
      <c r="A117" s="254"/>
      <c r="B117" s="254"/>
      <c r="C117" s="254"/>
      <c r="D117" s="269"/>
      <c r="E117" s="254"/>
      <c r="F117" s="270"/>
      <c r="G117" s="254"/>
      <c r="H117" s="254"/>
      <c r="I117" s="254"/>
      <c r="J117" s="254"/>
      <c r="K117" s="254"/>
      <c r="L117" s="254"/>
      <c r="M117" s="254"/>
      <c r="N117" s="254"/>
      <c r="O117" s="254"/>
      <c r="P117" s="254"/>
      <c r="Q117" s="254"/>
      <c r="R117" s="254"/>
      <c r="S117" s="254"/>
      <c r="T117" s="254"/>
      <c r="U117" s="254"/>
      <c r="V117" s="254"/>
      <c r="W117" s="254"/>
      <c r="X117" s="254"/>
      <c r="Y117" s="254"/>
      <c r="Z117" s="254"/>
    </row>
    <row r="118" spans="1:26" ht="13.5" customHeight="1">
      <c r="A118" s="254"/>
      <c r="B118" s="254"/>
      <c r="C118" s="254"/>
      <c r="D118" s="269"/>
      <c r="E118" s="254"/>
      <c r="F118" s="270"/>
      <c r="G118" s="254"/>
      <c r="H118" s="254"/>
      <c r="I118" s="254"/>
      <c r="J118" s="254"/>
      <c r="K118" s="254"/>
      <c r="L118" s="254"/>
      <c r="M118" s="254"/>
      <c r="N118" s="254"/>
      <c r="O118" s="254"/>
      <c r="P118" s="254"/>
      <c r="Q118" s="254"/>
      <c r="R118" s="254"/>
      <c r="S118" s="254"/>
      <c r="T118" s="254"/>
      <c r="U118" s="254"/>
      <c r="V118" s="254"/>
      <c r="W118" s="254"/>
      <c r="X118" s="254"/>
      <c r="Y118" s="254"/>
      <c r="Z118" s="254"/>
    </row>
    <row r="119" spans="1:26" ht="13.5" customHeight="1">
      <c r="A119" s="254"/>
      <c r="B119" s="254"/>
      <c r="C119" s="254"/>
      <c r="D119" s="269"/>
      <c r="E119" s="254"/>
      <c r="F119" s="270"/>
      <c r="G119" s="254"/>
      <c r="H119" s="254"/>
      <c r="I119" s="254"/>
      <c r="J119" s="254"/>
      <c r="K119" s="254"/>
      <c r="L119" s="254"/>
      <c r="M119" s="254"/>
      <c r="N119" s="254"/>
      <c r="O119" s="254"/>
      <c r="P119" s="254"/>
      <c r="Q119" s="254"/>
      <c r="R119" s="254"/>
      <c r="S119" s="254"/>
      <c r="T119" s="254"/>
      <c r="U119" s="254"/>
      <c r="V119" s="254"/>
      <c r="W119" s="254"/>
      <c r="X119" s="254"/>
      <c r="Y119" s="254"/>
      <c r="Z119" s="254"/>
    </row>
    <row r="120" spans="1:26" ht="13.5" customHeight="1">
      <c r="A120" s="254"/>
      <c r="B120" s="254"/>
      <c r="C120" s="254"/>
      <c r="D120" s="269"/>
      <c r="E120" s="254"/>
      <c r="F120" s="270"/>
      <c r="G120" s="254"/>
      <c r="H120" s="254"/>
      <c r="I120" s="254"/>
      <c r="J120" s="254"/>
      <c r="K120" s="254"/>
      <c r="L120" s="254"/>
      <c r="M120" s="254"/>
      <c r="N120" s="254"/>
      <c r="O120" s="254"/>
      <c r="P120" s="254"/>
      <c r="Q120" s="254"/>
      <c r="R120" s="254"/>
      <c r="S120" s="254"/>
      <c r="T120" s="254"/>
      <c r="U120" s="254"/>
      <c r="V120" s="254"/>
      <c r="W120" s="254"/>
      <c r="X120" s="254"/>
      <c r="Y120" s="254"/>
      <c r="Z120" s="254"/>
    </row>
    <row r="121" spans="1:26" ht="13.5" customHeight="1">
      <c r="A121" s="254"/>
      <c r="B121" s="254"/>
      <c r="C121" s="254"/>
      <c r="D121" s="269"/>
      <c r="E121" s="254"/>
      <c r="F121" s="270"/>
      <c r="G121" s="254"/>
      <c r="H121" s="254"/>
      <c r="I121" s="254"/>
      <c r="J121" s="254"/>
      <c r="K121" s="254"/>
      <c r="L121" s="254"/>
      <c r="M121" s="254"/>
      <c r="N121" s="254"/>
      <c r="O121" s="254"/>
      <c r="P121" s="254"/>
      <c r="Q121" s="254"/>
      <c r="R121" s="254"/>
      <c r="S121" s="254"/>
      <c r="T121" s="254"/>
      <c r="U121" s="254"/>
      <c r="V121" s="254"/>
      <c r="W121" s="254"/>
      <c r="X121" s="254"/>
      <c r="Y121" s="254"/>
      <c r="Z121" s="254"/>
    </row>
    <row r="122" spans="1:26" ht="13.5" customHeight="1">
      <c r="A122" s="254"/>
      <c r="B122" s="254"/>
      <c r="C122" s="254"/>
      <c r="D122" s="269"/>
      <c r="E122" s="254"/>
      <c r="F122" s="270"/>
      <c r="G122" s="254"/>
      <c r="H122" s="254"/>
      <c r="I122" s="254"/>
      <c r="J122" s="254"/>
      <c r="K122" s="254"/>
      <c r="L122" s="254"/>
      <c r="M122" s="254"/>
      <c r="N122" s="254"/>
      <c r="O122" s="254"/>
      <c r="P122" s="254"/>
      <c r="Q122" s="254"/>
      <c r="R122" s="254"/>
      <c r="S122" s="254"/>
      <c r="T122" s="254"/>
      <c r="U122" s="254"/>
      <c r="V122" s="254"/>
      <c r="W122" s="254"/>
      <c r="X122" s="254"/>
      <c r="Y122" s="254"/>
      <c r="Z122" s="254"/>
    </row>
    <row r="123" spans="1:26" ht="13.5" customHeight="1">
      <c r="A123" s="254"/>
      <c r="B123" s="254"/>
      <c r="C123" s="254"/>
      <c r="D123" s="269"/>
      <c r="E123" s="254"/>
      <c r="F123" s="270"/>
      <c r="G123" s="254"/>
      <c r="H123" s="254"/>
      <c r="I123" s="254"/>
      <c r="J123" s="254"/>
      <c r="K123" s="254"/>
      <c r="L123" s="254"/>
      <c r="M123" s="254"/>
      <c r="N123" s="254"/>
      <c r="O123" s="254"/>
      <c r="P123" s="254"/>
      <c r="Q123" s="254"/>
      <c r="R123" s="254"/>
      <c r="S123" s="254"/>
      <c r="T123" s="254"/>
      <c r="U123" s="254"/>
      <c r="V123" s="254"/>
      <c r="W123" s="254"/>
      <c r="X123" s="254"/>
      <c r="Y123" s="254"/>
      <c r="Z123" s="254"/>
    </row>
    <row r="124" spans="1:26" ht="13.5" customHeight="1">
      <c r="A124" s="254"/>
      <c r="B124" s="254"/>
      <c r="C124" s="254"/>
      <c r="D124" s="269"/>
      <c r="E124" s="254"/>
      <c r="F124" s="270"/>
      <c r="G124" s="254"/>
      <c r="H124" s="254"/>
      <c r="I124" s="254"/>
      <c r="J124" s="254"/>
      <c r="K124" s="254"/>
      <c r="L124" s="254"/>
      <c r="M124" s="254"/>
      <c r="N124" s="254"/>
      <c r="O124" s="254"/>
      <c r="P124" s="254"/>
      <c r="Q124" s="254"/>
      <c r="R124" s="254"/>
      <c r="S124" s="254"/>
      <c r="T124" s="254"/>
      <c r="U124" s="254"/>
      <c r="V124" s="254"/>
      <c r="W124" s="254"/>
      <c r="X124" s="254"/>
      <c r="Y124" s="254"/>
      <c r="Z124" s="254"/>
    </row>
    <row r="125" spans="1:26" ht="13.5" customHeight="1">
      <c r="A125" s="254"/>
      <c r="B125" s="254"/>
      <c r="C125" s="254"/>
      <c r="D125" s="269"/>
      <c r="E125" s="254"/>
      <c r="F125" s="270"/>
      <c r="G125" s="254"/>
      <c r="H125" s="254"/>
      <c r="I125" s="254"/>
      <c r="J125" s="254"/>
      <c r="K125" s="254"/>
      <c r="L125" s="254"/>
      <c r="M125" s="254"/>
      <c r="N125" s="254"/>
      <c r="O125" s="254"/>
      <c r="P125" s="254"/>
      <c r="Q125" s="254"/>
      <c r="R125" s="254"/>
      <c r="S125" s="254"/>
      <c r="T125" s="254"/>
      <c r="U125" s="254"/>
      <c r="V125" s="254"/>
      <c r="W125" s="254"/>
      <c r="X125" s="254"/>
      <c r="Y125" s="254"/>
      <c r="Z125" s="254"/>
    </row>
    <row r="126" spans="1:26" ht="13.5" customHeight="1">
      <c r="A126" s="254"/>
      <c r="B126" s="254"/>
      <c r="C126" s="254"/>
      <c r="D126" s="269"/>
      <c r="E126" s="254"/>
      <c r="F126" s="270"/>
      <c r="G126" s="254"/>
      <c r="H126" s="254"/>
      <c r="I126" s="254"/>
      <c r="J126" s="254"/>
      <c r="K126" s="254"/>
      <c r="L126" s="254"/>
      <c r="M126" s="254"/>
      <c r="N126" s="254"/>
      <c r="O126" s="254"/>
      <c r="P126" s="254"/>
      <c r="Q126" s="254"/>
      <c r="R126" s="254"/>
      <c r="S126" s="254"/>
      <c r="T126" s="254"/>
      <c r="U126" s="254"/>
      <c r="V126" s="254"/>
      <c r="W126" s="254"/>
      <c r="X126" s="254"/>
      <c r="Y126" s="254"/>
      <c r="Z126" s="254"/>
    </row>
    <row r="127" spans="1:26" ht="13.5" customHeight="1">
      <c r="A127" s="254"/>
      <c r="B127" s="254"/>
      <c r="C127" s="254"/>
      <c r="D127" s="269"/>
      <c r="E127" s="254"/>
      <c r="F127" s="270"/>
      <c r="G127" s="254"/>
      <c r="H127" s="254"/>
      <c r="I127" s="254"/>
      <c r="J127" s="254"/>
      <c r="K127" s="254"/>
      <c r="L127" s="254"/>
      <c r="M127" s="254"/>
      <c r="N127" s="254"/>
      <c r="O127" s="254"/>
      <c r="P127" s="254"/>
      <c r="Q127" s="254"/>
      <c r="R127" s="254"/>
      <c r="S127" s="254"/>
      <c r="T127" s="254"/>
      <c r="U127" s="254"/>
      <c r="V127" s="254"/>
      <c r="W127" s="254"/>
      <c r="X127" s="254"/>
      <c r="Y127" s="254"/>
      <c r="Z127" s="254"/>
    </row>
    <row r="128" spans="1:26" ht="13.5" customHeight="1">
      <c r="A128" s="254"/>
      <c r="B128" s="254"/>
      <c r="C128" s="254"/>
      <c r="D128" s="269"/>
      <c r="E128" s="254"/>
      <c r="F128" s="270"/>
      <c r="G128" s="254"/>
      <c r="H128" s="254"/>
      <c r="I128" s="254"/>
      <c r="J128" s="254"/>
      <c r="K128" s="254"/>
      <c r="L128" s="254"/>
      <c r="M128" s="254"/>
      <c r="N128" s="254"/>
      <c r="O128" s="254"/>
      <c r="P128" s="254"/>
      <c r="Q128" s="254"/>
      <c r="R128" s="254"/>
      <c r="S128" s="254"/>
      <c r="T128" s="254"/>
      <c r="U128" s="254"/>
      <c r="V128" s="254"/>
      <c r="W128" s="254"/>
      <c r="X128" s="254"/>
      <c r="Y128" s="254"/>
      <c r="Z128" s="254"/>
    </row>
    <row r="129" spans="1:26" ht="13.5" customHeight="1">
      <c r="A129" s="254"/>
      <c r="B129" s="254"/>
      <c r="C129" s="254"/>
      <c r="D129" s="269"/>
      <c r="E129" s="254"/>
      <c r="F129" s="270"/>
      <c r="G129" s="254"/>
      <c r="H129" s="254"/>
      <c r="I129" s="254"/>
      <c r="J129" s="254"/>
      <c r="K129" s="254"/>
      <c r="L129" s="254"/>
      <c r="M129" s="254"/>
      <c r="N129" s="254"/>
      <c r="O129" s="254"/>
      <c r="P129" s="254"/>
      <c r="Q129" s="254"/>
      <c r="R129" s="254"/>
      <c r="S129" s="254"/>
      <c r="T129" s="254"/>
      <c r="U129" s="254"/>
      <c r="V129" s="254"/>
      <c r="W129" s="254"/>
      <c r="X129" s="254"/>
      <c r="Y129" s="254"/>
      <c r="Z129" s="254"/>
    </row>
    <row r="130" spans="1:26" ht="13.5" customHeight="1">
      <c r="A130" s="254"/>
      <c r="B130" s="254"/>
      <c r="C130" s="254"/>
      <c r="D130" s="269"/>
      <c r="E130" s="254"/>
      <c r="F130" s="270"/>
      <c r="G130" s="254"/>
      <c r="H130" s="254"/>
      <c r="I130" s="254"/>
      <c r="J130" s="254"/>
      <c r="K130" s="254"/>
      <c r="L130" s="254"/>
      <c r="M130" s="254"/>
      <c r="N130" s="254"/>
      <c r="O130" s="254"/>
      <c r="P130" s="254"/>
      <c r="Q130" s="254"/>
      <c r="R130" s="254"/>
      <c r="S130" s="254"/>
      <c r="T130" s="254"/>
      <c r="U130" s="254"/>
      <c r="V130" s="254"/>
      <c r="W130" s="254"/>
      <c r="X130" s="254"/>
      <c r="Y130" s="254"/>
      <c r="Z130" s="254"/>
    </row>
    <row r="131" spans="1:26" ht="13.5" customHeight="1">
      <c r="A131" s="254"/>
      <c r="B131" s="254"/>
      <c r="C131" s="254"/>
      <c r="D131" s="269"/>
      <c r="E131" s="254"/>
      <c r="F131" s="270"/>
      <c r="G131" s="254"/>
      <c r="H131" s="254"/>
      <c r="I131" s="254"/>
      <c r="J131" s="254"/>
      <c r="K131" s="254"/>
      <c r="L131" s="254"/>
      <c r="M131" s="254"/>
      <c r="N131" s="254"/>
      <c r="O131" s="254"/>
      <c r="P131" s="254"/>
      <c r="Q131" s="254"/>
      <c r="R131" s="254"/>
      <c r="S131" s="254"/>
      <c r="T131" s="254"/>
      <c r="U131" s="254"/>
      <c r="V131" s="254"/>
      <c r="W131" s="254"/>
      <c r="X131" s="254"/>
      <c r="Y131" s="254"/>
      <c r="Z131" s="254"/>
    </row>
    <row r="132" spans="1:26" ht="13.5" customHeight="1">
      <c r="A132" s="254"/>
      <c r="B132" s="254"/>
      <c r="C132" s="254"/>
      <c r="D132" s="269"/>
      <c r="E132" s="254"/>
      <c r="F132" s="270"/>
      <c r="G132" s="254"/>
      <c r="H132" s="254"/>
      <c r="I132" s="254"/>
      <c r="J132" s="254"/>
      <c r="K132" s="254"/>
      <c r="L132" s="254"/>
      <c r="M132" s="254"/>
      <c r="N132" s="254"/>
      <c r="O132" s="254"/>
      <c r="P132" s="254"/>
      <c r="Q132" s="254"/>
      <c r="R132" s="254"/>
      <c r="S132" s="254"/>
      <c r="T132" s="254"/>
      <c r="U132" s="254"/>
      <c r="V132" s="254"/>
      <c r="W132" s="254"/>
      <c r="X132" s="254"/>
      <c r="Y132" s="254"/>
      <c r="Z132" s="254"/>
    </row>
    <row r="133" spans="1:26" ht="13.5" customHeight="1">
      <c r="A133" s="254"/>
      <c r="B133" s="254"/>
      <c r="C133" s="254"/>
      <c r="D133" s="269"/>
      <c r="E133" s="254"/>
      <c r="F133" s="270"/>
      <c r="G133" s="254"/>
      <c r="H133" s="254"/>
      <c r="I133" s="254"/>
      <c r="J133" s="254"/>
      <c r="K133" s="254"/>
      <c r="L133" s="254"/>
      <c r="M133" s="254"/>
      <c r="N133" s="254"/>
      <c r="O133" s="254"/>
      <c r="P133" s="254"/>
      <c r="Q133" s="254"/>
      <c r="R133" s="254"/>
      <c r="S133" s="254"/>
      <c r="T133" s="254"/>
      <c r="U133" s="254"/>
      <c r="V133" s="254"/>
      <c r="W133" s="254"/>
      <c r="X133" s="254"/>
      <c r="Y133" s="254"/>
      <c r="Z133" s="254"/>
    </row>
    <row r="134" spans="1:26" ht="13.5" customHeight="1">
      <c r="A134" s="254"/>
      <c r="B134" s="254"/>
      <c r="C134" s="254"/>
      <c r="D134" s="269"/>
      <c r="E134" s="254"/>
      <c r="F134" s="270"/>
      <c r="G134" s="254"/>
      <c r="H134" s="254"/>
      <c r="I134" s="254"/>
      <c r="J134" s="254"/>
      <c r="K134" s="254"/>
      <c r="L134" s="254"/>
      <c r="M134" s="254"/>
      <c r="N134" s="254"/>
      <c r="O134" s="254"/>
      <c r="P134" s="254"/>
      <c r="Q134" s="254"/>
      <c r="R134" s="254"/>
      <c r="S134" s="254"/>
      <c r="T134" s="254"/>
      <c r="U134" s="254"/>
      <c r="V134" s="254"/>
      <c r="W134" s="254"/>
      <c r="X134" s="254"/>
      <c r="Y134" s="254"/>
      <c r="Z134" s="254"/>
    </row>
    <row r="135" spans="1:26" ht="13.5" customHeight="1">
      <c r="A135" s="254"/>
      <c r="B135" s="254"/>
      <c r="C135" s="254"/>
      <c r="D135" s="269"/>
      <c r="E135" s="254"/>
      <c r="F135" s="270"/>
      <c r="G135" s="254"/>
      <c r="H135" s="254"/>
      <c r="I135" s="254"/>
      <c r="J135" s="254"/>
      <c r="K135" s="254"/>
      <c r="L135" s="254"/>
      <c r="M135" s="254"/>
      <c r="N135" s="254"/>
      <c r="O135" s="254"/>
      <c r="P135" s="254"/>
      <c r="Q135" s="254"/>
      <c r="R135" s="254"/>
      <c r="S135" s="254"/>
      <c r="T135" s="254"/>
      <c r="U135" s="254"/>
      <c r="V135" s="254"/>
      <c r="W135" s="254"/>
      <c r="X135" s="254"/>
      <c r="Y135" s="254"/>
      <c r="Z135" s="254"/>
    </row>
    <row r="136" spans="1:26" ht="13.5" customHeight="1">
      <c r="A136" s="254"/>
      <c r="B136" s="254"/>
      <c r="C136" s="254"/>
      <c r="D136" s="269"/>
      <c r="E136" s="254"/>
      <c r="F136" s="270"/>
      <c r="G136" s="254"/>
      <c r="H136" s="254"/>
      <c r="I136" s="254"/>
      <c r="J136" s="254"/>
      <c r="K136" s="254"/>
      <c r="L136" s="254"/>
      <c r="M136" s="254"/>
      <c r="N136" s="254"/>
      <c r="O136" s="254"/>
      <c r="P136" s="254"/>
      <c r="Q136" s="254"/>
      <c r="R136" s="254"/>
      <c r="S136" s="254"/>
      <c r="T136" s="254"/>
      <c r="U136" s="254"/>
      <c r="V136" s="254"/>
      <c r="W136" s="254"/>
      <c r="X136" s="254"/>
      <c r="Y136" s="254"/>
      <c r="Z136" s="254"/>
    </row>
    <row r="137" spans="1:26" ht="13.5" customHeight="1">
      <c r="A137" s="254"/>
      <c r="B137" s="254"/>
      <c r="C137" s="254"/>
      <c r="D137" s="269"/>
      <c r="E137" s="254"/>
      <c r="F137" s="270"/>
      <c r="G137" s="254"/>
      <c r="H137" s="254"/>
      <c r="I137" s="254"/>
      <c r="J137" s="254"/>
      <c r="K137" s="254"/>
      <c r="L137" s="254"/>
      <c r="M137" s="254"/>
      <c r="N137" s="254"/>
      <c r="O137" s="254"/>
      <c r="P137" s="254"/>
      <c r="Q137" s="254"/>
      <c r="R137" s="254"/>
      <c r="S137" s="254"/>
      <c r="T137" s="254"/>
      <c r="U137" s="254"/>
      <c r="V137" s="254"/>
      <c r="W137" s="254"/>
      <c r="X137" s="254"/>
      <c r="Y137" s="254"/>
      <c r="Z137" s="254"/>
    </row>
    <row r="138" spans="1:26" ht="13.5" customHeight="1">
      <c r="A138" s="254"/>
      <c r="B138" s="254"/>
      <c r="C138" s="254"/>
      <c r="D138" s="269"/>
      <c r="E138" s="254"/>
      <c r="F138" s="270"/>
      <c r="G138" s="254"/>
      <c r="H138" s="254"/>
      <c r="I138" s="254"/>
      <c r="J138" s="254"/>
      <c r="K138" s="254"/>
      <c r="L138" s="254"/>
      <c r="M138" s="254"/>
      <c r="N138" s="254"/>
      <c r="O138" s="254"/>
      <c r="P138" s="254"/>
      <c r="Q138" s="254"/>
      <c r="R138" s="254"/>
      <c r="S138" s="254"/>
      <c r="T138" s="254"/>
      <c r="U138" s="254"/>
      <c r="V138" s="254"/>
      <c r="W138" s="254"/>
      <c r="X138" s="254"/>
      <c r="Y138" s="254"/>
      <c r="Z138" s="254"/>
    </row>
    <row r="139" spans="1:26" ht="13.5" customHeight="1">
      <c r="A139" s="254"/>
      <c r="B139" s="254"/>
      <c r="C139" s="254"/>
      <c r="D139" s="269"/>
      <c r="E139" s="254"/>
      <c r="F139" s="270"/>
      <c r="G139" s="254"/>
      <c r="H139" s="254"/>
      <c r="I139" s="254"/>
      <c r="J139" s="254"/>
      <c r="K139" s="254"/>
      <c r="L139" s="254"/>
      <c r="M139" s="254"/>
      <c r="N139" s="254"/>
      <c r="O139" s="254"/>
      <c r="P139" s="254"/>
      <c r="Q139" s="254"/>
      <c r="R139" s="254"/>
      <c r="S139" s="254"/>
      <c r="T139" s="254"/>
      <c r="U139" s="254"/>
      <c r="V139" s="254"/>
      <c r="W139" s="254"/>
      <c r="X139" s="254"/>
      <c r="Y139" s="254"/>
      <c r="Z139" s="254"/>
    </row>
    <row r="140" spans="1:26" ht="13.5" customHeight="1">
      <c r="A140" s="254"/>
      <c r="B140" s="254"/>
      <c r="C140" s="254"/>
      <c r="D140" s="269"/>
      <c r="E140" s="254"/>
      <c r="F140" s="270"/>
      <c r="G140" s="254"/>
      <c r="H140" s="254"/>
      <c r="I140" s="254"/>
      <c r="J140" s="254"/>
      <c r="K140" s="254"/>
      <c r="L140" s="254"/>
      <c r="M140" s="254"/>
      <c r="N140" s="254"/>
      <c r="O140" s="254"/>
      <c r="P140" s="254"/>
      <c r="Q140" s="254"/>
      <c r="R140" s="254"/>
      <c r="S140" s="254"/>
      <c r="T140" s="254"/>
      <c r="U140" s="254"/>
      <c r="V140" s="254"/>
      <c r="W140" s="254"/>
      <c r="X140" s="254"/>
      <c r="Y140" s="254"/>
      <c r="Z140" s="254"/>
    </row>
    <row r="141" spans="1:26" ht="13.5" customHeight="1">
      <c r="A141" s="254"/>
      <c r="B141" s="254"/>
      <c r="C141" s="254"/>
      <c r="D141" s="269"/>
      <c r="E141" s="254"/>
      <c r="F141" s="270"/>
      <c r="G141" s="254"/>
      <c r="H141" s="254"/>
      <c r="I141" s="254"/>
      <c r="J141" s="254"/>
      <c r="K141" s="254"/>
      <c r="L141" s="254"/>
      <c r="M141" s="254"/>
      <c r="N141" s="254"/>
      <c r="O141" s="254"/>
      <c r="P141" s="254"/>
      <c r="Q141" s="254"/>
      <c r="R141" s="254"/>
      <c r="S141" s="254"/>
      <c r="T141" s="254"/>
      <c r="U141" s="254"/>
      <c r="V141" s="254"/>
      <c r="W141" s="254"/>
      <c r="X141" s="254"/>
      <c r="Y141" s="254"/>
      <c r="Z141" s="254"/>
    </row>
    <row r="142" spans="1:26" ht="13.5" customHeight="1">
      <c r="A142" s="254"/>
      <c r="B142" s="254"/>
      <c r="C142" s="254"/>
      <c r="D142" s="269"/>
      <c r="E142" s="254"/>
      <c r="F142" s="270"/>
      <c r="G142" s="254"/>
      <c r="H142" s="254"/>
      <c r="I142" s="254"/>
      <c r="J142" s="254"/>
      <c r="K142" s="254"/>
      <c r="L142" s="254"/>
      <c r="M142" s="254"/>
      <c r="N142" s="254"/>
      <c r="O142" s="254"/>
      <c r="P142" s="254"/>
      <c r="Q142" s="254"/>
      <c r="R142" s="254"/>
      <c r="S142" s="254"/>
      <c r="T142" s="254"/>
      <c r="U142" s="254"/>
      <c r="V142" s="254"/>
      <c r="W142" s="254"/>
      <c r="X142" s="254"/>
      <c r="Y142" s="254"/>
      <c r="Z142" s="254"/>
    </row>
    <row r="143" spans="1:26" ht="13.5" customHeight="1">
      <c r="A143" s="254"/>
      <c r="B143" s="254"/>
      <c r="C143" s="254"/>
      <c r="D143" s="269"/>
      <c r="E143" s="254"/>
      <c r="F143" s="270"/>
      <c r="G143" s="254"/>
      <c r="H143" s="254"/>
      <c r="I143" s="254"/>
      <c r="J143" s="254"/>
      <c r="K143" s="254"/>
      <c r="L143" s="254"/>
      <c r="M143" s="254"/>
      <c r="N143" s="254"/>
      <c r="O143" s="254"/>
      <c r="P143" s="254"/>
      <c r="Q143" s="254"/>
      <c r="R143" s="254"/>
      <c r="S143" s="254"/>
      <c r="T143" s="254"/>
      <c r="U143" s="254"/>
      <c r="V143" s="254"/>
      <c r="W143" s="254"/>
      <c r="X143" s="254"/>
      <c r="Y143" s="254"/>
      <c r="Z143" s="254"/>
    </row>
    <row r="144" spans="1:26" ht="13.5" customHeight="1">
      <c r="A144" s="254"/>
      <c r="B144" s="254"/>
      <c r="C144" s="254"/>
      <c r="D144" s="269"/>
      <c r="E144" s="254"/>
      <c r="F144" s="270"/>
      <c r="G144" s="254"/>
      <c r="H144" s="254"/>
      <c r="I144" s="254"/>
      <c r="J144" s="254"/>
      <c r="K144" s="254"/>
      <c r="L144" s="254"/>
      <c r="M144" s="254"/>
      <c r="N144" s="254"/>
      <c r="O144" s="254"/>
      <c r="P144" s="254"/>
      <c r="Q144" s="254"/>
      <c r="R144" s="254"/>
      <c r="S144" s="254"/>
      <c r="T144" s="254"/>
      <c r="U144" s="254"/>
      <c r="V144" s="254"/>
      <c r="W144" s="254"/>
      <c r="X144" s="254"/>
      <c r="Y144" s="254"/>
      <c r="Z144" s="254"/>
    </row>
    <row r="145" spans="1:26" ht="13.5" customHeight="1">
      <c r="A145" s="254"/>
      <c r="B145" s="254"/>
      <c r="C145" s="254"/>
      <c r="D145" s="269"/>
      <c r="E145" s="254"/>
      <c r="F145" s="270"/>
      <c r="G145" s="254"/>
      <c r="H145" s="254"/>
      <c r="I145" s="254"/>
      <c r="J145" s="254"/>
      <c r="K145" s="254"/>
      <c r="L145" s="254"/>
      <c r="M145" s="254"/>
      <c r="N145" s="254"/>
      <c r="O145" s="254"/>
      <c r="P145" s="254"/>
      <c r="Q145" s="254"/>
      <c r="R145" s="254"/>
      <c r="S145" s="254"/>
      <c r="T145" s="254"/>
      <c r="U145" s="254"/>
      <c r="V145" s="254"/>
      <c r="W145" s="254"/>
      <c r="X145" s="254"/>
      <c r="Y145" s="254"/>
      <c r="Z145" s="254"/>
    </row>
    <row r="146" spans="1:26" ht="13.5" customHeight="1">
      <c r="A146" s="254"/>
      <c r="B146" s="254"/>
      <c r="C146" s="254"/>
      <c r="D146" s="269"/>
      <c r="E146" s="254"/>
      <c r="F146" s="270"/>
      <c r="G146" s="254"/>
      <c r="H146" s="254"/>
      <c r="I146" s="254"/>
      <c r="J146" s="254"/>
      <c r="K146" s="254"/>
      <c r="L146" s="254"/>
      <c r="M146" s="254"/>
      <c r="N146" s="254"/>
      <c r="O146" s="254"/>
      <c r="P146" s="254"/>
      <c r="Q146" s="254"/>
      <c r="R146" s="254"/>
      <c r="S146" s="254"/>
      <c r="T146" s="254"/>
      <c r="U146" s="254"/>
      <c r="V146" s="254"/>
      <c r="W146" s="254"/>
      <c r="X146" s="254"/>
      <c r="Y146" s="254"/>
      <c r="Z146" s="254"/>
    </row>
    <row r="147" spans="1:26" ht="13.5" customHeight="1">
      <c r="A147" s="254"/>
      <c r="B147" s="254"/>
      <c r="C147" s="254"/>
      <c r="D147" s="269"/>
      <c r="E147" s="254"/>
      <c r="F147" s="270"/>
      <c r="G147" s="254"/>
      <c r="H147" s="254"/>
      <c r="I147" s="254"/>
      <c r="J147" s="254"/>
      <c r="K147" s="254"/>
      <c r="L147" s="254"/>
      <c r="M147" s="254"/>
      <c r="N147" s="254"/>
      <c r="O147" s="254"/>
      <c r="P147" s="254"/>
      <c r="Q147" s="254"/>
      <c r="R147" s="254"/>
      <c r="S147" s="254"/>
      <c r="T147" s="254"/>
      <c r="U147" s="254"/>
      <c r="V147" s="254"/>
      <c r="W147" s="254"/>
      <c r="X147" s="254"/>
      <c r="Y147" s="254"/>
      <c r="Z147" s="254"/>
    </row>
    <row r="148" spans="1:26" ht="13.5" customHeight="1">
      <c r="A148" s="254"/>
      <c r="B148" s="254"/>
      <c r="C148" s="254"/>
      <c r="D148" s="269"/>
      <c r="E148" s="254"/>
      <c r="F148" s="270"/>
      <c r="G148" s="254"/>
      <c r="H148" s="254"/>
      <c r="I148" s="254"/>
      <c r="J148" s="254"/>
      <c r="K148" s="254"/>
      <c r="L148" s="254"/>
      <c r="M148" s="254"/>
      <c r="N148" s="254"/>
      <c r="O148" s="254"/>
      <c r="P148" s="254"/>
      <c r="Q148" s="254"/>
      <c r="R148" s="254"/>
      <c r="S148" s="254"/>
      <c r="T148" s="254"/>
      <c r="U148" s="254"/>
      <c r="V148" s="254"/>
      <c r="W148" s="254"/>
      <c r="X148" s="254"/>
      <c r="Y148" s="254"/>
      <c r="Z148" s="254"/>
    </row>
    <row r="149" spans="1:26" ht="13.5" customHeight="1">
      <c r="A149" s="254"/>
      <c r="B149" s="254"/>
      <c r="C149" s="254"/>
      <c r="D149" s="269"/>
      <c r="E149" s="254"/>
      <c r="F149" s="270"/>
      <c r="G149" s="254"/>
      <c r="H149" s="254"/>
      <c r="I149" s="254"/>
      <c r="J149" s="254"/>
      <c r="K149" s="254"/>
      <c r="L149" s="254"/>
      <c r="M149" s="254"/>
      <c r="N149" s="254"/>
      <c r="O149" s="254"/>
      <c r="P149" s="254"/>
      <c r="Q149" s="254"/>
      <c r="R149" s="254"/>
      <c r="S149" s="254"/>
      <c r="T149" s="254"/>
      <c r="U149" s="254"/>
      <c r="V149" s="254"/>
      <c r="W149" s="254"/>
      <c r="X149" s="254"/>
      <c r="Y149" s="254"/>
      <c r="Z149" s="254"/>
    </row>
    <row r="150" spans="1:26" ht="13.5" customHeight="1">
      <c r="A150" s="254"/>
      <c r="B150" s="254"/>
      <c r="C150" s="254"/>
      <c r="D150" s="269"/>
      <c r="E150" s="254"/>
      <c r="F150" s="270"/>
      <c r="G150" s="254"/>
      <c r="H150" s="254"/>
      <c r="I150" s="254"/>
      <c r="J150" s="254"/>
      <c r="K150" s="254"/>
      <c r="L150" s="254"/>
      <c r="M150" s="254"/>
      <c r="N150" s="254"/>
      <c r="O150" s="254"/>
      <c r="P150" s="254"/>
      <c r="Q150" s="254"/>
      <c r="R150" s="254"/>
      <c r="S150" s="254"/>
      <c r="T150" s="254"/>
      <c r="U150" s="254"/>
      <c r="V150" s="254"/>
      <c r="W150" s="254"/>
      <c r="X150" s="254"/>
      <c r="Y150" s="254"/>
      <c r="Z150" s="254"/>
    </row>
    <row r="151" spans="1:26" ht="13.5" customHeight="1">
      <c r="A151" s="254"/>
      <c r="B151" s="254"/>
      <c r="C151" s="254"/>
      <c r="D151" s="269"/>
      <c r="E151" s="254"/>
      <c r="F151" s="270"/>
      <c r="G151" s="254"/>
      <c r="H151" s="254"/>
      <c r="I151" s="254"/>
      <c r="J151" s="254"/>
      <c r="K151" s="254"/>
      <c r="L151" s="254"/>
      <c r="M151" s="254"/>
      <c r="N151" s="254"/>
      <c r="O151" s="254"/>
      <c r="P151" s="254"/>
      <c r="Q151" s="254"/>
      <c r="R151" s="254"/>
      <c r="S151" s="254"/>
      <c r="T151" s="254"/>
      <c r="U151" s="254"/>
      <c r="V151" s="254"/>
      <c r="W151" s="254"/>
      <c r="X151" s="254"/>
      <c r="Y151" s="254"/>
      <c r="Z151" s="254"/>
    </row>
    <row r="152" spans="1:26" ht="13.5" customHeight="1">
      <c r="A152" s="254"/>
      <c r="B152" s="254"/>
      <c r="C152" s="254"/>
      <c r="D152" s="269"/>
      <c r="E152" s="254"/>
      <c r="F152" s="270"/>
      <c r="G152" s="254"/>
      <c r="H152" s="254"/>
      <c r="I152" s="254"/>
      <c r="J152" s="254"/>
      <c r="K152" s="254"/>
      <c r="L152" s="254"/>
      <c r="M152" s="254"/>
      <c r="N152" s="254"/>
      <c r="O152" s="254"/>
      <c r="P152" s="254"/>
      <c r="Q152" s="254"/>
      <c r="R152" s="254"/>
      <c r="S152" s="254"/>
      <c r="T152" s="254"/>
      <c r="U152" s="254"/>
      <c r="V152" s="254"/>
      <c r="W152" s="254"/>
      <c r="X152" s="254"/>
      <c r="Y152" s="254"/>
      <c r="Z152" s="254"/>
    </row>
    <row r="153" spans="1:26" ht="13.5" customHeight="1">
      <c r="A153" s="254"/>
      <c r="B153" s="254"/>
      <c r="C153" s="254"/>
      <c r="D153" s="269"/>
      <c r="E153" s="254"/>
      <c r="F153" s="270"/>
      <c r="G153" s="254"/>
      <c r="H153" s="254"/>
      <c r="I153" s="254"/>
      <c r="J153" s="254"/>
      <c r="K153" s="254"/>
      <c r="L153" s="254"/>
      <c r="M153" s="254"/>
      <c r="N153" s="254"/>
      <c r="O153" s="254"/>
      <c r="P153" s="254"/>
      <c r="Q153" s="254"/>
      <c r="R153" s="254"/>
      <c r="S153" s="254"/>
      <c r="T153" s="254"/>
      <c r="U153" s="254"/>
      <c r="V153" s="254"/>
      <c r="W153" s="254"/>
      <c r="X153" s="254"/>
      <c r="Y153" s="254"/>
      <c r="Z153" s="254"/>
    </row>
    <row r="154" spans="1:26" ht="13.5" customHeight="1">
      <c r="A154" s="254"/>
      <c r="B154" s="254"/>
      <c r="C154" s="254"/>
      <c r="D154" s="269"/>
      <c r="E154" s="254"/>
      <c r="F154" s="270"/>
      <c r="G154" s="254"/>
      <c r="H154" s="254"/>
      <c r="I154" s="254"/>
      <c r="J154" s="254"/>
      <c r="K154" s="254"/>
      <c r="L154" s="254"/>
      <c r="M154" s="254"/>
      <c r="N154" s="254"/>
      <c r="O154" s="254"/>
      <c r="P154" s="254"/>
      <c r="Q154" s="254"/>
      <c r="R154" s="254"/>
      <c r="S154" s="254"/>
      <c r="T154" s="254"/>
      <c r="U154" s="254"/>
      <c r="V154" s="254"/>
      <c r="W154" s="254"/>
      <c r="X154" s="254"/>
      <c r="Y154" s="254"/>
      <c r="Z154" s="254"/>
    </row>
    <row r="155" spans="1:26" ht="13.5" customHeight="1">
      <c r="A155" s="254"/>
      <c r="B155" s="254"/>
      <c r="C155" s="254"/>
      <c r="D155" s="269"/>
      <c r="E155" s="254"/>
      <c r="F155" s="270"/>
      <c r="G155" s="254"/>
      <c r="H155" s="254"/>
      <c r="I155" s="254"/>
      <c r="J155" s="254"/>
      <c r="K155" s="254"/>
      <c r="L155" s="254"/>
      <c r="M155" s="254"/>
      <c r="N155" s="254"/>
      <c r="O155" s="254"/>
      <c r="P155" s="254"/>
      <c r="Q155" s="254"/>
      <c r="R155" s="254"/>
      <c r="S155" s="254"/>
      <c r="T155" s="254"/>
      <c r="U155" s="254"/>
      <c r="V155" s="254"/>
      <c r="W155" s="254"/>
      <c r="X155" s="254"/>
      <c r="Y155" s="254"/>
      <c r="Z155" s="254"/>
    </row>
    <row r="156" spans="1:26" ht="13.5" customHeight="1">
      <c r="A156" s="254"/>
      <c r="B156" s="254"/>
      <c r="C156" s="254"/>
      <c r="D156" s="269"/>
      <c r="E156" s="254"/>
      <c r="F156" s="270"/>
      <c r="G156" s="254"/>
      <c r="H156" s="254"/>
      <c r="I156" s="254"/>
      <c r="J156" s="254"/>
      <c r="K156" s="254"/>
      <c r="L156" s="254"/>
      <c r="M156" s="254"/>
      <c r="N156" s="254"/>
      <c r="O156" s="254"/>
      <c r="P156" s="254"/>
      <c r="Q156" s="254"/>
      <c r="R156" s="254"/>
      <c r="S156" s="254"/>
      <c r="T156" s="254"/>
      <c r="U156" s="254"/>
      <c r="V156" s="254"/>
      <c r="W156" s="254"/>
      <c r="X156" s="254"/>
      <c r="Y156" s="254"/>
      <c r="Z156" s="254"/>
    </row>
    <row r="157" spans="1:26" ht="13.5" customHeight="1">
      <c r="A157" s="254"/>
      <c r="B157" s="254"/>
      <c r="C157" s="254"/>
      <c r="D157" s="269"/>
      <c r="E157" s="254"/>
      <c r="F157" s="270"/>
      <c r="G157" s="254"/>
      <c r="H157" s="254"/>
      <c r="I157" s="254"/>
      <c r="J157" s="254"/>
      <c r="K157" s="254"/>
      <c r="L157" s="254"/>
      <c r="M157" s="254"/>
      <c r="N157" s="254"/>
      <c r="O157" s="254"/>
      <c r="P157" s="254"/>
      <c r="Q157" s="254"/>
      <c r="R157" s="254"/>
      <c r="S157" s="254"/>
      <c r="T157" s="254"/>
      <c r="U157" s="254"/>
      <c r="V157" s="254"/>
      <c r="W157" s="254"/>
      <c r="X157" s="254"/>
      <c r="Y157" s="254"/>
      <c r="Z157" s="254"/>
    </row>
    <row r="158" spans="1:26" ht="13.5" customHeight="1">
      <c r="A158" s="254"/>
      <c r="B158" s="254"/>
      <c r="C158" s="254"/>
      <c r="D158" s="269"/>
      <c r="E158" s="254"/>
      <c r="F158" s="270"/>
      <c r="G158" s="254"/>
      <c r="H158" s="254"/>
      <c r="I158" s="254"/>
      <c r="J158" s="254"/>
      <c r="K158" s="254"/>
      <c r="L158" s="254"/>
      <c r="M158" s="254"/>
      <c r="N158" s="254"/>
      <c r="O158" s="254"/>
      <c r="P158" s="254"/>
      <c r="Q158" s="254"/>
      <c r="R158" s="254"/>
      <c r="S158" s="254"/>
      <c r="T158" s="254"/>
      <c r="U158" s="254"/>
      <c r="V158" s="254"/>
      <c r="W158" s="254"/>
      <c r="X158" s="254"/>
      <c r="Y158" s="254"/>
      <c r="Z158" s="254"/>
    </row>
    <row r="159" spans="1:26" ht="13.5" customHeight="1">
      <c r="A159" s="254"/>
      <c r="B159" s="254"/>
      <c r="C159" s="254"/>
      <c r="D159" s="269"/>
      <c r="E159" s="254"/>
      <c r="F159" s="270"/>
      <c r="G159" s="254"/>
      <c r="H159" s="254"/>
      <c r="I159" s="254"/>
      <c r="J159" s="254"/>
      <c r="K159" s="254"/>
      <c r="L159" s="254"/>
      <c r="M159" s="254"/>
      <c r="N159" s="254"/>
      <c r="O159" s="254"/>
      <c r="P159" s="254"/>
      <c r="Q159" s="254"/>
      <c r="R159" s="254"/>
      <c r="S159" s="254"/>
      <c r="T159" s="254"/>
      <c r="U159" s="254"/>
      <c r="V159" s="254"/>
      <c r="W159" s="254"/>
      <c r="X159" s="254"/>
      <c r="Y159" s="254"/>
      <c r="Z159" s="254"/>
    </row>
    <row r="160" spans="1:26" ht="13.5" customHeight="1">
      <c r="A160" s="254"/>
      <c r="B160" s="254"/>
      <c r="C160" s="254"/>
      <c r="D160" s="269"/>
      <c r="E160" s="254"/>
      <c r="F160" s="270"/>
      <c r="G160" s="254"/>
      <c r="H160" s="254"/>
      <c r="I160" s="254"/>
      <c r="J160" s="254"/>
      <c r="K160" s="254"/>
      <c r="L160" s="254"/>
      <c r="M160" s="254"/>
      <c r="N160" s="254"/>
      <c r="O160" s="254"/>
      <c r="P160" s="254"/>
      <c r="Q160" s="254"/>
      <c r="R160" s="254"/>
      <c r="S160" s="254"/>
      <c r="T160" s="254"/>
      <c r="U160" s="254"/>
      <c r="V160" s="254"/>
      <c r="W160" s="254"/>
      <c r="X160" s="254"/>
      <c r="Y160" s="254"/>
      <c r="Z160" s="254"/>
    </row>
    <row r="161" spans="1:26" ht="13.5" customHeight="1">
      <c r="A161" s="254"/>
      <c r="B161" s="254"/>
      <c r="C161" s="254"/>
      <c r="D161" s="269"/>
      <c r="E161" s="254"/>
      <c r="F161" s="270"/>
      <c r="G161" s="254"/>
      <c r="H161" s="254"/>
      <c r="I161" s="254"/>
      <c r="J161" s="254"/>
      <c r="K161" s="254"/>
      <c r="L161" s="254"/>
      <c r="M161" s="254"/>
      <c r="N161" s="254"/>
      <c r="O161" s="254"/>
      <c r="P161" s="254"/>
      <c r="Q161" s="254"/>
      <c r="R161" s="254"/>
      <c r="S161" s="254"/>
      <c r="T161" s="254"/>
      <c r="U161" s="254"/>
      <c r="V161" s="254"/>
      <c r="W161" s="254"/>
      <c r="X161" s="254"/>
      <c r="Y161" s="254"/>
      <c r="Z161" s="254"/>
    </row>
    <row r="162" spans="1:26" ht="13.5" customHeight="1">
      <c r="A162" s="254"/>
      <c r="B162" s="254"/>
      <c r="C162" s="254"/>
      <c r="D162" s="269"/>
      <c r="E162" s="254"/>
      <c r="F162" s="270"/>
      <c r="G162" s="254"/>
      <c r="H162" s="254"/>
      <c r="I162" s="254"/>
      <c r="J162" s="254"/>
      <c r="K162" s="254"/>
      <c r="L162" s="254"/>
      <c r="M162" s="254"/>
      <c r="N162" s="254"/>
      <c r="O162" s="254"/>
      <c r="P162" s="254"/>
      <c r="Q162" s="254"/>
      <c r="R162" s="254"/>
      <c r="S162" s="254"/>
      <c r="T162" s="254"/>
      <c r="U162" s="254"/>
      <c r="V162" s="254"/>
      <c r="W162" s="254"/>
      <c r="X162" s="254"/>
      <c r="Y162" s="254"/>
      <c r="Z162" s="254"/>
    </row>
    <row r="163" spans="1:26" ht="13.5" customHeight="1">
      <c r="A163" s="254"/>
      <c r="B163" s="254"/>
      <c r="C163" s="254"/>
      <c r="D163" s="269"/>
      <c r="E163" s="254"/>
      <c r="F163" s="270"/>
      <c r="G163" s="254"/>
      <c r="H163" s="254"/>
      <c r="I163" s="254"/>
      <c r="J163" s="254"/>
      <c r="K163" s="254"/>
      <c r="L163" s="254"/>
      <c r="M163" s="254"/>
      <c r="N163" s="254"/>
      <c r="O163" s="254"/>
      <c r="P163" s="254"/>
      <c r="Q163" s="254"/>
      <c r="R163" s="254"/>
      <c r="S163" s="254"/>
      <c r="T163" s="254"/>
      <c r="U163" s="254"/>
      <c r="V163" s="254"/>
      <c r="W163" s="254"/>
      <c r="X163" s="254"/>
      <c r="Y163" s="254"/>
      <c r="Z163" s="254"/>
    </row>
    <row r="164" spans="1:26" ht="13.5" customHeight="1">
      <c r="A164" s="254"/>
      <c r="B164" s="254"/>
      <c r="C164" s="254"/>
      <c r="D164" s="269"/>
      <c r="E164" s="254"/>
      <c r="F164" s="270"/>
      <c r="G164" s="254"/>
      <c r="H164" s="254"/>
      <c r="I164" s="254"/>
      <c r="J164" s="254"/>
      <c r="K164" s="254"/>
      <c r="L164" s="254"/>
      <c r="M164" s="254"/>
      <c r="N164" s="254"/>
      <c r="O164" s="254"/>
      <c r="P164" s="254"/>
      <c r="Q164" s="254"/>
      <c r="R164" s="254"/>
      <c r="S164" s="254"/>
      <c r="T164" s="254"/>
      <c r="U164" s="254"/>
      <c r="V164" s="254"/>
      <c r="W164" s="254"/>
      <c r="X164" s="254"/>
      <c r="Y164" s="254"/>
      <c r="Z164" s="254"/>
    </row>
    <row r="165" spans="1:26" ht="13.5" customHeight="1">
      <c r="A165" s="254"/>
      <c r="B165" s="254"/>
      <c r="C165" s="254"/>
      <c r="D165" s="269"/>
      <c r="E165" s="254"/>
      <c r="F165" s="270"/>
      <c r="G165" s="254"/>
      <c r="H165" s="254"/>
      <c r="I165" s="254"/>
      <c r="J165" s="254"/>
      <c r="K165" s="254"/>
      <c r="L165" s="254"/>
      <c r="M165" s="254"/>
      <c r="N165" s="254"/>
      <c r="O165" s="254"/>
      <c r="P165" s="254"/>
      <c r="Q165" s="254"/>
      <c r="R165" s="254"/>
      <c r="S165" s="254"/>
      <c r="T165" s="254"/>
      <c r="U165" s="254"/>
      <c r="V165" s="254"/>
      <c r="W165" s="254"/>
      <c r="X165" s="254"/>
      <c r="Y165" s="254"/>
      <c r="Z165" s="254"/>
    </row>
    <row r="166" spans="1:26" ht="13.5" customHeight="1">
      <c r="A166" s="254"/>
      <c r="B166" s="254"/>
      <c r="C166" s="254"/>
      <c r="D166" s="269"/>
      <c r="E166" s="254"/>
      <c r="F166" s="270"/>
      <c r="G166" s="254"/>
      <c r="H166" s="254"/>
      <c r="I166" s="254"/>
      <c r="J166" s="254"/>
      <c r="K166" s="254"/>
      <c r="L166" s="254"/>
      <c r="M166" s="254"/>
      <c r="N166" s="254"/>
      <c r="O166" s="254"/>
      <c r="P166" s="254"/>
      <c r="Q166" s="254"/>
      <c r="R166" s="254"/>
      <c r="S166" s="254"/>
      <c r="T166" s="254"/>
      <c r="U166" s="254"/>
      <c r="V166" s="254"/>
      <c r="W166" s="254"/>
      <c r="X166" s="254"/>
      <c r="Y166" s="254"/>
      <c r="Z166" s="254"/>
    </row>
    <row r="167" spans="1:26" ht="13.5" customHeight="1">
      <c r="A167" s="254"/>
      <c r="B167" s="254"/>
      <c r="C167" s="254"/>
      <c r="D167" s="269"/>
      <c r="E167" s="254"/>
      <c r="F167" s="270"/>
      <c r="G167" s="254"/>
      <c r="H167" s="254"/>
      <c r="I167" s="254"/>
      <c r="J167" s="254"/>
      <c r="K167" s="254"/>
      <c r="L167" s="254"/>
      <c r="M167" s="254"/>
      <c r="N167" s="254"/>
      <c r="O167" s="254"/>
      <c r="P167" s="254"/>
      <c r="Q167" s="254"/>
      <c r="R167" s="254"/>
      <c r="S167" s="254"/>
      <c r="T167" s="254"/>
      <c r="U167" s="254"/>
      <c r="V167" s="254"/>
      <c r="W167" s="254"/>
      <c r="X167" s="254"/>
      <c r="Y167" s="254"/>
      <c r="Z167" s="254"/>
    </row>
    <row r="168" spans="1:26" ht="13.5" customHeight="1">
      <c r="A168" s="254"/>
      <c r="B168" s="254"/>
      <c r="C168" s="254"/>
      <c r="D168" s="269"/>
      <c r="E168" s="254"/>
      <c r="F168" s="270"/>
      <c r="G168" s="254"/>
      <c r="H168" s="254"/>
      <c r="I168" s="254"/>
      <c r="J168" s="254"/>
      <c r="K168" s="254"/>
      <c r="L168" s="254"/>
      <c r="M168" s="254"/>
      <c r="N168" s="254"/>
      <c r="O168" s="254"/>
      <c r="P168" s="254"/>
      <c r="Q168" s="254"/>
      <c r="R168" s="254"/>
      <c r="S168" s="254"/>
      <c r="T168" s="254"/>
      <c r="U168" s="254"/>
      <c r="V168" s="254"/>
      <c r="W168" s="254"/>
      <c r="X168" s="254"/>
      <c r="Y168" s="254"/>
      <c r="Z168" s="254"/>
    </row>
    <row r="169" spans="1:26" ht="13.5" customHeight="1">
      <c r="A169" s="254"/>
      <c r="B169" s="254"/>
      <c r="C169" s="254"/>
      <c r="D169" s="269"/>
      <c r="E169" s="254"/>
      <c r="F169" s="270"/>
      <c r="G169" s="254"/>
      <c r="H169" s="254"/>
      <c r="I169" s="254"/>
      <c r="J169" s="254"/>
      <c r="K169" s="254"/>
      <c r="L169" s="254"/>
      <c r="M169" s="254"/>
      <c r="N169" s="254"/>
      <c r="O169" s="254"/>
      <c r="P169" s="254"/>
      <c r="Q169" s="254"/>
      <c r="R169" s="254"/>
      <c r="S169" s="254"/>
      <c r="T169" s="254"/>
      <c r="U169" s="254"/>
      <c r="V169" s="254"/>
      <c r="W169" s="254"/>
      <c r="X169" s="254"/>
      <c r="Y169" s="254"/>
      <c r="Z169" s="254"/>
    </row>
    <row r="170" spans="1:26" ht="13.5" customHeight="1">
      <c r="A170" s="254"/>
      <c r="B170" s="254"/>
      <c r="C170" s="254"/>
      <c r="D170" s="269"/>
      <c r="E170" s="254"/>
      <c r="F170" s="270"/>
      <c r="G170" s="254"/>
      <c r="H170" s="254"/>
      <c r="I170" s="254"/>
      <c r="J170" s="254"/>
      <c r="K170" s="254"/>
      <c r="L170" s="254"/>
      <c r="M170" s="254"/>
      <c r="N170" s="254"/>
      <c r="O170" s="254"/>
      <c r="P170" s="254"/>
      <c r="Q170" s="254"/>
      <c r="R170" s="254"/>
      <c r="S170" s="254"/>
      <c r="T170" s="254"/>
      <c r="U170" s="254"/>
      <c r="V170" s="254"/>
      <c r="W170" s="254"/>
      <c r="X170" s="254"/>
      <c r="Y170" s="254"/>
      <c r="Z170" s="254"/>
    </row>
    <row r="171" spans="1:26" ht="13.5" customHeight="1">
      <c r="A171" s="254"/>
      <c r="B171" s="254"/>
      <c r="C171" s="254"/>
      <c r="D171" s="269"/>
      <c r="E171" s="254"/>
      <c r="F171" s="270"/>
      <c r="G171" s="254"/>
      <c r="H171" s="254"/>
      <c r="I171" s="254"/>
      <c r="J171" s="254"/>
      <c r="K171" s="254"/>
      <c r="L171" s="254"/>
      <c r="M171" s="254"/>
      <c r="N171" s="254"/>
      <c r="O171" s="254"/>
      <c r="P171" s="254"/>
      <c r="Q171" s="254"/>
      <c r="R171" s="254"/>
      <c r="S171" s="254"/>
      <c r="T171" s="254"/>
      <c r="U171" s="254"/>
      <c r="V171" s="254"/>
      <c r="W171" s="254"/>
      <c r="X171" s="254"/>
      <c r="Y171" s="254"/>
      <c r="Z171" s="254"/>
    </row>
    <row r="172" spans="1:26" ht="13.5" customHeight="1">
      <c r="A172" s="254"/>
      <c r="B172" s="254"/>
      <c r="C172" s="254"/>
      <c r="D172" s="269"/>
      <c r="E172" s="254"/>
      <c r="F172" s="270"/>
      <c r="G172" s="254"/>
      <c r="H172" s="254"/>
      <c r="I172" s="254"/>
      <c r="J172" s="254"/>
      <c r="K172" s="254"/>
      <c r="L172" s="254"/>
      <c r="M172" s="254"/>
      <c r="N172" s="254"/>
      <c r="O172" s="254"/>
      <c r="P172" s="254"/>
      <c r="Q172" s="254"/>
      <c r="R172" s="254"/>
      <c r="S172" s="254"/>
      <c r="T172" s="254"/>
      <c r="U172" s="254"/>
      <c r="V172" s="254"/>
      <c r="W172" s="254"/>
      <c r="X172" s="254"/>
      <c r="Y172" s="254"/>
      <c r="Z172" s="254"/>
    </row>
    <row r="173" spans="1:26" ht="13.5" customHeight="1">
      <c r="A173" s="254"/>
      <c r="B173" s="254"/>
      <c r="C173" s="254"/>
      <c r="D173" s="269"/>
      <c r="E173" s="254"/>
      <c r="F173" s="270"/>
      <c r="G173" s="254"/>
      <c r="H173" s="254"/>
      <c r="I173" s="254"/>
      <c r="J173" s="254"/>
      <c r="K173" s="254"/>
      <c r="L173" s="254"/>
      <c r="M173" s="254"/>
      <c r="N173" s="254"/>
      <c r="O173" s="254"/>
      <c r="P173" s="254"/>
      <c r="Q173" s="254"/>
      <c r="R173" s="254"/>
      <c r="S173" s="254"/>
      <c r="T173" s="254"/>
      <c r="U173" s="254"/>
      <c r="V173" s="254"/>
      <c r="W173" s="254"/>
      <c r="X173" s="254"/>
      <c r="Y173" s="254"/>
      <c r="Z173" s="254"/>
    </row>
    <row r="174" spans="1:26" ht="13.5" customHeight="1">
      <c r="A174" s="254"/>
      <c r="B174" s="254"/>
      <c r="C174" s="254"/>
      <c r="D174" s="269"/>
      <c r="E174" s="254"/>
      <c r="F174" s="270"/>
      <c r="G174" s="254"/>
      <c r="H174" s="254"/>
      <c r="I174" s="254"/>
      <c r="J174" s="254"/>
      <c r="K174" s="254"/>
      <c r="L174" s="254"/>
      <c r="M174" s="254"/>
      <c r="N174" s="254"/>
      <c r="O174" s="254"/>
      <c r="P174" s="254"/>
      <c r="Q174" s="254"/>
      <c r="R174" s="254"/>
      <c r="S174" s="254"/>
      <c r="T174" s="254"/>
      <c r="U174" s="254"/>
      <c r="V174" s="254"/>
      <c r="W174" s="254"/>
      <c r="X174" s="254"/>
      <c r="Y174" s="254"/>
      <c r="Z174" s="254"/>
    </row>
    <row r="175" spans="1:26" ht="13.5" customHeight="1">
      <c r="A175" s="254"/>
      <c r="B175" s="254"/>
      <c r="C175" s="254"/>
      <c r="D175" s="269"/>
      <c r="E175" s="254"/>
      <c r="F175" s="270"/>
      <c r="G175" s="254"/>
      <c r="H175" s="254"/>
      <c r="I175" s="254"/>
      <c r="J175" s="254"/>
      <c r="K175" s="254"/>
      <c r="L175" s="254"/>
      <c r="M175" s="254"/>
      <c r="N175" s="254"/>
      <c r="O175" s="254"/>
      <c r="P175" s="254"/>
      <c r="Q175" s="254"/>
      <c r="R175" s="254"/>
      <c r="S175" s="254"/>
      <c r="T175" s="254"/>
      <c r="U175" s="254"/>
      <c r="V175" s="254"/>
      <c r="W175" s="254"/>
      <c r="X175" s="254"/>
      <c r="Y175" s="254"/>
      <c r="Z175" s="254"/>
    </row>
    <row r="176" spans="1:26" ht="13.5" customHeight="1">
      <c r="A176" s="254"/>
      <c r="B176" s="254"/>
      <c r="C176" s="254"/>
      <c r="D176" s="269"/>
      <c r="E176" s="254"/>
      <c r="F176" s="270"/>
      <c r="G176" s="254"/>
      <c r="H176" s="254"/>
      <c r="I176" s="254"/>
      <c r="J176" s="254"/>
      <c r="K176" s="254"/>
      <c r="L176" s="254"/>
      <c r="M176" s="254"/>
      <c r="N176" s="254"/>
      <c r="O176" s="254"/>
      <c r="P176" s="254"/>
      <c r="Q176" s="254"/>
      <c r="R176" s="254"/>
      <c r="S176" s="254"/>
      <c r="T176" s="254"/>
      <c r="U176" s="254"/>
      <c r="V176" s="254"/>
      <c r="W176" s="254"/>
      <c r="X176" s="254"/>
      <c r="Y176" s="254"/>
      <c r="Z176" s="254"/>
    </row>
    <row r="177" spans="1:26" ht="13.5" customHeight="1">
      <c r="A177" s="254"/>
      <c r="B177" s="254"/>
      <c r="C177" s="254"/>
      <c r="D177" s="269"/>
      <c r="E177" s="254"/>
      <c r="F177" s="270"/>
      <c r="G177" s="254"/>
      <c r="H177" s="254"/>
      <c r="I177" s="254"/>
      <c r="J177" s="254"/>
      <c r="K177" s="254"/>
      <c r="L177" s="254"/>
      <c r="M177" s="254"/>
      <c r="N177" s="254"/>
      <c r="O177" s="254"/>
      <c r="P177" s="254"/>
      <c r="Q177" s="254"/>
      <c r="R177" s="254"/>
      <c r="S177" s="254"/>
      <c r="T177" s="254"/>
      <c r="U177" s="254"/>
      <c r="V177" s="254"/>
      <c r="W177" s="254"/>
      <c r="X177" s="254"/>
      <c r="Y177" s="254"/>
      <c r="Z177" s="254"/>
    </row>
    <row r="178" spans="1:26" ht="13.5" customHeight="1">
      <c r="A178" s="254"/>
      <c r="B178" s="254"/>
      <c r="C178" s="254"/>
      <c r="D178" s="269"/>
      <c r="E178" s="254"/>
      <c r="F178" s="270"/>
      <c r="G178" s="254"/>
      <c r="H178" s="254"/>
      <c r="I178" s="254"/>
      <c r="J178" s="254"/>
      <c r="K178" s="254"/>
      <c r="L178" s="254"/>
      <c r="M178" s="254"/>
      <c r="N178" s="254"/>
      <c r="O178" s="254"/>
      <c r="P178" s="254"/>
      <c r="Q178" s="254"/>
      <c r="R178" s="254"/>
      <c r="S178" s="254"/>
      <c r="T178" s="254"/>
      <c r="U178" s="254"/>
      <c r="V178" s="254"/>
      <c r="W178" s="254"/>
      <c r="X178" s="254"/>
      <c r="Y178" s="254"/>
      <c r="Z178" s="254"/>
    </row>
    <row r="179" spans="1:26" ht="13.5" customHeight="1">
      <c r="A179" s="254"/>
      <c r="B179" s="254"/>
      <c r="C179" s="254"/>
      <c r="D179" s="269"/>
      <c r="E179" s="254"/>
      <c r="F179" s="270"/>
      <c r="G179" s="254"/>
      <c r="H179" s="254"/>
      <c r="I179" s="254"/>
      <c r="J179" s="254"/>
      <c r="K179" s="254"/>
      <c r="L179" s="254"/>
      <c r="M179" s="254"/>
      <c r="N179" s="254"/>
      <c r="O179" s="254"/>
      <c r="P179" s="254"/>
      <c r="Q179" s="254"/>
      <c r="R179" s="254"/>
      <c r="S179" s="254"/>
      <c r="T179" s="254"/>
      <c r="U179" s="254"/>
      <c r="V179" s="254"/>
      <c r="W179" s="254"/>
      <c r="X179" s="254"/>
      <c r="Y179" s="254"/>
      <c r="Z179" s="254"/>
    </row>
    <row r="180" spans="1:26" ht="13.5" customHeight="1">
      <c r="A180" s="254"/>
      <c r="B180" s="254"/>
      <c r="C180" s="254"/>
      <c r="D180" s="269"/>
      <c r="E180" s="254"/>
      <c r="F180" s="270"/>
      <c r="G180" s="254"/>
      <c r="H180" s="254"/>
      <c r="I180" s="254"/>
      <c r="J180" s="254"/>
      <c r="K180" s="254"/>
      <c r="L180" s="254"/>
      <c r="M180" s="254"/>
      <c r="N180" s="254"/>
      <c r="O180" s="254"/>
      <c r="P180" s="254"/>
      <c r="Q180" s="254"/>
      <c r="R180" s="254"/>
      <c r="S180" s="254"/>
      <c r="T180" s="254"/>
      <c r="U180" s="254"/>
      <c r="V180" s="254"/>
      <c r="W180" s="254"/>
      <c r="X180" s="254"/>
      <c r="Y180" s="254"/>
      <c r="Z180" s="254"/>
    </row>
    <row r="181" spans="1:26" ht="13.5" customHeight="1">
      <c r="A181" s="254"/>
      <c r="B181" s="254"/>
      <c r="C181" s="254"/>
      <c r="D181" s="269"/>
      <c r="E181" s="254"/>
      <c r="F181" s="270"/>
      <c r="G181" s="254"/>
      <c r="H181" s="254"/>
      <c r="I181" s="254"/>
      <c r="J181" s="254"/>
      <c r="K181" s="254"/>
      <c r="L181" s="254"/>
      <c r="M181" s="254"/>
      <c r="N181" s="254"/>
      <c r="O181" s="254"/>
      <c r="P181" s="254"/>
      <c r="Q181" s="254"/>
      <c r="R181" s="254"/>
      <c r="S181" s="254"/>
      <c r="T181" s="254"/>
      <c r="U181" s="254"/>
      <c r="V181" s="254"/>
      <c r="W181" s="254"/>
      <c r="X181" s="254"/>
      <c r="Y181" s="254"/>
      <c r="Z181" s="254"/>
    </row>
    <row r="182" spans="1:26" ht="13.5" customHeight="1">
      <c r="A182" s="254"/>
      <c r="B182" s="254"/>
      <c r="C182" s="254"/>
      <c r="D182" s="269"/>
      <c r="E182" s="254"/>
      <c r="F182" s="270"/>
      <c r="G182" s="254"/>
      <c r="H182" s="254"/>
      <c r="I182" s="254"/>
      <c r="J182" s="254"/>
      <c r="K182" s="254"/>
      <c r="L182" s="254"/>
      <c r="M182" s="254"/>
      <c r="N182" s="254"/>
      <c r="O182" s="254"/>
      <c r="P182" s="254"/>
      <c r="Q182" s="254"/>
      <c r="R182" s="254"/>
      <c r="S182" s="254"/>
      <c r="T182" s="254"/>
      <c r="U182" s="254"/>
      <c r="V182" s="254"/>
      <c r="W182" s="254"/>
      <c r="X182" s="254"/>
      <c r="Y182" s="254"/>
      <c r="Z182" s="254"/>
    </row>
    <row r="183" spans="1:26" ht="13.5" customHeight="1">
      <c r="A183" s="254"/>
      <c r="B183" s="254"/>
      <c r="C183" s="254"/>
      <c r="D183" s="269"/>
      <c r="E183" s="254"/>
      <c r="F183" s="270"/>
      <c r="G183" s="254"/>
      <c r="H183" s="254"/>
      <c r="I183" s="254"/>
      <c r="J183" s="254"/>
      <c r="K183" s="254"/>
      <c r="L183" s="254"/>
      <c r="M183" s="254"/>
      <c r="N183" s="254"/>
      <c r="O183" s="254"/>
      <c r="P183" s="254"/>
      <c r="Q183" s="254"/>
      <c r="R183" s="254"/>
      <c r="S183" s="254"/>
      <c r="T183" s="254"/>
      <c r="U183" s="254"/>
      <c r="V183" s="254"/>
      <c r="W183" s="254"/>
      <c r="X183" s="254"/>
      <c r="Y183" s="254"/>
      <c r="Z183" s="254"/>
    </row>
    <row r="184" spans="1:26" ht="13.5" customHeight="1">
      <c r="A184" s="254"/>
      <c r="B184" s="254"/>
      <c r="C184" s="254"/>
      <c r="D184" s="269"/>
      <c r="E184" s="254"/>
      <c r="F184" s="270"/>
      <c r="G184" s="254"/>
      <c r="H184" s="254"/>
      <c r="I184" s="254"/>
      <c r="J184" s="254"/>
      <c r="K184" s="254"/>
      <c r="L184" s="254"/>
      <c r="M184" s="254"/>
      <c r="N184" s="254"/>
      <c r="O184" s="254"/>
      <c r="P184" s="254"/>
      <c r="Q184" s="254"/>
      <c r="R184" s="254"/>
      <c r="S184" s="254"/>
      <c r="T184" s="254"/>
      <c r="U184" s="254"/>
      <c r="V184" s="254"/>
      <c r="W184" s="254"/>
      <c r="X184" s="254"/>
      <c r="Y184" s="254"/>
      <c r="Z184" s="254"/>
    </row>
    <row r="185" spans="1:26" ht="13.5" customHeight="1">
      <c r="A185" s="254"/>
      <c r="B185" s="254"/>
      <c r="C185" s="254"/>
      <c r="D185" s="269"/>
      <c r="E185" s="254"/>
      <c r="F185" s="270"/>
      <c r="G185" s="254"/>
      <c r="H185" s="254"/>
      <c r="I185" s="254"/>
      <c r="J185" s="254"/>
      <c r="K185" s="254"/>
      <c r="L185" s="254"/>
      <c r="M185" s="254"/>
      <c r="N185" s="254"/>
      <c r="O185" s="254"/>
      <c r="P185" s="254"/>
      <c r="Q185" s="254"/>
      <c r="R185" s="254"/>
      <c r="S185" s="254"/>
      <c r="T185" s="254"/>
      <c r="U185" s="254"/>
      <c r="V185" s="254"/>
      <c r="W185" s="254"/>
      <c r="X185" s="254"/>
      <c r="Y185" s="254"/>
      <c r="Z185" s="254"/>
    </row>
    <row r="186" spans="1:26" ht="13.5" customHeight="1">
      <c r="A186" s="254"/>
      <c r="B186" s="254"/>
      <c r="C186" s="254"/>
      <c r="D186" s="269"/>
      <c r="E186" s="254"/>
      <c r="F186" s="270"/>
      <c r="G186" s="254"/>
      <c r="H186" s="254"/>
      <c r="I186" s="254"/>
      <c r="J186" s="254"/>
      <c r="K186" s="254"/>
      <c r="L186" s="254"/>
      <c r="M186" s="254"/>
      <c r="N186" s="254"/>
      <c r="O186" s="254"/>
      <c r="P186" s="254"/>
      <c r="Q186" s="254"/>
      <c r="R186" s="254"/>
      <c r="S186" s="254"/>
      <c r="T186" s="254"/>
      <c r="U186" s="254"/>
      <c r="V186" s="254"/>
      <c r="W186" s="254"/>
      <c r="X186" s="254"/>
      <c r="Y186" s="254"/>
      <c r="Z186" s="254"/>
    </row>
    <row r="187" spans="1:26" ht="13.5" customHeight="1">
      <c r="A187" s="254"/>
      <c r="B187" s="254"/>
      <c r="C187" s="254"/>
      <c r="D187" s="269"/>
      <c r="E187" s="254"/>
      <c r="F187" s="270"/>
      <c r="G187" s="254"/>
      <c r="H187" s="254"/>
      <c r="I187" s="254"/>
      <c r="J187" s="254"/>
      <c r="K187" s="254"/>
      <c r="L187" s="254"/>
      <c r="M187" s="254"/>
      <c r="N187" s="254"/>
      <c r="O187" s="254"/>
      <c r="P187" s="254"/>
      <c r="Q187" s="254"/>
      <c r="R187" s="254"/>
      <c r="S187" s="254"/>
      <c r="T187" s="254"/>
      <c r="U187" s="254"/>
      <c r="V187" s="254"/>
      <c r="W187" s="254"/>
      <c r="X187" s="254"/>
      <c r="Y187" s="254"/>
      <c r="Z187" s="254"/>
    </row>
    <row r="188" spans="1:26" ht="13.5" customHeight="1">
      <c r="A188" s="254"/>
      <c r="B188" s="254"/>
      <c r="C188" s="254"/>
      <c r="D188" s="269"/>
      <c r="E188" s="254"/>
      <c r="F188" s="270"/>
      <c r="G188" s="254"/>
      <c r="H188" s="254"/>
      <c r="I188" s="254"/>
      <c r="J188" s="254"/>
      <c r="K188" s="254"/>
      <c r="L188" s="254"/>
      <c r="M188" s="254"/>
      <c r="N188" s="254"/>
      <c r="O188" s="254"/>
      <c r="P188" s="254"/>
      <c r="Q188" s="254"/>
      <c r="R188" s="254"/>
      <c r="S188" s="254"/>
      <c r="T188" s="254"/>
      <c r="U188" s="254"/>
      <c r="V188" s="254"/>
      <c r="W188" s="254"/>
      <c r="X188" s="254"/>
      <c r="Y188" s="254"/>
      <c r="Z188" s="254"/>
    </row>
    <row r="189" spans="1:26" ht="13.5" customHeight="1">
      <c r="A189" s="254"/>
      <c r="B189" s="254"/>
      <c r="C189" s="254"/>
      <c r="D189" s="269"/>
      <c r="E189" s="254"/>
      <c r="F189" s="270"/>
      <c r="G189" s="254"/>
      <c r="H189" s="254"/>
      <c r="I189" s="254"/>
      <c r="J189" s="254"/>
      <c r="K189" s="254"/>
      <c r="L189" s="254"/>
      <c r="M189" s="254"/>
      <c r="N189" s="254"/>
      <c r="O189" s="254"/>
      <c r="P189" s="254"/>
      <c r="Q189" s="254"/>
      <c r="R189" s="254"/>
      <c r="S189" s="254"/>
      <c r="T189" s="254"/>
      <c r="U189" s="254"/>
      <c r="V189" s="254"/>
      <c r="W189" s="254"/>
      <c r="X189" s="254"/>
      <c r="Y189" s="254"/>
      <c r="Z189" s="254"/>
    </row>
    <row r="190" spans="1:26" ht="13.5" customHeight="1">
      <c r="A190" s="254"/>
      <c r="B190" s="254"/>
      <c r="C190" s="254"/>
      <c r="D190" s="269"/>
      <c r="E190" s="254"/>
      <c r="F190" s="270"/>
      <c r="G190" s="254"/>
      <c r="H190" s="254"/>
      <c r="I190" s="254"/>
      <c r="J190" s="254"/>
      <c r="K190" s="254"/>
      <c r="L190" s="254"/>
      <c r="M190" s="254"/>
      <c r="N190" s="254"/>
      <c r="O190" s="254"/>
      <c r="P190" s="254"/>
      <c r="Q190" s="254"/>
      <c r="R190" s="254"/>
      <c r="S190" s="254"/>
      <c r="T190" s="254"/>
      <c r="U190" s="254"/>
      <c r="V190" s="254"/>
      <c r="W190" s="254"/>
      <c r="X190" s="254"/>
      <c r="Y190" s="254"/>
      <c r="Z190" s="254"/>
    </row>
    <row r="191" spans="1:26" ht="13.5" customHeight="1">
      <c r="A191" s="254"/>
      <c r="B191" s="254"/>
      <c r="C191" s="254"/>
      <c r="D191" s="269"/>
      <c r="E191" s="254"/>
      <c r="F191" s="270"/>
      <c r="G191" s="254"/>
      <c r="H191" s="254"/>
      <c r="I191" s="254"/>
      <c r="J191" s="254"/>
      <c r="K191" s="254"/>
      <c r="L191" s="254"/>
      <c r="M191" s="254"/>
      <c r="N191" s="254"/>
      <c r="O191" s="254"/>
      <c r="P191" s="254"/>
      <c r="Q191" s="254"/>
      <c r="R191" s="254"/>
      <c r="S191" s="254"/>
      <c r="T191" s="254"/>
      <c r="U191" s="254"/>
      <c r="V191" s="254"/>
      <c r="W191" s="254"/>
      <c r="X191" s="254"/>
      <c r="Y191" s="254"/>
      <c r="Z191" s="254"/>
    </row>
    <row r="192" spans="1:26" ht="13.5" customHeight="1">
      <c r="A192" s="254"/>
      <c r="B192" s="254"/>
      <c r="C192" s="254"/>
      <c r="D192" s="269"/>
      <c r="E192" s="254"/>
      <c r="F192" s="270"/>
      <c r="G192" s="254"/>
      <c r="H192" s="254"/>
      <c r="I192" s="254"/>
      <c r="J192" s="254"/>
      <c r="K192" s="254"/>
      <c r="L192" s="254"/>
      <c r="M192" s="254"/>
      <c r="N192" s="254"/>
      <c r="O192" s="254"/>
      <c r="P192" s="254"/>
      <c r="Q192" s="254"/>
      <c r="R192" s="254"/>
      <c r="S192" s="254"/>
      <c r="T192" s="254"/>
      <c r="U192" s="254"/>
      <c r="V192" s="254"/>
      <c r="W192" s="254"/>
      <c r="X192" s="254"/>
      <c r="Y192" s="254"/>
      <c r="Z192" s="254"/>
    </row>
    <row r="193" spans="1:26" ht="13.5" customHeight="1">
      <c r="A193" s="254"/>
      <c r="B193" s="254"/>
      <c r="C193" s="254"/>
      <c r="D193" s="269"/>
      <c r="E193" s="254"/>
      <c r="F193" s="270"/>
      <c r="G193" s="254"/>
      <c r="H193" s="254"/>
      <c r="I193" s="254"/>
      <c r="J193" s="254"/>
      <c r="K193" s="254"/>
      <c r="L193" s="254"/>
      <c r="M193" s="254"/>
      <c r="N193" s="254"/>
      <c r="O193" s="254"/>
      <c r="P193" s="254"/>
      <c r="Q193" s="254"/>
      <c r="R193" s="254"/>
      <c r="S193" s="254"/>
      <c r="T193" s="254"/>
      <c r="U193" s="254"/>
      <c r="V193" s="254"/>
      <c r="W193" s="254"/>
      <c r="X193" s="254"/>
      <c r="Y193" s="254"/>
      <c r="Z193" s="254"/>
    </row>
    <row r="194" spans="1:26" ht="13.5" customHeight="1">
      <c r="A194" s="254"/>
      <c r="B194" s="254"/>
      <c r="C194" s="254"/>
      <c r="D194" s="269"/>
      <c r="E194" s="254"/>
      <c r="F194" s="270"/>
      <c r="G194" s="254"/>
      <c r="H194" s="254"/>
      <c r="I194" s="254"/>
      <c r="J194" s="254"/>
      <c r="K194" s="254"/>
      <c r="L194" s="254"/>
      <c r="M194" s="254"/>
      <c r="N194" s="254"/>
      <c r="O194" s="254"/>
      <c r="P194" s="254"/>
      <c r="Q194" s="254"/>
      <c r="R194" s="254"/>
      <c r="S194" s="254"/>
      <c r="T194" s="254"/>
      <c r="U194" s="254"/>
      <c r="V194" s="254"/>
      <c r="W194" s="254"/>
      <c r="X194" s="254"/>
      <c r="Y194" s="254"/>
      <c r="Z194" s="254"/>
    </row>
    <row r="195" spans="1:26" ht="13.5" customHeight="1">
      <c r="A195" s="254"/>
      <c r="B195" s="254"/>
      <c r="C195" s="254"/>
      <c r="D195" s="269"/>
      <c r="E195" s="254"/>
      <c r="F195" s="270"/>
      <c r="G195" s="254"/>
      <c r="H195" s="254"/>
      <c r="I195" s="254"/>
      <c r="J195" s="254"/>
      <c r="K195" s="254"/>
      <c r="L195" s="254"/>
      <c r="M195" s="254"/>
      <c r="N195" s="254"/>
      <c r="O195" s="254"/>
      <c r="P195" s="254"/>
      <c r="Q195" s="254"/>
      <c r="R195" s="254"/>
      <c r="S195" s="254"/>
      <c r="T195" s="254"/>
      <c r="U195" s="254"/>
      <c r="V195" s="254"/>
      <c r="W195" s="254"/>
      <c r="X195" s="254"/>
      <c r="Y195" s="254"/>
      <c r="Z195" s="254"/>
    </row>
    <row r="196" spans="1:26" ht="13.5" customHeight="1">
      <c r="A196" s="254"/>
      <c r="B196" s="254"/>
      <c r="C196" s="254"/>
      <c r="D196" s="269"/>
      <c r="E196" s="254"/>
      <c r="F196" s="270"/>
      <c r="G196" s="254"/>
      <c r="H196" s="254"/>
      <c r="I196" s="254"/>
      <c r="J196" s="254"/>
      <c r="K196" s="254"/>
      <c r="L196" s="254"/>
      <c r="M196" s="254"/>
      <c r="N196" s="254"/>
      <c r="O196" s="254"/>
      <c r="P196" s="254"/>
      <c r="Q196" s="254"/>
      <c r="R196" s="254"/>
      <c r="S196" s="254"/>
      <c r="T196" s="254"/>
      <c r="U196" s="254"/>
      <c r="V196" s="254"/>
      <c r="W196" s="254"/>
      <c r="X196" s="254"/>
      <c r="Y196" s="254"/>
      <c r="Z196" s="254"/>
    </row>
    <row r="197" spans="1:26" ht="13.5" customHeight="1">
      <c r="A197" s="254"/>
      <c r="B197" s="254"/>
      <c r="C197" s="254"/>
      <c r="D197" s="269"/>
      <c r="E197" s="254"/>
      <c r="F197" s="270"/>
      <c r="G197" s="254"/>
      <c r="H197" s="254"/>
      <c r="I197" s="254"/>
      <c r="J197" s="254"/>
      <c r="K197" s="254"/>
      <c r="L197" s="254"/>
      <c r="M197" s="254"/>
      <c r="N197" s="254"/>
      <c r="O197" s="254"/>
      <c r="P197" s="254"/>
      <c r="Q197" s="254"/>
      <c r="R197" s="254"/>
      <c r="S197" s="254"/>
      <c r="T197" s="254"/>
      <c r="U197" s="254"/>
      <c r="V197" s="254"/>
      <c r="W197" s="254"/>
      <c r="X197" s="254"/>
      <c r="Y197" s="254"/>
      <c r="Z197" s="254"/>
    </row>
    <row r="198" spans="1:26" ht="13.5" customHeight="1">
      <c r="A198" s="254"/>
      <c r="B198" s="254"/>
      <c r="C198" s="254"/>
      <c r="D198" s="269"/>
      <c r="E198" s="254"/>
      <c r="F198" s="270"/>
      <c r="G198" s="254"/>
      <c r="H198" s="254"/>
      <c r="I198" s="254"/>
      <c r="J198" s="254"/>
      <c r="K198" s="254"/>
      <c r="L198" s="254"/>
      <c r="M198" s="254"/>
      <c r="N198" s="254"/>
      <c r="O198" s="254"/>
      <c r="P198" s="254"/>
      <c r="Q198" s="254"/>
      <c r="R198" s="254"/>
      <c r="S198" s="254"/>
      <c r="T198" s="254"/>
      <c r="U198" s="254"/>
      <c r="V198" s="254"/>
      <c r="W198" s="254"/>
      <c r="X198" s="254"/>
      <c r="Y198" s="254"/>
      <c r="Z198" s="254"/>
    </row>
    <row r="199" spans="1:26" ht="13.5" customHeight="1">
      <c r="A199" s="254"/>
      <c r="B199" s="254"/>
      <c r="C199" s="254"/>
      <c r="D199" s="269"/>
      <c r="E199" s="254"/>
      <c r="F199" s="270"/>
      <c r="G199" s="254"/>
      <c r="H199" s="254"/>
      <c r="I199" s="254"/>
      <c r="J199" s="254"/>
      <c r="K199" s="254"/>
      <c r="L199" s="254"/>
      <c r="M199" s="254"/>
      <c r="N199" s="254"/>
      <c r="O199" s="254"/>
      <c r="P199" s="254"/>
      <c r="Q199" s="254"/>
      <c r="R199" s="254"/>
      <c r="S199" s="254"/>
      <c r="T199" s="254"/>
      <c r="U199" s="254"/>
      <c r="V199" s="254"/>
      <c r="W199" s="254"/>
      <c r="X199" s="254"/>
      <c r="Y199" s="254"/>
      <c r="Z199" s="254"/>
    </row>
    <row r="200" spans="1:26" ht="13.5" customHeight="1">
      <c r="A200" s="254"/>
      <c r="B200" s="254"/>
      <c r="C200" s="254"/>
      <c r="D200" s="269"/>
      <c r="E200" s="254"/>
      <c r="F200" s="270"/>
      <c r="G200" s="254"/>
      <c r="H200" s="254"/>
      <c r="I200" s="254"/>
      <c r="J200" s="254"/>
      <c r="K200" s="254"/>
      <c r="L200" s="254"/>
      <c r="M200" s="254"/>
      <c r="N200" s="254"/>
      <c r="O200" s="254"/>
      <c r="P200" s="254"/>
      <c r="Q200" s="254"/>
      <c r="R200" s="254"/>
      <c r="S200" s="254"/>
      <c r="T200" s="254"/>
      <c r="U200" s="254"/>
      <c r="V200" s="254"/>
      <c r="W200" s="254"/>
      <c r="X200" s="254"/>
      <c r="Y200" s="254"/>
      <c r="Z200" s="254"/>
    </row>
    <row r="201" spans="1:26" ht="13.5" customHeight="1">
      <c r="A201" s="254"/>
      <c r="B201" s="254"/>
      <c r="C201" s="254"/>
      <c r="D201" s="269"/>
      <c r="E201" s="254"/>
      <c r="F201" s="270"/>
      <c r="G201" s="254"/>
      <c r="H201" s="254"/>
      <c r="I201" s="254"/>
      <c r="J201" s="254"/>
      <c r="K201" s="254"/>
      <c r="L201" s="254"/>
      <c r="M201" s="254"/>
      <c r="N201" s="254"/>
      <c r="O201" s="254"/>
      <c r="P201" s="254"/>
      <c r="Q201" s="254"/>
      <c r="R201" s="254"/>
      <c r="S201" s="254"/>
      <c r="T201" s="254"/>
      <c r="U201" s="254"/>
      <c r="V201" s="254"/>
      <c r="W201" s="254"/>
      <c r="X201" s="254"/>
      <c r="Y201" s="254"/>
      <c r="Z201" s="254"/>
    </row>
    <row r="202" spans="1:26" ht="13.5" customHeight="1">
      <c r="A202" s="254"/>
      <c r="B202" s="254"/>
      <c r="C202" s="254"/>
      <c r="D202" s="269"/>
      <c r="E202" s="254"/>
      <c r="F202" s="270"/>
      <c r="G202" s="254"/>
      <c r="H202" s="254"/>
      <c r="I202" s="254"/>
      <c r="J202" s="254"/>
      <c r="K202" s="254"/>
      <c r="L202" s="254"/>
      <c r="M202" s="254"/>
      <c r="N202" s="254"/>
      <c r="O202" s="254"/>
      <c r="P202" s="254"/>
      <c r="Q202" s="254"/>
      <c r="R202" s="254"/>
      <c r="S202" s="254"/>
      <c r="T202" s="254"/>
      <c r="U202" s="254"/>
      <c r="V202" s="254"/>
      <c r="W202" s="254"/>
      <c r="X202" s="254"/>
      <c r="Y202" s="254"/>
      <c r="Z202" s="254"/>
    </row>
    <row r="203" spans="1:26" ht="13.5" customHeight="1">
      <c r="A203" s="254"/>
      <c r="B203" s="254"/>
      <c r="C203" s="254"/>
      <c r="D203" s="269"/>
      <c r="E203" s="254"/>
      <c r="F203" s="270"/>
      <c r="G203" s="254"/>
      <c r="H203" s="254"/>
      <c r="I203" s="254"/>
      <c r="J203" s="254"/>
      <c r="K203" s="254"/>
      <c r="L203" s="254"/>
      <c r="M203" s="254"/>
      <c r="N203" s="254"/>
      <c r="O203" s="254"/>
      <c r="P203" s="254"/>
      <c r="Q203" s="254"/>
      <c r="R203" s="254"/>
      <c r="S203" s="254"/>
      <c r="T203" s="254"/>
      <c r="U203" s="254"/>
      <c r="V203" s="254"/>
      <c r="W203" s="254"/>
      <c r="X203" s="254"/>
      <c r="Y203" s="254"/>
      <c r="Z203" s="254"/>
    </row>
    <row r="204" spans="1:26" ht="13.5" customHeight="1">
      <c r="A204" s="254"/>
      <c r="B204" s="254"/>
      <c r="C204" s="254"/>
      <c r="D204" s="269"/>
      <c r="E204" s="254"/>
      <c r="F204" s="270"/>
      <c r="G204" s="254"/>
      <c r="H204" s="254"/>
      <c r="I204" s="254"/>
      <c r="J204" s="254"/>
      <c r="K204" s="254"/>
      <c r="L204" s="254"/>
      <c r="M204" s="254"/>
      <c r="N204" s="254"/>
      <c r="O204" s="254"/>
      <c r="P204" s="254"/>
      <c r="Q204" s="254"/>
      <c r="R204" s="254"/>
      <c r="S204" s="254"/>
      <c r="T204" s="254"/>
      <c r="U204" s="254"/>
      <c r="V204" s="254"/>
      <c r="W204" s="254"/>
      <c r="X204" s="254"/>
      <c r="Y204" s="254"/>
      <c r="Z204" s="254"/>
    </row>
    <row r="205" spans="1:26" ht="13.5" customHeight="1">
      <c r="A205" s="254"/>
      <c r="B205" s="254"/>
      <c r="C205" s="254"/>
      <c r="D205" s="269"/>
      <c r="E205" s="254"/>
      <c r="F205" s="270"/>
      <c r="G205" s="254"/>
      <c r="H205" s="254"/>
      <c r="I205" s="254"/>
      <c r="J205" s="254"/>
      <c r="K205" s="254"/>
      <c r="L205" s="254"/>
      <c r="M205" s="254"/>
      <c r="N205" s="254"/>
      <c r="O205" s="254"/>
      <c r="P205" s="254"/>
      <c r="Q205" s="254"/>
      <c r="R205" s="254"/>
      <c r="S205" s="254"/>
      <c r="T205" s="254"/>
      <c r="U205" s="254"/>
      <c r="V205" s="254"/>
      <c r="W205" s="254"/>
      <c r="X205" s="254"/>
      <c r="Y205" s="254"/>
      <c r="Z205" s="254"/>
    </row>
    <row r="206" spans="1:26" ht="13.5" customHeight="1">
      <c r="A206" s="254"/>
      <c r="B206" s="254"/>
      <c r="C206" s="254"/>
      <c r="D206" s="269"/>
      <c r="E206" s="254"/>
      <c r="F206" s="270"/>
      <c r="G206" s="254"/>
      <c r="H206" s="254"/>
      <c r="I206" s="254"/>
      <c r="J206" s="254"/>
      <c r="K206" s="254"/>
      <c r="L206" s="254"/>
      <c r="M206" s="254"/>
      <c r="N206" s="254"/>
      <c r="O206" s="254"/>
      <c r="P206" s="254"/>
      <c r="Q206" s="254"/>
      <c r="R206" s="254"/>
      <c r="S206" s="254"/>
      <c r="T206" s="254"/>
      <c r="U206" s="254"/>
      <c r="V206" s="254"/>
      <c r="W206" s="254"/>
      <c r="X206" s="254"/>
      <c r="Y206" s="254"/>
      <c r="Z206" s="254"/>
    </row>
    <row r="207" spans="1:26" ht="13.5" customHeight="1">
      <c r="A207" s="254"/>
      <c r="B207" s="254"/>
      <c r="C207" s="254"/>
      <c r="D207" s="269"/>
      <c r="E207" s="254"/>
      <c r="F207" s="270"/>
      <c r="G207" s="254"/>
      <c r="H207" s="254"/>
      <c r="I207" s="254"/>
      <c r="J207" s="254"/>
      <c r="K207" s="254"/>
      <c r="L207" s="254"/>
      <c r="M207" s="254"/>
      <c r="N207" s="254"/>
      <c r="O207" s="254"/>
      <c r="P207" s="254"/>
      <c r="Q207" s="254"/>
      <c r="R207" s="254"/>
      <c r="S207" s="254"/>
      <c r="T207" s="254"/>
      <c r="U207" s="254"/>
      <c r="V207" s="254"/>
      <c r="W207" s="254"/>
      <c r="X207" s="254"/>
      <c r="Y207" s="254"/>
      <c r="Z207" s="254"/>
    </row>
    <row r="208" spans="1:26" ht="13.5" customHeight="1">
      <c r="A208" s="254"/>
      <c r="B208" s="254"/>
      <c r="C208" s="254"/>
      <c r="D208" s="269"/>
      <c r="E208" s="254"/>
      <c r="F208" s="270"/>
      <c r="G208" s="254"/>
      <c r="H208" s="254"/>
      <c r="I208" s="254"/>
      <c r="J208" s="254"/>
      <c r="K208" s="254"/>
      <c r="L208" s="254"/>
      <c r="M208" s="254"/>
      <c r="N208" s="254"/>
      <c r="O208" s="254"/>
      <c r="P208" s="254"/>
      <c r="Q208" s="254"/>
      <c r="R208" s="254"/>
      <c r="S208" s="254"/>
      <c r="T208" s="254"/>
      <c r="U208" s="254"/>
      <c r="V208" s="254"/>
      <c r="W208" s="254"/>
      <c r="X208" s="254"/>
      <c r="Y208" s="254"/>
      <c r="Z208" s="254"/>
    </row>
    <row r="209" spans="1:26" ht="13.5" customHeight="1">
      <c r="A209" s="254"/>
      <c r="B209" s="254"/>
      <c r="C209" s="254"/>
      <c r="D209" s="269"/>
      <c r="E209" s="254"/>
      <c r="F209" s="270"/>
      <c r="G209" s="254"/>
      <c r="H209" s="254"/>
      <c r="I209" s="254"/>
      <c r="J209" s="254"/>
      <c r="K209" s="254"/>
      <c r="L209" s="254"/>
      <c r="M209" s="254"/>
      <c r="N209" s="254"/>
      <c r="O209" s="254"/>
      <c r="P209" s="254"/>
      <c r="Q209" s="254"/>
      <c r="R209" s="254"/>
      <c r="S209" s="254"/>
      <c r="T209" s="254"/>
      <c r="U209" s="254"/>
      <c r="V209" s="254"/>
      <c r="W209" s="254"/>
      <c r="X209" s="254"/>
      <c r="Y209" s="254"/>
      <c r="Z209" s="254"/>
    </row>
    <row r="210" spans="1:26" ht="13.5" customHeight="1">
      <c r="A210" s="254"/>
      <c r="B210" s="254"/>
      <c r="C210" s="254"/>
      <c r="D210" s="269"/>
      <c r="E210" s="254"/>
      <c r="F210" s="270"/>
      <c r="G210" s="254"/>
      <c r="H210" s="254"/>
      <c r="I210" s="254"/>
      <c r="J210" s="254"/>
      <c r="K210" s="254"/>
      <c r="L210" s="254"/>
      <c r="M210" s="254"/>
      <c r="N210" s="254"/>
      <c r="O210" s="254"/>
      <c r="P210" s="254"/>
      <c r="Q210" s="254"/>
      <c r="R210" s="254"/>
      <c r="S210" s="254"/>
      <c r="T210" s="254"/>
      <c r="U210" s="254"/>
      <c r="V210" s="254"/>
      <c r="W210" s="254"/>
      <c r="X210" s="254"/>
      <c r="Y210" s="254"/>
      <c r="Z210" s="254"/>
    </row>
    <row r="211" spans="1:26" ht="13.5" customHeight="1">
      <c r="A211" s="254"/>
      <c r="B211" s="254"/>
      <c r="C211" s="254"/>
      <c r="D211" s="269"/>
      <c r="E211" s="254"/>
      <c r="F211" s="270"/>
      <c r="G211" s="254"/>
      <c r="H211" s="254"/>
      <c r="I211" s="254"/>
      <c r="J211" s="254"/>
      <c r="K211" s="254"/>
      <c r="L211" s="254"/>
      <c r="M211" s="254"/>
      <c r="N211" s="254"/>
      <c r="O211" s="254"/>
      <c r="P211" s="254"/>
      <c r="Q211" s="254"/>
      <c r="R211" s="254"/>
      <c r="S211" s="254"/>
      <c r="T211" s="254"/>
      <c r="U211" s="254"/>
      <c r="V211" s="254"/>
      <c r="W211" s="254"/>
      <c r="X211" s="254"/>
      <c r="Y211" s="254"/>
      <c r="Z211" s="254"/>
    </row>
    <row r="212" spans="1:26" ht="13.5" customHeight="1">
      <c r="A212" s="254"/>
      <c r="B212" s="254"/>
      <c r="C212" s="254"/>
      <c r="D212" s="269"/>
      <c r="E212" s="254"/>
      <c r="F212" s="270"/>
      <c r="G212" s="254"/>
      <c r="H212" s="254"/>
      <c r="I212" s="254"/>
      <c r="J212" s="254"/>
      <c r="K212" s="254"/>
      <c r="L212" s="254"/>
      <c r="M212" s="254"/>
      <c r="N212" s="254"/>
      <c r="O212" s="254"/>
      <c r="P212" s="254"/>
      <c r="Q212" s="254"/>
      <c r="R212" s="254"/>
      <c r="S212" s="254"/>
      <c r="T212" s="254"/>
      <c r="U212" s="254"/>
      <c r="V212" s="254"/>
      <c r="W212" s="254"/>
      <c r="X212" s="254"/>
      <c r="Y212" s="254"/>
      <c r="Z212" s="254"/>
    </row>
    <row r="213" spans="1:26" ht="13.5" customHeight="1">
      <c r="A213" s="254"/>
      <c r="B213" s="254"/>
      <c r="C213" s="254"/>
      <c r="D213" s="269"/>
      <c r="E213" s="254"/>
      <c r="F213" s="270"/>
      <c r="G213" s="254"/>
      <c r="H213" s="254"/>
      <c r="I213" s="254"/>
      <c r="J213" s="254"/>
      <c r="K213" s="254"/>
      <c r="L213" s="254"/>
      <c r="M213" s="254"/>
      <c r="N213" s="254"/>
      <c r="O213" s="254"/>
      <c r="P213" s="254"/>
      <c r="Q213" s="254"/>
      <c r="R213" s="254"/>
      <c r="S213" s="254"/>
      <c r="T213" s="254"/>
      <c r="U213" s="254"/>
      <c r="V213" s="254"/>
      <c r="W213" s="254"/>
      <c r="X213" s="254"/>
      <c r="Y213" s="254"/>
      <c r="Z213" s="254"/>
    </row>
    <row r="214" spans="1:26" ht="13.5" customHeight="1">
      <c r="A214" s="254"/>
      <c r="B214" s="254"/>
      <c r="C214" s="254"/>
      <c r="D214" s="269"/>
      <c r="E214" s="254"/>
      <c r="F214" s="270"/>
      <c r="G214" s="254"/>
      <c r="H214" s="254"/>
      <c r="I214" s="254"/>
      <c r="J214" s="254"/>
      <c r="K214" s="254"/>
      <c r="L214" s="254"/>
      <c r="M214" s="254"/>
      <c r="N214" s="254"/>
      <c r="O214" s="254"/>
      <c r="P214" s="254"/>
      <c r="Q214" s="254"/>
      <c r="R214" s="254"/>
      <c r="S214" s="254"/>
      <c r="T214" s="254"/>
      <c r="U214" s="254"/>
      <c r="V214" s="254"/>
      <c r="W214" s="254"/>
      <c r="X214" s="254"/>
      <c r="Y214" s="254"/>
      <c r="Z214" s="254"/>
    </row>
    <row r="215" spans="1:26" ht="13.5" customHeight="1">
      <c r="A215" s="254"/>
      <c r="B215" s="254"/>
      <c r="C215" s="254"/>
      <c r="D215" s="269"/>
      <c r="E215" s="254"/>
      <c r="F215" s="270"/>
      <c r="G215" s="254"/>
      <c r="H215" s="254"/>
      <c r="I215" s="254"/>
      <c r="J215" s="254"/>
      <c r="K215" s="254"/>
      <c r="L215" s="254"/>
      <c r="M215" s="254"/>
      <c r="N215" s="254"/>
      <c r="O215" s="254"/>
      <c r="P215" s="254"/>
      <c r="Q215" s="254"/>
      <c r="R215" s="254"/>
      <c r="S215" s="254"/>
      <c r="T215" s="254"/>
      <c r="U215" s="254"/>
      <c r="V215" s="254"/>
      <c r="W215" s="254"/>
      <c r="X215" s="254"/>
      <c r="Y215" s="254"/>
      <c r="Z215" s="254"/>
    </row>
    <row r="216" spans="1:26" ht="13.5" customHeight="1">
      <c r="A216" s="254"/>
      <c r="B216" s="254"/>
      <c r="C216" s="254"/>
      <c r="D216" s="269"/>
      <c r="E216" s="254"/>
      <c r="F216" s="270"/>
      <c r="G216" s="254"/>
      <c r="H216" s="254"/>
      <c r="I216" s="254"/>
      <c r="J216" s="254"/>
      <c r="K216" s="254"/>
      <c r="L216" s="254"/>
      <c r="M216" s="254"/>
      <c r="N216" s="254"/>
      <c r="O216" s="254"/>
      <c r="P216" s="254"/>
      <c r="Q216" s="254"/>
      <c r="R216" s="254"/>
      <c r="S216" s="254"/>
      <c r="T216" s="254"/>
      <c r="U216" s="254"/>
      <c r="V216" s="254"/>
      <c r="W216" s="254"/>
      <c r="X216" s="254"/>
      <c r="Y216" s="254"/>
      <c r="Z216" s="254"/>
    </row>
    <row r="217" spans="1:26" ht="13.5" customHeight="1">
      <c r="A217" s="254"/>
      <c r="B217" s="254"/>
      <c r="C217" s="254"/>
      <c r="D217" s="269"/>
      <c r="E217" s="254"/>
      <c r="F217" s="270"/>
      <c r="G217" s="254"/>
      <c r="H217" s="254"/>
      <c r="I217" s="254"/>
      <c r="J217" s="254"/>
      <c r="K217" s="254"/>
      <c r="L217" s="254"/>
      <c r="M217" s="254"/>
      <c r="N217" s="254"/>
      <c r="O217" s="254"/>
      <c r="P217" s="254"/>
      <c r="Q217" s="254"/>
      <c r="R217" s="254"/>
      <c r="S217" s="254"/>
      <c r="T217" s="254"/>
      <c r="U217" s="254"/>
      <c r="V217" s="254"/>
      <c r="W217" s="254"/>
      <c r="X217" s="254"/>
      <c r="Y217" s="254"/>
      <c r="Z217" s="254"/>
    </row>
    <row r="218" spans="1:26" ht="13.5" customHeight="1">
      <c r="A218" s="254"/>
      <c r="B218" s="254"/>
      <c r="C218" s="254"/>
      <c r="D218" s="269"/>
      <c r="E218" s="254"/>
      <c r="F218" s="270"/>
      <c r="G218" s="254"/>
      <c r="H218" s="254"/>
      <c r="I218" s="254"/>
      <c r="J218" s="254"/>
      <c r="K218" s="254"/>
      <c r="L218" s="254"/>
      <c r="M218" s="254"/>
      <c r="N218" s="254"/>
      <c r="O218" s="254"/>
      <c r="P218" s="254"/>
      <c r="Q218" s="254"/>
      <c r="R218" s="254"/>
      <c r="S218" s="254"/>
      <c r="T218" s="254"/>
      <c r="U218" s="254"/>
      <c r="V218" s="254"/>
      <c r="W218" s="254"/>
      <c r="X218" s="254"/>
      <c r="Y218" s="254"/>
      <c r="Z218" s="254"/>
    </row>
    <row r="219" spans="1:26" ht="13.5" customHeight="1">
      <c r="A219" s="254"/>
      <c r="B219" s="254"/>
      <c r="C219" s="254"/>
      <c r="D219" s="269"/>
      <c r="E219" s="254"/>
      <c r="F219" s="270"/>
      <c r="G219" s="254"/>
      <c r="H219" s="254"/>
      <c r="I219" s="254"/>
      <c r="J219" s="254"/>
      <c r="K219" s="254"/>
      <c r="L219" s="254"/>
      <c r="M219" s="254"/>
      <c r="N219" s="254"/>
      <c r="O219" s="254"/>
      <c r="P219" s="254"/>
      <c r="Q219" s="254"/>
      <c r="R219" s="254"/>
      <c r="S219" s="254"/>
      <c r="T219" s="254"/>
      <c r="U219" s="254"/>
      <c r="V219" s="254"/>
      <c r="W219" s="254"/>
      <c r="X219" s="254"/>
      <c r="Y219" s="254"/>
      <c r="Z219" s="254"/>
    </row>
    <row r="220" spans="1:26" ht="13.5" customHeight="1">
      <c r="A220" s="254"/>
      <c r="B220" s="254"/>
      <c r="C220" s="254"/>
      <c r="D220" s="269"/>
      <c r="E220" s="254"/>
      <c r="F220" s="270"/>
      <c r="G220" s="254"/>
      <c r="H220" s="254"/>
      <c r="I220" s="254"/>
      <c r="J220" s="254"/>
      <c r="K220" s="254"/>
      <c r="L220" s="254"/>
      <c r="M220" s="254"/>
      <c r="N220" s="254"/>
      <c r="O220" s="254"/>
      <c r="P220" s="254"/>
      <c r="Q220" s="254"/>
      <c r="R220" s="254"/>
      <c r="S220" s="254"/>
      <c r="T220" s="254"/>
      <c r="U220" s="254"/>
      <c r="V220" s="254"/>
      <c r="W220" s="254"/>
      <c r="X220" s="254"/>
      <c r="Y220" s="254"/>
      <c r="Z220" s="254"/>
    </row>
    <row r="221" spans="1:26" ht="13.5" customHeight="1">
      <c r="A221" s="254"/>
      <c r="B221" s="254"/>
      <c r="C221" s="254"/>
      <c r="D221" s="269"/>
      <c r="E221" s="254"/>
      <c r="F221" s="270"/>
      <c r="G221" s="254"/>
      <c r="H221" s="254"/>
      <c r="I221" s="254"/>
      <c r="J221" s="254"/>
      <c r="K221" s="254"/>
      <c r="L221" s="254"/>
      <c r="M221" s="254"/>
      <c r="N221" s="254"/>
      <c r="O221" s="254"/>
      <c r="P221" s="254"/>
      <c r="Q221" s="254"/>
      <c r="R221" s="254"/>
      <c r="S221" s="254"/>
      <c r="T221" s="254"/>
      <c r="U221" s="254"/>
      <c r="V221" s="254"/>
      <c r="W221" s="254"/>
      <c r="X221" s="254"/>
      <c r="Y221" s="254"/>
      <c r="Z221" s="254"/>
    </row>
    <row r="222" spans="1:26" ht="13.5" customHeight="1">
      <c r="A222" s="254"/>
      <c r="B222" s="254"/>
      <c r="C222" s="254"/>
      <c r="D222" s="269"/>
      <c r="E222" s="254"/>
      <c r="F222" s="270"/>
      <c r="G222" s="254"/>
      <c r="H222" s="254"/>
      <c r="I222" s="254"/>
      <c r="J222" s="254"/>
      <c r="K222" s="254"/>
      <c r="L222" s="254"/>
      <c r="M222" s="254"/>
      <c r="N222" s="254"/>
      <c r="O222" s="254"/>
      <c r="P222" s="254"/>
      <c r="Q222" s="254"/>
      <c r="R222" s="254"/>
      <c r="S222" s="254"/>
      <c r="T222" s="254"/>
      <c r="U222" s="254"/>
      <c r="V222" s="254"/>
      <c r="W222" s="254"/>
      <c r="X222" s="254"/>
      <c r="Y222" s="254"/>
      <c r="Z222" s="254"/>
    </row>
    <row r="223" spans="1:26" ht="13.5" customHeight="1">
      <c r="A223" s="254"/>
      <c r="B223" s="254"/>
      <c r="C223" s="254"/>
      <c r="D223" s="269"/>
      <c r="E223" s="254"/>
      <c r="F223" s="270"/>
      <c r="G223" s="254"/>
      <c r="H223" s="254"/>
      <c r="I223" s="254"/>
      <c r="J223" s="254"/>
      <c r="K223" s="254"/>
      <c r="L223" s="254"/>
      <c r="M223" s="254"/>
      <c r="N223" s="254"/>
      <c r="O223" s="254"/>
      <c r="P223" s="254"/>
      <c r="Q223" s="254"/>
      <c r="R223" s="254"/>
      <c r="S223" s="254"/>
      <c r="T223" s="254"/>
      <c r="U223" s="254"/>
      <c r="V223" s="254"/>
      <c r="W223" s="254"/>
      <c r="X223" s="254"/>
      <c r="Y223" s="254"/>
      <c r="Z223" s="254"/>
    </row>
    <row r="224" spans="1:26" ht="13.5" customHeight="1">
      <c r="A224" s="254"/>
      <c r="B224" s="254"/>
      <c r="C224" s="254"/>
      <c r="D224" s="269"/>
      <c r="E224" s="254"/>
      <c r="F224" s="270"/>
      <c r="G224" s="254"/>
      <c r="H224" s="254"/>
      <c r="I224" s="254"/>
      <c r="J224" s="254"/>
      <c r="K224" s="254"/>
      <c r="L224" s="254"/>
      <c r="M224" s="254"/>
      <c r="N224" s="254"/>
      <c r="O224" s="254"/>
      <c r="P224" s="254"/>
      <c r="Q224" s="254"/>
      <c r="R224" s="254"/>
      <c r="S224" s="254"/>
      <c r="T224" s="254"/>
      <c r="U224" s="254"/>
      <c r="V224" s="254"/>
      <c r="W224" s="254"/>
      <c r="X224" s="254"/>
      <c r="Y224" s="254"/>
      <c r="Z224" s="254"/>
    </row>
    <row r="225" spans="1:26" ht="13.5" customHeight="1">
      <c r="A225" s="254"/>
      <c r="B225" s="254"/>
      <c r="C225" s="254"/>
      <c r="D225" s="269"/>
      <c r="E225" s="254"/>
      <c r="F225" s="270"/>
      <c r="G225" s="254"/>
      <c r="H225" s="254"/>
      <c r="I225" s="254"/>
      <c r="J225" s="254"/>
      <c r="K225" s="254"/>
      <c r="L225" s="254"/>
      <c r="M225" s="254"/>
      <c r="N225" s="254"/>
      <c r="O225" s="254"/>
      <c r="P225" s="254"/>
      <c r="Q225" s="254"/>
      <c r="R225" s="254"/>
      <c r="S225" s="254"/>
      <c r="T225" s="254"/>
      <c r="U225" s="254"/>
      <c r="V225" s="254"/>
      <c r="W225" s="254"/>
      <c r="X225" s="254"/>
      <c r="Y225" s="254"/>
      <c r="Z225" s="254"/>
    </row>
    <row r="226" spans="1:26" ht="13.5" customHeight="1">
      <c r="A226" s="254"/>
      <c r="B226" s="254"/>
      <c r="C226" s="254"/>
      <c r="D226" s="269"/>
      <c r="E226" s="254"/>
      <c r="F226" s="270"/>
      <c r="G226" s="254"/>
      <c r="H226" s="254"/>
      <c r="I226" s="254"/>
      <c r="J226" s="254"/>
      <c r="K226" s="254"/>
      <c r="L226" s="254"/>
      <c r="M226" s="254"/>
      <c r="N226" s="254"/>
      <c r="O226" s="254"/>
      <c r="P226" s="254"/>
      <c r="Q226" s="254"/>
      <c r="R226" s="254"/>
      <c r="S226" s="254"/>
      <c r="T226" s="254"/>
      <c r="U226" s="254"/>
      <c r="V226" s="254"/>
      <c r="W226" s="254"/>
      <c r="X226" s="254"/>
      <c r="Y226" s="254"/>
      <c r="Z226" s="254"/>
    </row>
    <row r="227" spans="1:26" ht="13.5" customHeight="1">
      <c r="A227" s="254"/>
      <c r="B227" s="254"/>
      <c r="C227" s="254"/>
      <c r="D227" s="269"/>
      <c r="E227" s="254"/>
      <c r="F227" s="270"/>
      <c r="G227" s="254"/>
      <c r="H227" s="254"/>
      <c r="I227" s="254"/>
      <c r="J227" s="254"/>
      <c r="K227" s="254"/>
      <c r="L227" s="254"/>
      <c r="M227" s="254"/>
      <c r="N227" s="254"/>
      <c r="O227" s="254"/>
      <c r="P227" s="254"/>
      <c r="Q227" s="254"/>
      <c r="R227" s="254"/>
      <c r="S227" s="254"/>
      <c r="T227" s="254"/>
      <c r="U227" s="254"/>
      <c r="V227" s="254"/>
      <c r="W227" s="254"/>
      <c r="X227" s="254"/>
      <c r="Y227" s="254"/>
      <c r="Z227" s="254"/>
    </row>
    <row r="228" spans="1:26" ht="13.5" customHeight="1">
      <c r="A228" s="254"/>
      <c r="B228" s="254"/>
      <c r="C228" s="254"/>
      <c r="D228" s="269"/>
      <c r="E228" s="254"/>
      <c r="F228" s="270"/>
      <c r="G228" s="254"/>
      <c r="H228" s="254"/>
      <c r="I228" s="254"/>
      <c r="J228" s="254"/>
      <c r="K228" s="254"/>
      <c r="L228" s="254"/>
      <c r="M228" s="254"/>
      <c r="N228" s="254"/>
      <c r="O228" s="254"/>
      <c r="P228" s="254"/>
      <c r="Q228" s="254"/>
      <c r="R228" s="254"/>
      <c r="S228" s="254"/>
      <c r="T228" s="254"/>
      <c r="U228" s="254"/>
      <c r="V228" s="254"/>
      <c r="W228" s="254"/>
      <c r="X228" s="254"/>
      <c r="Y228" s="254"/>
      <c r="Z228" s="254"/>
    </row>
    <row r="229" spans="1:26" ht="13.5" customHeight="1">
      <c r="A229" s="254"/>
      <c r="B229" s="254"/>
      <c r="C229" s="254"/>
      <c r="D229" s="269"/>
      <c r="E229" s="254"/>
      <c r="F229" s="270"/>
      <c r="G229" s="254"/>
      <c r="H229" s="254"/>
      <c r="I229" s="254"/>
      <c r="J229" s="254"/>
      <c r="K229" s="254"/>
      <c r="L229" s="254"/>
      <c r="M229" s="254"/>
      <c r="N229" s="254"/>
      <c r="O229" s="254"/>
      <c r="P229" s="254"/>
      <c r="Q229" s="254"/>
      <c r="R229" s="254"/>
      <c r="S229" s="254"/>
      <c r="T229" s="254"/>
      <c r="U229" s="254"/>
      <c r="V229" s="254"/>
      <c r="W229" s="254"/>
      <c r="X229" s="254"/>
      <c r="Y229" s="254"/>
      <c r="Z229" s="254"/>
    </row>
    <row r="230" spans="1:26" ht="13.5" customHeight="1">
      <c r="A230" s="254"/>
      <c r="B230" s="254"/>
      <c r="C230" s="254"/>
      <c r="D230" s="269"/>
      <c r="E230" s="254"/>
      <c r="F230" s="270"/>
      <c r="G230" s="254"/>
      <c r="H230" s="254"/>
      <c r="I230" s="254"/>
      <c r="J230" s="254"/>
      <c r="K230" s="254"/>
      <c r="L230" s="254"/>
      <c r="M230" s="254"/>
      <c r="N230" s="254"/>
      <c r="O230" s="254"/>
      <c r="P230" s="254"/>
      <c r="Q230" s="254"/>
      <c r="R230" s="254"/>
      <c r="S230" s="254"/>
      <c r="T230" s="254"/>
      <c r="U230" s="254"/>
      <c r="V230" s="254"/>
      <c r="W230" s="254"/>
      <c r="X230" s="254"/>
      <c r="Y230" s="254"/>
      <c r="Z230" s="254"/>
    </row>
    <row r="231" spans="1:26" ht="13.5" customHeight="1">
      <c r="A231" s="254"/>
      <c r="B231" s="254"/>
      <c r="C231" s="254"/>
      <c r="D231" s="269"/>
      <c r="E231" s="254"/>
      <c r="F231" s="270"/>
      <c r="G231" s="254"/>
      <c r="H231" s="254"/>
      <c r="I231" s="254"/>
      <c r="J231" s="254"/>
      <c r="K231" s="254"/>
      <c r="L231" s="254"/>
      <c r="M231" s="254"/>
      <c r="N231" s="254"/>
      <c r="O231" s="254"/>
      <c r="P231" s="254"/>
      <c r="Q231" s="254"/>
      <c r="R231" s="254"/>
      <c r="S231" s="254"/>
      <c r="T231" s="254"/>
      <c r="U231" s="254"/>
      <c r="V231" s="254"/>
      <c r="W231" s="254"/>
      <c r="X231" s="254"/>
      <c r="Y231" s="254"/>
      <c r="Z231" s="254"/>
    </row>
    <row r="232" spans="1:26" ht="13.5" customHeight="1">
      <c r="A232" s="254"/>
      <c r="B232" s="254"/>
      <c r="C232" s="254"/>
      <c r="D232" s="269"/>
      <c r="E232" s="254"/>
      <c r="F232" s="270"/>
      <c r="G232" s="254"/>
      <c r="H232" s="254"/>
      <c r="I232" s="254"/>
      <c r="J232" s="254"/>
      <c r="K232" s="254"/>
      <c r="L232" s="254"/>
      <c r="M232" s="254"/>
      <c r="N232" s="254"/>
      <c r="O232" s="254"/>
      <c r="P232" s="254"/>
      <c r="Q232" s="254"/>
      <c r="R232" s="254"/>
      <c r="S232" s="254"/>
      <c r="T232" s="254"/>
      <c r="U232" s="254"/>
      <c r="V232" s="254"/>
      <c r="W232" s="254"/>
      <c r="X232" s="254"/>
      <c r="Y232" s="254"/>
      <c r="Z232" s="254"/>
    </row>
    <row r="233" spans="1:26" ht="13.5" customHeight="1">
      <c r="A233" s="254"/>
      <c r="B233" s="254"/>
      <c r="C233" s="254"/>
      <c r="D233" s="269"/>
      <c r="E233" s="254"/>
      <c r="F233" s="270"/>
      <c r="G233" s="254"/>
      <c r="H233" s="254"/>
      <c r="I233" s="254"/>
      <c r="J233" s="254"/>
      <c r="K233" s="254"/>
      <c r="L233" s="254"/>
      <c r="M233" s="254"/>
      <c r="N233" s="254"/>
      <c r="O233" s="254"/>
      <c r="P233" s="254"/>
      <c r="Q233" s="254"/>
      <c r="R233" s="254"/>
      <c r="S233" s="254"/>
      <c r="T233" s="254"/>
      <c r="U233" s="254"/>
      <c r="V233" s="254"/>
      <c r="W233" s="254"/>
      <c r="X233" s="254"/>
      <c r="Y233" s="254"/>
      <c r="Z233" s="254"/>
    </row>
    <row r="234" spans="1:26" ht="13.5" customHeight="1">
      <c r="A234" s="254"/>
      <c r="B234" s="254"/>
      <c r="C234" s="254"/>
      <c r="D234" s="269"/>
      <c r="E234" s="254"/>
      <c r="F234" s="270"/>
      <c r="G234" s="254"/>
      <c r="H234" s="254"/>
      <c r="I234" s="254"/>
      <c r="J234" s="254"/>
      <c r="K234" s="254"/>
      <c r="L234" s="254"/>
      <c r="M234" s="254"/>
      <c r="N234" s="254"/>
      <c r="O234" s="254"/>
      <c r="P234" s="254"/>
      <c r="Q234" s="254"/>
      <c r="R234" s="254"/>
      <c r="S234" s="254"/>
      <c r="T234" s="254"/>
      <c r="U234" s="254"/>
      <c r="V234" s="254"/>
      <c r="W234" s="254"/>
      <c r="X234" s="254"/>
      <c r="Y234" s="254"/>
      <c r="Z234" s="254"/>
    </row>
    <row r="235" spans="1:26" ht="13.5" customHeight="1">
      <c r="A235" s="254"/>
      <c r="B235" s="254"/>
      <c r="C235" s="254"/>
      <c r="D235" s="269"/>
      <c r="E235" s="254"/>
      <c r="F235" s="270"/>
      <c r="G235" s="254"/>
      <c r="H235" s="254"/>
      <c r="I235" s="254"/>
      <c r="J235" s="254"/>
      <c r="K235" s="254"/>
      <c r="L235" s="254"/>
      <c r="M235" s="254"/>
      <c r="N235" s="254"/>
      <c r="O235" s="254"/>
      <c r="P235" s="254"/>
      <c r="Q235" s="254"/>
      <c r="R235" s="254"/>
      <c r="S235" s="254"/>
      <c r="T235" s="254"/>
      <c r="U235" s="254"/>
      <c r="V235" s="254"/>
      <c r="W235" s="254"/>
      <c r="X235" s="254"/>
      <c r="Y235" s="254"/>
      <c r="Z235" s="254"/>
    </row>
    <row r="236" spans="1:26" ht="13.5" customHeight="1">
      <c r="A236" s="254"/>
      <c r="B236" s="254"/>
      <c r="C236" s="254"/>
      <c r="D236" s="269"/>
      <c r="E236" s="254"/>
      <c r="F236" s="270"/>
      <c r="G236" s="254"/>
      <c r="H236" s="254"/>
      <c r="I236" s="254"/>
      <c r="J236" s="254"/>
      <c r="K236" s="254"/>
      <c r="L236" s="254"/>
      <c r="M236" s="254"/>
      <c r="N236" s="254"/>
      <c r="O236" s="254"/>
      <c r="P236" s="254"/>
      <c r="Q236" s="254"/>
      <c r="R236" s="254"/>
      <c r="S236" s="254"/>
      <c r="T236" s="254"/>
      <c r="U236" s="254"/>
      <c r="V236" s="254"/>
      <c r="W236" s="254"/>
      <c r="X236" s="254"/>
      <c r="Y236" s="254"/>
      <c r="Z236" s="254"/>
    </row>
    <row r="237" spans="1:26" ht="13.5" customHeight="1">
      <c r="A237" s="254"/>
      <c r="B237" s="254"/>
      <c r="C237" s="254"/>
      <c r="D237" s="269"/>
      <c r="E237" s="254"/>
      <c r="F237" s="270"/>
      <c r="G237" s="254"/>
      <c r="H237" s="254"/>
      <c r="I237" s="254"/>
      <c r="J237" s="254"/>
      <c r="K237" s="254"/>
      <c r="L237" s="254"/>
      <c r="M237" s="254"/>
      <c r="N237" s="254"/>
      <c r="O237" s="254"/>
      <c r="P237" s="254"/>
      <c r="Q237" s="254"/>
      <c r="R237" s="254"/>
      <c r="S237" s="254"/>
      <c r="T237" s="254"/>
      <c r="U237" s="254"/>
      <c r="V237" s="254"/>
      <c r="W237" s="254"/>
      <c r="X237" s="254"/>
      <c r="Y237" s="254"/>
      <c r="Z237" s="254"/>
    </row>
    <row r="238" spans="1:26" ht="13.5" customHeight="1">
      <c r="A238" s="254"/>
      <c r="B238" s="254"/>
      <c r="C238" s="254"/>
      <c r="D238" s="269"/>
      <c r="E238" s="254"/>
      <c r="F238" s="270"/>
      <c r="G238" s="254"/>
      <c r="H238" s="254"/>
      <c r="I238" s="254"/>
      <c r="J238" s="254"/>
      <c r="K238" s="254"/>
      <c r="L238" s="254"/>
      <c r="M238" s="254"/>
      <c r="N238" s="254"/>
      <c r="O238" s="254"/>
      <c r="P238" s="254"/>
      <c r="Q238" s="254"/>
      <c r="R238" s="254"/>
      <c r="S238" s="254"/>
      <c r="T238" s="254"/>
      <c r="U238" s="254"/>
      <c r="V238" s="254"/>
      <c r="W238" s="254"/>
      <c r="X238" s="254"/>
      <c r="Y238" s="254"/>
      <c r="Z238" s="254"/>
    </row>
    <row r="239" spans="1:26" ht="13.5" customHeight="1">
      <c r="A239" s="254"/>
      <c r="B239" s="254"/>
      <c r="C239" s="254"/>
      <c r="D239" s="269"/>
      <c r="E239" s="254"/>
      <c r="F239" s="270"/>
      <c r="G239" s="254"/>
      <c r="H239" s="254"/>
      <c r="I239" s="254"/>
      <c r="J239" s="254"/>
      <c r="K239" s="254"/>
      <c r="L239" s="254"/>
      <c r="M239" s="254"/>
      <c r="N239" s="254"/>
      <c r="O239" s="254"/>
      <c r="P239" s="254"/>
      <c r="Q239" s="254"/>
      <c r="R239" s="254"/>
      <c r="S239" s="254"/>
      <c r="T239" s="254"/>
      <c r="U239" s="254"/>
      <c r="V239" s="254"/>
      <c r="W239" s="254"/>
      <c r="X239" s="254"/>
      <c r="Y239" s="254"/>
      <c r="Z239" s="254"/>
    </row>
    <row r="240" spans="1:26" ht="13.5" customHeight="1">
      <c r="A240" s="254"/>
      <c r="B240" s="254"/>
      <c r="C240" s="254"/>
      <c r="D240" s="269"/>
      <c r="E240" s="254"/>
      <c r="F240" s="270"/>
      <c r="G240" s="254"/>
      <c r="H240" s="254"/>
      <c r="I240" s="254"/>
      <c r="J240" s="254"/>
      <c r="K240" s="254"/>
      <c r="L240" s="254"/>
      <c r="M240" s="254"/>
      <c r="N240" s="254"/>
      <c r="O240" s="254"/>
      <c r="P240" s="254"/>
      <c r="Q240" s="254"/>
      <c r="R240" s="254"/>
      <c r="S240" s="254"/>
      <c r="T240" s="254"/>
      <c r="U240" s="254"/>
      <c r="V240" s="254"/>
      <c r="W240" s="254"/>
      <c r="X240" s="254"/>
      <c r="Y240" s="254"/>
      <c r="Z240" s="254"/>
    </row>
    <row r="241" spans="1:26" ht="13.5" customHeight="1">
      <c r="A241" s="254"/>
      <c r="B241" s="254"/>
      <c r="C241" s="254"/>
      <c r="D241" s="269"/>
      <c r="E241" s="254"/>
      <c r="F241" s="270"/>
      <c r="G241" s="254"/>
      <c r="H241" s="254"/>
      <c r="I241" s="254"/>
      <c r="J241" s="254"/>
      <c r="K241" s="254"/>
      <c r="L241" s="254"/>
      <c r="M241" s="254"/>
      <c r="N241" s="254"/>
      <c r="O241" s="254"/>
      <c r="P241" s="254"/>
      <c r="Q241" s="254"/>
      <c r="R241" s="254"/>
      <c r="S241" s="254"/>
      <c r="T241" s="254"/>
      <c r="U241" s="254"/>
      <c r="V241" s="254"/>
      <c r="W241" s="254"/>
      <c r="X241" s="254"/>
      <c r="Y241" s="254"/>
      <c r="Z241" s="254"/>
    </row>
    <row r="242" spans="1:26" ht="13.5" customHeight="1">
      <c r="A242" s="254"/>
      <c r="B242" s="254"/>
      <c r="C242" s="254"/>
      <c r="D242" s="269"/>
      <c r="E242" s="254"/>
      <c r="F242" s="270"/>
      <c r="G242" s="254"/>
      <c r="H242" s="254"/>
      <c r="I242" s="254"/>
      <c r="J242" s="254"/>
      <c r="K242" s="254"/>
      <c r="L242" s="254"/>
      <c r="M242" s="254"/>
      <c r="N242" s="254"/>
      <c r="O242" s="254"/>
      <c r="P242" s="254"/>
      <c r="Q242" s="254"/>
      <c r="R242" s="254"/>
      <c r="S242" s="254"/>
      <c r="T242" s="254"/>
      <c r="U242" s="254"/>
      <c r="V242" s="254"/>
      <c r="W242" s="254"/>
      <c r="X242" s="254"/>
      <c r="Y242" s="254"/>
      <c r="Z242" s="254"/>
    </row>
    <row r="243" spans="1:26" ht="13.5" customHeight="1">
      <c r="A243" s="254"/>
      <c r="B243" s="254"/>
      <c r="C243" s="254"/>
      <c r="D243" s="269"/>
      <c r="E243" s="254"/>
      <c r="F243" s="270"/>
      <c r="G243" s="254"/>
      <c r="H243" s="254"/>
      <c r="I243" s="254"/>
      <c r="J243" s="254"/>
      <c r="K243" s="254"/>
      <c r="L243" s="254"/>
      <c r="M243" s="254"/>
      <c r="N243" s="254"/>
      <c r="O243" s="254"/>
      <c r="P243" s="254"/>
      <c r="Q243" s="254"/>
      <c r="R243" s="254"/>
      <c r="S243" s="254"/>
      <c r="T243" s="254"/>
      <c r="U243" s="254"/>
      <c r="V243" s="254"/>
      <c r="W243" s="254"/>
      <c r="X243" s="254"/>
      <c r="Y243" s="254"/>
      <c r="Z243" s="254"/>
    </row>
    <row r="244" spans="1:26" ht="13.5" customHeight="1">
      <c r="A244" s="254"/>
      <c r="B244" s="254"/>
      <c r="C244" s="254"/>
      <c r="D244" s="269"/>
      <c r="E244" s="254"/>
      <c r="F244" s="270"/>
      <c r="G244" s="254"/>
      <c r="H244" s="254"/>
      <c r="I244" s="254"/>
      <c r="J244" s="254"/>
      <c r="K244" s="254"/>
      <c r="L244" s="254"/>
      <c r="M244" s="254"/>
      <c r="N244" s="254"/>
      <c r="O244" s="254"/>
      <c r="P244" s="254"/>
      <c r="Q244" s="254"/>
      <c r="R244" s="254"/>
      <c r="S244" s="254"/>
      <c r="T244" s="254"/>
      <c r="U244" s="254"/>
      <c r="V244" s="254"/>
      <c r="W244" s="254"/>
      <c r="X244" s="254"/>
      <c r="Y244" s="254"/>
      <c r="Z244" s="254"/>
    </row>
    <row r="245" spans="1:26" ht="13.5" customHeight="1">
      <c r="A245" s="254"/>
      <c r="B245" s="254"/>
      <c r="C245" s="254"/>
      <c r="D245" s="269"/>
      <c r="E245" s="254"/>
      <c r="F245" s="270"/>
      <c r="G245" s="254"/>
      <c r="H245" s="254"/>
      <c r="I245" s="254"/>
      <c r="J245" s="254"/>
      <c r="K245" s="254"/>
      <c r="L245" s="254"/>
      <c r="M245" s="254"/>
      <c r="N245" s="254"/>
      <c r="O245" s="254"/>
      <c r="P245" s="254"/>
      <c r="Q245" s="254"/>
      <c r="R245" s="254"/>
      <c r="S245" s="254"/>
      <c r="T245" s="254"/>
      <c r="U245" s="254"/>
      <c r="V245" s="254"/>
      <c r="W245" s="254"/>
      <c r="X245" s="254"/>
      <c r="Y245" s="254"/>
      <c r="Z245" s="254"/>
    </row>
    <row r="246" spans="1:26" ht="13.5" customHeight="1">
      <c r="A246" s="254"/>
      <c r="B246" s="254"/>
      <c r="C246" s="254"/>
      <c r="D246" s="269"/>
      <c r="E246" s="254"/>
      <c r="F246" s="270"/>
      <c r="G246" s="254"/>
      <c r="H246" s="254"/>
      <c r="I246" s="254"/>
      <c r="J246" s="254"/>
      <c r="K246" s="254"/>
      <c r="L246" s="254"/>
      <c r="M246" s="254"/>
      <c r="N246" s="254"/>
      <c r="O246" s="254"/>
      <c r="P246" s="254"/>
      <c r="Q246" s="254"/>
      <c r="R246" s="254"/>
      <c r="S246" s="254"/>
      <c r="T246" s="254"/>
      <c r="U246" s="254"/>
      <c r="V246" s="254"/>
      <c r="W246" s="254"/>
      <c r="X246" s="254"/>
      <c r="Y246" s="254"/>
      <c r="Z246" s="254"/>
    </row>
    <row r="247" spans="1:26" ht="13.5" customHeight="1">
      <c r="A247" s="254"/>
      <c r="B247" s="254"/>
      <c r="C247" s="254"/>
      <c r="D247" s="269"/>
      <c r="E247" s="254"/>
      <c r="F247" s="270"/>
      <c r="G247" s="254"/>
      <c r="H247" s="254"/>
      <c r="I247" s="254"/>
      <c r="J247" s="254"/>
      <c r="K247" s="254"/>
      <c r="L247" s="254"/>
      <c r="M247" s="254"/>
      <c r="N247" s="254"/>
      <c r="O247" s="254"/>
      <c r="P247" s="254"/>
      <c r="Q247" s="254"/>
      <c r="R247" s="254"/>
      <c r="S247" s="254"/>
      <c r="T247" s="254"/>
      <c r="U247" s="254"/>
      <c r="V247" s="254"/>
      <c r="W247" s="254"/>
      <c r="X247" s="254"/>
      <c r="Y247" s="254"/>
      <c r="Z247" s="254"/>
    </row>
    <row r="248" spans="1:26" ht="13.5" customHeight="1">
      <c r="A248" s="254"/>
      <c r="B248" s="254"/>
      <c r="C248" s="254"/>
      <c r="D248" s="269"/>
      <c r="E248" s="254"/>
      <c r="F248" s="270"/>
      <c r="G248" s="254"/>
      <c r="H248" s="254"/>
      <c r="I248" s="254"/>
      <c r="J248" s="254"/>
      <c r="K248" s="254"/>
      <c r="L248" s="254"/>
      <c r="M248" s="254"/>
      <c r="N248" s="254"/>
      <c r="O248" s="254"/>
      <c r="P248" s="254"/>
      <c r="Q248" s="254"/>
      <c r="R248" s="254"/>
      <c r="S248" s="254"/>
      <c r="T248" s="254"/>
      <c r="U248" s="254"/>
      <c r="V248" s="254"/>
      <c r="W248" s="254"/>
      <c r="X248" s="254"/>
      <c r="Y248" s="254"/>
      <c r="Z248" s="254"/>
    </row>
    <row r="249" spans="1:26" ht="13.5" customHeight="1">
      <c r="A249" s="254"/>
      <c r="B249" s="254"/>
      <c r="C249" s="254"/>
      <c r="D249" s="269"/>
      <c r="E249" s="254"/>
      <c r="F249" s="270"/>
      <c r="G249" s="254"/>
      <c r="H249" s="254"/>
      <c r="I249" s="254"/>
      <c r="J249" s="254"/>
      <c r="K249" s="254"/>
      <c r="L249" s="254"/>
      <c r="M249" s="254"/>
      <c r="N249" s="254"/>
      <c r="O249" s="254"/>
      <c r="P249" s="254"/>
      <c r="Q249" s="254"/>
      <c r="R249" s="254"/>
      <c r="S249" s="254"/>
      <c r="T249" s="254"/>
      <c r="U249" s="254"/>
      <c r="V249" s="254"/>
      <c r="W249" s="254"/>
      <c r="X249" s="254"/>
      <c r="Y249" s="254"/>
      <c r="Z249" s="254"/>
    </row>
    <row r="250" spans="1:26" ht="13.5" customHeight="1">
      <c r="A250" s="254"/>
      <c r="B250" s="254"/>
      <c r="C250" s="254"/>
      <c r="D250" s="269"/>
      <c r="E250" s="254"/>
      <c r="F250" s="270"/>
      <c r="G250" s="254"/>
      <c r="H250" s="254"/>
      <c r="I250" s="254"/>
      <c r="J250" s="254"/>
      <c r="K250" s="254"/>
      <c r="L250" s="254"/>
      <c r="M250" s="254"/>
      <c r="N250" s="254"/>
      <c r="O250" s="254"/>
      <c r="P250" s="254"/>
      <c r="Q250" s="254"/>
      <c r="R250" s="254"/>
      <c r="S250" s="254"/>
      <c r="T250" s="254"/>
      <c r="U250" s="254"/>
      <c r="V250" s="254"/>
      <c r="W250" s="254"/>
      <c r="X250" s="254"/>
      <c r="Y250" s="254"/>
      <c r="Z250" s="254"/>
    </row>
    <row r="251" spans="1:26" ht="13.5" customHeight="1">
      <c r="A251" s="254"/>
      <c r="B251" s="254"/>
      <c r="C251" s="254"/>
      <c r="D251" s="269"/>
      <c r="E251" s="254"/>
      <c r="F251" s="270"/>
      <c r="G251" s="254"/>
      <c r="H251" s="254"/>
      <c r="I251" s="254"/>
      <c r="J251" s="254"/>
      <c r="K251" s="254"/>
      <c r="L251" s="254"/>
      <c r="M251" s="254"/>
      <c r="N251" s="254"/>
      <c r="O251" s="254"/>
      <c r="P251" s="254"/>
      <c r="Q251" s="254"/>
      <c r="R251" s="254"/>
      <c r="S251" s="254"/>
      <c r="T251" s="254"/>
      <c r="U251" s="254"/>
      <c r="V251" s="254"/>
      <c r="W251" s="254"/>
      <c r="X251" s="254"/>
      <c r="Y251" s="254"/>
      <c r="Z251" s="254"/>
    </row>
    <row r="252" spans="1:26" ht="13.5" customHeight="1">
      <c r="A252" s="254"/>
      <c r="B252" s="254"/>
      <c r="C252" s="254"/>
      <c r="D252" s="269"/>
      <c r="E252" s="254"/>
      <c r="F252" s="270"/>
      <c r="G252" s="254"/>
      <c r="H252" s="254"/>
      <c r="I252" s="254"/>
      <c r="J252" s="254"/>
      <c r="K252" s="254"/>
      <c r="L252" s="254"/>
      <c r="M252" s="254"/>
      <c r="N252" s="254"/>
      <c r="O252" s="254"/>
      <c r="P252" s="254"/>
      <c r="Q252" s="254"/>
      <c r="R252" s="254"/>
      <c r="S252" s="254"/>
      <c r="T252" s="254"/>
      <c r="U252" s="254"/>
      <c r="V252" s="254"/>
      <c r="W252" s="254"/>
      <c r="X252" s="254"/>
      <c r="Y252" s="254"/>
      <c r="Z252" s="254"/>
    </row>
    <row r="253" spans="1:26" ht="13.5" customHeight="1">
      <c r="A253" s="254"/>
      <c r="B253" s="254"/>
      <c r="C253" s="254"/>
      <c r="D253" s="269"/>
      <c r="E253" s="254"/>
      <c r="F253" s="270"/>
      <c r="G253" s="254"/>
      <c r="H253" s="254"/>
      <c r="I253" s="254"/>
      <c r="J253" s="254"/>
      <c r="K253" s="254"/>
      <c r="L253" s="254"/>
      <c r="M253" s="254"/>
      <c r="N253" s="254"/>
      <c r="O253" s="254"/>
      <c r="P253" s="254"/>
      <c r="Q253" s="254"/>
      <c r="R253" s="254"/>
      <c r="S253" s="254"/>
      <c r="T253" s="254"/>
      <c r="U253" s="254"/>
      <c r="V253" s="254"/>
      <c r="W253" s="254"/>
      <c r="X253" s="254"/>
      <c r="Y253" s="254"/>
      <c r="Z253" s="254"/>
    </row>
    <row r="254" spans="1:26" ht="13.5" customHeight="1">
      <c r="A254" s="254"/>
      <c r="B254" s="254"/>
      <c r="C254" s="254"/>
      <c r="D254" s="269"/>
      <c r="E254" s="254"/>
      <c r="F254" s="270"/>
      <c r="G254" s="254"/>
      <c r="H254" s="254"/>
      <c r="I254" s="254"/>
      <c r="J254" s="254"/>
      <c r="K254" s="254"/>
      <c r="L254" s="254"/>
      <c r="M254" s="254"/>
      <c r="N254" s="254"/>
      <c r="O254" s="254"/>
      <c r="P254" s="254"/>
      <c r="Q254" s="254"/>
      <c r="R254" s="254"/>
      <c r="S254" s="254"/>
      <c r="T254" s="254"/>
      <c r="U254" s="254"/>
      <c r="V254" s="254"/>
      <c r="W254" s="254"/>
      <c r="X254" s="254"/>
      <c r="Y254" s="254"/>
      <c r="Z254" s="254"/>
    </row>
    <row r="255" spans="1:26" ht="13.5" customHeight="1">
      <c r="A255" s="254"/>
      <c r="B255" s="254"/>
      <c r="C255" s="254"/>
      <c r="D255" s="269"/>
      <c r="E255" s="254"/>
      <c r="F255" s="270"/>
      <c r="G255" s="254"/>
      <c r="H255" s="254"/>
      <c r="I255" s="254"/>
      <c r="J255" s="254"/>
      <c r="K255" s="254"/>
      <c r="L255" s="254"/>
      <c r="M255" s="254"/>
      <c r="N255" s="254"/>
      <c r="O255" s="254"/>
      <c r="P255" s="254"/>
      <c r="Q255" s="254"/>
      <c r="R255" s="254"/>
      <c r="S255" s="254"/>
      <c r="T255" s="254"/>
      <c r="U255" s="254"/>
      <c r="V255" s="254"/>
      <c r="W255" s="254"/>
      <c r="X255" s="254"/>
      <c r="Y255" s="254"/>
      <c r="Z255" s="254"/>
    </row>
    <row r="256" spans="1:26" ht="13.5" customHeight="1">
      <c r="A256" s="254"/>
      <c r="B256" s="254"/>
      <c r="C256" s="254"/>
      <c r="D256" s="269"/>
      <c r="E256" s="254"/>
      <c r="F256" s="270"/>
      <c r="G256" s="254"/>
      <c r="H256" s="254"/>
      <c r="I256" s="254"/>
      <c r="J256" s="254"/>
      <c r="K256" s="254"/>
      <c r="L256" s="254"/>
      <c r="M256" s="254"/>
      <c r="N256" s="254"/>
      <c r="O256" s="254"/>
      <c r="P256" s="254"/>
      <c r="Q256" s="254"/>
      <c r="R256" s="254"/>
      <c r="S256" s="254"/>
      <c r="T256" s="254"/>
      <c r="U256" s="254"/>
      <c r="V256" s="254"/>
      <c r="W256" s="254"/>
      <c r="X256" s="254"/>
      <c r="Y256" s="254"/>
      <c r="Z256" s="254"/>
    </row>
    <row r="257" spans="1:26" ht="13.5" customHeight="1">
      <c r="A257" s="254"/>
      <c r="B257" s="254"/>
      <c r="C257" s="254"/>
      <c r="D257" s="269"/>
      <c r="E257" s="254"/>
      <c r="F257" s="270"/>
      <c r="G257" s="254"/>
      <c r="H257" s="254"/>
      <c r="I257" s="254"/>
      <c r="J257" s="254"/>
      <c r="K257" s="254"/>
      <c r="L257" s="254"/>
      <c r="M257" s="254"/>
      <c r="N257" s="254"/>
      <c r="O257" s="254"/>
      <c r="P257" s="254"/>
      <c r="Q257" s="254"/>
      <c r="R257" s="254"/>
      <c r="S257" s="254"/>
      <c r="T257" s="254"/>
      <c r="U257" s="254"/>
      <c r="V257" s="254"/>
      <c r="W257" s="254"/>
      <c r="X257" s="254"/>
      <c r="Y257" s="254"/>
      <c r="Z257" s="254"/>
    </row>
    <row r="258" spans="1:26" ht="13.5" customHeight="1">
      <c r="A258" s="254"/>
      <c r="B258" s="254"/>
      <c r="C258" s="254"/>
      <c r="D258" s="269"/>
      <c r="E258" s="254"/>
      <c r="F258" s="270"/>
      <c r="G258" s="254"/>
      <c r="H258" s="254"/>
      <c r="I258" s="254"/>
      <c r="J258" s="254"/>
      <c r="K258" s="254"/>
      <c r="L258" s="254"/>
      <c r="M258" s="254"/>
      <c r="N258" s="254"/>
      <c r="O258" s="254"/>
      <c r="P258" s="254"/>
      <c r="Q258" s="254"/>
      <c r="R258" s="254"/>
      <c r="S258" s="254"/>
      <c r="T258" s="254"/>
      <c r="U258" s="254"/>
      <c r="V258" s="254"/>
      <c r="W258" s="254"/>
      <c r="X258" s="254"/>
      <c r="Y258" s="254"/>
      <c r="Z258" s="254"/>
    </row>
    <row r="259" spans="1:26" ht="13.5" customHeight="1">
      <c r="A259" s="254"/>
      <c r="B259" s="254"/>
      <c r="C259" s="254"/>
      <c r="D259" s="269"/>
      <c r="E259" s="254"/>
      <c r="F259" s="270"/>
      <c r="G259" s="254"/>
      <c r="H259" s="254"/>
      <c r="I259" s="254"/>
      <c r="J259" s="254"/>
      <c r="K259" s="254"/>
      <c r="L259" s="254"/>
      <c r="M259" s="254"/>
      <c r="N259" s="254"/>
      <c r="O259" s="254"/>
      <c r="P259" s="254"/>
      <c r="Q259" s="254"/>
      <c r="R259" s="254"/>
      <c r="S259" s="254"/>
      <c r="T259" s="254"/>
      <c r="U259" s="254"/>
      <c r="V259" s="254"/>
      <c r="W259" s="254"/>
      <c r="X259" s="254"/>
      <c r="Y259" s="254"/>
      <c r="Z259" s="254"/>
    </row>
    <row r="260" spans="1:26" ht="13.5" customHeight="1">
      <c r="A260" s="254"/>
      <c r="B260" s="254"/>
      <c r="C260" s="254"/>
      <c r="D260" s="269"/>
      <c r="E260" s="254"/>
      <c r="F260" s="270"/>
      <c r="G260" s="254"/>
      <c r="H260" s="254"/>
      <c r="I260" s="254"/>
      <c r="J260" s="254"/>
      <c r="K260" s="254"/>
      <c r="L260" s="254"/>
      <c r="M260" s="254"/>
      <c r="N260" s="254"/>
      <c r="O260" s="254"/>
      <c r="P260" s="254"/>
      <c r="Q260" s="254"/>
      <c r="R260" s="254"/>
      <c r="S260" s="254"/>
      <c r="T260" s="254"/>
      <c r="U260" s="254"/>
      <c r="V260" s="254"/>
      <c r="W260" s="254"/>
      <c r="X260" s="254"/>
      <c r="Y260" s="254"/>
      <c r="Z260" s="254"/>
    </row>
    <row r="261" spans="1:26" ht="13.5" customHeight="1">
      <c r="A261" s="254"/>
      <c r="B261" s="254"/>
      <c r="C261" s="254"/>
      <c r="D261" s="269"/>
      <c r="E261" s="254"/>
      <c r="F261" s="270"/>
      <c r="G261" s="254"/>
      <c r="H261" s="254"/>
      <c r="I261" s="254"/>
      <c r="J261" s="254"/>
      <c r="K261" s="254"/>
      <c r="L261" s="254"/>
      <c r="M261" s="254"/>
      <c r="N261" s="254"/>
      <c r="O261" s="254"/>
      <c r="P261" s="254"/>
      <c r="Q261" s="254"/>
      <c r="R261" s="254"/>
      <c r="S261" s="254"/>
      <c r="T261" s="254"/>
      <c r="U261" s="254"/>
      <c r="V261" s="254"/>
      <c r="W261" s="254"/>
      <c r="X261" s="254"/>
      <c r="Y261" s="254"/>
      <c r="Z261" s="254"/>
    </row>
    <row r="262" spans="1:26" ht="13.5" customHeight="1">
      <c r="A262" s="254"/>
      <c r="B262" s="254"/>
      <c r="C262" s="254"/>
      <c r="D262" s="269"/>
      <c r="E262" s="254"/>
      <c r="F262" s="270"/>
      <c r="G262" s="254"/>
      <c r="H262" s="254"/>
      <c r="I262" s="254"/>
      <c r="J262" s="254"/>
      <c r="K262" s="254"/>
      <c r="L262" s="254"/>
      <c r="M262" s="254"/>
      <c r="N262" s="254"/>
      <c r="O262" s="254"/>
      <c r="P262" s="254"/>
      <c r="Q262" s="254"/>
      <c r="R262" s="254"/>
      <c r="S262" s="254"/>
      <c r="T262" s="254"/>
      <c r="U262" s="254"/>
      <c r="V262" s="254"/>
      <c r="W262" s="254"/>
      <c r="X262" s="254"/>
      <c r="Y262" s="254"/>
      <c r="Z262" s="254"/>
    </row>
    <row r="263" spans="1:26" ht="13.5" customHeight="1">
      <c r="A263" s="254"/>
      <c r="B263" s="254"/>
      <c r="C263" s="254"/>
      <c r="D263" s="269"/>
      <c r="E263" s="254"/>
      <c r="F263" s="270"/>
      <c r="G263" s="254"/>
      <c r="H263" s="254"/>
      <c r="I263" s="254"/>
      <c r="J263" s="254"/>
      <c r="K263" s="254"/>
      <c r="L263" s="254"/>
      <c r="M263" s="254"/>
      <c r="N263" s="254"/>
      <c r="O263" s="254"/>
      <c r="P263" s="254"/>
      <c r="Q263" s="254"/>
      <c r="R263" s="254"/>
      <c r="S263" s="254"/>
      <c r="T263" s="254"/>
      <c r="U263" s="254"/>
      <c r="V263" s="254"/>
      <c r="W263" s="254"/>
      <c r="X263" s="254"/>
      <c r="Y263" s="254"/>
      <c r="Z263" s="254"/>
    </row>
    <row r="264" spans="1:26" ht="13.5" customHeight="1">
      <c r="A264" s="254"/>
      <c r="B264" s="254"/>
      <c r="C264" s="254"/>
      <c r="D264" s="269"/>
      <c r="E264" s="254"/>
      <c r="F264" s="270"/>
      <c r="G264" s="254"/>
      <c r="H264" s="254"/>
      <c r="I264" s="254"/>
      <c r="J264" s="254"/>
      <c r="K264" s="254"/>
      <c r="L264" s="254"/>
      <c r="M264" s="254"/>
      <c r="N264" s="254"/>
      <c r="O264" s="254"/>
      <c r="P264" s="254"/>
      <c r="Q264" s="254"/>
      <c r="R264" s="254"/>
      <c r="S264" s="254"/>
      <c r="T264" s="254"/>
      <c r="U264" s="254"/>
      <c r="V264" s="254"/>
      <c r="W264" s="254"/>
      <c r="X264" s="254"/>
      <c r="Y264" s="254"/>
      <c r="Z264" s="254"/>
    </row>
    <row r="265" spans="1:26" ht="13.5" customHeight="1">
      <c r="A265" s="254"/>
      <c r="B265" s="254"/>
      <c r="C265" s="254"/>
      <c r="D265" s="269"/>
      <c r="E265" s="254"/>
      <c r="F265" s="270"/>
      <c r="G265" s="254"/>
      <c r="H265" s="254"/>
      <c r="I265" s="254"/>
      <c r="J265" s="254"/>
      <c r="K265" s="254"/>
      <c r="L265" s="254"/>
      <c r="M265" s="254"/>
      <c r="N265" s="254"/>
      <c r="O265" s="254"/>
      <c r="P265" s="254"/>
      <c r="Q265" s="254"/>
      <c r="R265" s="254"/>
      <c r="S265" s="254"/>
      <c r="T265" s="254"/>
      <c r="U265" s="254"/>
      <c r="V265" s="254"/>
      <c r="W265" s="254"/>
      <c r="X265" s="254"/>
      <c r="Y265" s="254"/>
      <c r="Z265" s="254"/>
    </row>
    <row r="266" spans="1:26" ht="13.5" customHeight="1">
      <c r="A266" s="254"/>
      <c r="B266" s="254"/>
      <c r="C266" s="254"/>
      <c r="D266" s="269"/>
      <c r="E266" s="254"/>
      <c r="F266" s="270"/>
      <c r="G266" s="254"/>
      <c r="H266" s="254"/>
      <c r="I266" s="254"/>
      <c r="J266" s="254"/>
      <c r="K266" s="254"/>
      <c r="L266" s="254"/>
      <c r="M266" s="254"/>
      <c r="N266" s="254"/>
      <c r="O266" s="254"/>
      <c r="P266" s="254"/>
      <c r="Q266" s="254"/>
      <c r="R266" s="254"/>
      <c r="S266" s="254"/>
      <c r="T266" s="254"/>
      <c r="U266" s="254"/>
      <c r="V266" s="254"/>
      <c r="W266" s="254"/>
      <c r="X266" s="254"/>
      <c r="Y266" s="254"/>
      <c r="Z266" s="254"/>
    </row>
    <row r="267" spans="1:26" ht="13.5" customHeight="1">
      <c r="A267" s="254"/>
      <c r="B267" s="254"/>
      <c r="C267" s="254"/>
      <c r="D267" s="269"/>
      <c r="E267" s="254"/>
      <c r="F267" s="270"/>
      <c r="G267" s="254"/>
      <c r="H267" s="254"/>
      <c r="I267" s="254"/>
      <c r="J267" s="254"/>
      <c r="K267" s="254"/>
      <c r="L267" s="254"/>
      <c r="M267" s="254"/>
      <c r="N267" s="254"/>
      <c r="O267" s="254"/>
      <c r="P267" s="254"/>
      <c r="Q267" s="254"/>
      <c r="R267" s="254"/>
      <c r="S267" s="254"/>
      <c r="T267" s="254"/>
      <c r="U267" s="254"/>
      <c r="V267" s="254"/>
      <c r="W267" s="254"/>
      <c r="X267" s="254"/>
      <c r="Y267" s="254"/>
      <c r="Z267" s="254"/>
    </row>
    <row r="268" spans="1:26" ht="13.5" customHeight="1">
      <c r="A268" s="254"/>
      <c r="B268" s="254"/>
      <c r="C268" s="254"/>
      <c r="D268" s="269"/>
      <c r="E268" s="254"/>
      <c r="F268" s="270"/>
      <c r="G268" s="254"/>
      <c r="H268" s="254"/>
      <c r="I268" s="254"/>
      <c r="J268" s="254"/>
      <c r="K268" s="254"/>
      <c r="L268" s="254"/>
      <c r="M268" s="254"/>
      <c r="N268" s="254"/>
      <c r="O268" s="254"/>
      <c r="P268" s="254"/>
      <c r="Q268" s="254"/>
      <c r="R268" s="254"/>
      <c r="S268" s="254"/>
      <c r="T268" s="254"/>
      <c r="U268" s="254"/>
      <c r="V268" s="254"/>
      <c r="W268" s="254"/>
      <c r="X268" s="254"/>
      <c r="Y268" s="254"/>
      <c r="Z268" s="254"/>
    </row>
    <row r="269" spans="1:26" ht="13.5" customHeight="1">
      <c r="A269" s="254"/>
      <c r="B269" s="254"/>
      <c r="C269" s="254"/>
      <c r="D269" s="269"/>
      <c r="E269" s="254"/>
      <c r="F269" s="270"/>
      <c r="G269" s="254"/>
      <c r="H269" s="254"/>
      <c r="I269" s="254"/>
      <c r="J269" s="254"/>
      <c r="K269" s="254"/>
      <c r="L269" s="254"/>
      <c r="M269" s="254"/>
      <c r="N269" s="254"/>
      <c r="O269" s="254"/>
      <c r="P269" s="254"/>
      <c r="Q269" s="254"/>
      <c r="R269" s="254"/>
      <c r="S269" s="254"/>
      <c r="T269" s="254"/>
      <c r="U269" s="254"/>
      <c r="V269" s="254"/>
      <c r="W269" s="254"/>
      <c r="X269" s="254"/>
      <c r="Y269" s="254"/>
      <c r="Z269" s="254"/>
    </row>
    <row r="270" spans="1:26" ht="13.5" customHeight="1">
      <c r="A270" s="254"/>
      <c r="B270" s="254"/>
      <c r="C270" s="254"/>
      <c r="D270" s="269"/>
      <c r="E270" s="254"/>
      <c r="F270" s="270"/>
      <c r="G270" s="254"/>
      <c r="H270" s="254"/>
      <c r="I270" s="254"/>
      <c r="J270" s="254"/>
      <c r="K270" s="254"/>
      <c r="L270" s="254"/>
      <c r="M270" s="254"/>
      <c r="N270" s="254"/>
      <c r="O270" s="254"/>
      <c r="P270" s="254"/>
      <c r="Q270" s="254"/>
      <c r="R270" s="254"/>
      <c r="S270" s="254"/>
      <c r="T270" s="254"/>
      <c r="U270" s="254"/>
      <c r="V270" s="254"/>
      <c r="W270" s="254"/>
      <c r="X270" s="254"/>
      <c r="Y270" s="254"/>
      <c r="Z270" s="254"/>
    </row>
    <row r="271" spans="1:26" ht="13.5" customHeight="1">
      <c r="A271" s="254"/>
      <c r="B271" s="254"/>
      <c r="C271" s="254"/>
      <c r="D271" s="269"/>
      <c r="E271" s="254"/>
      <c r="F271" s="270"/>
      <c r="G271" s="254"/>
      <c r="H271" s="254"/>
      <c r="I271" s="254"/>
      <c r="J271" s="254"/>
      <c r="K271" s="254"/>
      <c r="L271" s="254"/>
      <c r="M271" s="254"/>
      <c r="N271" s="254"/>
      <c r="O271" s="254"/>
      <c r="P271" s="254"/>
      <c r="Q271" s="254"/>
      <c r="R271" s="254"/>
      <c r="S271" s="254"/>
      <c r="T271" s="254"/>
      <c r="U271" s="254"/>
      <c r="V271" s="254"/>
      <c r="W271" s="254"/>
      <c r="X271" s="254"/>
      <c r="Y271" s="254"/>
      <c r="Z271" s="254"/>
    </row>
    <row r="272" spans="1:26" ht="13.5" customHeight="1">
      <c r="A272" s="254"/>
      <c r="B272" s="254"/>
      <c r="C272" s="254"/>
      <c r="D272" s="269"/>
      <c r="E272" s="254"/>
      <c r="F272" s="270"/>
      <c r="G272" s="254"/>
      <c r="H272" s="254"/>
      <c r="I272" s="254"/>
      <c r="J272" s="254"/>
      <c r="K272" s="254"/>
      <c r="L272" s="254"/>
      <c r="M272" s="254"/>
      <c r="N272" s="254"/>
      <c r="O272" s="254"/>
      <c r="P272" s="254"/>
      <c r="Q272" s="254"/>
      <c r="R272" s="254"/>
      <c r="S272" s="254"/>
      <c r="T272" s="254"/>
      <c r="U272" s="254"/>
      <c r="V272" s="254"/>
      <c r="W272" s="254"/>
      <c r="X272" s="254"/>
      <c r="Y272" s="254"/>
      <c r="Z272" s="254"/>
    </row>
    <row r="273" spans="1:26" ht="13.5" customHeight="1">
      <c r="A273" s="254"/>
      <c r="B273" s="254"/>
      <c r="C273" s="254"/>
      <c r="D273" s="269"/>
      <c r="E273" s="254"/>
      <c r="F273" s="270"/>
      <c r="G273" s="254"/>
      <c r="H273" s="254"/>
      <c r="I273" s="254"/>
      <c r="J273" s="254"/>
      <c r="K273" s="254"/>
      <c r="L273" s="254"/>
      <c r="M273" s="254"/>
      <c r="N273" s="254"/>
      <c r="O273" s="254"/>
      <c r="P273" s="254"/>
      <c r="Q273" s="254"/>
      <c r="R273" s="254"/>
      <c r="S273" s="254"/>
      <c r="T273" s="254"/>
      <c r="U273" s="254"/>
      <c r="V273" s="254"/>
      <c r="W273" s="254"/>
      <c r="X273" s="254"/>
      <c r="Y273" s="254"/>
      <c r="Z273" s="254"/>
    </row>
    <row r="274" spans="1:26" ht="13.5" customHeight="1">
      <c r="A274" s="254"/>
      <c r="B274" s="254"/>
      <c r="C274" s="254"/>
      <c r="D274" s="269"/>
      <c r="E274" s="254"/>
      <c r="F274" s="270"/>
      <c r="G274" s="254"/>
      <c r="H274" s="254"/>
      <c r="I274" s="254"/>
      <c r="J274" s="254"/>
      <c r="K274" s="254"/>
      <c r="L274" s="254"/>
      <c r="M274" s="254"/>
      <c r="N274" s="254"/>
      <c r="O274" s="254"/>
      <c r="P274" s="254"/>
      <c r="Q274" s="254"/>
      <c r="R274" s="254"/>
      <c r="S274" s="254"/>
      <c r="T274" s="254"/>
      <c r="U274" s="254"/>
      <c r="V274" s="254"/>
      <c r="W274" s="254"/>
      <c r="X274" s="254"/>
      <c r="Y274" s="254"/>
      <c r="Z274" s="254"/>
    </row>
    <row r="275" spans="1:26" ht="13.5" customHeight="1">
      <c r="A275" s="254"/>
      <c r="B275" s="254"/>
      <c r="C275" s="254"/>
      <c r="D275" s="269"/>
      <c r="E275" s="254"/>
      <c r="F275" s="270"/>
      <c r="G275" s="254"/>
      <c r="H275" s="254"/>
      <c r="I275" s="254"/>
      <c r="J275" s="254"/>
      <c r="K275" s="254"/>
      <c r="L275" s="254"/>
      <c r="M275" s="254"/>
      <c r="N275" s="254"/>
      <c r="O275" s="254"/>
      <c r="P275" s="254"/>
      <c r="Q275" s="254"/>
      <c r="R275" s="254"/>
      <c r="S275" s="254"/>
      <c r="T275" s="254"/>
      <c r="U275" s="254"/>
      <c r="V275" s="254"/>
      <c r="W275" s="254"/>
      <c r="X275" s="254"/>
      <c r="Y275" s="254"/>
      <c r="Z275" s="254"/>
    </row>
    <row r="276" spans="1:26" ht="13.5" customHeight="1">
      <c r="A276" s="254"/>
      <c r="B276" s="254"/>
      <c r="C276" s="254"/>
      <c r="D276" s="269"/>
      <c r="E276" s="254"/>
      <c r="F276" s="270"/>
      <c r="G276" s="254"/>
      <c r="H276" s="254"/>
      <c r="I276" s="254"/>
      <c r="J276" s="254"/>
      <c r="K276" s="254"/>
      <c r="L276" s="254"/>
      <c r="M276" s="254"/>
      <c r="N276" s="254"/>
      <c r="O276" s="254"/>
      <c r="P276" s="254"/>
      <c r="Q276" s="254"/>
      <c r="R276" s="254"/>
      <c r="S276" s="254"/>
      <c r="T276" s="254"/>
      <c r="U276" s="254"/>
      <c r="V276" s="254"/>
      <c r="W276" s="254"/>
      <c r="X276" s="254"/>
      <c r="Y276" s="254"/>
      <c r="Z276" s="254"/>
    </row>
    <row r="277" spans="1:26" ht="13.5" customHeight="1">
      <c r="A277" s="254"/>
      <c r="B277" s="254"/>
      <c r="C277" s="254"/>
      <c r="D277" s="269"/>
      <c r="E277" s="254"/>
      <c r="F277" s="270"/>
      <c r="G277" s="254"/>
      <c r="H277" s="254"/>
      <c r="I277" s="254"/>
      <c r="J277" s="254"/>
      <c r="K277" s="254"/>
      <c r="L277" s="254"/>
      <c r="M277" s="254"/>
      <c r="N277" s="254"/>
      <c r="O277" s="254"/>
      <c r="P277" s="254"/>
      <c r="Q277" s="254"/>
      <c r="R277" s="254"/>
      <c r="S277" s="254"/>
      <c r="T277" s="254"/>
      <c r="U277" s="254"/>
      <c r="V277" s="254"/>
      <c r="W277" s="254"/>
      <c r="X277" s="254"/>
      <c r="Y277" s="254"/>
      <c r="Z277" s="254"/>
    </row>
    <row r="278" spans="1:26" ht="13.5" customHeight="1">
      <c r="A278" s="254"/>
      <c r="B278" s="254"/>
      <c r="C278" s="254"/>
      <c r="D278" s="269"/>
      <c r="E278" s="254"/>
      <c r="F278" s="270"/>
      <c r="G278" s="254"/>
      <c r="H278" s="254"/>
      <c r="I278" s="254"/>
      <c r="J278" s="254"/>
      <c r="K278" s="254"/>
      <c r="L278" s="254"/>
      <c r="M278" s="254"/>
      <c r="N278" s="254"/>
      <c r="O278" s="254"/>
      <c r="P278" s="254"/>
      <c r="Q278" s="254"/>
      <c r="R278" s="254"/>
      <c r="S278" s="254"/>
      <c r="T278" s="254"/>
      <c r="U278" s="254"/>
      <c r="V278" s="254"/>
      <c r="W278" s="254"/>
      <c r="X278" s="254"/>
      <c r="Y278" s="254"/>
      <c r="Z278" s="254"/>
    </row>
    <row r="279" spans="1:26" ht="13.5" customHeight="1">
      <c r="A279" s="254"/>
      <c r="B279" s="254"/>
      <c r="C279" s="254"/>
      <c r="D279" s="269"/>
      <c r="E279" s="254"/>
      <c r="F279" s="270"/>
      <c r="G279" s="254"/>
      <c r="H279" s="254"/>
      <c r="I279" s="254"/>
      <c r="J279" s="254"/>
      <c r="K279" s="254"/>
      <c r="L279" s="254"/>
      <c r="M279" s="254"/>
      <c r="N279" s="254"/>
      <c r="O279" s="254"/>
      <c r="P279" s="254"/>
      <c r="Q279" s="254"/>
      <c r="R279" s="254"/>
      <c r="S279" s="254"/>
      <c r="T279" s="254"/>
      <c r="U279" s="254"/>
      <c r="V279" s="254"/>
      <c r="W279" s="254"/>
      <c r="X279" s="254"/>
      <c r="Y279" s="254"/>
      <c r="Z279" s="254"/>
    </row>
    <row r="280" spans="1:26" ht="13.5" customHeight="1">
      <c r="A280" s="254"/>
      <c r="B280" s="254"/>
      <c r="C280" s="254"/>
      <c r="D280" s="269"/>
      <c r="E280" s="254"/>
      <c r="F280" s="270"/>
      <c r="G280" s="254"/>
      <c r="H280" s="254"/>
      <c r="I280" s="254"/>
      <c r="J280" s="254"/>
      <c r="K280" s="254"/>
      <c r="L280" s="254"/>
      <c r="M280" s="254"/>
      <c r="N280" s="254"/>
      <c r="O280" s="254"/>
      <c r="P280" s="254"/>
      <c r="Q280" s="254"/>
      <c r="R280" s="254"/>
      <c r="S280" s="254"/>
      <c r="T280" s="254"/>
      <c r="U280" s="254"/>
      <c r="V280" s="254"/>
      <c r="W280" s="254"/>
      <c r="X280" s="254"/>
      <c r="Y280" s="254"/>
      <c r="Z280" s="254"/>
    </row>
    <row r="281" spans="1:26" ht="13.5" customHeight="1">
      <c r="A281" s="254"/>
      <c r="B281" s="254"/>
      <c r="C281" s="254"/>
      <c r="D281" s="269"/>
      <c r="E281" s="254"/>
      <c r="F281" s="270"/>
      <c r="G281" s="254"/>
      <c r="H281" s="254"/>
      <c r="I281" s="254"/>
      <c r="J281" s="254"/>
      <c r="K281" s="254"/>
      <c r="L281" s="254"/>
      <c r="M281" s="254"/>
      <c r="N281" s="254"/>
      <c r="O281" s="254"/>
      <c r="P281" s="254"/>
      <c r="Q281" s="254"/>
      <c r="R281" s="254"/>
      <c r="S281" s="254"/>
      <c r="T281" s="254"/>
      <c r="U281" s="254"/>
      <c r="V281" s="254"/>
      <c r="W281" s="254"/>
      <c r="X281" s="254"/>
      <c r="Y281" s="254"/>
      <c r="Z281" s="254"/>
    </row>
    <row r="282" spans="1:26" ht="13.5" customHeight="1">
      <c r="A282" s="254"/>
      <c r="B282" s="254"/>
      <c r="C282" s="254"/>
      <c r="D282" s="269"/>
      <c r="E282" s="254"/>
      <c r="F282" s="270"/>
      <c r="G282" s="254"/>
      <c r="H282" s="254"/>
      <c r="I282" s="254"/>
      <c r="J282" s="254"/>
      <c r="K282" s="254"/>
      <c r="L282" s="254"/>
      <c r="M282" s="254"/>
      <c r="N282" s="254"/>
      <c r="O282" s="254"/>
      <c r="P282" s="254"/>
      <c r="Q282" s="254"/>
      <c r="R282" s="254"/>
      <c r="S282" s="254"/>
      <c r="T282" s="254"/>
      <c r="U282" s="254"/>
      <c r="V282" s="254"/>
      <c r="W282" s="254"/>
      <c r="X282" s="254"/>
      <c r="Y282" s="254"/>
      <c r="Z282" s="254"/>
    </row>
    <row r="283" spans="1:26" ht="13.5" customHeight="1">
      <c r="A283" s="254"/>
      <c r="B283" s="254"/>
      <c r="C283" s="254"/>
      <c r="D283" s="269"/>
      <c r="E283" s="254"/>
      <c r="F283" s="270"/>
      <c r="G283" s="254"/>
      <c r="H283" s="254"/>
      <c r="I283" s="254"/>
      <c r="J283" s="254"/>
      <c r="K283" s="254"/>
      <c r="L283" s="254"/>
      <c r="M283" s="254"/>
      <c r="N283" s="254"/>
      <c r="O283" s="254"/>
      <c r="P283" s="254"/>
      <c r="Q283" s="254"/>
      <c r="R283" s="254"/>
      <c r="S283" s="254"/>
      <c r="T283" s="254"/>
      <c r="U283" s="254"/>
      <c r="V283" s="254"/>
      <c r="W283" s="254"/>
      <c r="X283" s="254"/>
      <c r="Y283" s="254"/>
      <c r="Z283" s="254"/>
    </row>
    <row r="284" spans="1:26" ht="13.5" customHeight="1">
      <c r="A284" s="254"/>
      <c r="B284" s="254"/>
      <c r="C284" s="254"/>
      <c r="D284" s="269"/>
      <c r="E284" s="254"/>
      <c r="F284" s="270"/>
      <c r="G284" s="254"/>
      <c r="H284" s="254"/>
      <c r="I284" s="254"/>
      <c r="J284" s="254"/>
      <c r="K284" s="254"/>
      <c r="L284" s="254"/>
      <c r="M284" s="254"/>
      <c r="N284" s="254"/>
      <c r="O284" s="254"/>
      <c r="P284" s="254"/>
      <c r="Q284" s="254"/>
      <c r="R284" s="254"/>
      <c r="S284" s="254"/>
      <c r="T284" s="254"/>
      <c r="U284" s="254"/>
      <c r="V284" s="254"/>
      <c r="W284" s="254"/>
      <c r="X284" s="254"/>
      <c r="Y284" s="254"/>
      <c r="Z284" s="254"/>
    </row>
    <row r="285" spans="1:26" ht="13.5" customHeight="1">
      <c r="A285" s="254"/>
      <c r="B285" s="254"/>
      <c r="C285" s="254"/>
      <c r="D285" s="269"/>
      <c r="E285" s="254"/>
      <c r="F285" s="270"/>
      <c r="G285" s="254"/>
      <c r="H285" s="254"/>
      <c r="I285" s="254"/>
      <c r="J285" s="254"/>
      <c r="K285" s="254"/>
      <c r="L285" s="254"/>
      <c r="M285" s="254"/>
      <c r="N285" s="254"/>
      <c r="O285" s="254"/>
      <c r="P285" s="254"/>
      <c r="Q285" s="254"/>
      <c r="R285" s="254"/>
      <c r="S285" s="254"/>
      <c r="T285" s="254"/>
      <c r="U285" s="254"/>
      <c r="V285" s="254"/>
      <c r="W285" s="254"/>
      <c r="X285" s="254"/>
      <c r="Y285" s="254"/>
      <c r="Z285" s="254"/>
    </row>
    <row r="286" spans="1:26" ht="13.5" customHeight="1">
      <c r="A286" s="254"/>
      <c r="B286" s="254"/>
      <c r="C286" s="254"/>
      <c r="D286" s="269"/>
      <c r="E286" s="254"/>
      <c r="F286" s="270"/>
      <c r="G286" s="254"/>
      <c r="H286" s="254"/>
      <c r="I286" s="254"/>
      <c r="J286" s="254"/>
      <c r="K286" s="254"/>
      <c r="L286" s="254"/>
      <c r="M286" s="254"/>
      <c r="N286" s="254"/>
      <c r="O286" s="254"/>
      <c r="P286" s="254"/>
      <c r="Q286" s="254"/>
      <c r="R286" s="254"/>
      <c r="S286" s="254"/>
      <c r="T286" s="254"/>
      <c r="U286" s="254"/>
      <c r="V286" s="254"/>
      <c r="W286" s="254"/>
      <c r="X286" s="254"/>
      <c r="Y286" s="254"/>
      <c r="Z286" s="254"/>
    </row>
    <row r="287" spans="1:26" ht="13.5" customHeight="1">
      <c r="A287" s="254"/>
      <c r="B287" s="254"/>
      <c r="C287" s="254"/>
      <c r="D287" s="269"/>
      <c r="E287" s="254"/>
      <c r="F287" s="270"/>
      <c r="G287" s="254"/>
      <c r="H287" s="254"/>
      <c r="I287" s="254"/>
      <c r="J287" s="254"/>
      <c r="K287" s="254"/>
      <c r="L287" s="254"/>
      <c r="M287" s="254"/>
      <c r="N287" s="254"/>
      <c r="O287" s="254"/>
      <c r="P287" s="254"/>
      <c r="Q287" s="254"/>
      <c r="R287" s="254"/>
      <c r="S287" s="254"/>
      <c r="T287" s="254"/>
      <c r="U287" s="254"/>
      <c r="V287" s="254"/>
      <c r="W287" s="254"/>
      <c r="X287" s="254"/>
      <c r="Y287" s="254"/>
      <c r="Z287" s="254"/>
    </row>
    <row r="288" spans="1:26" ht="13.5" customHeight="1">
      <c r="A288" s="254"/>
      <c r="B288" s="254"/>
      <c r="C288" s="254"/>
      <c r="D288" s="269"/>
      <c r="E288" s="254"/>
      <c r="F288" s="270"/>
      <c r="G288" s="254"/>
      <c r="H288" s="254"/>
      <c r="I288" s="254"/>
      <c r="J288" s="254"/>
      <c r="K288" s="254"/>
      <c r="L288" s="254"/>
      <c r="M288" s="254"/>
      <c r="N288" s="254"/>
      <c r="O288" s="254"/>
      <c r="P288" s="254"/>
      <c r="Q288" s="254"/>
      <c r="R288" s="254"/>
      <c r="S288" s="254"/>
      <c r="T288" s="254"/>
      <c r="U288" s="254"/>
      <c r="V288" s="254"/>
      <c r="W288" s="254"/>
      <c r="X288" s="254"/>
      <c r="Y288" s="254"/>
      <c r="Z288" s="254"/>
    </row>
    <row r="289" spans="1:26" ht="13.5" customHeight="1">
      <c r="A289" s="254"/>
      <c r="B289" s="254"/>
      <c r="C289" s="254"/>
      <c r="D289" s="269"/>
      <c r="E289" s="254"/>
      <c r="F289" s="270"/>
      <c r="G289" s="254"/>
      <c r="H289" s="254"/>
      <c r="I289" s="254"/>
      <c r="J289" s="254"/>
      <c r="K289" s="254"/>
      <c r="L289" s="254"/>
      <c r="M289" s="254"/>
      <c r="N289" s="254"/>
      <c r="O289" s="254"/>
      <c r="P289" s="254"/>
      <c r="Q289" s="254"/>
      <c r="R289" s="254"/>
      <c r="S289" s="254"/>
      <c r="T289" s="254"/>
      <c r="U289" s="254"/>
      <c r="V289" s="254"/>
      <c r="W289" s="254"/>
      <c r="X289" s="254"/>
      <c r="Y289" s="254"/>
      <c r="Z289" s="254"/>
    </row>
    <row r="290" spans="1:26" ht="13.5" customHeight="1">
      <c r="A290" s="254"/>
      <c r="B290" s="254"/>
      <c r="C290" s="254"/>
      <c r="D290" s="269"/>
      <c r="E290" s="254"/>
      <c r="F290" s="270"/>
      <c r="G290" s="254"/>
      <c r="H290" s="254"/>
      <c r="I290" s="254"/>
      <c r="J290" s="254"/>
      <c r="K290" s="254"/>
      <c r="L290" s="254"/>
      <c r="M290" s="254"/>
      <c r="N290" s="254"/>
      <c r="O290" s="254"/>
      <c r="P290" s="254"/>
      <c r="Q290" s="254"/>
      <c r="R290" s="254"/>
      <c r="S290" s="254"/>
      <c r="T290" s="254"/>
      <c r="U290" s="254"/>
      <c r="V290" s="254"/>
      <c r="W290" s="254"/>
      <c r="X290" s="254"/>
      <c r="Y290" s="254"/>
      <c r="Z290" s="254"/>
    </row>
    <row r="291" spans="1:26" ht="13.5" customHeight="1">
      <c r="A291" s="254"/>
      <c r="B291" s="254"/>
      <c r="C291" s="254"/>
      <c r="D291" s="269"/>
      <c r="E291" s="254"/>
      <c r="F291" s="270"/>
      <c r="G291" s="254"/>
      <c r="H291" s="254"/>
      <c r="I291" s="254"/>
      <c r="J291" s="254"/>
      <c r="K291" s="254"/>
      <c r="L291" s="254"/>
      <c r="M291" s="254"/>
      <c r="N291" s="254"/>
      <c r="O291" s="254"/>
      <c r="P291" s="254"/>
      <c r="Q291" s="254"/>
      <c r="R291" s="254"/>
      <c r="S291" s="254"/>
      <c r="T291" s="254"/>
      <c r="U291" s="254"/>
      <c r="V291" s="254"/>
      <c r="W291" s="254"/>
      <c r="X291" s="254"/>
      <c r="Y291" s="254"/>
      <c r="Z291" s="254"/>
    </row>
    <row r="292" spans="1:26" ht="13.5" customHeight="1">
      <c r="A292" s="254"/>
      <c r="B292" s="254"/>
      <c r="C292" s="254"/>
      <c r="D292" s="269"/>
      <c r="E292" s="254"/>
      <c r="F292" s="270"/>
      <c r="G292" s="254"/>
      <c r="H292" s="254"/>
      <c r="I292" s="254"/>
      <c r="J292" s="254"/>
      <c r="K292" s="254"/>
      <c r="L292" s="254"/>
      <c r="M292" s="254"/>
      <c r="N292" s="254"/>
      <c r="O292" s="254"/>
      <c r="P292" s="254"/>
      <c r="Q292" s="254"/>
      <c r="R292" s="254"/>
      <c r="S292" s="254"/>
      <c r="T292" s="254"/>
      <c r="U292" s="254"/>
      <c r="V292" s="254"/>
      <c r="W292" s="254"/>
      <c r="X292" s="254"/>
      <c r="Y292" s="254"/>
      <c r="Z292" s="254"/>
    </row>
    <row r="293" spans="1:26" ht="13.5" customHeight="1">
      <c r="A293" s="254"/>
      <c r="B293" s="254"/>
      <c r="C293" s="254"/>
      <c r="D293" s="269"/>
      <c r="E293" s="254"/>
      <c r="F293" s="270"/>
      <c r="G293" s="254"/>
      <c r="H293" s="254"/>
      <c r="I293" s="254"/>
      <c r="J293" s="254"/>
      <c r="K293" s="254"/>
      <c r="L293" s="254"/>
      <c r="M293" s="254"/>
      <c r="N293" s="254"/>
      <c r="O293" s="254"/>
      <c r="P293" s="254"/>
      <c r="Q293" s="254"/>
      <c r="R293" s="254"/>
      <c r="S293" s="254"/>
      <c r="T293" s="254"/>
      <c r="U293" s="254"/>
      <c r="V293" s="254"/>
      <c r="W293" s="254"/>
      <c r="X293" s="254"/>
      <c r="Y293" s="254"/>
      <c r="Z293" s="254"/>
    </row>
    <row r="294" spans="1:26" ht="13.5" customHeight="1">
      <c r="A294" s="254"/>
      <c r="B294" s="254"/>
      <c r="C294" s="254"/>
      <c r="D294" s="269"/>
      <c r="E294" s="254"/>
      <c r="F294" s="270"/>
      <c r="G294" s="254"/>
      <c r="H294" s="254"/>
      <c r="I294" s="254"/>
      <c r="J294" s="254"/>
      <c r="K294" s="254"/>
      <c r="L294" s="254"/>
      <c r="M294" s="254"/>
      <c r="N294" s="254"/>
      <c r="O294" s="254"/>
      <c r="P294" s="254"/>
      <c r="Q294" s="254"/>
      <c r="R294" s="254"/>
      <c r="S294" s="254"/>
      <c r="T294" s="254"/>
      <c r="U294" s="254"/>
      <c r="V294" s="254"/>
      <c r="W294" s="254"/>
      <c r="X294" s="254"/>
      <c r="Y294" s="254"/>
      <c r="Z294" s="254"/>
    </row>
    <row r="295" spans="1:26" ht="13.5" customHeight="1">
      <c r="A295" s="254"/>
      <c r="B295" s="254"/>
      <c r="C295" s="254"/>
      <c r="D295" s="269"/>
      <c r="E295" s="254"/>
      <c r="F295" s="270"/>
      <c r="G295" s="254"/>
      <c r="H295" s="254"/>
      <c r="I295" s="254"/>
      <c r="J295" s="254"/>
      <c r="K295" s="254"/>
      <c r="L295" s="254"/>
      <c r="M295" s="254"/>
      <c r="N295" s="254"/>
      <c r="O295" s="254"/>
      <c r="P295" s="254"/>
      <c r="Q295" s="254"/>
      <c r="R295" s="254"/>
      <c r="S295" s="254"/>
      <c r="T295" s="254"/>
      <c r="U295" s="254"/>
      <c r="V295" s="254"/>
      <c r="W295" s="254"/>
      <c r="X295" s="254"/>
      <c r="Y295" s="254"/>
      <c r="Z295" s="254"/>
    </row>
    <row r="296" spans="1:26" ht="13.5" customHeight="1">
      <c r="A296" s="254"/>
      <c r="B296" s="254"/>
      <c r="C296" s="254"/>
      <c r="D296" s="269"/>
      <c r="E296" s="254"/>
      <c r="F296" s="270"/>
      <c r="G296" s="254"/>
      <c r="H296" s="254"/>
      <c r="I296" s="254"/>
      <c r="J296" s="254"/>
      <c r="K296" s="254"/>
      <c r="L296" s="254"/>
      <c r="M296" s="254"/>
      <c r="N296" s="254"/>
      <c r="O296" s="254"/>
      <c r="P296" s="254"/>
      <c r="Q296" s="254"/>
      <c r="R296" s="254"/>
      <c r="S296" s="254"/>
      <c r="T296" s="254"/>
      <c r="U296" s="254"/>
      <c r="V296" s="254"/>
      <c r="W296" s="254"/>
      <c r="X296" s="254"/>
      <c r="Y296" s="254"/>
      <c r="Z296" s="254"/>
    </row>
    <row r="297" spans="1:26" ht="13.5" customHeight="1">
      <c r="A297" s="254"/>
      <c r="B297" s="254"/>
      <c r="C297" s="254"/>
      <c r="D297" s="269"/>
      <c r="E297" s="254"/>
      <c r="F297" s="270"/>
      <c r="G297" s="254"/>
      <c r="H297" s="254"/>
      <c r="I297" s="254"/>
      <c r="J297" s="254"/>
      <c r="K297" s="254"/>
      <c r="L297" s="254"/>
      <c r="M297" s="254"/>
      <c r="N297" s="254"/>
      <c r="O297" s="254"/>
      <c r="P297" s="254"/>
      <c r="Q297" s="254"/>
      <c r="R297" s="254"/>
      <c r="S297" s="254"/>
      <c r="T297" s="254"/>
      <c r="U297" s="254"/>
      <c r="V297" s="254"/>
      <c r="W297" s="254"/>
      <c r="X297" s="254"/>
      <c r="Y297" s="254"/>
      <c r="Z297" s="254"/>
    </row>
    <row r="298" spans="1:26" ht="13.5" customHeight="1">
      <c r="A298" s="254"/>
      <c r="B298" s="254"/>
      <c r="C298" s="254"/>
      <c r="D298" s="269"/>
      <c r="E298" s="254"/>
      <c r="F298" s="270"/>
      <c r="G298" s="254"/>
      <c r="H298" s="254"/>
      <c r="I298" s="254"/>
      <c r="J298" s="254"/>
      <c r="K298" s="254"/>
      <c r="L298" s="254"/>
      <c r="M298" s="254"/>
      <c r="N298" s="254"/>
      <c r="O298" s="254"/>
      <c r="P298" s="254"/>
      <c r="Q298" s="254"/>
      <c r="R298" s="254"/>
      <c r="S298" s="254"/>
      <c r="T298" s="254"/>
      <c r="U298" s="254"/>
      <c r="V298" s="254"/>
      <c r="W298" s="254"/>
      <c r="X298" s="254"/>
      <c r="Y298" s="254"/>
      <c r="Z298" s="254"/>
    </row>
    <row r="299" spans="1:26" ht="13.5" customHeight="1">
      <c r="A299" s="254"/>
      <c r="B299" s="254"/>
      <c r="C299" s="254"/>
      <c r="D299" s="269"/>
      <c r="E299" s="254"/>
      <c r="F299" s="270"/>
      <c r="G299" s="254"/>
      <c r="H299" s="254"/>
      <c r="I299" s="254"/>
      <c r="J299" s="254"/>
      <c r="K299" s="254"/>
      <c r="L299" s="254"/>
      <c r="M299" s="254"/>
      <c r="N299" s="254"/>
      <c r="O299" s="254"/>
      <c r="P299" s="254"/>
      <c r="Q299" s="254"/>
      <c r="R299" s="254"/>
      <c r="S299" s="254"/>
      <c r="T299" s="254"/>
      <c r="U299" s="254"/>
      <c r="V299" s="254"/>
      <c r="W299" s="254"/>
      <c r="X299" s="254"/>
      <c r="Y299" s="254"/>
      <c r="Z299" s="254"/>
    </row>
    <row r="300" spans="1:26" ht="13.5" customHeight="1">
      <c r="A300" s="254"/>
      <c r="B300" s="254"/>
      <c r="C300" s="254"/>
      <c r="D300" s="269"/>
      <c r="E300" s="254"/>
      <c r="F300" s="270"/>
      <c r="G300" s="254"/>
      <c r="H300" s="254"/>
      <c r="I300" s="254"/>
      <c r="J300" s="254"/>
      <c r="K300" s="254"/>
      <c r="L300" s="254"/>
      <c r="M300" s="254"/>
      <c r="N300" s="254"/>
      <c r="O300" s="254"/>
      <c r="P300" s="254"/>
      <c r="Q300" s="254"/>
      <c r="R300" s="254"/>
      <c r="S300" s="254"/>
      <c r="T300" s="254"/>
      <c r="U300" s="254"/>
      <c r="V300" s="254"/>
      <c r="W300" s="254"/>
      <c r="X300" s="254"/>
      <c r="Y300" s="254"/>
      <c r="Z300" s="254"/>
    </row>
    <row r="301" spans="1:26" ht="13.5" customHeight="1">
      <c r="A301" s="254"/>
      <c r="B301" s="254"/>
      <c r="C301" s="254"/>
      <c r="D301" s="269"/>
      <c r="E301" s="254"/>
      <c r="F301" s="270"/>
      <c r="G301" s="254"/>
      <c r="H301" s="254"/>
      <c r="I301" s="254"/>
      <c r="J301" s="254"/>
      <c r="K301" s="254"/>
      <c r="L301" s="254"/>
      <c r="M301" s="254"/>
      <c r="N301" s="254"/>
      <c r="O301" s="254"/>
      <c r="P301" s="254"/>
      <c r="Q301" s="254"/>
      <c r="R301" s="254"/>
      <c r="S301" s="254"/>
      <c r="T301" s="254"/>
      <c r="U301" s="254"/>
      <c r="V301" s="254"/>
      <c r="W301" s="254"/>
      <c r="X301" s="254"/>
      <c r="Y301" s="254"/>
      <c r="Z301" s="254"/>
    </row>
    <row r="302" spans="1:26" ht="13.5" customHeight="1">
      <c r="A302" s="254"/>
      <c r="B302" s="254"/>
      <c r="C302" s="254"/>
      <c r="D302" s="269"/>
      <c r="E302" s="254"/>
      <c r="F302" s="270"/>
      <c r="G302" s="254"/>
      <c r="H302" s="254"/>
      <c r="I302" s="254"/>
      <c r="J302" s="254"/>
      <c r="K302" s="254"/>
      <c r="L302" s="254"/>
      <c r="M302" s="254"/>
      <c r="N302" s="254"/>
      <c r="O302" s="254"/>
      <c r="P302" s="254"/>
      <c r="Q302" s="254"/>
      <c r="R302" s="254"/>
      <c r="S302" s="254"/>
      <c r="T302" s="254"/>
      <c r="U302" s="254"/>
      <c r="V302" s="254"/>
      <c r="W302" s="254"/>
      <c r="X302" s="254"/>
      <c r="Y302" s="254"/>
      <c r="Z302" s="254"/>
    </row>
    <row r="303" spans="1:26" ht="13.5" customHeight="1">
      <c r="A303" s="254"/>
      <c r="B303" s="254"/>
      <c r="C303" s="254"/>
      <c r="D303" s="269"/>
      <c r="E303" s="254"/>
      <c r="F303" s="270"/>
      <c r="G303" s="254"/>
      <c r="H303" s="254"/>
      <c r="I303" s="254"/>
      <c r="J303" s="254"/>
      <c r="K303" s="254"/>
      <c r="L303" s="254"/>
      <c r="M303" s="254"/>
      <c r="N303" s="254"/>
      <c r="O303" s="254"/>
      <c r="P303" s="254"/>
      <c r="Q303" s="254"/>
      <c r="R303" s="254"/>
      <c r="S303" s="254"/>
      <c r="T303" s="254"/>
      <c r="U303" s="254"/>
      <c r="V303" s="254"/>
      <c r="W303" s="254"/>
      <c r="X303" s="254"/>
      <c r="Y303" s="254"/>
      <c r="Z303" s="254"/>
    </row>
    <row r="304" spans="1:26" ht="13.5" customHeight="1">
      <c r="A304" s="254"/>
      <c r="B304" s="254"/>
      <c r="C304" s="254"/>
      <c r="D304" s="269"/>
      <c r="E304" s="254"/>
      <c r="F304" s="270"/>
      <c r="G304" s="254"/>
      <c r="H304" s="254"/>
      <c r="I304" s="254"/>
      <c r="J304" s="254"/>
      <c r="K304" s="254"/>
      <c r="L304" s="254"/>
      <c r="M304" s="254"/>
      <c r="N304" s="254"/>
      <c r="O304" s="254"/>
      <c r="P304" s="254"/>
      <c r="Q304" s="254"/>
      <c r="R304" s="254"/>
      <c r="S304" s="254"/>
      <c r="T304" s="254"/>
      <c r="U304" s="254"/>
      <c r="V304" s="254"/>
      <c r="W304" s="254"/>
      <c r="X304" s="254"/>
      <c r="Y304" s="254"/>
      <c r="Z304" s="254"/>
    </row>
    <row r="305" spans="1:26" ht="13.5" customHeight="1">
      <c r="A305" s="254"/>
      <c r="B305" s="254"/>
      <c r="C305" s="254"/>
      <c r="D305" s="269"/>
      <c r="E305" s="254"/>
      <c r="F305" s="270"/>
      <c r="G305" s="254"/>
      <c r="H305" s="254"/>
      <c r="I305" s="254"/>
      <c r="J305" s="254"/>
      <c r="K305" s="254"/>
      <c r="L305" s="254"/>
      <c r="M305" s="254"/>
      <c r="N305" s="254"/>
      <c r="O305" s="254"/>
      <c r="P305" s="254"/>
      <c r="Q305" s="254"/>
      <c r="R305" s="254"/>
      <c r="S305" s="254"/>
      <c r="T305" s="254"/>
      <c r="U305" s="254"/>
      <c r="V305" s="254"/>
      <c r="W305" s="254"/>
      <c r="X305" s="254"/>
      <c r="Y305" s="254"/>
      <c r="Z305" s="254"/>
    </row>
    <row r="306" spans="1:26" ht="13.5" customHeight="1">
      <c r="A306" s="254"/>
      <c r="B306" s="254"/>
      <c r="C306" s="254"/>
      <c r="D306" s="269"/>
      <c r="E306" s="254"/>
      <c r="F306" s="270"/>
      <c r="G306" s="254"/>
      <c r="H306" s="254"/>
      <c r="I306" s="254"/>
      <c r="J306" s="254"/>
      <c r="K306" s="254"/>
      <c r="L306" s="254"/>
      <c r="M306" s="254"/>
      <c r="N306" s="254"/>
      <c r="O306" s="254"/>
      <c r="P306" s="254"/>
      <c r="Q306" s="254"/>
      <c r="R306" s="254"/>
      <c r="S306" s="254"/>
      <c r="T306" s="254"/>
      <c r="U306" s="254"/>
      <c r="V306" s="254"/>
      <c r="W306" s="254"/>
      <c r="X306" s="254"/>
      <c r="Y306" s="254"/>
      <c r="Z306" s="254"/>
    </row>
    <row r="307" spans="1:26" ht="13.5" customHeight="1">
      <c r="A307" s="254"/>
      <c r="B307" s="254"/>
      <c r="C307" s="254"/>
      <c r="D307" s="269"/>
      <c r="E307" s="254"/>
      <c r="F307" s="270"/>
      <c r="G307" s="254"/>
      <c r="H307" s="254"/>
      <c r="I307" s="254"/>
      <c r="J307" s="254"/>
      <c r="K307" s="254"/>
      <c r="L307" s="254"/>
      <c r="M307" s="254"/>
      <c r="N307" s="254"/>
      <c r="O307" s="254"/>
      <c r="P307" s="254"/>
      <c r="Q307" s="254"/>
      <c r="R307" s="254"/>
      <c r="S307" s="254"/>
      <c r="T307" s="254"/>
      <c r="U307" s="254"/>
      <c r="V307" s="254"/>
      <c r="W307" s="254"/>
      <c r="X307" s="254"/>
      <c r="Y307" s="254"/>
      <c r="Z307" s="254"/>
    </row>
    <row r="308" spans="1:26" ht="13.5" customHeight="1">
      <c r="A308" s="254"/>
      <c r="B308" s="254"/>
      <c r="C308" s="254"/>
      <c r="D308" s="269"/>
      <c r="E308" s="254"/>
      <c r="F308" s="270"/>
      <c r="G308" s="254"/>
      <c r="H308" s="254"/>
      <c r="I308" s="254"/>
      <c r="J308" s="254"/>
      <c r="K308" s="254"/>
      <c r="L308" s="254"/>
      <c r="M308" s="254"/>
      <c r="N308" s="254"/>
      <c r="O308" s="254"/>
      <c r="P308" s="254"/>
      <c r="Q308" s="254"/>
      <c r="R308" s="254"/>
      <c r="S308" s="254"/>
      <c r="T308" s="254"/>
      <c r="U308" s="254"/>
      <c r="V308" s="254"/>
      <c r="W308" s="254"/>
      <c r="X308" s="254"/>
      <c r="Y308" s="254"/>
      <c r="Z308" s="254"/>
    </row>
    <row r="309" spans="1:26" ht="13.5" customHeight="1">
      <c r="A309" s="254"/>
      <c r="B309" s="254"/>
      <c r="C309" s="254"/>
      <c r="D309" s="269"/>
      <c r="E309" s="254"/>
      <c r="F309" s="270"/>
      <c r="G309" s="254"/>
      <c r="H309" s="254"/>
      <c r="I309" s="254"/>
      <c r="J309" s="254"/>
      <c r="K309" s="254"/>
      <c r="L309" s="254"/>
      <c r="M309" s="254"/>
      <c r="N309" s="254"/>
      <c r="O309" s="254"/>
      <c r="P309" s="254"/>
      <c r="Q309" s="254"/>
      <c r="R309" s="254"/>
      <c r="S309" s="254"/>
      <c r="T309" s="254"/>
      <c r="U309" s="254"/>
      <c r="V309" s="254"/>
      <c r="W309" s="254"/>
      <c r="X309" s="254"/>
      <c r="Y309" s="254"/>
      <c r="Z309" s="254"/>
    </row>
    <row r="310" spans="1:26" ht="13.5" customHeight="1">
      <c r="A310" s="254"/>
      <c r="B310" s="254"/>
      <c r="C310" s="254"/>
      <c r="D310" s="269"/>
      <c r="E310" s="254"/>
      <c r="F310" s="270"/>
      <c r="G310" s="254"/>
      <c r="H310" s="254"/>
      <c r="I310" s="254"/>
      <c r="J310" s="254"/>
      <c r="K310" s="254"/>
      <c r="L310" s="254"/>
      <c r="M310" s="254"/>
      <c r="N310" s="254"/>
      <c r="O310" s="254"/>
      <c r="P310" s="254"/>
      <c r="Q310" s="254"/>
      <c r="R310" s="254"/>
      <c r="S310" s="254"/>
      <c r="T310" s="254"/>
      <c r="U310" s="254"/>
      <c r="V310" s="254"/>
      <c r="W310" s="254"/>
      <c r="X310" s="254"/>
      <c r="Y310" s="254"/>
      <c r="Z310" s="254"/>
    </row>
    <row r="311" spans="1:26" ht="13.5" customHeight="1">
      <c r="A311" s="254"/>
      <c r="B311" s="254"/>
      <c r="C311" s="254"/>
      <c r="D311" s="269"/>
      <c r="E311" s="254"/>
      <c r="F311" s="270"/>
      <c r="G311" s="254"/>
      <c r="H311" s="254"/>
      <c r="I311" s="254"/>
      <c r="J311" s="254"/>
      <c r="K311" s="254"/>
      <c r="L311" s="254"/>
      <c r="M311" s="254"/>
      <c r="N311" s="254"/>
      <c r="O311" s="254"/>
      <c r="P311" s="254"/>
      <c r="Q311" s="254"/>
      <c r="R311" s="254"/>
      <c r="S311" s="254"/>
      <c r="T311" s="254"/>
      <c r="U311" s="254"/>
      <c r="V311" s="254"/>
      <c r="W311" s="254"/>
      <c r="X311" s="254"/>
      <c r="Y311" s="254"/>
      <c r="Z311" s="254"/>
    </row>
    <row r="312" spans="1:26" ht="13.5" customHeight="1">
      <c r="A312" s="254"/>
      <c r="B312" s="254"/>
      <c r="C312" s="254"/>
      <c r="D312" s="269"/>
      <c r="E312" s="254"/>
      <c r="F312" s="270"/>
      <c r="G312" s="254"/>
      <c r="H312" s="254"/>
      <c r="I312" s="254"/>
      <c r="J312" s="254"/>
      <c r="K312" s="254"/>
      <c r="L312" s="254"/>
      <c r="M312" s="254"/>
      <c r="N312" s="254"/>
      <c r="O312" s="254"/>
      <c r="P312" s="254"/>
      <c r="Q312" s="254"/>
      <c r="R312" s="254"/>
      <c r="S312" s="254"/>
      <c r="T312" s="254"/>
      <c r="U312" s="254"/>
      <c r="V312" s="254"/>
      <c r="W312" s="254"/>
      <c r="X312" s="254"/>
      <c r="Y312" s="254"/>
      <c r="Z312" s="254"/>
    </row>
    <row r="313" spans="1:26" ht="13.5" customHeight="1">
      <c r="A313" s="254"/>
      <c r="B313" s="254"/>
      <c r="C313" s="254"/>
      <c r="D313" s="269"/>
      <c r="E313" s="254"/>
      <c r="F313" s="270"/>
      <c r="G313" s="254"/>
      <c r="H313" s="254"/>
      <c r="I313" s="254"/>
      <c r="J313" s="254"/>
      <c r="K313" s="254"/>
      <c r="L313" s="254"/>
      <c r="M313" s="254"/>
      <c r="N313" s="254"/>
      <c r="O313" s="254"/>
      <c r="P313" s="254"/>
      <c r="Q313" s="254"/>
      <c r="R313" s="254"/>
      <c r="S313" s="254"/>
      <c r="T313" s="254"/>
      <c r="U313" s="254"/>
      <c r="V313" s="254"/>
      <c r="W313" s="254"/>
      <c r="X313" s="254"/>
      <c r="Y313" s="254"/>
      <c r="Z313" s="254"/>
    </row>
    <row r="314" spans="1:26" ht="13.5" customHeight="1">
      <c r="A314" s="254"/>
      <c r="B314" s="254"/>
      <c r="C314" s="254"/>
      <c r="D314" s="269"/>
      <c r="E314" s="254"/>
      <c r="F314" s="270"/>
      <c r="G314" s="254"/>
      <c r="H314" s="254"/>
      <c r="I314" s="254"/>
      <c r="J314" s="254"/>
      <c r="K314" s="254"/>
      <c r="L314" s="254"/>
      <c r="M314" s="254"/>
      <c r="N314" s="254"/>
      <c r="O314" s="254"/>
      <c r="P314" s="254"/>
      <c r="Q314" s="254"/>
      <c r="R314" s="254"/>
      <c r="S314" s="254"/>
      <c r="T314" s="254"/>
      <c r="U314" s="254"/>
      <c r="V314" s="254"/>
      <c r="W314" s="254"/>
      <c r="X314" s="254"/>
      <c r="Y314" s="254"/>
      <c r="Z314" s="254"/>
    </row>
    <row r="315" spans="1:26" ht="13.5" customHeight="1">
      <c r="A315" s="254"/>
      <c r="B315" s="254"/>
      <c r="C315" s="254"/>
      <c r="D315" s="269"/>
      <c r="E315" s="254"/>
      <c r="F315" s="270"/>
      <c r="G315" s="254"/>
      <c r="H315" s="254"/>
      <c r="I315" s="254"/>
      <c r="J315" s="254"/>
      <c r="K315" s="254"/>
      <c r="L315" s="254"/>
      <c r="M315" s="254"/>
      <c r="N315" s="254"/>
      <c r="O315" s="254"/>
      <c r="P315" s="254"/>
      <c r="Q315" s="254"/>
      <c r="R315" s="254"/>
      <c r="S315" s="254"/>
      <c r="T315" s="254"/>
      <c r="U315" s="254"/>
      <c r="V315" s="254"/>
      <c r="W315" s="254"/>
      <c r="X315" s="254"/>
      <c r="Y315" s="254"/>
      <c r="Z315" s="254"/>
    </row>
    <row r="316" spans="1:26" ht="13.5" customHeight="1">
      <c r="A316" s="254"/>
      <c r="B316" s="254"/>
      <c r="C316" s="254"/>
      <c r="D316" s="269"/>
      <c r="E316" s="254"/>
      <c r="F316" s="270"/>
      <c r="G316" s="254"/>
      <c r="H316" s="254"/>
      <c r="I316" s="254"/>
      <c r="J316" s="254"/>
      <c r="K316" s="254"/>
      <c r="L316" s="254"/>
      <c r="M316" s="254"/>
      <c r="N316" s="254"/>
      <c r="O316" s="254"/>
      <c r="P316" s="254"/>
      <c r="Q316" s="254"/>
      <c r="R316" s="254"/>
      <c r="S316" s="254"/>
      <c r="T316" s="254"/>
      <c r="U316" s="254"/>
      <c r="V316" s="254"/>
      <c r="W316" s="254"/>
      <c r="X316" s="254"/>
      <c r="Y316" s="254"/>
      <c r="Z316" s="254"/>
    </row>
    <row r="317" spans="1:26" ht="13.5" customHeight="1">
      <c r="A317" s="254"/>
      <c r="B317" s="254"/>
      <c r="C317" s="254"/>
      <c r="D317" s="269"/>
      <c r="E317" s="254"/>
      <c r="F317" s="270"/>
      <c r="G317" s="254"/>
      <c r="H317" s="254"/>
      <c r="I317" s="254"/>
      <c r="J317" s="254"/>
      <c r="K317" s="254"/>
      <c r="L317" s="254"/>
      <c r="M317" s="254"/>
      <c r="N317" s="254"/>
      <c r="O317" s="254"/>
      <c r="P317" s="254"/>
      <c r="Q317" s="254"/>
      <c r="R317" s="254"/>
      <c r="S317" s="254"/>
      <c r="T317" s="254"/>
      <c r="U317" s="254"/>
      <c r="V317" s="254"/>
      <c r="W317" s="254"/>
      <c r="X317" s="254"/>
      <c r="Y317" s="254"/>
      <c r="Z317" s="254"/>
    </row>
    <row r="318" spans="1:26" ht="13.5" customHeight="1">
      <c r="A318" s="254"/>
      <c r="B318" s="254"/>
      <c r="C318" s="254"/>
      <c r="D318" s="269"/>
      <c r="E318" s="254"/>
      <c r="F318" s="270"/>
      <c r="G318" s="254"/>
      <c r="H318" s="254"/>
      <c r="I318" s="254"/>
      <c r="J318" s="254"/>
      <c r="K318" s="254"/>
      <c r="L318" s="254"/>
      <c r="M318" s="254"/>
      <c r="N318" s="254"/>
      <c r="O318" s="254"/>
      <c r="P318" s="254"/>
      <c r="Q318" s="254"/>
      <c r="R318" s="254"/>
      <c r="S318" s="254"/>
      <c r="T318" s="254"/>
      <c r="U318" s="254"/>
      <c r="V318" s="254"/>
      <c r="W318" s="254"/>
      <c r="X318" s="254"/>
      <c r="Y318" s="254"/>
      <c r="Z318" s="254"/>
    </row>
    <row r="319" spans="1:26" ht="13.5" customHeight="1">
      <c r="A319" s="254"/>
      <c r="B319" s="254"/>
      <c r="C319" s="254"/>
      <c r="D319" s="269"/>
      <c r="E319" s="254"/>
      <c r="F319" s="270"/>
      <c r="G319" s="254"/>
      <c r="H319" s="254"/>
      <c r="I319" s="254"/>
      <c r="J319" s="254"/>
      <c r="K319" s="254"/>
      <c r="L319" s="254"/>
      <c r="M319" s="254"/>
      <c r="N319" s="254"/>
      <c r="O319" s="254"/>
      <c r="P319" s="254"/>
      <c r="Q319" s="254"/>
      <c r="R319" s="254"/>
      <c r="S319" s="254"/>
      <c r="T319" s="254"/>
      <c r="U319" s="254"/>
      <c r="V319" s="254"/>
      <c r="W319" s="254"/>
      <c r="X319" s="254"/>
      <c r="Y319" s="254"/>
      <c r="Z319" s="254"/>
    </row>
    <row r="320" spans="1:26" ht="13.5" customHeight="1">
      <c r="A320" s="254"/>
      <c r="B320" s="254"/>
      <c r="C320" s="254"/>
      <c r="D320" s="269"/>
      <c r="E320" s="254"/>
      <c r="F320" s="270"/>
      <c r="G320" s="254"/>
      <c r="H320" s="254"/>
      <c r="I320" s="254"/>
      <c r="J320" s="254"/>
      <c r="K320" s="254"/>
      <c r="L320" s="254"/>
      <c r="M320" s="254"/>
      <c r="N320" s="254"/>
      <c r="O320" s="254"/>
      <c r="P320" s="254"/>
      <c r="Q320" s="254"/>
      <c r="R320" s="254"/>
      <c r="S320" s="254"/>
      <c r="T320" s="254"/>
      <c r="U320" s="254"/>
      <c r="V320" s="254"/>
      <c r="W320" s="254"/>
      <c r="X320" s="254"/>
      <c r="Y320" s="254"/>
      <c r="Z320" s="254"/>
    </row>
    <row r="321" spans="1:26" ht="13.5" customHeight="1">
      <c r="A321" s="254"/>
      <c r="B321" s="254"/>
      <c r="C321" s="254"/>
      <c r="D321" s="269"/>
      <c r="E321" s="254"/>
      <c r="F321" s="270"/>
      <c r="G321" s="254"/>
      <c r="H321" s="254"/>
      <c r="I321" s="254"/>
      <c r="J321" s="254"/>
      <c r="K321" s="254"/>
      <c r="L321" s="254"/>
      <c r="M321" s="254"/>
      <c r="N321" s="254"/>
      <c r="O321" s="254"/>
      <c r="P321" s="254"/>
      <c r="Q321" s="254"/>
      <c r="R321" s="254"/>
      <c r="S321" s="254"/>
      <c r="T321" s="254"/>
      <c r="U321" s="254"/>
      <c r="V321" s="254"/>
      <c r="W321" s="254"/>
      <c r="X321" s="254"/>
      <c r="Y321" s="254"/>
      <c r="Z321" s="254"/>
    </row>
    <row r="322" spans="1:26" ht="13.5" customHeight="1">
      <c r="A322" s="254"/>
      <c r="B322" s="254"/>
      <c r="C322" s="254"/>
      <c r="D322" s="269"/>
      <c r="E322" s="254"/>
      <c r="F322" s="270"/>
      <c r="G322" s="254"/>
      <c r="H322" s="254"/>
      <c r="I322" s="254"/>
      <c r="J322" s="254"/>
      <c r="K322" s="254"/>
      <c r="L322" s="254"/>
      <c r="M322" s="254"/>
      <c r="N322" s="254"/>
      <c r="O322" s="254"/>
      <c r="P322" s="254"/>
      <c r="Q322" s="254"/>
      <c r="R322" s="254"/>
      <c r="S322" s="254"/>
      <c r="T322" s="254"/>
      <c r="U322" s="254"/>
      <c r="V322" s="254"/>
      <c r="W322" s="254"/>
      <c r="X322" s="254"/>
      <c r="Y322" s="254"/>
      <c r="Z322" s="254"/>
    </row>
    <row r="323" spans="1:26" ht="13.5" customHeight="1">
      <c r="A323" s="254"/>
      <c r="B323" s="254"/>
      <c r="C323" s="254"/>
      <c r="D323" s="269"/>
      <c r="E323" s="254"/>
      <c r="F323" s="270"/>
      <c r="G323" s="254"/>
      <c r="H323" s="254"/>
      <c r="I323" s="254"/>
      <c r="J323" s="254"/>
      <c r="K323" s="254"/>
      <c r="L323" s="254"/>
      <c r="M323" s="254"/>
      <c r="N323" s="254"/>
      <c r="O323" s="254"/>
      <c r="P323" s="254"/>
      <c r="Q323" s="254"/>
      <c r="R323" s="254"/>
      <c r="S323" s="254"/>
      <c r="T323" s="254"/>
      <c r="U323" s="254"/>
      <c r="V323" s="254"/>
      <c r="W323" s="254"/>
      <c r="X323" s="254"/>
      <c r="Y323" s="254"/>
      <c r="Z323" s="254"/>
    </row>
    <row r="324" spans="1:26" ht="13.5" customHeight="1">
      <c r="A324" s="254"/>
      <c r="B324" s="254"/>
      <c r="C324" s="254"/>
      <c r="D324" s="269"/>
      <c r="E324" s="254"/>
      <c r="F324" s="270"/>
      <c r="G324" s="254"/>
      <c r="H324" s="254"/>
      <c r="I324" s="254"/>
      <c r="J324" s="254"/>
      <c r="K324" s="254"/>
      <c r="L324" s="254"/>
      <c r="M324" s="254"/>
      <c r="N324" s="254"/>
      <c r="O324" s="254"/>
      <c r="P324" s="254"/>
      <c r="Q324" s="254"/>
      <c r="R324" s="254"/>
      <c r="S324" s="254"/>
      <c r="T324" s="254"/>
      <c r="U324" s="254"/>
      <c r="V324" s="254"/>
      <c r="W324" s="254"/>
      <c r="X324" s="254"/>
      <c r="Y324" s="254"/>
      <c r="Z324" s="254"/>
    </row>
    <row r="325" spans="1:26" ht="13.5" customHeight="1">
      <c r="A325" s="254"/>
      <c r="B325" s="254"/>
      <c r="C325" s="254"/>
      <c r="D325" s="269"/>
      <c r="E325" s="254"/>
      <c r="F325" s="270"/>
      <c r="G325" s="254"/>
      <c r="H325" s="254"/>
      <c r="I325" s="254"/>
      <c r="J325" s="254"/>
      <c r="K325" s="254"/>
      <c r="L325" s="254"/>
      <c r="M325" s="254"/>
      <c r="N325" s="254"/>
      <c r="O325" s="254"/>
      <c r="P325" s="254"/>
      <c r="Q325" s="254"/>
      <c r="R325" s="254"/>
      <c r="S325" s="254"/>
      <c r="T325" s="254"/>
      <c r="U325" s="254"/>
      <c r="V325" s="254"/>
      <c r="W325" s="254"/>
      <c r="X325" s="254"/>
      <c r="Y325" s="254"/>
      <c r="Z325" s="254"/>
    </row>
    <row r="326" spans="1:26" ht="13.5" customHeight="1">
      <c r="A326" s="254"/>
      <c r="B326" s="254"/>
      <c r="C326" s="254"/>
      <c r="D326" s="269"/>
      <c r="E326" s="254"/>
      <c r="F326" s="270"/>
      <c r="G326" s="254"/>
      <c r="H326" s="254"/>
      <c r="I326" s="254"/>
      <c r="J326" s="254"/>
      <c r="K326" s="254"/>
      <c r="L326" s="254"/>
      <c r="M326" s="254"/>
      <c r="N326" s="254"/>
      <c r="O326" s="254"/>
      <c r="P326" s="254"/>
      <c r="Q326" s="254"/>
      <c r="R326" s="254"/>
      <c r="S326" s="254"/>
      <c r="T326" s="254"/>
      <c r="U326" s="254"/>
      <c r="V326" s="254"/>
      <c r="W326" s="254"/>
      <c r="X326" s="254"/>
      <c r="Y326" s="254"/>
      <c r="Z326" s="254"/>
    </row>
    <row r="327" spans="1:26" ht="13.5" customHeight="1">
      <c r="A327" s="254"/>
      <c r="B327" s="254"/>
      <c r="C327" s="254"/>
      <c r="D327" s="269"/>
      <c r="E327" s="254"/>
      <c r="F327" s="270"/>
      <c r="G327" s="254"/>
      <c r="H327" s="254"/>
      <c r="I327" s="254"/>
      <c r="J327" s="254"/>
      <c r="K327" s="254"/>
      <c r="L327" s="254"/>
      <c r="M327" s="254"/>
      <c r="N327" s="254"/>
      <c r="O327" s="254"/>
      <c r="P327" s="254"/>
      <c r="Q327" s="254"/>
      <c r="R327" s="254"/>
      <c r="S327" s="254"/>
      <c r="T327" s="254"/>
      <c r="U327" s="254"/>
      <c r="V327" s="254"/>
      <c r="W327" s="254"/>
      <c r="X327" s="254"/>
      <c r="Y327" s="254"/>
      <c r="Z327" s="254"/>
    </row>
    <row r="328" spans="1:26" ht="13.5" customHeight="1">
      <c r="A328" s="254"/>
      <c r="B328" s="254"/>
      <c r="C328" s="254"/>
      <c r="D328" s="269"/>
      <c r="E328" s="254"/>
      <c r="F328" s="270"/>
      <c r="G328" s="254"/>
      <c r="H328" s="254"/>
      <c r="I328" s="254"/>
      <c r="J328" s="254"/>
      <c r="K328" s="254"/>
      <c r="L328" s="254"/>
      <c r="M328" s="254"/>
      <c r="N328" s="254"/>
      <c r="O328" s="254"/>
      <c r="P328" s="254"/>
      <c r="Q328" s="254"/>
      <c r="R328" s="254"/>
      <c r="S328" s="254"/>
      <c r="T328" s="254"/>
      <c r="U328" s="254"/>
      <c r="V328" s="254"/>
      <c r="W328" s="254"/>
      <c r="X328" s="254"/>
      <c r="Y328" s="254"/>
      <c r="Z328" s="254"/>
    </row>
    <row r="329" spans="1:26" ht="13.5" customHeight="1">
      <c r="A329" s="254"/>
      <c r="B329" s="254"/>
      <c r="C329" s="254"/>
      <c r="D329" s="269"/>
      <c r="E329" s="254"/>
      <c r="F329" s="270"/>
      <c r="G329" s="254"/>
      <c r="H329" s="254"/>
      <c r="I329" s="254"/>
      <c r="J329" s="254"/>
      <c r="K329" s="254"/>
      <c r="L329" s="254"/>
      <c r="M329" s="254"/>
      <c r="N329" s="254"/>
      <c r="O329" s="254"/>
      <c r="P329" s="254"/>
      <c r="Q329" s="254"/>
      <c r="R329" s="254"/>
      <c r="S329" s="254"/>
      <c r="T329" s="254"/>
      <c r="U329" s="254"/>
      <c r="V329" s="254"/>
      <c r="W329" s="254"/>
      <c r="X329" s="254"/>
      <c r="Y329" s="254"/>
      <c r="Z329" s="254"/>
    </row>
    <row r="330" spans="1:26" ht="13.5" customHeight="1">
      <c r="A330" s="254"/>
      <c r="B330" s="254"/>
      <c r="C330" s="254"/>
      <c r="D330" s="269"/>
      <c r="E330" s="254"/>
      <c r="F330" s="270"/>
      <c r="G330" s="254"/>
      <c r="H330" s="254"/>
      <c r="I330" s="254"/>
      <c r="J330" s="254"/>
      <c r="K330" s="254"/>
      <c r="L330" s="254"/>
      <c r="M330" s="254"/>
      <c r="N330" s="254"/>
      <c r="O330" s="254"/>
      <c r="P330" s="254"/>
      <c r="Q330" s="254"/>
      <c r="R330" s="254"/>
      <c r="S330" s="254"/>
      <c r="T330" s="254"/>
      <c r="U330" s="254"/>
      <c r="V330" s="254"/>
      <c r="W330" s="254"/>
      <c r="X330" s="254"/>
      <c r="Y330" s="254"/>
      <c r="Z330" s="254"/>
    </row>
    <row r="331" spans="1:26" ht="13.5" customHeight="1">
      <c r="A331" s="254"/>
      <c r="B331" s="254"/>
      <c r="C331" s="254"/>
      <c r="D331" s="269"/>
      <c r="E331" s="254"/>
      <c r="F331" s="270"/>
      <c r="G331" s="254"/>
      <c r="H331" s="254"/>
      <c r="I331" s="254"/>
      <c r="J331" s="254"/>
      <c r="K331" s="254"/>
      <c r="L331" s="254"/>
      <c r="M331" s="254"/>
      <c r="N331" s="254"/>
      <c r="O331" s="254"/>
      <c r="P331" s="254"/>
      <c r="Q331" s="254"/>
      <c r="R331" s="254"/>
      <c r="S331" s="254"/>
      <c r="T331" s="254"/>
      <c r="U331" s="254"/>
      <c r="V331" s="254"/>
      <c r="W331" s="254"/>
      <c r="X331" s="254"/>
      <c r="Y331" s="254"/>
      <c r="Z331" s="254"/>
    </row>
    <row r="332" spans="1:26" ht="13.5" customHeight="1">
      <c r="A332" s="254"/>
      <c r="B332" s="254"/>
      <c r="C332" s="254"/>
      <c r="D332" s="269"/>
      <c r="E332" s="254"/>
      <c r="F332" s="270"/>
      <c r="G332" s="254"/>
      <c r="H332" s="254"/>
      <c r="I332" s="254"/>
      <c r="J332" s="254"/>
      <c r="K332" s="254"/>
      <c r="L332" s="254"/>
      <c r="M332" s="254"/>
      <c r="N332" s="254"/>
      <c r="O332" s="254"/>
      <c r="P332" s="254"/>
      <c r="Q332" s="254"/>
      <c r="R332" s="254"/>
      <c r="S332" s="254"/>
      <c r="T332" s="254"/>
      <c r="U332" s="254"/>
      <c r="V332" s="254"/>
      <c r="W332" s="254"/>
      <c r="X332" s="254"/>
      <c r="Y332" s="254"/>
      <c r="Z332" s="254"/>
    </row>
    <row r="333" spans="1:26" ht="13.5" customHeight="1">
      <c r="A333" s="254"/>
      <c r="B333" s="254"/>
      <c r="C333" s="254"/>
      <c r="D333" s="269"/>
      <c r="E333" s="254"/>
      <c r="F333" s="270"/>
      <c r="G333" s="254"/>
      <c r="H333" s="254"/>
      <c r="I333" s="254"/>
      <c r="J333" s="254"/>
      <c r="K333" s="254"/>
      <c r="L333" s="254"/>
      <c r="M333" s="254"/>
      <c r="N333" s="254"/>
      <c r="O333" s="254"/>
      <c r="P333" s="254"/>
      <c r="Q333" s="254"/>
      <c r="R333" s="254"/>
      <c r="S333" s="254"/>
      <c r="T333" s="254"/>
      <c r="U333" s="254"/>
      <c r="V333" s="254"/>
      <c r="W333" s="254"/>
      <c r="X333" s="254"/>
      <c r="Y333" s="254"/>
      <c r="Z333" s="254"/>
    </row>
    <row r="334" spans="1:26" ht="13.5" customHeight="1">
      <c r="A334" s="254"/>
      <c r="B334" s="254"/>
      <c r="C334" s="254"/>
      <c r="D334" s="269"/>
      <c r="E334" s="254"/>
      <c r="F334" s="270"/>
      <c r="G334" s="254"/>
      <c r="H334" s="254"/>
      <c r="I334" s="254"/>
      <c r="J334" s="254"/>
      <c r="K334" s="254"/>
      <c r="L334" s="254"/>
      <c r="M334" s="254"/>
      <c r="N334" s="254"/>
      <c r="O334" s="254"/>
      <c r="P334" s="254"/>
      <c r="Q334" s="254"/>
      <c r="R334" s="254"/>
      <c r="S334" s="254"/>
      <c r="T334" s="254"/>
      <c r="U334" s="254"/>
      <c r="V334" s="254"/>
      <c r="W334" s="254"/>
      <c r="X334" s="254"/>
      <c r="Y334" s="254"/>
      <c r="Z334" s="254"/>
    </row>
    <row r="335" spans="1:26" ht="13.5" customHeight="1">
      <c r="A335" s="254"/>
      <c r="B335" s="254"/>
      <c r="C335" s="254"/>
      <c r="D335" s="269"/>
      <c r="E335" s="254"/>
      <c r="F335" s="270"/>
      <c r="G335" s="254"/>
      <c r="H335" s="254"/>
      <c r="I335" s="254"/>
      <c r="J335" s="254"/>
      <c r="K335" s="254"/>
      <c r="L335" s="254"/>
      <c r="M335" s="254"/>
      <c r="N335" s="254"/>
      <c r="O335" s="254"/>
      <c r="P335" s="254"/>
      <c r="Q335" s="254"/>
      <c r="R335" s="254"/>
      <c r="S335" s="254"/>
      <c r="T335" s="254"/>
      <c r="U335" s="254"/>
      <c r="V335" s="254"/>
      <c r="W335" s="254"/>
      <c r="X335" s="254"/>
      <c r="Y335" s="254"/>
      <c r="Z335" s="254"/>
    </row>
    <row r="336" spans="1:26" ht="13.5" customHeight="1">
      <c r="A336" s="254"/>
      <c r="B336" s="254"/>
      <c r="C336" s="254"/>
      <c r="D336" s="269"/>
      <c r="E336" s="254"/>
      <c r="F336" s="270"/>
      <c r="G336" s="254"/>
      <c r="H336" s="254"/>
      <c r="I336" s="254"/>
      <c r="J336" s="254"/>
      <c r="K336" s="254"/>
      <c r="L336" s="254"/>
      <c r="M336" s="254"/>
      <c r="N336" s="254"/>
      <c r="O336" s="254"/>
      <c r="P336" s="254"/>
      <c r="Q336" s="254"/>
      <c r="R336" s="254"/>
      <c r="S336" s="254"/>
      <c r="T336" s="254"/>
      <c r="U336" s="254"/>
      <c r="V336" s="254"/>
      <c r="W336" s="254"/>
      <c r="X336" s="254"/>
      <c r="Y336" s="254"/>
      <c r="Z336" s="254"/>
    </row>
    <row r="337" spans="1:26" ht="13.5" customHeight="1">
      <c r="A337" s="254"/>
      <c r="B337" s="254"/>
      <c r="C337" s="254"/>
      <c r="D337" s="269"/>
      <c r="E337" s="254"/>
      <c r="F337" s="270"/>
      <c r="G337" s="254"/>
      <c r="H337" s="254"/>
      <c r="I337" s="254"/>
      <c r="J337" s="254"/>
      <c r="K337" s="254"/>
      <c r="L337" s="254"/>
      <c r="M337" s="254"/>
      <c r="N337" s="254"/>
      <c r="O337" s="254"/>
      <c r="P337" s="254"/>
      <c r="Q337" s="254"/>
      <c r="R337" s="254"/>
      <c r="S337" s="254"/>
      <c r="T337" s="254"/>
      <c r="U337" s="254"/>
      <c r="V337" s="254"/>
      <c r="W337" s="254"/>
      <c r="X337" s="254"/>
      <c r="Y337" s="254"/>
      <c r="Z337" s="254"/>
    </row>
    <row r="338" spans="1:26" ht="13.5" customHeight="1">
      <c r="A338" s="254"/>
      <c r="B338" s="254"/>
      <c r="C338" s="254"/>
      <c r="D338" s="269"/>
      <c r="E338" s="254"/>
      <c r="F338" s="270"/>
      <c r="G338" s="254"/>
      <c r="H338" s="254"/>
      <c r="I338" s="254"/>
      <c r="J338" s="254"/>
      <c r="K338" s="254"/>
      <c r="L338" s="254"/>
      <c r="M338" s="254"/>
      <c r="N338" s="254"/>
      <c r="O338" s="254"/>
      <c r="P338" s="254"/>
      <c r="Q338" s="254"/>
      <c r="R338" s="254"/>
      <c r="S338" s="254"/>
      <c r="T338" s="254"/>
      <c r="U338" s="254"/>
      <c r="V338" s="254"/>
      <c r="W338" s="254"/>
      <c r="X338" s="254"/>
      <c r="Y338" s="254"/>
      <c r="Z338" s="254"/>
    </row>
    <row r="339" spans="1:26" ht="13.5" customHeight="1">
      <c r="A339" s="254"/>
      <c r="B339" s="254"/>
      <c r="C339" s="254"/>
      <c r="D339" s="269"/>
      <c r="E339" s="254"/>
      <c r="F339" s="270"/>
      <c r="G339" s="254"/>
      <c r="H339" s="254"/>
      <c r="I339" s="254"/>
      <c r="J339" s="254"/>
      <c r="K339" s="254"/>
      <c r="L339" s="254"/>
      <c r="M339" s="254"/>
      <c r="N339" s="254"/>
      <c r="O339" s="254"/>
      <c r="P339" s="254"/>
      <c r="Q339" s="254"/>
      <c r="R339" s="254"/>
      <c r="S339" s="254"/>
      <c r="T339" s="254"/>
      <c r="U339" s="254"/>
      <c r="V339" s="254"/>
      <c r="W339" s="254"/>
      <c r="X339" s="254"/>
      <c r="Y339" s="254"/>
      <c r="Z339" s="254"/>
    </row>
    <row r="340" spans="1:26" ht="13.5" customHeight="1">
      <c r="A340" s="254"/>
      <c r="B340" s="254"/>
      <c r="C340" s="254"/>
      <c r="D340" s="269"/>
      <c r="E340" s="254"/>
      <c r="F340" s="270"/>
      <c r="G340" s="254"/>
      <c r="H340" s="254"/>
      <c r="I340" s="254"/>
      <c r="J340" s="254"/>
      <c r="K340" s="254"/>
      <c r="L340" s="254"/>
      <c r="M340" s="254"/>
      <c r="N340" s="254"/>
      <c r="O340" s="254"/>
      <c r="P340" s="254"/>
      <c r="Q340" s="254"/>
      <c r="R340" s="254"/>
      <c r="S340" s="254"/>
      <c r="T340" s="254"/>
      <c r="U340" s="254"/>
      <c r="V340" s="254"/>
      <c r="W340" s="254"/>
      <c r="X340" s="254"/>
      <c r="Y340" s="254"/>
      <c r="Z340" s="254"/>
    </row>
    <row r="341" spans="1:26" ht="13.5" customHeight="1">
      <c r="A341" s="254"/>
      <c r="B341" s="254"/>
      <c r="C341" s="254"/>
      <c r="D341" s="269"/>
      <c r="E341" s="254"/>
      <c r="F341" s="270"/>
      <c r="G341" s="254"/>
      <c r="H341" s="254"/>
      <c r="I341" s="254"/>
      <c r="J341" s="254"/>
      <c r="K341" s="254"/>
      <c r="L341" s="254"/>
      <c r="M341" s="254"/>
      <c r="N341" s="254"/>
      <c r="O341" s="254"/>
      <c r="P341" s="254"/>
      <c r="Q341" s="254"/>
      <c r="R341" s="254"/>
      <c r="S341" s="254"/>
      <c r="T341" s="254"/>
      <c r="U341" s="254"/>
      <c r="V341" s="254"/>
      <c r="W341" s="254"/>
      <c r="X341" s="254"/>
      <c r="Y341" s="254"/>
      <c r="Z341" s="254"/>
    </row>
    <row r="342" spans="1:26" ht="13.5" customHeight="1">
      <c r="A342" s="254"/>
      <c r="B342" s="254"/>
      <c r="C342" s="254"/>
      <c r="D342" s="269"/>
      <c r="E342" s="254"/>
      <c r="F342" s="270"/>
      <c r="G342" s="254"/>
      <c r="H342" s="254"/>
      <c r="I342" s="254"/>
      <c r="J342" s="254"/>
      <c r="K342" s="254"/>
      <c r="L342" s="254"/>
      <c r="M342" s="254"/>
      <c r="N342" s="254"/>
      <c r="O342" s="254"/>
      <c r="P342" s="254"/>
      <c r="Q342" s="254"/>
      <c r="R342" s="254"/>
      <c r="S342" s="254"/>
      <c r="T342" s="254"/>
      <c r="U342" s="254"/>
      <c r="V342" s="254"/>
      <c r="W342" s="254"/>
      <c r="X342" s="254"/>
      <c r="Y342" s="254"/>
      <c r="Z342" s="254"/>
    </row>
    <row r="343" spans="1:26" ht="13.5" customHeight="1">
      <c r="A343" s="254"/>
      <c r="B343" s="254"/>
      <c r="C343" s="254"/>
      <c r="D343" s="269"/>
      <c r="E343" s="254"/>
      <c r="F343" s="270"/>
      <c r="G343" s="254"/>
      <c r="H343" s="254"/>
      <c r="I343" s="254"/>
      <c r="J343" s="254"/>
      <c r="K343" s="254"/>
      <c r="L343" s="254"/>
      <c r="M343" s="254"/>
      <c r="N343" s="254"/>
      <c r="O343" s="254"/>
      <c r="P343" s="254"/>
      <c r="Q343" s="254"/>
      <c r="R343" s="254"/>
      <c r="S343" s="254"/>
      <c r="T343" s="254"/>
      <c r="U343" s="254"/>
      <c r="V343" s="254"/>
      <c r="W343" s="254"/>
      <c r="X343" s="254"/>
      <c r="Y343" s="254"/>
      <c r="Z343" s="254"/>
    </row>
    <row r="344" spans="1:26" ht="13.5" customHeight="1">
      <c r="A344" s="254"/>
      <c r="B344" s="254"/>
      <c r="C344" s="254"/>
      <c r="D344" s="269"/>
      <c r="E344" s="254"/>
      <c r="F344" s="270"/>
      <c r="G344" s="254"/>
      <c r="H344" s="254"/>
      <c r="I344" s="254"/>
      <c r="J344" s="254"/>
      <c r="K344" s="254"/>
      <c r="L344" s="254"/>
      <c r="M344" s="254"/>
      <c r="N344" s="254"/>
      <c r="O344" s="254"/>
      <c r="P344" s="254"/>
      <c r="Q344" s="254"/>
      <c r="R344" s="254"/>
      <c r="S344" s="254"/>
      <c r="T344" s="254"/>
      <c r="U344" s="254"/>
      <c r="V344" s="254"/>
      <c r="W344" s="254"/>
      <c r="X344" s="254"/>
      <c r="Y344" s="254"/>
      <c r="Z344" s="254"/>
    </row>
    <row r="345" spans="1:26" ht="13.5" customHeight="1">
      <c r="A345" s="254"/>
      <c r="B345" s="254"/>
      <c r="C345" s="254"/>
      <c r="D345" s="269"/>
      <c r="E345" s="254"/>
      <c r="F345" s="270"/>
      <c r="G345" s="254"/>
      <c r="H345" s="254"/>
      <c r="I345" s="254"/>
      <c r="J345" s="254"/>
      <c r="K345" s="254"/>
      <c r="L345" s="254"/>
      <c r="M345" s="254"/>
      <c r="N345" s="254"/>
      <c r="O345" s="254"/>
      <c r="P345" s="254"/>
      <c r="Q345" s="254"/>
      <c r="R345" s="254"/>
      <c r="S345" s="254"/>
      <c r="T345" s="254"/>
      <c r="U345" s="254"/>
      <c r="V345" s="254"/>
      <c r="W345" s="254"/>
      <c r="X345" s="254"/>
      <c r="Y345" s="254"/>
      <c r="Z345" s="254"/>
    </row>
    <row r="346" spans="1:26" ht="13.5" customHeight="1">
      <c r="A346" s="254"/>
      <c r="B346" s="254"/>
      <c r="C346" s="254"/>
      <c r="D346" s="269"/>
      <c r="E346" s="254"/>
      <c r="F346" s="270"/>
      <c r="G346" s="254"/>
      <c r="H346" s="254"/>
      <c r="I346" s="254"/>
      <c r="J346" s="254"/>
      <c r="K346" s="254"/>
      <c r="L346" s="254"/>
      <c r="M346" s="254"/>
      <c r="N346" s="254"/>
      <c r="O346" s="254"/>
      <c r="P346" s="254"/>
      <c r="Q346" s="254"/>
      <c r="R346" s="254"/>
      <c r="S346" s="254"/>
      <c r="T346" s="254"/>
      <c r="U346" s="254"/>
      <c r="V346" s="254"/>
      <c r="W346" s="254"/>
      <c r="X346" s="254"/>
      <c r="Y346" s="254"/>
      <c r="Z346" s="254"/>
    </row>
    <row r="347" spans="1:26" ht="13.5" customHeight="1">
      <c r="A347" s="254"/>
      <c r="B347" s="254"/>
      <c r="C347" s="254"/>
      <c r="D347" s="269"/>
      <c r="E347" s="254"/>
      <c r="F347" s="270"/>
      <c r="G347" s="254"/>
      <c r="H347" s="254"/>
      <c r="I347" s="254"/>
      <c r="J347" s="254"/>
      <c r="K347" s="254"/>
      <c r="L347" s="254"/>
      <c r="M347" s="254"/>
      <c r="N347" s="254"/>
      <c r="O347" s="254"/>
      <c r="P347" s="254"/>
      <c r="Q347" s="254"/>
      <c r="R347" s="254"/>
      <c r="S347" s="254"/>
      <c r="T347" s="254"/>
      <c r="U347" s="254"/>
      <c r="V347" s="254"/>
      <c r="W347" s="254"/>
      <c r="X347" s="254"/>
      <c r="Y347" s="254"/>
      <c r="Z347" s="254"/>
    </row>
    <row r="348" spans="1:26" ht="13.5" customHeight="1">
      <c r="A348" s="254"/>
      <c r="B348" s="254"/>
      <c r="C348" s="254"/>
      <c r="D348" s="269"/>
      <c r="E348" s="254"/>
      <c r="F348" s="270"/>
      <c r="G348" s="254"/>
      <c r="H348" s="254"/>
      <c r="I348" s="254"/>
      <c r="J348" s="254"/>
      <c r="K348" s="254"/>
      <c r="L348" s="254"/>
      <c r="M348" s="254"/>
      <c r="N348" s="254"/>
      <c r="O348" s="254"/>
      <c r="P348" s="254"/>
      <c r="Q348" s="254"/>
      <c r="R348" s="254"/>
      <c r="S348" s="254"/>
      <c r="T348" s="254"/>
      <c r="U348" s="254"/>
      <c r="V348" s="254"/>
      <c r="W348" s="254"/>
      <c r="X348" s="254"/>
      <c r="Y348" s="254"/>
      <c r="Z348" s="254"/>
    </row>
    <row r="349" spans="1:26" ht="13.5" customHeight="1">
      <c r="A349" s="254"/>
      <c r="B349" s="254"/>
      <c r="C349" s="254"/>
      <c r="D349" s="269"/>
      <c r="E349" s="254"/>
      <c r="F349" s="270"/>
      <c r="G349" s="254"/>
      <c r="H349" s="254"/>
      <c r="I349" s="254"/>
      <c r="J349" s="254"/>
      <c r="K349" s="254"/>
      <c r="L349" s="254"/>
      <c r="M349" s="254"/>
      <c r="N349" s="254"/>
      <c r="O349" s="254"/>
      <c r="P349" s="254"/>
      <c r="Q349" s="254"/>
      <c r="R349" s="254"/>
      <c r="S349" s="254"/>
      <c r="T349" s="254"/>
      <c r="U349" s="254"/>
      <c r="V349" s="254"/>
      <c r="W349" s="254"/>
      <c r="X349" s="254"/>
      <c r="Y349" s="254"/>
      <c r="Z349" s="254"/>
    </row>
    <row r="350" spans="1:26" ht="13.5" customHeight="1">
      <c r="A350" s="254"/>
      <c r="B350" s="254"/>
      <c r="C350" s="254"/>
      <c r="D350" s="269"/>
      <c r="E350" s="254"/>
      <c r="F350" s="270"/>
      <c r="G350" s="254"/>
      <c r="H350" s="254"/>
      <c r="I350" s="254"/>
      <c r="J350" s="254"/>
      <c r="K350" s="254"/>
      <c r="L350" s="254"/>
      <c r="M350" s="254"/>
      <c r="N350" s="254"/>
      <c r="O350" s="254"/>
      <c r="P350" s="254"/>
      <c r="Q350" s="254"/>
      <c r="R350" s="254"/>
      <c r="S350" s="254"/>
      <c r="T350" s="254"/>
      <c r="U350" s="254"/>
      <c r="V350" s="254"/>
      <c r="W350" s="254"/>
      <c r="X350" s="254"/>
      <c r="Y350" s="254"/>
      <c r="Z350" s="254"/>
    </row>
    <row r="351" spans="1:26" ht="13.5" customHeight="1">
      <c r="A351" s="254"/>
      <c r="B351" s="254"/>
      <c r="C351" s="254"/>
      <c r="D351" s="269"/>
      <c r="E351" s="254"/>
      <c r="F351" s="270"/>
      <c r="G351" s="254"/>
      <c r="H351" s="254"/>
      <c r="I351" s="254"/>
      <c r="J351" s="254"/>
      <c r="K351" s="254"/>
      <c r="L351" s="254"/>
      <c r="M351" s="254"/>
      <c r="N351" s="254"/>
      <c r="O351" s="254"/>
      <c r="P351" s="254"/>
      <c r="Q351" s="254"/>
      <c r="R351" s="254"/>
      <c r="S351" s="254"/>
      <c r="T351" s="254"/>
      <c r="U351" s="254"/>
      <c r="V351" s="254"/>
      <c r="W351" s="254"/>
      <c r="X351" s="254"/>
      <c r="Y351" s="254"/>
      <c r="Z351" s="254"/>
    </row>
    <row r="352" spans="1:26" ht="13.5" customHeight="1">
      <c r="A352" s="254"/>
      <c r="B352" s="254"/>
      <c r="C352" s="254"/>
      <c r="D352" s="269"/>
      <c r="E352" s="254"/>
      <c r="F352" s="270"/>
      <c r="G352" s="254"/>
      <c r="H352" s="254"/>
      <c r="I352" s="254"/>
      <c r="J352" s="254"/>
      <c r="K352" s="254"/>
      <c r="L352" s="254"/>
      <c r="M352" s="254"/>
      <c r="N352" s="254"/>
      <c r="O352" s="254"/>
      <c r="P352" s="254"/>
      <c r="Q352" s="254"/>
      <c r="R352" s="254"/>
      <c r="S352" s="254"/>
      <c r="T352" s="254"/>
      <c r="U352" s="254"/>
      <c r="V352" s="254"/>
      <c r="W352" s="254"/>
      <c r="X352" s="254"/>
      <c r="Y352" s="254"/>
      <c r="Z352" s="254"/>
    </row>
    <row r="353" spans="1:26" ht="13.5" customHeight="1">
      <c r="A353" s="254"/>
      <c r="B353" s="254"/>
      <c r="C353" s="254"/>
      <c r="D353" s="269"/>
      <c r="E353" s="254"/>
      <c r="F353" s="270"/>
      <c r="G353" s="254"/>
      <c r="H353" s="254"/>
      <c r="I353" s="254"/>
      <c r="J353" s="254"/>
      <c r="K353" s="254"/>
      <c r="L353" s="254"/>
      <c r="M353" s="254"/>
      <c r="N353" s="254"/>
      <c r="O353" s="254"/>
      <c r="P353" s="254"/>
      <c r="Q353" s="254"/>
      <c r="R353" s="254"/>
      <c r="S353" s="254"/>
      <c r="T353" s="254"/>
      <c r="U353" s="254"/>
      <c r="V353" s="254"/>
      <c r="W353" s="254"/>
      <c r="X353" s="254"/>
      <c r="Y353" s="254"/>
      <c r="Z353" s="254"/>
    </row>
    <row r="354" spans="1:26" ht="13.5" customHeight="1">
      <c r="A354" s="254"/>
      <c r="B354" s="254"/>
      <c r="C354" s="254"/>
      <c r="D354" s="269"/>
      <c r="E354" s="254"/>
      <c r="F354" s="270"/>
      <c r="G354" s="254"/>
      <c r="H354" s="254"/>
      <c r="I354" s="254"/>
      <c r="J354" s="254"/>
      <c r="K354" s="254"/>
      <c r="L354" s="254"/>
      <c r="M354" s="254"/>
      <c r="N354" s="254"/>
      <c r="O354" s="254"/>
      <c r="P354" s="254"/>
      <c r="Q354" s="254"/>
      <c r="R354" s="254"/>
      <c r="S354" s="254"/>
      <c r="T354" s="254"/>
      <c r="U354" s="254"/>
      <c r="V354" s="254"/>
      <c r="W354" s="254"/>
      <c r="X354" s="254"/>
      <c r="Y354" s="254"/>
      <c r="Z354" s="254"/>
    </row>
    <row r="355" spans="1:26" ht="13.5" customHeight="1">
      <c r="A355" s="254"/>
      <c r="B355" s="254"/>
      <c r="C355" s="254"/>
      <c r="D355" s="269"/>
      <c r="E355" s="254"/>
      <c r="F355" s="270"/>
      <c r="G355" s="254"/>
      <c r="H355" s="254"/>
      <c r="I355" s="254"/>
      <c r="J355" s="254"/>
      <c r="K355" s="254"/>
      <c r="L355" s="254"/>
      <c r="M355" s="254"/>
      <c r="N355" s="254"/>
      <c r="O355" s="254"/>
      <c r="P355" s="254"/>
      <c r="Q355" s="254"/>
      <c r="R355" s="254"/>
      <c r="S355" s="254"/>
      <c r="T355" s="254"/>
      <c r="U355" s="254"/>
      <c r="V355" s="254"/>
      <c r="W355" s="254"/>
      <c r="X355" s="254"/>
      <c r="Y355" s="254"/>
      <c r="Z355" s="254"/>
    </row>
    <row r="356" spans="1:26" ht="13.5" customHeight="1">
      <c r="A356" s="254"/>
      <c r="B356" s="254"/>
      <c r="C356" s="254"/>
      <c r="D356" s="269"/>
      <c r="E356" s="254"/>
      <c r="F356" s="270"/>
      <c r="G356" s="254"/>
      <c r="H356" s="254"/>
      <c r="I356" s="254"/>
      <c r="J356" s="254"/>
      <c r="K356" s="254"/>
      <c r="L356" s="254"/>
      <c r="M356" s="254"/>
      <c r="N356" s="254"/>
      <c r="O356" s="254"/>
      <c r="P356" s="254"/>
      <c r="Q356" s="254"/>
      <c r="R356" s="254"/>
      <c r="S356" s="254"/>
      <c r="T356" s="254"/>
      <c r="U356" s="254"/>
      <c r="V356" s="254"/>
      <c r="W356" s="254"/>
      <c r="X356" s="254"/>
      <c r="Y356" s="254"/>
      <c r="Z356" s="254"/>
    </row>
    <row r="357" spans="1:26" ht="13.5" customHeight="1">
      <c r="A357" s="254"/>
      <c r="B357" s="254"/>
      <c r="C357" s="254"/>
      <c r="D357" s="269"/>
      <c r="E357" s="254"/>
      <c r="F357" s="270"/>
      <c r="G357" s="254"/>
      <c r="H357" s="254"/>
      <c r="I357" s="254"/>
      <c r="J357" s="254"/>
      <c r="K357" s="254"/>
      <c r="L357" s="254"/>
      <c r="M357" s="254"/>
      <c r="N357" s="254"/>
      <c r="O357" s="254"/>
      <c r="P357" s="254"/>
      <c r="Q357" s="254"/>
      <c r="R357" s="254"/>
      <c r="S357" s="254"/>
      <c r="T357" s="254"/>
      <c r="U357" s="254"/>
      <c r="V357" s="254"/>
      <c r="W357" s="254"/>
      <c r="X357" s="254"/>
      <c r="Y357" s="254"/>
      <c r="Z357" s="254"/>
    </row>
    <row r="358" spans="1:26" ht="13.5" customHeight="1">
      <c r="A358" s="254"/>
      <c r="B358" s="254"/>
      <c r="C358" s="254"/>
      <c r="D358" s="269"/>
      <c r="E358" s="254"/>
      <c r="F358" s="270"/>
      <c r="G358" s="254"/>
      <c r="H358" s="254"/>
      <c r="I358" s="254"/>
      <c r="J358" s="254"/>
      <c r="K358" s="254"/>
      <c r="L358" s="254"/>
      <c r="M358" s="254"/>
      <c r="N358" s="254"/>
      <c r="O358" s="254"/>
      <c r="P358" s="254"/>
      <c r="Q358" s="254"/>
      <c r="R358" s="254"/>
      <c r="S358" s="254"/>
      <c r="T358" s="254"/>
      <c r="U358" s="254"/>
      <c r="V358" s="254"/>
      <c r="W358" s="254"/>
      <c r="X358" s="254"/>
      <c r="Y358" s="254"/>
      <c r="Z358" s="254"/>
    </row>
    <row r="359" spans="1:26" ht="13.5" customHeight="1">
      <c r="A359" s="254"/>
      <c r="B359" s="254"/>
      <c r="C359" s="254"/>
      <c r="D359" s="269"/>
      <c r="E359" s="254"/>
      <c r="F359" s="270"/>
      <c r="G359" s="254"/>
      <c r="H359" s="254"/>
      <c r="I359" s="254"/>
      <c r="J359" s="254"/>
      <c r="K359" s="254"/>
      <c r="L359" s="254"/>
      <c r="M359" s="254"/>
      <c r="N359" s="254"/>
      <c r="O359" s="254"/>
      <c r="P359" s="254"/>
      <c r="Q359" s="254"/>
      <c r="R359" s="254"/>
      <c r="S359" s="254"/>
      <c r="T359" s="254"/>
      <c r="U359" s="254"/>
      <c r="V359" s="254"/>
      <c r="W359" s="254"/>
      <c r="X359" s="254"/>
      <c r="Y359" s="254"/>
      <c r="Z359" s="254"/>
    </row>
    <row r="360" spans="1:26" ht="13.5" customHeight="1">
      <c r="A360" s="254"/>
      <c r="B360" s="254"/>
      <c r="C360" s="254"/>
      <c r="D360" s="269"/>
      <c r="E360" s="254"/>
      <c r="F360" s="270"/>
      <c r="G360" s="254"/>
      <c r="H360" s="254"/>
      <c r="I360" s="254"/>
      <c r="J360" s="254"/>
      <c r="K360" s="254"/>
      <c r="L360" s="254"/>
      <c r="M360" s="254"/>
      <c r="N360" s="254"/>
      <c r="O360" s="254"/>
      <c r="P360" s="254"/>
      <c r="Q360" s="254"/>
      <c r="R360" s="254"/>
      <c r="S360" s="254"/>
      <c r="T360" s="254"/>
      <c r="U360" s="254"/>
      <c r="V360" s="254"/>
      <c r="W360" s="254"/>
      <c r="X360" s="254"/>
      <c r="Y360" s="254"/>
      <c r="Z360" s="254"/>
    </row>
    <row r="361" spans="1:26" ht="13.5" customHeight="1">
      <c r="A361" s="254"/>
      <c r="B361" s="254"/>
      <c r="C361" s="254"/>
      <c r="D361" s="269"/>
      <c r="E361" s="254"/>
      <c r="F361" s="270"/>
      <c r="G361" s="254"/>
      <c r="H361" s="254"/>
      <c r="I361" s="254"/>
      <c r="J361" s="254"/>
      <c r="K361" s="254"/>
      <c r="L361" s="254"/>
      <c r="M361" s="254"/>
      <c r="N361" s="254"/>
      <c r="O361" s="254"/>
      <c r="P361" s="254"/>
      <c r="Q361" s="254"/>
      <c r="R361" s="254"/>
      <c r="S361" s="254"/>
      <c r="T361" s="254"/>
      <c r="U361" s="254"/>
      <c r="V361" s="254"/>
      <c r="W361" s="254"/>
      <c r="X361" s="254"/>
      <c r="Y361" s="254"/>
      <c r="Z361" s="254"/>
    </row>
    <row r="362" spans="1:26" ht="13.5" customHeight="1">
      <c r="A362" s="254"/>
      <c r="B362" s="254"/>
      <c r="C362" s="254"/>
      <c r="D362" s="269"/>
      <c r="E362" s="254"/>
      <c r="F362" s="270"/>
      <c r="G362" s="254"/>
      <c r="H362" s="254"/>
      <c r="I362" s="254"/>
      <c r="J362" s="254"/>
      <c r="K362" s="254"/>
      <c r="L362" s="254"/>
      <c r="M362" s="254"/>
      <c r="N362" s="254"/>
      <c r="O362" s="254"/>
      <c r="P362" s="254"/>
      <c r="Q362" s="254"/>
      <c r="R362" s="254"/>
      <c r="S362" s="254"/>
      <c r="T362" s="254"/>
      <c r="U362" s="254"/>
      <c r="V362" s="254"/>
      <c r="W362" s="254"/>
      <c r="X362" s="254"/>
      <c r="Y362" s="254"/>
      <c r="Z362" s="254"/>
    </row>
    <row r="363" spans="1:26" ht="13.5" customHeight="1">
      <c r="A363" s="254"/>
      <c r="B363" s="254"/>
      <c r="C363" s="254"/>
      <c r="D363" s="269"/>
      <c r="E363" s="254"/>
      <c r="F363" s="270"/>
      <c r="G363" s="254"/>
      <c r="H363" s="254"/>
      <c r="I363" s="254"/>
      <c r="J363" s="254"/>
      <c r="K363" s="254"/>
      <c r="L363" s="254"/>
      <c r="M363" s="254"/>
      <c r="N363" s="254"/>
      <c r="O363" s="254"/>
      <c r="P363" s="254"/>
      <c r="Q363" s="254"/>
      <c r="R363" s="254"/>
      <c r="S363" s="254"/>
      <c r="T363" s="254"/>
      <c r="U363" s="254"/>
      <c r="V363" s="254"/>
      <c r="W363" s="254"/>
      <c r="X363" s="254"/>
      <c r="Y363" s="254"/>
      <c r="Z363" s="254"/>
    </row>
    <row r="364" spans="1:26" ht="13.5" customHeight="1">
      <c r="A364" s="254"/>
      <c r="B364" s="254"/>
      <c r="C364" s="254"/>
      <c r="D364" s="269"/>
      <c r="E364" s="254"/>
      <c r="F364" s="270"/>
      <c r="G364" s="254"/>
      <c r="H364" s="254"/>
      <c r="I364" s="254"/>
      <c r="J364" s="254"/>
      <c r="K364" s="254"/>
      <c r="L364" s="254"/>
      <c r="M364" s="254"/>
      <c r="N364" s="254"/>
      <c r="O364" s="254"/>
      <c r="P364" s="254"/>
      <c r="Q364" s="254"/>
      <c r="R364" s="254"/>
      <c r="S364" s="254"/>
      <c r="T364" s="254"/>
      <c r="U364" s="254"/>
      <c r="V364" s="254"/>
      <c r="W364" s="254"/>
      <c r="X364" s="254"/>
      <c r="Y364" s="254"/>
      <c r="Z364" s="254"/>
    </row>
    <row r="365" spans="1:26" ht="13.5" customHeight="1">
      <c r="A365" s="254"/>
      <c r="B365" s="254"/>
      <c r="C365" s="254"/>
      <c r="D365" s="269"/>
      <c r="E365" s="254"/>
      <c r="F365" s="270"/>
      <c r="G365" s="254"/>
      <c r="H365" s="254"/>
      <c r="I365" s="254"/>
      <c r="J365" s="254"/>
      <c r="K365" s="254"/>
      <c r="L365" s="254"/>
      <c r="M365" s="254"/>
      <c r="N365" s="254"/>
      <c r="O365" s="254"/>
      <c r="P365" s="254"/>
      <c r="Q365" s="254"/>
      <c r="R365" s="254"/>
      <c r="S365" s="254"/>
      <c r="T365" s="254"/>
      <c r="U365" s="254"/>
      <c r="V365" s="254"/>
      <c r="W365" s="254"/>
      <c r="X365" s="254"/>
      <c r="Y365" s="254"/>
      <c r="Z365" s="254"/>
    </row>
    <row r="366" spans="1:26" ht="13.5" customHeight="1">
      <c r="A366" s="254"/>
      <c r="B366" s="254"/>
      <c r="C366" s="254"/>
      <c r="D366" s="269"/>
      <c r="E366" s="254"/>
      <c r="F366" s="270"/>
      <c r="G366" s="254"/>
      <c r="H366" s="254"/>
      <c r="I366" s="254"/>
      <c r="J366" s="254"/>
      <c r="K366" s="254"/>
      <c r="L366" s="254"/>
      <c r="M366" s="254"/>
      <c r="N366" s="254"/>
      <c r="O366" s="254"/>
      <c r="P366" s="254"/>
      <c r="Q366" s="254"/>
      <c r="R366" s="254"/>
      <c r="S366" s="254"/>
      <c r="T366" s="254"/>
      <c r="U366" s="254"/>
      <c r="V366" s="254"/>
      <c r="W366" s="254"/>
      <c r="X366" s="254"/>
      <c r="Y366" s="254"/>
      <c r="Z366" s="254"/>
    </row>
    <row r="367" spans="1:26" ht="13.5" customHeight="1">
      <c r="A367" s="254"/>
      <c r="B367" s="254"/>
      <c r="C367" s="254"/>
      <c r="D367" s="269"/>
      <c r="E367" s="254"/>
      <c r="F367" s="270"/>
      <c r="G367" s="254"/>
      <c r="H367" s="254"/>
      <c r="I367" s="254"/>
      <c r="J367" s="254"/>
      <c r="K367" s="254"/>
      <c r="L367" s="254"/>
      <c r="M367" s="254"/>
      <c r="N367" s="254"/>
      <c r="O367" s="254"/>
      <c r="P367" s="254"/>
      <c r="Q367" s="254"/>
      <c r="R367" s="254"/>
      <c r="S367" s="254"/>
      <c r="T367" s="254"/>
      <c r="U367" s="254"/>
      <c r="V367" s="254"/>
      <c r="W367" s="254"/>
      <c r="X367" s="254"/>
      <c r="Y367" s="254"/>
      <c r="Z367" s="254"/>
    </row>
    <row r="368" spans="1:26" ht="13.5" customHeight="1">
      <c r="A368" s="254"/>
      <c r="B368" s="254"/>
      <c r="C368" s="254"/>
      <c r="D368" s="269"/>
      <c r="E368" s="254"/>
      <c r="F368" s="270"/>
      <c r="G368" s="254"/>
      <c r="H368" s="254"/>
      <c r="I368" s="254"/>
      <c r="J368" s="254"/>
      <c r="K368" s="254"/>
      <c r="L368" s="254"/>
      <c r="M368" s="254"/>
      <c r="N368" s="254"/>
      <c r="O368" s="254"/>
      <c r="P368" s="254"/>
      <c r="Q368" s="254"/>
      <c r="R368" s="254"/>
      <c r="S368" s="254"/>
      <c r="T368" s="254"/>
      <c r="U368" s="254"/>
      <c r="V368" s="254"/>
      <c r="W368" s="254"/>
      <c r="X368" s="254"/>
      <c r="Y368" s="254"/>
      <c r="Z368" s="254"/>
    </row>
    <row r="369" spans="1:26" ht="13.5" customHeight="1">
      <c r="A369" s="254"/>
      <c r="B369" s="254"/>
      <c r="C369" s="254"/>
      <c r="D369" s="269"/>
      <c r="E369" s="254"/>
      <c r="F369" s="270"/>
      <c r="G369" s="254"/>
      <c r="H369" s="254"/>
      <c r="I369" s="254"/>
      <c r="J369" s="254"/>
      <c r="K369" s="254"/>
      <c r="L369" s="254"/>
      <c r="M369" s="254"/>
      <c r="N369" s="254"/>
      <c r="O369" s="254"/>
      <c r="P369" s="254"/>
      <c r="Q369" s="254"/>
      <c r="R369" s="254"/>
      <c r="S369" s="254"/>
      <c r="T369" s="254"/>
      <c r="U369" s="254"/>
      <c r="V369" s="254"/>
      <c r="W369" s="254"/>
      <c r="X369" s="254"/>
      <c r="Y369" s="254"/>
      <c r="Z369" s="254"/>
    </row>
    <row r="370" spans="1:26" ht="13.5" customHeight="1">
      <c r="A370" s="254"/>
      <c r="B370" s="254"/>
      <c r="C370" s="254"/>
      <c r="D370" s="269"/>
      <c r="E370" s="254"/>
      <c r="F370" s="270"/>
      <c r="G370" s="254"/>
      <c r="H370" s="254"/>
      <c r="I370" s="254"/>
      <c r="J370" s="254"/>
      <c r="K370" s="254"/>
      <c r="L370" s="254"/>
      <c r="M370" s="254"/>
      <c r="N370" s="254"/>
      <c r="O370" s="254"/>
      <c r="P370" s="254"/>
      <c r="Q370" s="254"/>
      <c r="R370" s="254"/>
      <c r="S370" s="254"/>
      <c r="T370" s="254"/>
      <c r="U370" s="254"/>
      <c r="V370" s="254"/>
      <c r="W370" s="254"/>
      <c r="X370" s="254"/>
      <c r="Y370" s="254"/>
      <c r="Z370" s="254"/>
    </row>
    <row r="371" spans="1:26" ht="13.5" customHeight="1">
      <c r="A371" s="254"/>
      <c r="B371" s="254"/>
      <c r="C371" s="254"/>
      <c r="D371" s="269"/>
      <c r="E371" s="254"/>
      <c r="F371" s="270"/>
      <c r="G371" s="254"/>
      <c r="H371" s="254"/>
      <c r="I371" s="254"/>
      <c r="J371" s="254"/>
      <c r="K371" s="254"/>
      <c r="L371" s="254"/>
      <c r="M371" s="254"/>
      <c r="N371" s="254"/>
      <c r="O371" s="254"/>
      <c r="P371" s="254"/>
      <c r="Q371" s="254"/>
      <c r="R371" s="254"/>
      <c r="S371" s="254"/>
      <c r="T371" s="254"/>
      <c r="U371" s="254"/>
      <c r="V371" s="254"/>
      <c r="W371" s="254"/>
      <c r="X371" s="254"/>
      <c r="Y371" s="254"/>
      <c r="Z371" s="254"/>
    </row>
    <row r="372" spans="1:26" ht="13.5" customHeight="1">
      <c r="A372" s="254"/>
      <c r="B372" s="254"/>
      <c r="C372" s="254"/>
      <c r="D372" s="269"/>
      <c r="E372" s="254"/>
      <c r="F372" s="270"/>
      <c r="G372" s="254"/>
      <c r="H372" s="254"/>
      <c r="I372" s="254"/>
      <c r="J372" s="254"/>
      <c r="K372" s="254"/>
      <c r="L372" s="254"/>
      <c r="M372" s="254"/>
      <c r="N372" s="254"/>
      <c r="O372" s="254"/>
      <c r="P372" s="254"/>
      <c r="Q372" s="254"/>
      <c r="R372" s="254"/>
      <c r="S372" s="254"/>
      <c r="T372" s="254"/>
      <c r="U372" s="254"/>
      <c r="V372" s="254"/>
      <c r="W372" s="254"/>
      <c r="X372" s="254"/>
      <c r="Y372" s="254"/>
      <c r="Z372" s="254"/>
    </row>
    <row r="373" spans="1:26" ht="13.5" customHeight="1">
      <c r="A373" s="254"/>
      <c r="B373" s="254"/>
      <c r="C373" s="254"/>
      <c r="D373" s="269"/>
      <c r="E373" s="254"/>
      <c r="F373" s="270"/>
      <c r="G373" s="254"/>
      <c r="H373" s="254"/>
      <c r="I373" s="254"/>
      <c r="J373" s="254"/>
      <c r="K373" s="254"/>
      <c r="L373" s="254"/>
      <c r="M373" s="254"/>
      <c r="N373" s="254"/>
      <c r="O373" s="254"/>
      <c r="P373" s="254"/>
      <c r="Q373" s="254"/>
      <c r="R373" s="254"/>
      <c r="S373" s="254"/>
      <c r="T373" s="254"/>
      <c r="U373" s="254"/>
      <c r="V373" s="254"/>
      <c r="W373" s="254"/>
      <c r="X373" s="254"/>
      <c r="Y373" s="254"/>
      <c r="Z373" s="254"/>
    </row>
    <row r="374" spans="1:26" ht="13.5" customHeight="1">
      <c r="A374" s="254"/>
      <c r="B374" s="254"/>
      <c r="C374" s="254"/>
      <c r="D374" s="269"/>
      <c r="E374" s="254"/>
      <c r="F374" s="270"/>
      <c r="G374" s="254"/>
      <c r="H374" s="254"/>
      <c r="I374" s="254"/>
      <c r="J374" s="254"/>
      <c r="K374" s="254"/>
      <c r="L374" s="254"/>
      <c r="M374" s="254"/>
      <c r="N374" s="254"/>
      <c r="O374" s="254"/>
      <c r="P374" s="254"/>
      <c r="Q374" s="254"/>
      <c r="R374" s="254"/>
      <c r="S374" s="254"/>
      <c r="T374" s="254"/>
      <c r="U374" s="254"/>
      <c r="V374" s="254"/>
      <c r="W374" s="254"/>
      <c r="X374" s="254"/>
      <c r="Y374" s="254"/>
      <c r="Z374" s="254"/>
    </row>
    <row r="375" spans="1:26" ht="13.5" customHeight="1">
      <c r="A375" s="254"/>
      <c r="B375" s="254"/>
      <c r="C375" s="254"/>
      <c r="D375" s="269"/>
      <c r="E375" s="254"/>
      <c r="F375" s="270"/>
      <c r="G375" s="254"/>
      <c r="H375" s="254"/>
      <c r="I375" s="254"/>
      <c r="J375" s="254"/>
      <c r="K375" s="254"/>
      <c r="L375" s="254"/>
      <c r="M375" s="254"/>
      <c r="N375" s="254"/>
      <c r="O375" s="254"/>
      <c r="P375" s="254"/>
      <c r="Q375" s="254"/>
      <c r="R375" s="254"/>
      <c r="S375" s="254"/>
      <c r="T375" s="254"/>
      <c r="U375" s="254"/>
      <c r="V375" s="254"/>
      <c r="W375" s="254"/>
      <c r="X375" s="254"/>
      <c r="Y375" s="254"/>
      <c r="Z375" s="254"/>
    </row>
    <row r="376" spans="1:26" ht="13.5" customHeight="1">
      <c r="A376" s="254"/>
      <c r="B376" s="254"/>
      <c r="C376" s="254"/>
      <c r="D376" s="269"/>
      <c r="E376" s="254"/>
      <c r="F376" s="270"/>
      <c r="G376" s="254"/>
      <c r="H376" s="254"/>
      <c r="I376" s="254"/>
      <c r="J376" s="254"/>
      <c r="K376" s="254"/>
      <c r="L376" s="254"/>
      <c r="M376" s="254"/>
      <c r="N376" s="254"/>
      <c r="O376" s="254"/>
      <c r="P376" s="254"/>
      <c r="Q376" s="254"/>
      <c r="R376" s="254"/>
      <c r="S376" s="254"/>
      <c r="T376" s="254"/>
      <c r="U376" s="254"/>
      <c r="V376" s="254"/>
      <c r="W376" s="254"/>
      <c r="X376" s="254"/>
      <c r="Y376" s="254"/>
      <c r="Z376" s="254"/>
    </row>
    <row r="377" spans="1:26" ht="13.5" customHeight="1">
      <c r="A377" s="254"/>
      <c r="B377" s="254"/>
      <c r="C377" s="254"/>
      <c r="D377" s="269"/>
      <c r="E377" s="254"/>
      <c r="F377" s="270"/>
      <c r="G377" s="254"/>
      <c r="H377" s="254"/>
      <c r="I377" s="254"/>
      <c r="J377" s="254"/>
      <c r="K377" s="254"/>
      <c r="L377" s="254"/>
      <c r="M377" s="254"/>
      <c r="N377" s="254"/>
      <c r="O377" s="254"/>
      <c r="P377" s="254"/>
      <c r="Q377" s="254"/>
      <c r="R377" s="254"/>
      <c r="S377" s="254"/>
      <c r="T377" s="254"/>
      <c r="U377" s="254"/>
      <c r="V377" s="254"/>
      <c r="W377" s="254"/>
      <c r="X377" s="254"/>
      <c r="Y377" s="254"/>
      <c r="Z377" s="254"/>
    </row>
    <row r="378" spans="1:26" ht="13.5" customHeight="1">
      <c r="A378" s="254"/>
      <c r="B378" s="254"/>
      <c r="C378" s="254"/>
      <c r="D378" s="269"/>
      <c r="E378" s="254"/>
      <c r="F378" s="270"/>
      <c r="G378" s="254"/>
      <c r="H378" s="254"/>
      <c r="I378" s="254"/>
      <c r="J378" s="254"/>
      <c r="K378" s="254"/>
      <c r="L378" s="254"/>
      <c r="M378" s="254"/>
      <c r="N378" s="254"/>
      <c r="O378" s="254"/>
      <c r="P378" s="254"/>
      <c r="Q378" s="254"/>
      <c r="R378" s="254"/>
      <c r="S378" s="254"/>
      <c r="T378" s="254"/>
      <c r="U378" s="254"/>
      <c r="V378" s="254"/>
      <c r="W378" s="254"/>
      <c r="X378" s="254"/>
      <c r="Y378" s="254"/>
      <c r="Z378" s="254"/>
    </row>
    <row r="379" spans="1:26" ht="13.5" customHeight="1">
      <c r="A379" s="254"/>
      <c r="B379" s="254"/>
      <c r="C379" s="254"/>
      <c r="D379" s="269"/>
      <c r="E379" s="254"/>
      <c r="F379" s="270"/>
      <c r="G379" s="254"/>
      <c r="H379" s="254"/>
      <c r="I379" s="254"/>
      <c r="J379" s="254"/>
      <c r="K379" s="254"/>
      <c r="L379" s="254"/>
      <c r="M379" s="254"/>
      <c r="N379" s="254"/>
      <c r="O379" s="254"/>
      <c r="P379" s="254"/>
      <c r="Q379" s="254"/>
      <c r="R379" s="254"/>
      <c r="S379" s="254"/>
      <c r="T379" s="254"/>
      <c r="U379" s="254"/>
      <c r="V379" s="254"/>
      <c r="W379" s="254"/>
      <c r="X379" s="254"/>
      <c r="Y379" s="254"/>
      <c r="Z379" s="254"/>
    </row>
    <row r="380" spans="1:26" ht="13.5" customHeight="1">
      <c r="A380" s="254"/>
      <c r="B380" s="254"/>
      <c r="C380" s="254"/>
      <c r="D380" s="269"/>
      <c r="E380" s="254"/>
      <c r="F380" s="270"/>
      <c r="G380" s="254"/>
      <c r="H380" s="254"/>
      <c r="I380" s="254"/>
      <c r="J380" s="254"/>
      <c r="K380" s="254"/>
      <c r="L380" s="254"/>
      <c r="M380" s="254"/>
      <c r="N380" s="254"/>
      <c r="O380" s="254"/>
      <c r="P380" s="254"/>
      <c r="Q380" s="254"/>
      <c r="R380" s="254"/>
      <c r="S380" s="254"/>
      <c r="T380" s="254"/>
      <c r="U380" s="254"/>
      <c r="V380" s="254"/>
      <c r="W380" s="254"/>
      <c r="X380" s="254"/>
      <c r="Y380" s="254"/>
      <c r="Z380" s="254"/>
    </row>
    <row r="381" spans="1:26" ht="13.5" customHeight="1">
      <c r="A381" s="254"/>
      <c r="B381" s="254"/>
      <c r="C381" s="254"/>
      <c r="D381" s="269"/>
      <c r="E381" s="254"/>
      <c r="F381" s="270"/>
      <c r="G381" s="254"/>
      <c r="H381" s="254"/>
      <c r="I381" s="254"/>
      <c r="J381" s="254"/>
      <c r="K381" s="254"/>
      <c r="L381" s="254"/>
      <c r="M381" s="254"/>
      <c r="N381" s="254"/>
      <c r="O381" s="254"/>
      <c r="P381" s="254"/>
      <c r="Q381" s="254"/>
      <c r="R381" s="254"/>
      <c r="S381" s="254"/>
      <c r="T381" s="254"/>
      <c r="U381" s="254"/>
      <c r="V381" s="254"/>
      <c r="W381" s="254"/>
      <c r="X381" s="254"/>
      <c r="Y381" s="254"/>
      <c r="Z381" s="254"/>
    </row>
    <row r="382" spans="1:26" ht="13.5" customHeight="1">
      <c r="A382" s="254"/>
      <c r="B382" s="254"/>
      <c r="C382" s="254"/>
      <c r="D382" s="269"/>
      <c r="E382" s="254"/>
      <c r="F382" s="270"/>
      <c r="G382" s="254"/>
      <c r="H382" s="254"/>
      <c r="I382" s="254"/>
      <c r="J382" s="254"/>
      <c r="K382" s="254"/>
      <c r="L382" s="254"/>
      <c r="M382" s="254"/>
      <c r="N382" s="254"/>
      <c r="O382" s="254"/>
      <c r="P382" s="254"/>
      <c r="Q382" s="254"/>
      <c r="R382" s="254"/>
      <c r="S382" s="254"/>
      <c r="T382" s="254"/>
      <c r="U382" s="254"/>
      <c r="V382" s="254"/>
      <c r="W382" s="254"/>
      <c r="X382" s="254"/>
      <c r="Y382" s="254"/>
      <c r="Z382" s="254"/>
    </row>
    <row r="383" spans="1:26" ht="13.5" customHeight="1">
      <c r="A383" s="254"/>
      <c r="B383" s="254"/>
      <c r="C383" s="254"/>
      <c r="D383" s="269"/>
      <c r="E383" s="254"/>
      <c r="F383" s="270"/>
      <c r="G383" s="254"/>
      <c r="H383" s="254"/>
      <c r="I383" s="254"/>
      <c r="J383" s="254"/>
      <c r="K383" s="254"/>
      <c r="L383" s="254"/>
      <c r="M383" s="254"/>
      <c r="N383" s="254"/>
      <c r="O383" s="254"/>
      <c r="P383" s="254"/>
      <c r="Q383" s="254"/>
      <c r="R383" s="254"/>
      <c r="S383" s="254"/>
      <c r="T383" s="254"/>
      <c r="U383" s="254"/>
      <c r="V383" s="254"/>
      <c r="W383" s="254"/>
      <c r="X383" s="254"/>
      <c r="Y383" s="254"/>
      <c r="Z383" s="254"/>
    </row>
    <row r="384" spans="1:26" ht="13.5" customHeight="1">
      <c r="A384" s="254"/>
      <c r="B384" s="254"/>
      <c r="C384" s="254"/>
      <c r="D384" s="269"/>
      <c r="E384" s="254"/>
      <c r="F384" s="270"/>
      <c r="G384" s="254"/>
      <c r="H384" s="254"/>
      <c r="I384" s="254"/>
      <c r="J384" s="254"/>
      <c r="K384" s="254"/>
      <c r="L384" s="254"/>
      <c r="M384" s="254"/>
      <c r="N384" s="254"/>
      <c r="O384" s="254"/>
      <c r="P384" s="254"/>
      <c r="Q384" s="254"/>
      <c r="R384" s="254"/>
      <c r="S384" s="254"/>
      <c r="T384" s="254"/>
      <c r="U384" s="254"/>
      <c r="V384" s="254"/>
      <c r="W384" s="254"/>
      <c r="X384" s="254"/>
      <c r="Y384" s="254"/>
      <c r="Z384" s="254"/>
    </row>
    <row r="385" spans="1:26" ht="13.5" customHeight="1">
      <c r="A385" s="254"/>
      <c r="B385" s="254"/>
      <c r="C385" s="254"/>
      <c r="D385" s="269"/>
      <c r="E385" s="254"/>
      <c r="F385" s="270"/>
      <c r="G385" s="254"/>
      <c r="H385" s="254"/>
      <c r="I385" s="254"/>
      <c r="J385" s="254"/>
      <c r="K385" s="254"/>
      <c r="L385" s="254"/>
      <c r="M385" s="254"/>
      <c r="N385" s="254"/>
      <c r="O385" s="254"/>
      <c r="P385" s="254"/>
      <c r="Q385" s="254"/>
      <c r="R385" s="254"/>
      <c r="S385" s="254"/>
      <c r="T385" s="254"/>
      <c r="U385" s="254"/>
      <c r="V385" s="254"/>
      <c r="W385" s="254"/>
      <c r="X385" s="254"/>
      <c r="Y385" s="254"/>
      <c r="Z385" s="254"/>
    </row>
    <row r="386" spans="1:26" ht="13.5" customHeight="1">
      <c r="A386" s="254"/>
      <c r="B386" s="254"/>
      <c r="C386" s="254"/>
      <c r="D386" s="269"/>
      <c r="E386" s="254"/>
      <c r="F386" s="270"/>
      <c r="G386" s="254"/>
      <c r="H386" s="254"/>
      <c r="I386" s="254"/>
      <c r="J386" s="254"/>
      <c r="K386" s="254"/>
      <c r="L386" s="254"/>
      <c r="M386" s="254"/>
      <c r="N386" s="254"/>
      <c r="O386" s="254"/>
      <c r="P386" s="254"/>
      <c r="Q386" s="254"/>
      <c r="R386" s="254"/>
      <c r="S386" s="254"/>
      <c r="T386" s="254"/>
      <c r="U386" s="254"/>
      <c r="V386" s="254"/>
      <c r="W386" s="254"/>
      <c r="X386" s="254"/>
      <c r="Y386" s="254"/>
      <c r="Z386" s="254"/>
    </row>
    <row r="387" spans="1:26" ht="13.5" customHeight="1">
      <c r="A387" s="254"/>
      <c r="B387" s="254"/>
      <c r="C387" s="254"/>
      <c r="D387" s="269"/>
      <c r="E387" s="254"/>
      <c r="F387" s="270"/>
      <c r="G387" s="254"/>
      <c r="H387" s="254"/>
      <c r="I387" s="254"/>
      <c r="J387" s="254"/>
      <c r="K387" s="254"/>
      <c r="L387" s="254"/>
      <c r="M387" s="254"/>
      <c r="N387" s="254"/>
      <c r="O387" s="254"/>
      <c r="P387" s="254"/>
      <c r="Q387" s="254"/>
      <c r="R387" s="254"/>
      <c r="S387" s="254"/>
      <c r="T387" s="254"/>
      <c r="U387" s="254"/>
      <c r="V387" s="254"/>
      <c r="W387" s="254"/>
      <c r="X387" s="254"/>
      <c r="Y387" s="254"/>
      <c r="Z387" s="254"/>
    </row>
    <row r="388" spans="1:26" ht="13.5" customHeight="1">
      <c r="A388" s="254"/>
      <c r="B388" s="254"/>
      <c r="C388" s="254"/>
      <c r="D388" s="269"/>
      <c r="E388" s="254"/>
      <c r="F388" s="270"/>
      <c r="G388" s="254"/>
      <c r="H388" s="254"/>
      <c r="I388" s="254"/>
      <c r="J388" s="254"/>
      <c r="K388" s="254"/>
      <c r="L388" s="254"/>
      <c r="M388" s="254"/>
      <c r="N388" s="254"/>
      <c r="O388" s="254"/>
      <c r="P388" s="254"/>
      <c r="Q388" s="254"/>
      <c r="R388" s="254"/>
      <c r="S388" s="254"/>
      <c r="T388" s="254"/>
      <c r="U388" s="254"/>
      <c r="V388" s="254"/>
      <c r="W388" s="254"/>
      <c r="X388" s="254"/>
      <c r="Y388" s="254"/>
      <c r="Z388" s="254"/>
    </row>
    <row r="389" spans="1:26" ht="13.5" customHeight="1">
      <c r="A389" s="254"/>
      <c r="B389" s="254"/>
      <c r="C389" s="254"/>
      <c r="D389" s="269"/>
      <c r="E389" s="254"/>
      <c r="F389" s="270"/>
      <c r="G389" s="254"/>
      <c r="H389" s="254"/>
      <c r="I389" s="254"/>
      <c r="J389" s="254"/>
      <c r="K389" s="254"/>
      <c r="L389" s="254"/>
      <c r="M389" s="254"/>
      <c r="N389" s="254"/>
      <c r="O389" s="254"/>
      <c r="P389" s="254"/>
      <c r="Q389" s="254"/>
      <c r="R389" s="254"/>
      <c r="S389" s="254"/>
      <c r="T389" s="254"/>
      <c r="U389" s="254"/>
      <c r="V389" s="254"/>
      <c r="W389" s="254"/>
      <c r="X389" s="254"/>
      <c r="Y389" s="254"/>
      <c r="Z389" s="254"/>
    </row>
    <row r="390" spans="1:26" ht="13.5" customHeight="1">
      <c r="A390" s="254"/>
      <c r="B390" s="254"/>
      <c r="C390" s="254"/>
      <c r="D390" s="269"/>
      <c r="E390" s="254"/>
      <c r="F390" s="270"/>
      <c r="G390" s="254"/>
      <c r="H390" s="254"/>
      <c r="I390" s="254"/>
      <c r="J390" s="254"/>
      <c r="K390" s="254"/>
      <c r="L390" s="254"/>
      <c r="M390" s="254"/>
      <c r="N390" s="254"/>
      <c r="O390" s="254"/>
      <c r="P390" s="254"/>
      <c r="Q390" s="254"/>
      <c r="R390" s="254"/>
      <c r="S390" s="254"/>
      <c r="T390" s="254"/>
      <c r="U390" s="254"/>
      <c r="V390" s="254"/>
      <c r="W390" s="254"/>
      <c r="X390" s="254"/>
      <c r="Y390" s="254"/>
      <c r="Z390" s="254"/>
    </row>
    <row r="391" spans="1:26" ht="13.5" customHeight="1">
      <c r="A391" s="254"/>
      <c r="B391" s="254"/>
      <c r="C391" s="254"/>
      <c r="D391" s="269"/>
      <c r="E391" s="254"/>
      <c r="F391" s="270"/>
      <c r="G391" s="254"/>
      <c r="H391" s="254"/>
      <c r="I391" s="254"/>
      <c r="J391" s="254"/>
      <c r="K391" s="254"/>
      <c r="L391" s="254"/>
      <c r="M391" s="254"/>
      <c r="N391" s="254"/>
      <c r="O391" s="254"/>
      <c r="P391" s="254"/>
      <c r="Q391" s="254"/>
      <c r="R391" s="254"/>
      <c r="S391" s="254"/>
      <c r="T391" s="254"/>
      <c r="U391" s="254"/>
      <c r="V391" s="254"/>
      <c r="W391" s="254"/>
      <c r="X391" s="254"/>
      <c r="Y391" s="254"/>
      <c r="Z391" s="254"/>
    </row>
    <row r="392" spans="1:26" ht="13.5" customHeight="1">
      <c r="A392" s="254"/>
      <c r="B392" s="254"/>
      <c r="C392" s="254"/>
      <c r="D392" s="269"/>
      <c r="E392" s="254"/>
      <c r="F392" s="270"/>
      <c r="G392" s="254"/>
      <c r="H392" s="254"/>
      <c r="I392" s="254"/>
      <c r="J392" s="254"/>
      <c r="K392" s="254"/>
      <c r="L392" s="254"/>
      <c r="M392" s="254"/>
      <c r="N392" s="254"/>
      <c r="O392" s="254"/>
      <c r="P392" s="254"/>
      <c r="Q392" s="254"/>
      <c r="R392" s="254"/>
      <c r="S392" s="254"/>
      <c r="T392" s="254"/>
      <c r="U392" s="254"/>
      <c r="V392" s="254"/>
      <c r="W392" s="254"/>
      <c r="X392" s="254"/>
      <c r="Y392" s="254"/>
      <c r="Z392" s="254"/>
    </row>
    <row r="393" spans="1:26" ht="13.5" customHeight="1">
      <c r="A393" s="254"/>
      <c r="B393" s="254"/>
      <c r="C393" s="254"/>
      <c r="D393" s="269"/>
      <c r="E393" s="254"/>
      <c r="F393" s="270"/>
      <c r="G393" s="254"/>
      <c r="H393" s="254"/>
      <c r="I393" s="254"/>
      <c r="J393" s="254"/>
      <c r="K393" s="254"/>
      <c r="L393" s="254"/>
      <c r="M393" s="254"/>
      <c r="N393" s="254"/>
      <c r="O393" s="254"/>
      <c r="P393" s="254"/>
      <c r="Q393" s="254"/>
      <c r="R393" s="254"/>
      <c r="S393" s="254"/>
      <c r="T393" s="254"/>
      <c r="U393" s="254"/>
      <c r="V393" s="254"/>
      <c r="W393" s="254"/>
      <c r="X393" s="254"/>
      <c r="Y393" s="254"/>
      <c r="Z393" s="254"/>
    </row>
    <row r="394" spans="1:26" ht="13.5" customHeight="1">
      <c r="A394" s="254"/>
      <c r="B394" s="254"/>
      <c r="C394" s="254"/>
      <c r="D394" s="269"/>
      <c r="E394" s="254"/>
      <c r="F394" s="270"/>
      <c r="G394" s="254"/>
      <c r="H394" s="254"/>
      <c r="I394" s="254"/>
      <c r="J394" s="254"/>
      <c r="K394" s="254"/>
      <c r="L394" s="254"/>
      <c r="M394" s="254"/>
      <c r="N394" s="254"/>
      <c r="O394" s="254"/>
      <c r="P394" s="254"/>
      <c r="Q394" s="254"/>
      <c r="R394" s="254"/>
      <c r="S394" s="254"/>
      <c r="T394" s="254"/>
      <c r="U394" s="254"/>
      <c r="V394" s="254"/>
      <c r="W394" s="254"/>
      <c r="X394" s="254"/>
      <c r="Y394" s="254"/>
      <c r="Z394" s="254"/>
    </row>
    <row r="395" spans="1:26" ht="13.5" customHeight="1">
      <c r="A395" s="254"/>
      <c r="B395" s="254"/>
      <c r="C395" s="254"/>
      <c r="D395" s="269"/>
      <c r="E395" s="254"/>
      <c r="F395" s="270"/>
      <c r="G395" s="254"/>
      <c r="H395" s="254"/>
      <c r="I395" s="254"/>
      <c r="J395" s="254"/>
      <c r="K395" s="254"/>
      <c r="L395" s="254"/>
      <c r="M395" s="254"/>
      <c r="N395" s="254"/>
      <c r="O395" s="254"/>
      <c r="P395" s="254"/>
      <c r="Q395" s="254"/>
      <c r="R395" s="254"/>
      <c r="S395" s="254"/>
      <c r="T395" s="254"/>
      <c r="U395" s="254"/>
      <c r="V395" s="254"/>
      <c r="W395" s="254"/>
      <c r="X395" s="254"/>
      <c r="Y395" s="254"/>
      <c r="Z395" s="254"/>
    </row>
    <row r="396" spans="1:26" ht="13.5" customHeight="1">
      <c r="A396" s="254"/>
      <c r="B396" s="254"/>
      <c r="C396" s="254"/>
      <c r="D396" s="269"/>
      <c r="E396" s="254"/>
      <c r="F396" s="270"/>
      <c r="G396" s="254"/>
      <c r="H396" s="254"/>
      <c r="I396" s="254"/>
      <c r="J396" s="254"/>
      <c r="K396" s="254"/>
      <c r="L396" s="254"/>
      <c r="M396" s="254"/>
      <c r="N396" s="254"/>
      <c r="O396" s="254"/>
      <c r="P396" s="254"/>
      <c r="Q396" s="254"/>
      <c r="R396" s="254"/>
      <c r="S396" s="254"/>
      <c r="T396" s="254"/>
      <c r="U396" s="254"/>
      <c r="V396" s="254"/>
      <c r="W396" s="254"/>
      <c r="X396" s="254"/>
      <c r="Y396" s="254"/>
      <c r="Z396" s="254"/>
    </row>
    <row r="397" spans="1:26" ht="13.5" customHeight="1">
      <c r="A397" s="254"/>
      <c r="B397" s="254"/>
      <c r="C397" s="254"/>
      <c r="D397" s="269"/>
      <c r="E397" s="254"/>
      <c r="F397" s="270"/>
      <c r="G397" s="254"/>
      <c r="H397" s="254"/>
      <c r="I397" s="254"/>
      <c r="J397" s="254"/>
      <c r="K397" s="254"/>
      <c r="L397" s="254"/>
      <c r="M397" s="254"/>
      <c r="N397" s="254"/>
      <c r="O397" s="254"/>
      <c r="P397" s="254"/>
      <c r="Q397" s="254"/>
      <c r="R397" s="254"/>
      <c r="S397" s="254"/>
      <c r="T397" s="254"/>
      <c r="U397" s="254"/>
      <c r="V397" s="254"/>
      <c r="W397" s="254"/>
      <c r="X397" s="254"/>
      <c r="Y397" s="254"/>
      <c r="Z397" s="254"/>
    </row>
    <row r="398" spans="1:26" ht="13.5" customHeight="1">
      <c r="A398" s="254"/>
      <c r="B398" s="254"/>
      <c r="C398" s="254"/>
      <c r="D398" s="269"/>
      <c r="E398" s="254"/>
      <c r="F398" s="270"/>
      <c r="G398" s="254"/>
      <c r="H398" s="254"/>
      <c r="I398" s="254"/>
      <c r="J398" s="254"/>
      <c r="K398" s="254"/>
      <c r="L398" s="254"/>
      <c r="M398" s="254"/>
      <c r="N398" s="254"/>
      <c r="O398" s="254"/>
      <c r="P398" s="254"/>
      <c r="Q398" s="254"/>
      <c r="R398" s="254"/>
      <c r="S398" s="254"/>
      <c r="T398" s="254"/>
      <c r="U398" s="254"/>
      <c r="V398" s="254"/>
      <c r="W398" s="254"/>
      <c r="X398" s="254"/>
      <c r="Y398" s="254"/>
      <c r="Z398" s="254"/>
    </row>
    <row r="399" spans="1:26" ht="13.5" customHeight="1">
      <c r="A399" s="254"/>
      <c r="B399" s="254"/>
      <c r="C399" s="254"/>
      <c r="D399" s="269"/>
      <c r="E399" s="254"/>
      <c r="F399" s="270"/>
      <c r="G399" s="254"/>
      <c r="H399" s="254"/>
      <c r="I399" s="254"/>
      <c r="J399" s="254"/>
      <c r="K399" s="254"/>
      <c r="L399" s="254"/>
      <c r="M399" s="254"/>
      <c r="N399" s="254"/>
      <c r="O399" s="254"/>
      <c r="P399" s="254"/>
      <c r="Q399" s="254"/>
      <c r="R399" s="254"/>
      <c r="S399" s="254"/>
      <c r="T399" s="254"/>
      <c r="U399" s="254"/>
      <c r="V399" s="254"/>
      <c r="W399" s="254"/>
      <c r="X399" s="254"/>
      <c r="Y399" s="254"/>
      <c r="Z399" s="254"/>
    </row>
    <row r="400" spans="1:26" ht="13.5" customHeight="1">
      <c r="A400" s="254"/>
      <c r="B400" s="254"/>
      <c r="C400" s="254"/>
      <c r="D400" s="269"/>
      <c r="E400" s="254"/>
      <c r="F400" s="270"/>
      <c r="G400" s="254"/>
      <c r="H400" s="254"/>
      <c r="I400" s="254"/>
      <c r="J400" s="254"/>
      <c r="K400" s="254"/>
      <c r="L400" s="254"/>
      <c r="M400" s="254"/>
      <c r="N400" s="254"/>
      <c r="O400" s="254"/>
      <c r="P400" s="254"/>
      <c r="Q400" s="254"/>
      <c r="R400" s="254"/>
      <c r="S400" s="254"/>
      <c r="T400" s="254"/>
      <c r="U400" s="254"/>
      <c r="V400" s="254"/>
      <c r="W400" s="254"/>
      <c r="X400" s="254"/>
      <c r="Y400" s="254"/>
      <c r="Z400" s="254"/>
    </row>
    <row r="401" spans="1:26" ht="13.5" customHeight="1">
      <c r="A401" s="254"/>
      <c r="B401" s="254"/>
      <c r="C401" s="254"/>
      <c r="D401" s="269"/>
      <c r="E401" s="254"/>
      <c r="F401" s="270"/>
      <c r="G401" s="254"/>
      <c r="H401" s="254"/>
      <c r="I401" s="254"/>
      <c r="J401" s="254"/>
      <c r="K401" s="254"/>
      <c r="L401" s="254"/>
      <c r="M401" s="254"/>
      <c r="N401" s="254"/>
      <c r="O401" s="254"/>
      <c r="P401" s="254"/>
      <c r="Q401" s="254"/>
      <c r="R401" s="254"/>
      <c r="S401" s="254"/>
      <c r="T401" s="254"/>
      <c r="U401" s="254"/>
      <c r="V401" s="254"/>
      <c r="W401" s="254"/>
      <c r="X401" s="254"/>
      <c r="Y401" s="254"/>
      <c r="Z401" s="254"/>
    </row>
    <row r="402" spans="1:26" ht="13.5" customHeight="1">
      <c r="A402" s="254"/>
      <c r="B402" s="254"/>
      <c r="C402" s="254"/>
      <c r="D402" s="269"/>
      <c r="E402" s="254"/>
      <c r="F402" s="270"/>
      <c r="G402" s="254"/>
      <c r="H402" s="254"/>
      <c r="I402" s="254"/>
      <c r="J402" s="254"/>
      <c r="K402" s="254"/>
      <c r="L402" s="254"/>
      <c r="M402" s="254"/>
      <c r="N402" s="254"/>
      <c r="O402" s="254"/>
      <c r="P402" s="254"/>
      <c r="Q402" s="254"/>
      <c r="R402" s="254"/>
      <c r="S402" s="254"/>
      <c r="T402" s="254"/>
      <c r="U402" s="254"/>
      <c r="V402" s="254"/>
      <c r="W402" s="254"/>
      <c r="X402" s="254"/>
      <c r="Y402" s="254"/>
      <c r="Z402" s="254"/>
    </row>
    <row r="403" spans="1:26" ht="13.5" customHeight="1">
      <c r="A403" s="254"/>
      <c r="B403" s="254"/>
      <c r="C403" s="254"/>
      <c r="D403" s="269"/>
      <c r="E403" s="254"/>
      <c r="F403" s="270"/>
      <c r="G403" s="254"/>
      <c r="H403" s="254"/>
      <c r="I403" s="254"/>
      <c r="J403" s="254"/>
      <c r="K403" s="254"/>
      <c r="L403" s="254"/>
      <c r="M403" s="254"/>
      <c r="N403" s="254"/>
      <c r="O403" s="254"/>
      <c r="P403" s="254"/>
      <c r="Q403" s="254"/>
      <c r="R403" s="254"/>
      <c r="S403" s="254"/>
      <c r="T403" s="254"/>
      <c r="U403" s="254"/>
      <c r="V403" s="254"/>
      <c r="W403" s="254"/>
      <c r="X403" s="254"/>
      <c r="Y403" s="254"/>
      <c r="Z403" s="254"/>
    </row>
    <row r="404" spans="1:26" ht="13.5" customHeight="1">
      <c r="A404" s="254"/>
      <c r="B404" s="254"/>
      <c r="C404" s="254"/>
      <c r="D404" s="269"/>
      <c r="E404" s="254"/>
      <c r="F404" s="270"/>
      <c r="G404" s="254"/>
      <c r="H404" s="254"/>
      <c r="I404" s="254"/>
      <c r="J404" s="254"/>
      <c r="K404" s="254"/>
      <c r="L404" s="254"/>
      <c r="M404" s="254"/>
      <c r="N404" s="254"/>
      <c r="O404" s="254"/>
      <c r="P404" s="254"/>
      <c r="Q404" s="254"/>
      <c r="R404" s="254"/>
      <c r="S404" s="254"/>
      <c r="T404" s="254"/>
      <c r="U404" s="254"/>
      <c r="V404" s="254"/>
      <c r="W404" s="254"/>
      <c r="X404" s="254"/>
      <c r="Y404" s="254"/>
      <c r="Z404" s="254"/>
    </row>
    <row r="405" spans="1:26" ht="13.5" customHeight="1">
      <c r="A405" s="254"/>
      <c r="B405" s="254"/>
      <c r="C405" s="254"/>
      <c r="D405" s="269"/>
      <c r="E405" s="254"/>
      <c r="F405" s="270"/>
      <c r="G405" s="254"/>
      <c r="H405" s="254"/>
      <c r="I405" s="254"/>
      <c r="J405" s="254"/>
      <c r="K405" s="254"/>
      <c r="L405" s="254"/>
      <c r="M405" s="254"/>
      <c r="N405" s="254"/>
      <c r="O405" s="254"/>
      <c r="P405" s="254"/>
      <c r="Q405" s="254"/>
      <c r="R405" s="254"/>
      <c r="S405" s="254"/>
      <c r="T405" s="254"/>
      <c r="U405" s="254"/>
      <c r="V405" s="254"/>
      <c r="W405" s="254"/>
      <c r="X405" s="254"/>
      <c r="Y405" s="254"/>
      <c r="Z405" s="254"/>
    </row>
    <row r="406" spans="1:26" ht="13.5" customHeight="1">
      <c r="A406" s="254"/>
      <c r="B406" s="254"/>
      <c r="C406" s="254"/>
      <c r="D406" s="269"/>
      <c r="E406" s="254"/>
      <c r="F406" s="270"/>
      <c r="G406" s="254"/>
      <c r="H406" s="254"/>
      <c r="I406" s="254"/>
      <c r="J406" s="254"/>
      <c r="K406" s="254"/>
      <c r="L406" s="254"/>
      <c r="M406" s="254"/>
      <c r="N406" s="254"/>
      <c r="O406" s="254"/>
      <c r="P406" s="254"/>
      <c r="Q406" s="254"/>
      <c r="R406" s="254"/>
      <c r="S406" s="254"/>
      <c r="T406" s="254"/>
      <c r="U406" s="254"/>
      <c r="V406" s="254"/>
      <c r="W406" s="254"/>
      <c r="X406" s="254"/>
      <c r="Y406" s="254"/>
      <c r="Z406" s="254"/>
    </row>
    <row r="407" spans="1:26" ht="13.5" customHeight="1">
      <c r="A407" s="254"/>
      <c r="B407" s="254"/>
      <c r="C407" s="254"/>
      <c r="D407" s="269"/>
      <c r="E407" s="254"/>
      <c r="F407" s="270"/>
      <c r="G407" s="254"/>
      <c r="H407" s="254"/>
      <c r="I407" s="254"/>
      <c r="J407" s="254"/>
      <c r="K407" s="254"/>
      <c r="L407" s="254"/>
      <c r="M407" s="254"/>
      <c r="N407" s="254"/>
      <c r="O407" s="254"/>
      <c r="P407" s="254"/>
      <c r="Q407" s="254"/>
      <c r="R407" s="254"/>
      <c r="S407" s="254"/>
      <c r="T407" s="254"/>
      <c r="U407" s="254"/>
      <c r="V407" s="254"/>
      <c r="W407" s="254"/>
      <c r="X407" s="254"/>
      <c r="Y407" s="254"/>
      <c r="Z407" s="254"/>
    </row>
    <row r="408" spans="1:26" ht="13.5" customHeight="1">
      <c r="A408" s="254"/>
      <c r="B408" s="254"/>
      <c r="C408" s="254"/>
      <c r="D408" s="269"/>
      <c r="E408" s="254"/>
      <c r="F408" s="270"/>
      <c r="G408" s="254"/>
      <c r="H408" s="254"/>
      <c r="I408" s="254"/>
      <c r="J408" s="254"/>
      <c r="K408" s="254"/>
      <c r="L408" s="254"/>
      <c r="M408" s="254"/>
      <c r="N408" s="254"/>
      <c r="O408" s="254"/>
      <c r="P408" s="254"/>
      <c r="Q408" s="254"/>
      <c r="R408" s="254"/>
      <c r="S408" s="254"/>
      <c r="T408" s="254"/>
      <c r="U408" s="254"/>
      <c r="V408" s="254"/>
      <c r="W408" s="254"/>
      <c r="X408" s="254"/>
      <c r="Y408" s="254"/>
      <c r="Z408" s="254"/>
    </row>
    <row r="409" spans="1:26" ht="13.5" customHeight="1">
      <c r="A409" s="254"/>
      <c r="B409" s="254"/>
      <c r="C409" s="254"/>
      <c r="D409" s="269"/>
      <c r="E409" s="254"/>
      <c r="F409" s="270"/>
      <c r="G409" s="254"/>
      <c r="H409" s="254"/>
      <c r="I409" s="254"/>
      <c r="J409" s="254"/>
      <c r="K409" s="254"/>
      <c r="L409" s="254"/>
      <c r="M409" s="254"/>
      <c r="N409" s="254"/>
      <c r="O409" s="254"/>
      <c r="P409" s="254"/>
      <c r="Q409" s="254"/>
      <c r="R409" s="254"/>
      <c r="S409" s="254"/>
      <c r="T409" s="254"/>
      <c r="U409" s="254"/>
      <c r="V409" s="254"/>
      <c r="W409" s="254"/>
      <c r="X409" s="254"/>
      <c r="Y409" s="254"/>
      <c r="Z409" s="254"/>
    </row>
    <row r="410" spans="1:26" ht="13.5" customHeight="1">
      <c r="A410" s="254"/>
      <c r="B410" s="254"/>
      <c r="C410" s="254"/>
      <c r="D410" s="269"/>
      <c r="E410" s="254"/>
      <c r="F410" s="270"/>
      <c r="G410" s="254"/>
      <c r="H410" s="254"/>
      <c r="I410" s="254"/>
      <c r="J410" s="254"/>
      <c r="K410" s="254"/>
      <c r="L410" s="254"/>
      <c r="M410" s="254"/>
      <c r="N410" s="254"/>
      <c r="O410" s="254"/>
      <c r="P410" s="254"/>
      <c r="Q410" s="254"/>
      <c r="R410" s="254"/>
      <c r="S410" s="254"/>
      <c r="T410" s="254"/>
      <c r="U410" s="254"/>
      <c r="V410" s="254"/>
      <c r="W410" s="254"/>
      <c r="X410" s="254"/>
      <c r="Y410" s="254"/>
      <c r="Z410" s="254"/>
    </row>
    <row r="411" spans="1:26" ht="13.5" customHeight="1">
      <c r="A411" s="254"/>
      <c r="B411" s="254"/>
      <c r="C411" s="254"/>
      <c r="D411" s="269"/>
      <c r="E411" s="254"/>
      <c r="F411" s="270"/>
      <c r="G411" s="254"/>
      <c r="H411" s="254"/>
      <c r="I411" s="254"/>
      <c r="J411" s="254"/>
      <c r="K411" s="254"/>
      <c r="L411" s="254"/>
      <c r="M411" s="254"/>
      <c r="N411" s="254"/>
      <c r="O411" s="254"/>
      <c r="P411" s="254"/>
      <c r="Q411" s="254"/>
      <c r="R411" s="254"/>
      <c r="S411" s="254"/>
      <c r="T411" s="254"/>
      <c r="U411" s="254"/>
      <c r="V411" s="254"/>
      <c r="W411" s="254"/>
      <c r="X411" s="254"/>
      <c r="Y411" s="254"/>
      <c r="Z411" s="254"/>
    </row>
    <row r="412" spans="1:26" ht="13.5" customHeight="1">
      <c r="A412" s="254"/>
      <c r="B412" s="254"/>
      <c r="C412" s="254"/>
      <c r="D412" s="269"/>
      <c r="E412" s="254"/>
      <c r="F412" s="270"/>
      <c r="G412" s="254"/>
      <c r="H412" s="254"/>
      <c r="I412" s="254"/>
      <c r="J412" s="254"/>
      <c r="K412" s="254"/>
      <c r="L412" s="254"/>
      <c r="M412" s="254"/>
      <c r="N412" s="254"/>
      <c r="O412" s="254"/>
      <c r="P412" s="254"/>
      <c r="Q412" s="254"/>
      <c r="R412" s="254"/>
      <c r="S412" s="254"/>
      <c r="T412" s="254"/>
      <c r="U412" s="254"/>
      <c r="V412" s="254"/>
      <c r="W412" s="254"/>
      <c r="X412" s="254"/>
      <c r="Y412" s="254"/>
      <c r="Z412" s="254"/>
    </row>
    <row r="413" spans="1:26" ht="13.5" customHeight="1">
      <c r="A413" s="254"/>
      <c r="B413" s="254"/>
      <c r="C413" s="254"/>
      <c r="D413" s="269"/>
      <c r="E413" s="254"/>
      <c r="F413" s="270"/>
      <c r="G413" s="254"/>
      <c r="H413" s="254"/>
      <c r="I413" s="254"/>
      <c r="J413" s="254"/>
      <c r="K413" s="254"/>
      <c r="L413" s="254"/>
      <c r="M413" s="254"/>
      <c r="N413" s="254"/>
      <c r="O413" s="254"/>
      <c r="P413" s="254"/>
      <c r="Q413" s="254"/>
      <c r="R413" s="254"/>
      <c r="S413" s="254"/>
      <c r="T413" s="254"/>
      <c r="U413" s="254"/>
      <c r="V413" s="254"/>
      <c r="W413" s="254"/>
      <c r="X413" s="254"/>
      <c r="Y413" s="254"/>
      <c r="Z413" s="254"/>
    </row>
    <row r="414" spans="1:26" ht="13.5" customHeight="1">
      <c r="A414" s="254"/>
      <c r="B414" s="254"/>
      <c r="C414" s="254"/>
      <c r="D414" s="269"/>
      <c r="E414" s="254"/>
      <c r="F414" s="270"/>
      <c r="G414" s="254"/>
      <c r="H414" s="254"/>
      <c r="I414" s="254"/>
      <c r="J414" s="254"/>
      <c r="K414" s="254"/>
      <c r="L414" s="254"/>
      <c r="M414" s="254"/>
      <c r="N414" s="254"/>
      <c r="O414" s="254"/>
      <c r="P414" s="254"/>
      <c r="Q414" s="254"/>
      <c r="R414" s="254"/>
      <c r="S414" s="254"/>
      <c r="T414" s="254"/>
      <c r="U414" s="254"/>
      <c r="V414" s="254"/>
      <c r="W414" s="254"/>
      <c r="X414" s="254"/>
      <c r="Y414" s="254"/>
      <c r="Z414" s="254"/>
    </row>
    <row r="415" spans="1:26" ht="13.5" customHeight="1">
      <c r="A415" s="254"/>
      <c r="B415" s="254"/>
      <c r="C415" s="254"/>
      <c r="D415" s="269"/>
      <c r="E415" s="254"/>
      <c r="F415" s="270"/>
      <c r="G415" s="254"/>
      <c r="H415" s="254"/>
      <c r="I415" s="254"/>
      <c r="J415" s="254"/>
      <c r="K415" s="254"/>
      <c r="L415" s="254"/>
      <c r="M415" s="254"/>
      <c r="N415" s="254"/>
      <c r="O415" s="254"/>
      <c r="P415" s="254"/>
      <c r="Q415" s="254"/>
      <c r="R415" s="254"/>
      <c r="S415" s="254"/>
      <c r="T415" s="254"/>
      <c r="U415" s="254"/>
      <c r="V415" s="254"/>
      <c r="W415" s="254"/>
      <c r="X415" s="254"/>
      <c r="Y415" s="254"/>
      <c r="Z415" s="254"/>
    </row>
    <row r="416" spans="1:26" ht="13.5" customHeight="1">
      <c r="A416" s="254"/>
      <c r="B416" s="254"/>
      <c r="C416" s="254"/>
      <c r="D416" s="269"/>
      <c r="E416" s="254"/>
      <c r="F416" s="270"/>
      <c r="G416" s="254"/>
      <c r="H416" s="254"/>
      <c r="I416" s="254"/>
      <c r="J416" s="254"/>
      <c r="K416" s="254"/>
      <c r="L416" s="254"/>
      <c r="M416" s="254"/>
      <c r="N416" s="254"/>
      <c r="O416" s="254"/>
      <c r="P416" s="254"/>
      <c r="Q416" s="254"/>
      <c r="R416" s="254"/>
      <c r="S416" s="254"/>
      <c r="T416" s="254"/>
      <c r="U416" s="254"/>
      <c r="V416" s="254"/>
      <c r="W416" s="254"/>
      <c r="X416" s="254"/>
      <c r="Y416" s="254"/>
      <c r="Z416" s="254"/>
    </row>
    <row r="417" spans="1:26" ht="13.5" customHeight="1">
      <c r="A417" s="254"/>
      <c r="B417" s="254"/>
      <c r="C417" s="254"/>
      <c r="D417" s="269"/>
      <c r="E417" s="254"/>
      <c r="F417" s="270"/>
      <c r="G417" s="254"/>
      <c r="H417" s="254"/>
      <c r="I417" s="254"/>
      <c r="J417" s="254"/>
      <c r="K417" s="254"/>
      <c r="L417" s="254"/>
      <c r="M417" s="254"/>
      <c r="N417" s="254"/>
      <c r="O417" s="254"/>
      <c r="P417" s="254"/>
      <c r="Q417" s="254"/>
      <c r="R417" s="254"/>
      <c r="S417" s="254"/>
      <c r="T417" s="254"/>
      <c r="U417" s="254"/>
      <c r="V417" s="254"/>
      <c r="W417" s="254"/>
      <c r="X417" s="254"/>
      <c r="Y417" s="254"/>
      <c r="Z417" s="254"/>
    </row>
    <row r="418" spans="1:26" ht="13.5" customHeight="1">
      <c r="A418" s="254"/>
      <c r="B418" s="254"/>
      <c r="C418" s="254"/>
      <c r="D418" s="269"/>
      <c r="E418" s="254"/>
      <c r="F418" s="270"/>
      <c r="G418" s="254"/>
      <c r="H418" s="254"/>
      <c r="I418" s="254"/>
      <c r="J418" s="254"/>
      <c r="K418" s="254"/>
      <c r="L418" s="254"/>
      <c r="M418" s="254"/>
      <c r="N418" s="254"/>
      <c r="O418" s="254"/>
      <c r="P418" s="254"/>
      <c r="Q418" s="254"/>
      <c r="R418" s="254"/>
      <c r="S418" s="254"/>
      <c r="T418" s="254"/>
      <c r="U418" s="254"/>
      <c r="V418" s="254"/>
      <c r="W418" s="254"/>
      <c r="X418" s="254"/>
      <c r="Y418" s="254"/>
      <c r="Z418" s="254"/>
    </row>
    <row r="419" spans="1:26" ht="13.5" customHeight="1">
      <c r="A419" s="254"/>
      <c r="B419" s="254"/>
      <c r="C419" s="254"/>
      <c r="D419" s="269"/>
      <c r="E419" s="254"/>
      <c r="F419" s="270"/>
      <c r="G419" s="254"/>
      <c r="H419" s="254"/>
      <c r="I419" s="254"/>
      <c r="J419" s="254"/>
      <c r="K419" s="254"/>
      <c r="L419" s="254"/>
      <c r="M419" s="254"/>
      <c r="N419" s="254"/>
      <c r="O419" s="254"/>
      <c r="P419" s="254"/>
      <c r="Q419" s="254"/>
      <c r="R419" s="254"/>
      <c r="S419" s="254"/>
      <c r="T419" s="254"/>
      <c r="U419" s="254"/>
      <c r="V419" s="254"/>
      <c r="W419" s="254"/>
      <c r="X419" s="254"/>
      <c r="Y419" s="254"/>
      <c r="Z419" s="254"/>
    </row>
    <row r="420" spans="1:26" ht="13.5" customHeight="1">
      <c r="A420" s="254"/>
      <c r="B420" s="254"/>
      <c r="C420" s="254"/>
      <c r="D420" s="269"/>
      <c r="E420" s="254"/>
      <c r="F420" s="270"/>
      <c r="G420" s="254"/>
      <c r="H420" s="254"/>
      <c r="I420" s="254"/>
      <c r="J420" s="254"/>
      <c r="K420" s="254"/>
      <c r="L420" s="254"/>
      <c r="M420" s="254"/>
      <c r="N420" s="254"/>
      <c r="O420" s="254"/>
      <c r="P420" s="254"/>
      <c r="Q420" s="254"/>
      <c r="R420" s="254"/>
      <c r="S420" s="254"/>
      <c r="T420" s="254"/>
      <c r="U420" s="254"/>
      <c r="V420" s="254"/>
      <c r="W420" s="254"/>
      <c r="X420" s="254"/>
      <c r="Y420" s="254"/>
      <c r="Z420" s="254"/>
    </row>
    <row r="421" spans="1:26" ht="13.5" customHeight="1">
      <c r="A421" s="254"/>
      <c r="B421" s="254"/>
      <c r="C421" s="254"/>
      <c r="D421" s="269"/>
      <c r="E421" s="254"/>
      <c r="F421" s="270"/>
      <c r="G421" s="254"/>
      <c r="H421" s="254"/>
      <c r="I421" s="254"/>
      <c r="J421" s="254"/>
      <c r="K421" s="254"/>
      <c r="L421" s="254"/>
      <c r="M421" s="254"/>
      <c r="N421" s="254"/>
      <c r="O421" s="254"/>
      <c r="P421" s="254"/>
      <c r="Q421" s="254"/>
      <c r="R421" s="254"/>
      <c r="S421" s="254"/>
      <c r="T421" s="254"/>
      <c r="U421" s="254"/>
      <c r="V421" s="254"/>
      <c r="W421" s="254"/>
      <c r="X421" s="254"/>
      <c r="Y421" s="254"/>
      <c r="Z421" s="254"/>
    </row>
    <row r="422" spans="1:26" ht="13.5" customHeight="1">
      <c r="A422" s="254"/>
      <c r="B422" s="254"/>
      <c r="C422" s="254"/>
      <c r="D422" s="269"/>
      <c r="E422" s="254"/>
      <c r="F422" s="270"/>
      <c r="G422" s="254"/>
      <c r="H422" s="254"/>
      <c r="I422" s="254"/>
      <c r="J422" s="254"/>
      <c r="K422" s="254"/>
      <c r="L422" s="254"/>
      <c r="M422" s="254"/>
      <c r="N422" s="254"/>
      <c r="O422" s="254"/>
      <c r="P422" s="254"/>
      <c r="Q422" s="254"/>
      <c r="R422" s="254"/>
      <c r="S422" s="254"/>
      <c r="T422" s="254"/>
      <c r="U422" s="254"/>
      <c r="V422" s="254"/>
      <c r="W422" s="254"/>
      <c r="X422" s="254"/>
      <c r="Y422" s="254"/>
      <c r="Z422" s="254"/>
    </row>
    <row r="423" spans="1:26" ht="13.5" customHeight="1">
      <c r="A423" s="254"/>
      <c r="B423" s="254"/>
      <c r="C423" s="254"/>
      <c r="D423" s="269"/>
      <c r="E423" s="254"/>
      <c r="F423" s="270"/>
      <c r="G423" s="254"/>
      <c r="H423" s="254"/>
      <c r="I423" s="254"/>
      <c r="J423" s="254"/>
      <c r="K423" s="254"/>
      <c r="L423" s="254"/>
      <c r="M423" s="254"/>
      <c r="N423" s="254"/>
      <c r="O423" s="254"/>
      <c r="P423" s="254"/>
      <c r="Q423" s="254"/>
      <c r="R423" s="254"/>
      <c r="S423" s="254"/>
      <c r="T423" s="254"/>
      <c r="U423" s="254"/>
      <c r="V423" s="254"/>
      <c r="W423" s="254"/>
      <c r="X423" s="254"/>
      <c r="Y423" s="254"/>
      <c r="Z423" s="254"/>
    </row>
    <row r="424" spans="1:26" ht="13.5" customHeight="1">
      <c r="A424" s="254"/>
      <c r="B424" s="254"/>
      <c r="C424" s="254"/>
      <c r="D424" s="269"/>
      <c r="E424" s="254"/>
      <c r="F424" s="270"/>
      <c r="G424" s="254"/>
      <c r="H424" s="254"/>
      <c r="I424" s="254"/>
      <c r="J424" s="254"/>
      <c r="K424" s="254"/>
      <c r="L424" s="254"/>
      <c r="M424" s="254"/>
      <c r="N424" s="254"/>
      <c r="O424" s="254"/>
      <c r="P424" s="254"/>
      <c r="Q424" s="254"/>
      <c r="R424" s="254"/>
      <c r="S424" s="254"/>
      <c r="T424" s="254"/>
      <c r="U424" s="254"/>
      <c r="V424" s="254"/>
      <c r="W424" s="254"/>
      <c r="X424" s="254"/>
      <c r="Y424" s="254"/>
      <c r="Z424" s="254"/>
    </row>
    <row r="425" spans="1:26" ht="13.5" customHeight="1">
      <c r="A425" s="254"/>
      <c r="B425" s="254"/>
      <c r="C425" s="254"/>
      <c r="D425" s="269"/>
      <c r="E425" s="254"/>
      <c r="F425" s="270"/>
      <c r="G425" s="254"/>
      <c r="H425" s="254"/>
      <c r="I425" s="254"/>
      <c r="J425" s="254"/>
      <c r="K425" s="254"/>
      <c r="L425" s="254"/>
      <c r="M425" s="254"/>
      <c r="N425" s="254"/>
      <c r="O425" s="254"/>
      <c r="P425" s="254"/>
      <c r="Q425" s="254"/>
      <c r="R425" s="254"/>
      <c r="S425" s="254"/>
      <c r="T425" s="254"/>
      <c r="U425" s="254"/>
      <c r="V425" s="254"/>
      <c r="W425" s="254"/>
      <c r="X425" s="254"/>
      <c r="Y425" s="254"/>
      <c r="Z425" s="254"/>
    </row>
    <row r="426" spans="1:26" ht="13.5" customHeight="1">
      <c r="A426" s="254"/>
      <c r="B426" s="254"/>
      <c r="C426" s="254"/>
      <c r="D426" s="269"/>
      <c r="E426" s="254"/>
      <c r="F426" s="270"/>
      <c r="G426" s="254"/>
      <c r="H426" s="254"/>
      <c r="I426" s="254"/>
      <c r="J426" s="254"/>
      <c r="K426" s="254"/>
      <c r="L426" s="254"/>
      <c r="M426" s="254"/>
      <c r="N426" s="254"/>
      <c r="O426" s="254"/>
      <c r="P426" s="254"/>
      <c r="Q426" s="254"/>
      <c r="R426" s="254"/>
      <c r="S426" s="254"/>
      <c r="T426" s="254"/>
      <c r="U426" s="254"/>
      <c r="V426" s="254"/>
      <c r="W426" s="254"/>
      <c r="X426" s="254"/>
      <c r="Y426" s="254"/>
      <c r="Z426" s="254"/>
    </row>
    <row r="427" spans="1:26" ht="13.5" customHeight="1">
      <c r="A427" s="254"/>
      <c r="B427" s="254"/>
      <c r="C427" s="254"/>
      <c r="D427" s="269"/>
      <c r="E427" s="254"/>
      <c r="F427" s="270"/>
      <c r="G427" s="254"/>
      <c r="H427" s="254"/>
      <c r="I427" s="254"/>
      <c r="J427" s="254"/>
      <c r="K427" s="254"/>
      <c r="L427" s="254"/>
      <c r="M427" s="254"/>
      <c r="N427" s="254"/>
      <c r="O427" s="254"/>
      <c r="P427" s="254"/>
      <c r="Q427" s="254"/>
      <c r="R427" s="254"/>
      <c r="S427" s="254"/>
      <c r="T427" s="254"/>
      <c r="U427" s="254"/>
      <c r="V427" s="254"/>
      <c r="W427" s="254"/>
      <c r="X427" s="254"/>
      <c r="Y427" s="254"/>
      <c r="Z427" s="254"/>
    </row>
    <row r="428" spans="1:26" ht="13.5" customHeight="1">
      <c r="A428" s="254"/>
      <c r="B428" s="254"/>
      <c r="C428" s="254"/>
      <c r="D428" s="269"/>
      <c r="E428" s="254"/>
      <c r="F428" s="270"/>
      <c r="G428" s="254"/>
      <c r="H428" s="254"/>
      <c r="I428" s="254"/>
      <c r="J428" s="254"/>
      <c r="K428" s="254"/>
      <c r="L428" s="254"/>
      <c r="M428" s="254"/>
      <c r="N428" s="254"/>
      <c r="O428" s="254"/>
      <c r="P428" s="254"/>
      <c r="Q428" s="254"/>
      <c r="R428" s="254"/>
      <c r="S428" s="254"/>
      <c r="T428" s="254"/>
      <c r="U428" s="254"/>
      <c r="V428" s="254"/>
      <c r="W428" s="254"/>
      <c r="X428" s="254"/>
      <c r="Y428" s="254"/>
      <c r="Z428" s="254"/>
    </row>
    <row r="429" spans="1:26" ht="13.5" customHeight="1">
      <c r="A429" s="254"/>
      <c r="B429" s="254"/>
      <c r="C429" s="254"/>
      <c r="D429" s="269"/>
      <c r="E429" s="254"/>
      <c r="F429" s="270"/>
      <c r="G429" s="254"/>
      <c r="H429" s="254"/>
      <c r="I429" s="254"/>
      <c r="J429" s="254"/>
      <c r="K429" s="254"/>
      <c r="L429" s="254"/>
      <c r="M429" s="254"/>
      <c r="N429" s="254"/>
      <c r="O429" s="254"/>
      <c r="P429" s="254"/>
      <c r="Q429" s="254"/>
      <c r="R429" s="254"/>
      <c r="S429" s="254"/>
      <c r="T429" s="254"/>
      <c r="U429" s="254"/>
      <c r="V429" s="254"/>
      <c r="W429" s="254"/>
      <c r="X429" s="254"/>
      <c r="Y429" s="254"/>
      <c r="Z429" s="254"/>
    </row>
    <row r="430" spans="1:26" ht="13.5" customHeight="1">
      <c r="A430" s="254"/>
      <c r="B430" s="254"/>
      <c r="C430" s="254"/>
      <c r="D430" s="269"/>
      <c r="E430" s="254"/>
      <c r="F430" s="270"/>
      <c r="G430" s="254"/>
      <c r="H430" s="254"/>
      <c r="I430" s="254"/>
      <c r="J430" s="254"/>
      <c r="K430" s="254"/>
      <c r="L430" s="254"/>
      <c r="M430" s="254"/>
      <c r="N430" s="254"/>
      <c r="O430" s="254"/>
      <c r="P430" s="254"/>
      <c r="Q430" s="254"/>
      <c r="R430" s="254"/>
      <c r="S430" s="254"/>
      <c r="T430" s="254"/>
      <c r="U430" s="254"/>
      <c r="V430" s="254"/>
      <c r="W430" s="254"/>
      <c r="X430" s="254"/>
      <c r="Y430" s="254"/>
      <c r="Z430" s="254"/>
    </row>
    <row r="431" spans="1:26" ht="13.5" customHeight="1">
      <c r="A431" s="254"/>
      <c r="B431" s="254"/>
      <c r="C431" s="254"/>
      <c r="D431" s="269"/>
      <c r="E431" s="254"/>
      <c r="F431" s="270"/>
      <c r="G431" s="254"/>
      <c r="H431" s="254"/>
      <c r="I431" s="254"/>
      <c r="J431" s="254"/>
      <c r="K431" s="254"/>
      <c r="L431" s="254"/>
      <c r="M431" s="254"/>
      <c r="N431" s="254"/>
      <c r="O431" s="254"/>
      <c r="P431" s="254"/>
      <c r="Q431" s="254"/>
      <c r="R431" s="254"/>
      <c r="S431" s="254"/>
      <c r="T431" s="254"/>
      <c r="U431" s="254"/>
      <c r="V431" s="254"/>
      <c r="W431" s="254"/>
      <c r="X431" s="254"/>
      <c r="Y431" s="254"/>
      <c r="Z431" s="254"/>
    </row>
    <row r="432" spans="1:26" ht="13.5" customHeight="1">
      <c r="A432" s="254"/>
      <c r="B432" s="254"/>
      <c r="C432" s="254"/>
      <c r="D432" s="269"/>
      <c r="E432" s="254"/>
      <c r="F432" s="270"/>
      <c r="G432" s="254"/>
      <c r="H432" s="254"/>
      <c r="I432" s="254"/>
      <c r="J432" s="254"/>
      <c r="K432" s="254"/>
      <c r="L432" s="254"/>
      <c r="M432" s="254"/>
      <c r="N432" s="254"/>
      <c r="O432" s="254"/>
      <c r="P432" s="254"/>
      <c r="Q432" s="254"/>
      <c r="R432" s="254"/>
      <c r="S432" s="254"/>
      <c r="T432" s="254"/>
      <c r="U432" s="254"/>
      <c r="V432" s="254"/>
      <c r="W432" s="254"/>
      <c r="X432" s="254"/>
      <c r="Y432" s="254"/>
      <c r="Z432" s="254"/>
    </row>
    <row r="433" spans="1:26" ht="13.5" customHeight="1">
      <c r="A433" s="254"/>
      <c r="B433" s="254"/>
      <c r="C433" s="254"/>
      <c r="D433" s="269"/>
      <c r="E433" s="254"/>
      <c r="F433" s="270"/>
      <c r="G433" s="254"/>
      <c r="H433" s="254"/>
      <c r="I433" s="254"/>
      <c r="J433" s="254"/>
      <c r="K433" s="254"/>
      <c r="L433" s="254"/>
      <c r="M433" s="254"/>
      <c r="N433" s="254"/>
      <c r="O433" s="254"/>
      <c r="P433" s="254"/>
      <c r="Q433" s="254"/>
      <c r="R433" s="254"/>
      <c r="S433" s="254"/>
      <c r="T433" s="254"/>
      <c r="U433" s="254"/>
      <c r="V433" s="254"/>
      <c r="W433" s="254"/>
      <c r="X433" s="254"/>
      <c r="Y433" s="254"/>
      <c r="Z433" s="254"/>
    </row>
    <row r="434" spans="1:26" ht="13.5" customHeight="1">
      <c r="A434" s="254"/>
      <c r="B434" s="254"/>
      <c r="C434" s="254"/>
      <c r="D434" s="269"/>
      <c r="E434" s="254"/>
      <c r="F434" s="270"/>
      <c r="G434" s="254"/>
      <c r="H434" s="254"/>
      <c r="I434" s="254"/>
      <c r="J434" s="254"/>
      <c r="K434" s="254"/>
      <c r="L434" s="254"/>
      <c r="M434" s="254"/>
      <c r="N434" s="254"/>
      <c r="O434" s="254"/>
      <c r="P434" s="254"/>
      <c r="Q434" s="254"/>
      <c r="R434" s="254"/>
      <c r="S434" s="254"/>
      <c r="T434" s="254"/>
      <c r="U434" s="254"/>
      <c r="V434" s="254"/>
      <c r="W434" s="254"/>
      <c r="X434" s="254"/>
      <c r="Y434" s="254"/>
      <c r="Z434" s="254"/>
    </row>
    <row r="435" spans="1:26" ht="13.5" customHeight="1">
      <c r="A435" s="254"/>
      <c r="B435" s="254"/>
      <c r="C435" s="254"/>
      <c r="D435" s="269"/>
      <c r="E435" s="254"/>
      <c r="F435" s="270"/>
      <c r="G435" s="254"/>
      <c r="H435" s="254"/>
      <c r="I435" s="254"/>
      <c r="J435" s="254"/>
      <c r="K435" s="254"/>
      <c r="L435" s="254"/>
      <c r="M435" s="254"/>
      <c r="N435" s="254"/>
      <c r="O435" s="254"/>
      <c r="P435" s="254"/>
      <c r="Q435" s="254"/>
      <c r="R435" s="254"/>
      <c r="S435" s="254"/>
      <c r="T435" s="254"/>
      <c r="U435" s="254"/>
      <c r="V435" s="254"/>
      <c r="W435" s="254"/>
      <c r="X435" s="254"/>
      <c r="Y435" s="254"/>
      <c r="Z435" s="254"/>
    </row>
    <row r="436" spans="1:26" ht="13.5" customHeight="1">
      <c r="A436" s="254"/>
      <c r="B436" s="254"/>
      <c r="C436" s="254"/>
      <c r="D436" s="269"/>
      <c r="E436" s="254"/>
      <c r="F436" s="270"/>
      <c r="G436" s="254"/>
      <c r="H436" s="254"/>
      <c r="I436" s="254"/>
      <c r="J436" s="254"/>
      <c r="K436" s="254"/>
      <c r="L436" s="254"/>
      <c r="M436" s="254"/>
      <c r="N436" s="254"/>
      <c r="O436" s="254"/>
      <c r="P436" s="254"/>
      <c r="Q436" s="254"/>
      <c r="R436" s="254"/>
      <c r="S436" s="254"/>
      <c r="T436" s="254"/>
      <c r="U436" s="254"/>
      <c r="V436" s="254"/>
      <c r="W436" s="254"/>
      <c r="X436" s="254"/>
      <c r="Y436" s="254"/>
      <c r="Z436" s="254"/>
    </row>
    <row r="437" spans="1:26" ht="13.5" customHeight="1">
      <c r="A437" s="254"/>
      <c r="B437" s="254"/>
      <c r="C437" s="254"/>
      <c r="D437" s="269"/>
      <c r="E437" s="254"/>
      <c r="F437" s="270"/>
      <c r="G437" s="254"/>
      <c r="H437" s="254"/>
      <c r="I437" s="254"/>
      <c r="J437" s="254"/>
      <c r="K437" s="254"/>
      <c r="L437" s="254"/>
      <c r="M437" s="254"/>
      <c r="N437" s="254"/>
      <c r="O437" s="254"/>
      <c r="P437" s="254"/>
      <c r="Q437" s="254"/>
      <c r="R437" s="254"/>
      <c r="S437" s="254"/>
      <c r="T437" s="254"/>
      <c r="U437" s="254"/>
      <c r="V437" s="254"/>
      <c r="W437" s="254"/>
      <c r="X437" s="254"/>
      <c r="Y437" s="254"/>
      <c r="Z437" s="254"/>
    </row>
    <row r="438" spans="1:26" ht="13.5" customHeight="1">
      <c r="A438" s="254"/>
      <c r="B438" s="254"/>
      <c r="C438" s="254"/>
      <c r="D438" s="269"/>
      <c r="E438" s="254"/>
      <c r="F438" s="270"/>
      <c r="G438" s="254"/>
      <c r="H438" s="254"/>
      <c r="I438" s="254"/>
      <c r="J438" s="254"/>
      <c r="K438" s="254"/>
      <c r="L438" s="254"/>
      <c r="M438" s="254"/>
      <c r="N438" s="254"/>
      <c r="O438" s="254"/>
      <c r="P438" s="254"/>
      <c r="Q438" s="254"/>
      <c r="R438" s="254"/>
      <c r="S438" s="254"/>
      <c r="T438" s="254"/>
      <c r="U438" s="254"/>
      <c r="V438" s="254"/>
      <c r="W438" s="254"/>
      <c r="X438" s="254"/>
      <c r="Y438" s="254"/>
      <c r="Z438" s="254"/>
    </row>
    <row r="439" spans="1:26" ht="13.5" customHeight="1">
      <c r="A439" s="254"/>
      <c r="B439" s="254"/>
      <c r="C439" s="254"/>
      <c r="D439" s="269"/>
      <c r="E439" s="254"/>
      <c r="F439" s="270"/>
      <c r="G439" s="254"/>
      <c r="H439" s="254"/>
      <c r="I439" s="254"/>
      <c r="J439" s="254"/>
      <c r="K439" s="254"/>
      <c r="L439" s="254"/>
      <c r="M439" s="254"/>
      <c r="N439" s="254"/>
      <c r="O439" s="254"/>
      <c r="P439" s="254"/>
      <c r="Q439" s="254"/>
      <c r="R439" s="254"/>
      <c r="S439" s="254"/>
      <c r="T439" s="254"/>
      <c r="U439" s="254"/>
      <c r="V439" s="254"/>
      <c r="W439" s="254"/>
      <c r="X439" s="254"/>
      <c r="Y439" s="254"/>
      <c r="Z439" s="254"/>
    </row>
    <row r="440" spans="1:26" ht="13.5" customHeight="1">
      <c r="A440" s="254"/>
      <c r="B440" s="254"/>
      <c r="C440" s="254"/>
      <c r="D440" s="269"/>
      <c r="E440" s="254"/>
      <c r="F440" s="270"/>
      <c r="G440" s="254"/>
      <c r="H440" s="254"/>
      <c r="I440" s="254"/>
      <c r="J440" s="254"/>
      <c r="K440" s="254"/>
      <c r="L440" s="254"/>
      <c r="M440" s="254"/>
      <c r="N440" s="254"/>
      <c r="O440" s="254"/>
      <c r="P440" s="254"/>
      <c r="Q440" s="254"/>
      <c r="R440" s="254"/>
      <c r="S440" s="254"/>
      <c r="T440" s="254"/>
      <c r="U440" s="254"/>
      <c r="V440" s="254"/>
      <c r="W440" s="254"/>
      <c r="X440" s="254"/>
      <c r="Y440" s="254"/>
      <c r="Z440" s="254"/>
    </row>
    <row r="441" spans="1:26" ht="13.5" customHeight="1">
      <c r="A441" s="254"/>
      <c r="B441" s="254"/>
      <c r="C441" s="254"/>
      <c r="D441" s="269"/>
      <c r="E441" s="254"/>
      <c r="F441" s="270"/>
      <c r="G441" s="254"/>
      <c r="H441" s="254"/>
      <c r="I441" s="254"/>
      <c r="J441" s="254"/>
      <c r="K441" s="254"/>
      <c r="L441" s="254"/>
      <c r="M441" s="254"/>
      <c r="N441" s="254"/>
      <c r="O441" s="254"/>
      <c r="P441" s="254"/>
      <c r="Q441" s="254"/>
      <c r="R441" s="254"/>
      <c r="S441" s="254"/>
      <c r="T441" s="254"/>
      <c r="U441" s="254"/>
      <c r="V441" s="254"/>
      <c r="W441" s="254"/>
      <c r="X441" s="254"/>
      <c r="Y441" s="254"/>
      <c r="Z441" s="254"/>
    </row>
    <row r="442" spans="1:26" ht="13.5" customHeight="1">
      <c r="A442" s="254"/>
      <c r="B442" s="254"/>
      <c r="C442" s="254"/>
      <c r="D442" s="269"/>
      <c r="E442" s="254"/>
      <c r="F442" s="270"/>
      <c r="G442" s="254"/>
      <c r="H442" s="254"/>
      <c r="I442" s="254"/>
      <c r="J442" s="254"/>
      <c r="K442" s="254"/>
      <c r="L442" s="254"/>
      <c r="M442" s="254"/>
      <c r="N442" s="254"/>
      <c r="O442" s="254"/>
      <c r="P442" s="254"/>
      <c r="Q442" s="254"/>
      <c r="R442" s="254"/>
      <c r="S442" s="254"/>
      <c r="T442" s="254"/>
      <c r="U442" s="254"/>
      <c r="V442" s="254"/>
      <c r="W442" s="254"/>
      <c r="X442" s="254"/>
      <c r="Y442" s="254"/>
      <c r="Z442" s="254"/>
    </row>
    <row r="443" spans="1:26" ht="13.5" customHeight="1">
      <c r="A443" s="254"/>
      <c r="B443" s="254"/>
      <c r="C443" s="254"/>
      <c r="D443" s="269"/>
      <c r="E443" s="254"/>
      <c r="F443" s="270"/>
      <c r="G443" s="254"/>
      <c r="H443" s="254"/>
      <c r="I443" s="254"/>
      <c r="J443" s="254"/>
      <c r="K443" s="254"/>
      <c r="L443" s="254"/>
      <c r="M443" s="254"/>
      <c r="N443" s="254"/>
      <c r="O443" s="254"/>
      <c r="P443" s="254"/>
      <c r="Q443" s="254"/>
      <c r="R443" s="254"/>
      <c r="S443" s="254"/>
      <c r="T443" s="254"/>
      <c r="U443" s="254"/>
      <c r="V443" s="254"/>
      <c r="W443" s="254"/>
      <c r="X443" s="254"/>
      <c r="Y443" s="254"/>
      <c r="Z443" s="254"/>
    </row>
    <row r="444" spans="1:26" ht="13.5" customHeight="1">
      <c r="A444" s="254"/>
      <c r="B444" s="254"/>
      <c r="C444" s="254"/>
      <c r="D444" s="269"/>
      <c r="E444" s="254"/>
      <c r="F444" s="270"/>
      <c r="G444" s="254"/>
      <c r="H444" s="254"/>
      <c r="I444" s="254"/>
      <c r="J444" s="254"/>
      <c r="K444" s="254"/>
      <c r="L444" s="254"/>
      <c r="M444" s="254"/>
      <c r="N444" s="254"/>
      <c r="O444" s="254"/>
      <c r="P444" s="254"/>
      <c r="Q444" s="254"/>
      <c r="R444" s="254"/>
      <c r="S444" s="254"/>
      <c r="T444" s="254"/>
      <c r="U444" s="254"/>
      <c r="V444" s="254"/>
      <c r="W444" s="254"/>
      <c r="X444" s="254"/>
      <c r="Y444" s="254"/>
      <c r="Z444" s="254"/>
    </row>
    <row r="445" spans="1:26" ht="13.5" customHeight="1">
      <c r="A445" s="254"/>
      <c r="B445" s="254"/>
      <c r="C445" s="254"/>
      <c r="D445" s="269"/>
      <c r="E445" s="254"/>
      <c r="F445" s="270"/>
      <c r="G445" s="254"/>
      <c r="H445" s="254"/>
      <c r="I445" s="254"/>
      <c r="J445" s="254"/>
      <c r="K445" s="254"/>
      <c r="L445" s="254"/>
      <c r="M445" s="254"/>
      <c r="N445" s="254"/>
      <c r="O445" s="254"/>
      <c r="P445" s="254"/>
      <c r="Q445" s="254"/>
      <c r="R445" s="254"/>
      <c r="S445" s="254"/>
      <c r="T445" s="254"/>
      <c r="U445" s="254"/>
      <c r="V445" s="254"/>
      <c r="W445" s="254"/>
      <c r="X445" s="254"/>
      <c r="Y445" s="254"/>
      <c r="Z445" s="254"/>
    </row>
    <row r="446" spans="1:26" ht="13.5" customHeight="1">
      <c r="A446" s="254"/>
      <c r="B446" s="254"/>
      <c r="C446" s="254"/>
      <c r="D446" s="269"/>
      <c r="E446" s="254"/>
      <c r="F446" s="270"/>
      <c r="G446" s="254"/>
      <c r="H446" s="254"/>
      <c r="I446" s="254"/>
      <c r="J446" s="254"/>
      <c r="K446" s="254"/>
      <c r="L446" s="254"/>
      <c r="M446" s="254"/>
      <c r="N446" s="254"/>
      <c r="O446" s="254"/>
      <c r="P446" s="254"/>
      <c r="Q446" s="254"/>
      <c r="R446" s="254"/>
      <c r="S446" s="254"/>
      <c r="T446" s="254"/>
      <c r="U446" s="254"/>
      <c r="V446" s="254"/>
      <c r="W446" s="254"/>
      <c r="X446" s="254"/>
      <c r="Y446" s="254"/>
      <c r="Z446" s="254"/>
    </row>
    <row r="447" spans="1:26" ht="13.5" customHeight="1">
      <c r="A447" s="254"/>
      <c r="B447" s="254"/>
      <c r="C447" s="254"/>
      <c r="D447" s="269"/>
      <c r="E447" s="254"/>
      <c r="F447" s="270"/>
      <c r="G447" s="254"/>
      <c r="H447" s="254"/>
      <c r="I447" s="254"/>
      <c r="J447" s="254"/>
      <c r="K447" s="254"/>
      <c r="L447" s="254"/>
      <c r="M447" s="254"/>
      <c r="N447" s="254"/>
      <c r="O447" s="254"/>
      <c r="P447" s="254"/>
      <c r="Q447" s="254"/>
      <c r="R447" s="254"/>
      <c r="S447" s="254"/>
      <c r="T447" s="254"/>
      <c r="U447" s="254"/>
      <c r="V447" s="254"/>
      <c r="W447" s="254"/>
      <c r="X447" s="254"/>
      <c r="Y447" s="254"/>
      <c r="Z447" s="254"/>
    </row>
    <row r="448" spans="1:26" ht="13.5" customHeight="1">
      <c r="A448" s="254"/>
      <c r="B448" s="254"/>
      <c r="C448" s="254"/>
      <c r="D448" s="269"/>
      <c r="E448" s="254"/>
      <c r="F448" s="270"/>
      <c r="G448" s="254"/>
      <c r="H448" s="254"/>
      <c r="I448" s="254"/>
      <c r="J448" s="254"/>
      <c r="K448" s="254"/>
      <c r="L448" s="254"/>
      <c r="M448" s="254"/>
      <c r="N448" s="254"/>
      <c r="O448" s="254"/>
      <c r="P448" s="254"/>
      <c r="Q448" s="254"/>
      <c r="R448" s="254"/>
      <c r="S448" s="254"/>
      <c r="T448" s="254"/>
      <c r="U448" s="254"/>
      <c r="V448" s="254"/>
      <c r="W448" s="254"/>
      <c r="X448" s="254"/>
      <c r="Y448" s="254"/>
      <c r="Z448" s="254"/>
    </row>
    <row r="449" spans="1:26" ht="13.5" customHeight="1">
      <c r="A449" s="254"/>
      <c r="B449" s="254"/>
      <c r="C449" s="254"/>
      <c r="D449" s="269"/>
      <c r="E449" s="254"/>
      <c r="F449" s="270"/>
      <c r="G449" s="254"/>
      <c r="H449" s="254"/>
      <c r="I449" s="254"/>
      <c r="J449" s="254"/>
      <c r="K449" s="254"/>
      <c r="L449" s="254"/>
      <c r="M449" s="254"/>
      <c r="N449" s="254"/>
      <c r="O449" s="254"/>
      <c r="P449" s="254"/>
      <c r="Q449" s="254"/>
      <c r="R449" s="254"/>
      <c r="S449" s="254"/>
      <c r="T449" s="254"/>
      <c r="U449" s="254"/>
      <c r="V449" s="254"/>
      <c r="W449" s="254"/>
      <c r="X449" s="254"/>
      <c r="Y449" s="254"/>
      <c r="Z449" s="254"/>
    </row>
    <row r="450" spans="1:26" ht="13.5" customHeight="1">
      <c r="A450" s="254"/>
      <c r="B450" s="254"/>
      <c r="C450" s="254"/>
      <c r="D450" s="269"/>
      <c r="E450" s="254"/>
      <c r="F450" s="270"/>
      <c r="G450" s="254"/>
      <c r="H450" s="254"/>
      <c r="I450" s="254"/>
      <c r="J450" s="254"/>
      <c r="K450" s="254"/>
      <c r="L450" s="254"/>
      <c r="M450" s="254"/>
      <c r="N450" s="254"/>
      <c r="O450" s="254"/>
      <c r="P450" s="254"/>
      <c r="Q450" s="254"/>
      <c r="R450" s="254"/>
      <c r="S450" s="254"/>
      <c r="T450" s="254"/>
      <c r="U450" s="254"/>
      <c r="V450" s="254"/>
      <c r="W450" s="254"/>
      <c r="X450" s="254"/>
      <c r="Y450" s="254"/>
      <c r="Z450" s="254"/>
    </row>
    <row r="451" spans="1:26" ht="13.5" customHeight="1">
      <c r="A451" s="254"/>
      <c r="B451" s="254"/>
      <c r="C451" s="254"/>
      <c r="D451" s="269"/>
      <c r="E451" s="254"/>
      <c r="F451" s="270"/>
      <c r="G451" s="254"/>
      <c r="H451" s="254"/>
      <c r="I451" s="254"/>
      <c r="J451" s="254"/>
      <c r="K451" s="254"/>
      <c r="L451" s="254"/>
      <c r="M451" s="254"/>
      <c r="N451" s="254"/>
      <c r="O451" s="254"/>
      <c r="P451" s="254"/>
      <c r="Q451" s="254"/>
      <c r="R451" s="254"/>
      <c r="S451" s="254"/>
      <c r="T451" s="254"/>
      <c r="U451" s="254"/>
      <c r="V451" s="254"/>
      <c r="W451" s="254"/>
      <c r="X451" s="254"/>
      <c r="Y451" s="254"/>
      <c r="Z451" s="254"/>
    </row>
    <row r="452" spans="1:26" ht="13.5" customHeight="1">
      <c r="A452" s="254"/>
      <c r="B452" s="254"/>
      <c r="C452" s="254"/>
      <c r="D452" s="269"/>
      <c r="E452" s="254"/>
      <c r="F452" s="270"/>
      <c r="G452" s="254"/>
      <c r="H452" s="254"/>
      <c r="I452" s="254"/>
      <c r="J452" s="254"/>
      <c r="K452" s="254"/>
      <c r="L452" s="254"/>
      <c r="M452" s="254"/>
      <c r="N452" s="254"/>
      <c r="O452" s="254"/>
      <c r="P452" s="254"/>
      <c r="Q452" s="254"/>
      <c r="R452" s="254"/>
      <c r="S452" s="254"/>
      <c r="T452" s="254"/>
      <c r="U452" s="254"/>
      <c r="V452" s="254"/>
      <c r="W452" s="254"/>
      <c r="X452" s="254"/>
      <c r="Y452" s="254"/>
      <c r="Z452" s="254"/>
    </row>
    <row r="453" spans="1:26" ht="13.5" customHeight="1">
      <c r="A453" s="254"/>
      <c r="B453" s="254"/>
      <c r="C453" s="254"/>
      <c r="D453" s="269"/>
      <c r="E453" s="254"/>
      <c r="F453" s="270"/>
      <c r="G453" s="254"/>
      <c r="H453" s="254"/>
      <c r="I453" s="254"/>
      <c r="J453" s="254"/>
      <c r="K453" s="254"/>
      <c r="L453" s="254"/>
      <c r="M453" s="254"/>
      <c r="N453" s="254"/>
      <c r="O453" s="254"/>
      <c r="P453" s="254"/>
      <c r="Q453" s="254"/>
      <c r="R453" s="254"/>
      <c r="S453" s="254"/>
      <c r="T453" s="254"/>
      <c r="U453" s="254"/>
      <c r="V453" s="254"/>
      <c r="W453" s="254"/>
      <c r="X453" s="254"/>
      <c r="Y453" s="254"/>
      <c r="Z453" s="254"/>
    </row>
    <row r="454" spans="1:26" ht="13.5" customHeight="1">
      <c r="A454" s="254"/>
      <c r="B454" s="254"/>
      <c r="C454" s="254"/>
      <c r="D454" s="269"/>
      <c r="E454" s="254"/>
      <c r="F454" s="270"/>
      <c r="G454" s="254"/>
      <c r="H454" s="254"/>
      <c r="I454" s="254"/>
      <c r="J454" s="254"/>
      <c r="K454" s="254"/>
      <c r="L454" s="254"/>
      <c r="M454" s="254"/>
      <c r="N454" s="254"/>
      <c r="O454" s="254"/>
      <c r="P454" s="254"/>
      <c r="Q454" s="254"/>
      <c r="R454" s="254"/>
      <c r="S454" s="254"/>
      <c r="T454" s="254"/>
      <c r="U454" s="254"/>
      <c r="V454" s="254"/>
      <c r="W454" s="254"/>
      <c r="X454" s="254"/>
      <c r="Y454" s="254"/>
      <c r="Z454" s="254"/>
    </row>
    <row r="455" spans="1:26" ht="13.5" customHeight="1">
      <c r="A455" s="254"/>
      <c r="B455" s="254"/>
      <c r="C455" s="254"/>
      <c r="D455" s="269"/>
      <c r="E455" s="254"/>
      <c r="F455" s="270"/>
      <c r="G455" s="254"/>
      <c r="H455" s="254"/>
      <c r="I455" s="254"/>
      <c r="J455" s="254"/>
      <c r="K455" s="254"/>
      <c r="L455" s="254"/>
      <c r="M455" s="254"/>
      <c r="N455" s="254"/>
      <c r="O455" s="254"/>
      <c r="P455" s="254"/>
      <c r="Q455" s="254"/>
      <c r="R455" s="254"/>
      <c r="S455" s="254"/>
      <c r="T455" s="254"/>
      <c r="U455" s="254"/>
      <c r="V455" s="254"/>
      <c r="W455" s="254"/>
      <c r="X455" s="254"/>
      <c r="Y455" s="254"/>
      <c r="Z455" s="254"/>
    </row>
    <row r="456" spans="1:26" ht="13.5" customHeight="1">
      <c r="A456" s="254"/>
      <c r="B456" s="254"/>
      <c r="C456" s="254"/>
      <c r="D456" s="269"/>
      <c r="E456" s="254"/>
      <c r="F456" s="270"/>
      <c r="G456" s="254"/>
      <c r="H456" s="254"/>
      <c r="I456" s="254"/>
      <c r="J456" s="254"/>
      <c r="K456" s="254"/>
      <c r="L456" s="254"/>
      <c r="M456" s="254"/>
      <c r="N456" s="254"/>
      <c r="O456" s="254"/>
      <c r="P456" s="254"/>
      <c r="Q456" s="254"/>
      <c r="R456" s="254"/>
      <c r="S456" s="254"/>
      <c r="T456" s="254"/>
      <c r="U456" s="254"/>
      <c r="V456" s="254"/>
      <c r="W456" s="254"/>
      <c r="X456" s="254"/>
      <c r="Y456" s="254"/>
      <c r="Z456" s="254"/>
    </row>
    <row r="457" spans="1:26" ht="13.5" customHeight="1">
      <c r="A457" s="254"/>
      <c r="B457" s="254"/>
      <c r="C457" s="254"/>
      <c r="D457" s="269"/>
      <c r="E457" s="254"/>
      <c r="F457" s="270"/>
      <c r="G457" s="254"/>
      <c r="H457" s="254"/>
      <c r="I457" s="254"/>
      <c r="J457" s="254"/>
      <c r="K457" s="254"/>
      <c r="L457" s="254"/>
      <c r="M457" s="254"/>
      <c r="N457" s="254"/>
      <c r="O457" s="254"/>
      <c r="P457" s="254"/>
      <c r="Q457" s="254"/>
      <c r="R457" s="254"/>
      <c r="S457" s="254"/>
      <c r="T457" s="254"/>
      <c r="U457" s="254"/>
      <c r="V457" s="254"/>
      <c r="W457" s="254"/>
      <c r="X457" s="254"/>
      <c r="Y457" s="254"/>
      <c r="Z457" s="254"/>
    </row>
    <row r="458" spans="1:26" ht="13.5" customHeight="1">
      <c r="A458" s="254"/>
      <c r="B458" s="254"/>
      <c r="C458" s="254"/>
      <c r="D458" s="269"/>
      <c r="E458" s="254"/>
      <c r="F458" s="270"/>
      <c r="G458" s="254"/>
      <c r="H458" s="254"/>
      <c r="I458" s="254"/>
      <c r="J458" s="254"/>
      <c r="K458" s="254"/>
      <c r="L458" s="254"/>
      <c r="M458" s="254"/>
      <c r="N458" s="254"/>
      <c r="O458" s="254"/>
      <c r="P458" s="254"/>
      <c r="Q458" s="254"/>
      <c r="R458" s="254"/>
      <c r="S458" s="254"/>
      <c r="T458" s="254"/>
      <c r="U458" s="254"/>
      <c r="V458" s="254"/>
      <c r="W458" s="254"/>
      <c r="X458" s="254"/>
      <c r="Y458" s="254"/>
      <c r="Z458" s="254"/>
    </row>
    <row r="459" spans="1:26" ht="13.5" customHeight="1">
      <c r="A459" s="254"/>
      <c r="B459" s="254"/>
      <c r="C459" s="254"/>
      <c r="D459" s="269"/>
      <c r="E459" s="254"/>
      <c r="F459" s="270"/>
      <c r="G459" s="254"/>
      <c r="H459" s="254"/>
      <c r="I459" s="254"/>
      <c r="J459" s="254"/>
      <c r="K459" s="254"/>
      <c r="L459" s="254"/>
      <c r="M459" s="254"/>
      <c r="N459" s="254"/>
      <c r="O459" s="254"/>
      <c r="P459" s="254"/>
      <c r="Q459" s="254"/>
      <c r="R459" s="254"/>
      <c r="S459" s="254"/>
      <c r="T459" s="254"/>
      <c r="U459" s="254"/>
      <c r="V459" s="254"/>
      <c r="W459" s="254"/>
      <c r="X459" s="254"/>
      <c r="Y459" s="254"/>
      <c r="Z459" s="254"/>
    </row>
    <row r="460" spans="1:26" ht="13.5" customHeight="1">
      <c r="A460" s="254"/>
      <c r="B460" s="254"/>
      <c r="C460" s="254"/>
      <c r="D460" s="269"/>
      <c r="E460" s="254"/>
      <c r="F460" s="270"/>
      <c r="G460" s="254"/>
      <c r="H460" s="254"/>
      <c r="I460" s="254"/>
      <c r="J460" s="254"/>
      <c r="K460" s="254"/>
      <c r="L460" s="254"/>
      <c r="M460" s="254"/>
      <c r="N460" s="254"/>
      <c r="O460" s="254"/>
      <c r="P460" s="254"/>
      <c r="Q460" s="254"/>
      <c r="R460" s="254"/>
      <c r="S460" s="254"/>
      <c r="T460" s="254"/>
      <c r="U460" s="254"/>
      <c r="V460" s="254"/>
      <c r="W460" s="254"/>
      <c r="X460" s="254"/>
      <c r="Y460" s="254"/>
      <c r="Z460" s="254"/>
    </row>
    <row r="461" spans="1:26" ht="13.5" customHeight="1">
      <c r="A461" s="254"/>
      <c r="B461" s="254"/>
      <c r="C461" s="254"/>
      <c r="D461" s="269"/>
      <c r="E461" s="254"/>
      <c r="F461" s="270"/>
      <c r="G461" s="254"/>
      <c r="H461" s="254"/>
      <c r="I461" s="254"/>
      <c r="J461" s="254"/>
      <c r="K461" s="254"/>
      <c r="L461" s="254"/>
      <c r="M461" s="254"/>
      <c r="N461" s="254"/>
      <c r="O461" s="254"/>
      <c r="P461" s="254"/>
      <c r="Q461" s="254"/>
      <c r="R461" s="254"/>
      <c r="S461" s="254"/>
      <c r="T461" s="254"/>
      <c r="U461" s="254"/>
      <c r="V461" s="254"/>
      <c r="W461" s="254"/>
      <c r="X461" s="254"/>
      <c r="Y461" s="254"/>
      <c r="Z461" s="254"/>
    </row>
    <row r="462" spans="1:26" ht="13.5" customHeight="1">
      <c r="A462" s="254"/>
      <c r="B462" s="254"/>
      <c r="C462" s="254"/>
      <c r="D462" s="269"/>
      <c r="E462" s="254"/>
      <c r="F462" s="270"/>
      <c r="G462" s="254"/>
      <c r="H462" s="254"/>
      <c r="I462" s="254"/>
      <c r="J462" s="254"/>
      <c r="K462" s="254"/>
      <c r="L462" s="254"/>
      <c r="M462" s="254"/>
      <c r="N462" s="254"/>
      <c r="O462" s="254"/>
      <c r="P462" s="254"/>
      <c r="Q462" s="254"/>
      <c r="R462" s="254"/>
      <c r="S462" s="254"/>
      <c r="T462" s="254"/>
      <c r="U462" s="254"/>
      <c r="V462" s="254"/>
      <c r="W462" s="254"/>
      <c r="X462" s="254"/>
      <c r="Y462" s="254"/>
      <c r="Z462" s="254"/>
    </row>
    <row r="463" spans="1:26" ht="13.5" customHeight="1">
      <c r="A463" s="254"/>
      <c r="B463" s="254"/>
      <c r="C463" s="254"/>
      <c r="D463" s="269"/>
      <c r="E463" s="254"/>
      <c r="F463" s="270"/>
      <c r="G463" s="254"/>
      <c r="H463" s="254"/>
      <c r="I463" s="254"/>
      <c r="J463" s="254"/>
      <c r="K463" s="254"/>
      <c r="L463" s="254"/>
      <c r="M463" s="254"/>
      <c r="N463" s="254"/>
      <c r="O463" s="254"/>
      <c r="P463" s="254"/>
      <c r="Q463" s="254"/>
      <c r="R463" s="254"/>
      <c r="S463" s="254"/>
      <c r="T463" s="254"/>
      <c r="U463" s="254"/>
      <c r="V463" s="254"/>
      <c r="W463" s="254"/>
      <c r="X463" s="254"/>
      <c r="Y463" s="254"/>
      <c r="Z463" s="254"/>
    </row>
    <row r="464" spans="1:26" ht="13.5" customHeight="1">
      <c r="A464" s="254"/>
      <c r="B464" s="254"/>
      <c r="C464" s="254"/>
      <c r="D464" s="269"/>
      <c r="E464" s="254"/>
      <c r="F464" s="270"/>
      <c r="G464" s="254"/>
      <c r="H464" s="254"/>
      <c r="I464" s="254"/>
      <c r="J464" s="254"/>
      <c r="K464" s="254"/>
      <c r="L464" s="254"/>
      <c r="M464" s="254"/>
      <c r="N464" s="254"/>
      <c r="O464" s="254"/>
      <c r="P464" s="254"/>
      <c r="Q464" s="254"/>
      <c r="R464" s="254"/>
      <c r="S464" s="254"/>
      <c r="T464" s="254"/>
      <c r="U464" s="254"/>
      <c r="V464" s="254"/>
      <c r="W464" s="254"/>
      <c r="X464" s="254"/>
      <c r="Y464" s="254"/>
      <c r="Z464" s="254"/>
    </row>
    <row r="465" spans="1:26" ht="13.5" customHeight="1">
      <c r="A465" s="254"/>
      <c r="B465" s="254"/>
      <c r="C465" s="254"/>
      <c r="D465" s="269"/>
      <c r="E465" s="254"/>
      <c r="F465" s="270"/>
      <c r="G465" s="254"/>
      <c r="H465" s="254"/>
      <c r="I465" s="254"/>
      <c r="J465" s="254"/>
      <c r="K465" s="254"/>
      <c r="L465" s="254"/>
      <c r="M465" s="254"/>
      <c r="N465" s="254"/>
      <c r="O465" s="254"/>
      <c r="P465" s="254"/>
      <c r="Q465" s="254"/>
      <c r="R465" s="254"/>
      <c r="S465" s="254"/>
      <c r="T465" s="254"/>
      <c r="U465" s="254"/>
      <c r="V465" s="254"/>
      <c r="W465" s="254"/>
      <c r="X465" s="254"/>
      <c r="Y465" s="254"/>
      <c r="Z465" s="254"/>
    </row>
    <row r="466" spans="1:26" ht="13.5" customHeight="1">
      <c r="A466" s="254"/>
      <c r="B466" s="254"/>
      <c r="C466" s="254"/>
      <c r="D466" s="269"/>
      <c r="E466" s="254"/>
      <c r="F466" s="270"/>
      <c r="G466" s="254"/>
      <c r="H466" s="254"/>
      <c r="I466" s="254"/>
      <c r="J466" s="254"/>
      <c r="K466" s="254"/>
      <c r="L466" s="254"/>
      <c r="M466" s="254"/>
      <c r="N466" s="254"/>
      <c r="O466" s="254"/>
      <c r="P466" s="254"/>
      <c r="Q466" s="254"/>
      <c r="R466" s="254"/>
      <c r="S466" s="254"/>
      <c r="T466" s="254"/>
      <c r="U466" s="254"/>
      <c r="V466" s="254"/>
      <c r="W466" s="254"/>
      <c r="X466" s="254"/>
      <c r="Y466" s="254"/>
      <c r="Z466" s="254"/>
    </row>
    <row r="467" spans="1:26" ht="13.5" customHeight="1">
      <c r="A467" s="254"/>
      <c r="B467" s="254"/>
      <c r="C467" s="254"/>
      <c r="D467" s="269"/>
      <c r="E467" s="254"/>
      <c r="F467" s="270"/>
      <c r="G467" s="254"/>
      <c r="H467" s="254"/>
      <c r="I467" s="254"/>
      <c r="J467" s="254"/>
      <c r="K467" s="254"/>
      <c r="L467" s="254"/>
      <c r="M467" s="254"/>
      <c r="N467" s="254"/>
      <c r="O467" s="254"/>
      <c r="P467" s="254"/>
      <c r="Q467" s="254"/>
      <c r="R467" s="254"/>
      <c r="S467" s="254"/>
      <c r="T467" s="254"/>
      <c r="U467" s="254"/>
      <c r="V467" s="254"/>
      <c r="W467" s="254"/>
      <c r="X467" s="254"/>
      <c r="Y467" s="254"/>
      <c r="Z467" s="254"/>
    </row>
    <row r="468" spans="1:26" ht="13.5" customHeight="1">
      <c r="A468" s="254"/>
      <c r="B468" s="254"/>
      <c r="C468" s="254"/>
      <c r="D468" s="269"/>
      <c r="E468" s="254"/>
      <c r="F468" s="270"/>
      <c r="G468" s="254"/>
      <c r="H468" s="254"/>
      <c r="I468" s="254"/>
      <c r="J468" s="254"/>
      <c r="K468" s="254"/>
      <c r="L468" s="254"/>
      <c r="M468" s="254"/>
      <c r="N468" s="254"/>
      <c r="O468" s="254"/>
      <c r="P468" s="254"/>
      <c r="Q468" s="254"/>
      <c r="R468" s="254"/>
      <c r="S468" s="254"/>
      <c r="T468" s="254"/>
      <c r="U468" s="254"/>
      <c r="V468" s="254"/>
      <c r="W468" s="254"/>
      <c r="X468" s="254"/>
      <c r="Y468" s="254"/>
      <c r="Z468" s="254"/>
    </row>
    <row r="469" spans="1:26" ht="13.5" customHeight="1">
      <c r="A469" s="254"/>
      <c r="B469" s="254"/>
      <c r="C469" s="254"/>
      <c r="D469" s="269"/>
      <c r="E469" s="254"/>
      <c r="F469" s="270"/>
      <c r="G469" s="254"/>
      <c r="H469" s="254"/>
      <c r="I469" s="254"/>
      <c r="J469" s="254"/>
      <c r="K469" s="254"/>
      <c r="L469" s="254"/>
      <c r="M469" s="254"/>
      <c r="N469" s="254"/>
      <c r="O469" s="254"/>
      <c r="P469" s="254"/>
      <c r="Q469" s="254"/>
      <c r="R469" s="254"/>
      <c r="S469" s="254"/>
      <c r="T469" s="254"/>
      <c r="U469" s="254"/>
      <c r="V469" s="254"/>
      <c r="W469" s="254"/>
      <c r="X469" s="254"/>
      <c r="Y469" s="254"/>
      <c r="Z469" s="254"/>
    </row>
    <row r="470" spans="1:26" ht="13.5" customHeight="1">
      <c r="A470" s="254"/>
      <c r="B470" s="254"/>
      <c r="C470" s="254"/>
      <c r="D470" s="269"/>
      <c r="E470" s="254"/>
      <c r="F470" s="270"/>
      <c r="G470" s="254"/>
      <c r="H470" s="254"/>
      <c r="I470" s="254"/>
      <c r="J470" s="254"/>
      <c r="K470" s="254"/>
      <c r="L470" s="254"/>
      <c r="M470" s="254"/>
      <c r="N470" s="254"/>
      <c r="O470" s="254"/>
      <c r="P470" s="254"/>
      <c r="Q470" s="254"/>
      <c r="R470" s="254"/>
      <c r="S470" s="254"/>
      <c r="T470" s="254"/>
      <c r="U470" s="254"/>
      <c r="V470" s="254"/>
      <c r="W470" s="254"/>
      <c r="X470" s="254"/>
      <c r="Y470" s="254"/>
      <c r="Z470" s="254"/>
    </row>
    <row r="471" spans="1:26" ht="13.5" customHeight="1">
      <c r="A471" s="254"/>
      <c r="B471" s="254"/>
      <c r="C471" s="254"/>
      <c r="D471" s="269"/>
      <c r="E471" s="254"/>
      <c r="F471" s="270"/>
      <c r="G471" s="254"/>
      <c r="H471" s="254"/>
      <c r="I471" s="254"/>
      <c r="J471" s="254"/>
      <c r="K471" s="254"/>
      <c r="L471" s="254"/>
      <c r="M471" s="254"/>
      <c r="N471" s="254"/>
      <c r="O471" s="254"/>
      <c r="P471" s="254"/>
      <c r="Q471" s="254"/>
      <c r="R471" s="254"/>
      <c r="S471" s="254"/>
      <c r="T471" s="254"/>
      <c r="U471" s="254"/>
      <c r="V471" s="254"/>
      <c r="W471" s="254"/>
      <c r="X471" s="254"/>
      <c r="Y471" s="254"/>
      <c r="Z471" s="254"/>
    </row>
    <row r="472" spans="1:26" ht="13.5" customHeight="1">
      <c r="A472" s="254"/>
      <c r="B472" s="254"/>
      <c r="C472" s="254"/>
      <c r="D472" s="269"/>
      <c r="E472" s="254"/>
      <c r="F472" s="270"/>
      <c r="G472" s="254"/>
      <c r="H472" s="254"/>
      <c r="I472" s="254"/>
      <c r="J472" s="254"/>
      <c r="K472" s="254"/>
      <c r="L472" s="254"/>
      <c r="M472" s="254"/>
      <c r="N472" s="254"/>
      <c r="O472" s="254"/>
      <c r="P472" s="254"/>
      <c r="Q472" s="254"/>
      <c r="R472" s="254"/>
      <c r="S472" s="254"/>
      <c r="T472" s="254"/>
      <c r="U472" s="254"/>
      <c r="V472" s="254"/>
      <c r="W472" s="254"/>
      <c r="X472" s="254"/>
      <c r="Y472" s="254"/>
      <c r="Z472" s="254"/>
    </row>
    <row r="473" spans="1:26" ht="13.5" customHeight="1">
      <c r="A473" s="254"/>
      <c r="B473" s="254"/>
      <c r="C473" s="254"/>
      <c r="D473" s="269"/>
      <c r="E473" s="254"/>
      <c r="F473" s="270"/>
      <c r="G473" s="254"/>
      <c r="H473" s="254"/>
      <c r="I473" s="254"/>
      <c r="J473" s="254"/>
      <c r="K473" s="254"/>
      <c r="L473" s="254"/>
      <c r="M473" s="254"/>
      <c r="N473" s="254"/>
      <c r="O473" s="254"/>
      <c r="P473" s="254"/>
      <c r="Q473" s="254"/>
      <c r="R473" s="254"/>
      <c r="S473" s="254"/>
      <c r="T473" s="254"/>
      <c r="U473" s="254"/>
      <c r="V473" s="254"/>
      <c r="W473" s="254"/>
      <c r="X473" s="254"/>
      <c r="Y473" s="254"/>
      <c r="Z473" s="254"/>
    </row>
    <row r="474" spans="1:26" ht="13.5" customHeight="1">
      <c r="A474" s="254"/>
      <c r="B474" s="254"/>
      <c r="C474" s="254"/>
      <c r="D474" s="269"/>
      <c r="E474" s="254"/>
      <c r="F474" s="270"/>
      <c r="G474" s="254"/>
      <c r="H474" s="254"/>
      <c r="I474" s="254"/>
      <c r="J474" s="254"/>
      <c r="K474" s="254"/>
      <c r="L474" s="254"/>
      <c r="M474" s="254"/>
      <c r="N474" s="254"/>
      <c r="O474" s="254"/>
      <c r="P474" s="254"/>
      <c r="Q474" s="254"/>
      <c r="R474" s="254"/>
      <c r="S474" s="254"/>
      <c r="T474" s="254"/>
      <c r="U474" s="254"/>
      <c r="V474" s="254"/>
      <c r="W474" s="254"/>
      <c r="X474" s="254"/>
      <c r="Y474" s="254"/>
      <c r="Z474" s="254"/>
    </row>
    <row r="475" spans="1:26" ht="13.5" customHeight="1">
      <c r="A475" s="254"/>
      <c r="B475" s="254"/>
      <c r="C475" s="254"/>
      <c r="D475" s="269"/>
      <c r="E475" s="254"/>
      <c r="F475" s="270"/>
      <c r="G475" s="254"/>
      <c r="H475" s="254"/>
      <c r="I475" s="254"/>
      <c r="J475" s="254"/>
      <c r="K475" s="254"/>
      <c r="L475" s="254"/>
      <c r="M475" s="254"/>
      <c r="N475" s="254"/>
      <c r="O475" s="254"/>
      <c r="P475" s="254"/>
      <c r="Q475" s="254"/>
      <c r="R475" s="254"/>
      <c r="S475" s="254"/>
      <c r="T475" s="254"/>
      <c r="U475" s="254"/>
      <c r="V475" s="254"/>
      <c r="W475" s="254"/>
      <c r="X475" s="254"/>
      <c r="Y475" s="254"/>
      <c r="Z475" s="254"/>
    </row>
    <row r="476" spans="1:26" ht="13.5" customHeight="1">
      <c r="A476" s="254"/>
      <c r="B476" s="254"/>
      <c r="C476" s="254"/>
      <c r="D476" s="269"/>
      <c r="E476" s="254"/>
      <c r="F476" s="270"/>
      <c r="G476" s="254"/>
      <c r="H476" s="254"/>
      <c r="I476" s="254"/>
      <c r="J476" s="254"/>
      <c r="K476" s="254"/>
      <c r="L476" s="254"/>
      <c r="M476" s="254"/>
      <c r="N476" s="254"/>
      <c r="O476" s="254"/>
      <c r="P476" s="254"/>
      <c r="Q476" s="254"/>
      <c r="R476" s="254"/>
      <c r="S476" s="254"/>
      <c r="T476" s="254"/>
      <c r="U476" s="254"/>
      <c r="V476" s="254"/>
      <c r="W476" s="254"/>
      <c r="X476" s="254"/>
      <c r="Y476" s="254"/>
      <c r="Z476" s="254"/>
    </row>
    <row r="477" spans="1:26" ht="13.5" customHeight="1">
      <c r="A477" s="254"/>
      <c r="B477" s="254"/>
      <c r="C477" s="254"/>
      <c r="D477" s="269"/>
      <c r="E477" s="254"/>
      <c r="F477" s="270"/>
      <c r="G477" s="254"/>
      <c r="H477" s="254"/>
      <c r="I477" s="254"/>
      <c r="J477" s="254"/>
      <c r="K477" s="254"/>
      <c r="L477" s="254"/>
      <c r="M477" s="254"/>
      <c r="N477" s="254"/>
      <c r="O477" s="254"/>
      <c r="P477" s="254"/>
      <c r="Q477" s="254"/>
      <c r="R477" s="254"/>
      <c r="S477" s="254"/>
      <c r="T477" s="254"/>
      <c r="U477" s="254"/>
      <c r="V477" s="254"/>
      <c r="W477" s="254"/>
      <c r="X477" s="254"/>
      <c r="Y477" s="254"/>
      <c r="Z477" s="254"/>
    </row>
    <row r="478" spans="1:26" ht="13.5" customHeight="1">
      <c r="A478" s="254"/>
      <c r="B478" s="254"/>
      <c r="C478" s="254"/>
      <c r="D478" s="269"/>
      <c r="E478" s="254"/>
      <c r="F478" s="270"/>
      <c r="G478" s="254"/>
      <c r="H478" s="254"/>
      <c r="I478" s="254"/>
      <c r="J478" s="254"/>
      <c r="K478" s="254"/>
      <c r="L478" s="254"/>
      <c r="M478" s="254"/>
      <c r="N478" s="254"/>
      <c r="O478" s="254"/>
      <c r="P478" s="254"/>
      <c r="Q478" s="254"/>
      <c r="R478" s="254"/>
      <c r="S478" s="254"/>
      <c r="T478" s="254"/>
      <c r="U478" s="254"/>
      <c r="V478" s="254"/>
      <c r="W478" s="254"/>
      <c r="X478" s="254"/>
      <c r="Y478" s="254"/>
      <c r="Z478" s="254"/>
    </row>
    <row r="479" spans="1:26" ht="13.5" customHeight="1">
      <c r="A479" s="254"/>
      <c r="B479" s="254"/>
      <c r="C479" s="254"/>
      <c r="D479" s="269"/>
      <c r="E479" s="254"/>
      <c r="F479" s="270"/>
      <c r="G479" s="254"/>
      <c r="H479" s="254"/>
      <c r="I479" s="254"/>
      <c r="J479" s="254"/>
      <c r="K479" s="254"/>
      <c r="L479" s="254"/>
      <c r="M479" s="254"/>
      <c r="N479" s="254"/>
      <c r="O479" s="254"/>
      <c r="P479" s="254"/>
      <c r="Q479" s="254"/>
      <c r="R479" s="254"/>
      <c r="S479" s="254"/>
      <c r="T479" s="254"/>
      <c r="U479" s="254"/>
      <c r="V479" s="254"/>
      <c r="W479" s="254"/>
      <c r="X479" s="254"/>
      <c r="Y479" s="254"/>
      <c r="Z479" s="254"/>
    </row>
    <row r="480" spans="1:26" ht="13.5" customHeight="1">
      <c r="A480" s="254"/>
      <c r="B480" s="254"/>
      <c r="C480" s="254"/>
      <c r="D480" s="269"/>
      <c r="E480" s="254"/>
      <c r="F480" s="270"/>
      <c r="G480" s="254"/>
      <c r="H480" s="254"/>
      <c r="I480" s="254"/>
      <c r="J480" s="254"/>
      <c r="K480" s="254"/>
      <c r="L480" s="254"/>
      <c r="M480" s="254"/>
      <c r="N480" s="254"/>
      <c r="O480" s="254"/>
      <c r="P480" s="254"/>
      <c r="Q480" s="254"/>
      <c r="R480" s="254"/>
      <c r="S480" s="254"/>
      <c r="T480" s="254"/>
      <c r="U480" s="254"/>
      <c r="V480" s="254"/>
      <c r="W480" s="254"/>
      <c r="X480" s="254"/>
      <c r="Y480" s="254"/>
      <c r="Z480" s="254"/>
    </row>
    <row r="481" spans="1:26" ht="13.5" customHeight="1">
      <c r="A481" s="254"/>
      <c r="B481" s="254"/>
      <c r="C481" s="254"/>
      <c r="D481" s="269"/>
      <c r="E481" s="254"/>
      <c r="F481" s="270"/>
      <c r="G481" s="254"/>
      <c r="H481" s="254"/>
      <c r="I481" s="254"/>
      <c r="J481" s="254"/>
      <c r="K481" s="254"/>
      <c r="L481" s="254"/>
      <c r="M481" s="254"/>
      <c r="N481" s="254"/>
      <c r="O481" s="254"/>
      <c r="P481" s="254"/>
      <c r="Q481" s="254"/>
      <c r="R481" s="254"/>
      <c r="S481" s="254"/>
      <c r="T481" s="254"/>
      <c r="U481" s="254"/>
      <c r="V481" s="254"/>
      <c r="W481" s="254"/>
      <c r="X481" s="254"/>
      <c r="Y481" s="254"/>
      <c r="Z481" s="254"/>
    </row>
    <row r="482" spans="1:26" ht="13.5" customHeight="1">
      <c r="A482" s="254"/>
      <c r="B482" s="254"/>
      <c r="C482" s="254"/>
      <c r="D482" s="269"/>
      <c r="E482" s="254"/>
      <c r="F482" s="270"/>
      <c r="G482" s="254"/>
      <c r="H482" s="254"/>
      <c r="I482" s="254"/>
      <c r="J482" s="254"/>
      <c r="K482" s="254"/>
      <c r="L482" s="254"/>
      <c r="M482" s="254"/>
      <c r="N482" s="254"/>
      <c r="O482" s="254"/>
      <c r="P482" s="254"/>
      <c r="Q482" s="254"/>
      <c r="R482" s="254"/>
      <c r="S482" s="254"/>
      <c r="T482" s="254"/>
      <c r="U482" s="254"/>
      <c r="V482" s="254"/>
      <c r="W482" s="254"/>
      <c r="X482" s="254"/>
      <c r="Y482" s="254"/>
      <c r="Z482" s="254"/>
    </row>
    <row r="483" spans="1:26" ht="13.5" customHeight="1">
      <c r="A483" s="254"/>
      <c r="B483" s="254"/>
      <c r="C483" s="254"/>
      <c r="D483" s="269"/>
      <c r="E483" s="254"/>
      <c r="F483" s="270"/>
      <c r="G483" s="254"/>
      <c r="H483" s="254"/>
      <c r="I483" s="254"/>
      <c r="J483" s="254"/>
      <c r="K483" s="254"/>
      <c r="L483" s="254"/>
      <c r="M483" s="254"/>
      <c r="N483" s="254"/>
      <c r="O483" s="254"/>
      <c r="P483" s="254"/>
      <c r="Q483" s="254"/>
      <c r="R483" s="254"/>
      <c r="S483" s="254"/>
      <c r="T483" s="254"/>
      <c r="U483" s="254"/>
      <c r="V483" s="254"/>
      <c r="W483" s="254"/>
      <c r="X483" s="254"/>
      <c r="Y483" s="254"/>
      <c r="Z483" s="254"/>
    </row>
    <row r="484" spans="1:26" ht="13.5" customHeight="1">
      <c r="A484" s="254"/>
      <c r="B484" s="254"/>
      <c r="C484" s="254"/>
      <c r="D484" s="269"/>
      <c r="E484" s="254"/>
      <c r="F484" s="270"/>
      <c r="G484" s="254"/>
      <c r="H484" s="254"/>
      <c r="I484" s="254"/>
      <c r="J484" s="254"/>
      <c r="K484" s="254"/>
      <c r="L484" s="254"/>
      <c r="M484" s="254"/>
      <c r="N484" s="254"/>
      <c r="O484" s="254"/>
      <c r="P484" s="254"/>
      <c r="Q484" s="254"/>
      <c r="R484" s="254"/>
      <c r="S484" s="254"/>
      <c r="T484" s="254"/>
      <c r="U484" s="254"/>
      <c r="V484" s="254"/>
      <c r="W484" s="254"/>
      <c r="X484" s="254"/>
      <c r="Y484" s="254"/>
      <c r="Z484" s="254"/>
    </row>
    <row r="485" spans="1:26" ht="13.5" customHeight="1">
      <c r="A485" s="254"/>
      <c r="B485" s="254"/>
      <c r="C485" s="254"/>
      <c r="D485" s="269"/>
      <c r="E485" s="254"/>
      <c r="F485" s="270"/>
      <c r="G485" s="254"/>
      <c r="H485" s="254"/>
      <c r="I485" s="254"/>
      <c r="J485" s="254"/>
      <c r="K485" s="254"/>
      <c r="L485" s="254"/>
      <c r="M485" s="254"/>
      <c r="N485" s="254"/>
      <c r="O485" s="254"/>
      <c r="P485" s="254"/>
      <c r="Q485" s="254"/>
      <c r="R485" s="254"/>
      <c r="S485" s="254"/>
      <c r="T485" s="254"/>
      <c r="U485" s="254"/>
      <c r="V485" s="254"/>
      <c r="W485" s="254"/>
      <c r="X485" s="254"/>
      <c r="Y485" s="254"/>
      <c r="Z485" s="254"/>
    </row>
    <row r="486" spans="1:26" ht="13.5" customHeight="1">
      <c r="A486" s="254"/>
      <c r="B486" s="254"/>
      <c r="C486" s="254"/>
      <c r="D486" s="269"/>
      <c r="E486" s="254"/>
      <c r="F486" s="270"/>
      <c r="G486" s="254"/>
      <c r="H486" s="254"/>
      <c r="I486" s="254"/>
      <c r="J486" s="254"/>
      <c r="K486" s="254"/>
      <c r="L486" s="254"/>
      <c r="M486" s="254"/>
      <c r="N486" s="254"/>
      <c r="O486" s="254"/>
      <c r="P486" s="254"/>
      <c r="Q486" s="254"/>
      <c r="R486" s="254"/>
      <c r="S486" s="254"/>
      <c r="T486" s="254"/>
      <c r="U486" s="254"/>
      <c r="V486" s="254"/>
      <c r="W486" s="254"/>
      <c r="X486" s="254"/>
      <c r="Y486" s="254"/>
      <c r="Z486" s="254"/>
    </row>
    <row r="487" spans="1:26" ht="13.5" customHeight="1">
      <c r="A487" s="254"/>
      <c r="B487" s="254"/>
      <c r="C487" s="254"/>
      <c r="D487" s="269"/>
      <c r="E487" s="254"/>
      <c r="F487" s="270"/>
      <c r="G487" s="254"/>
      <c r="H487" s="254"/>
      <c r="I487" s="254"/>
      <c r="J487" s="254"/>
      <c r="K487" s="254"/>
      <c r="L487" s="254"/>
      <c r="M487" s="254"/>
      <c r="N487" s="254"/>
      <c r="O487" s="254"/>
      <c r="P487" s="254"/>
      <c r="Q487" s="254"/>
      <c r="R487" s="254"/>
      <c r="S487" s="254"/>
      <c r="T487" s="254"/>
      <c r="U487" s="254"/>
      <c r="V487" s="254"/>
      <c r="W487" s="254"/>
      <c r="X487" s="254"/>
      <c r="Y487" s="254"/>
      <c r="Z487" s="254"/>
    </row>
    <row r="488" spans="1:26" ht="13.5" customHeight="1">
      <c r="A488" s="254"/>
      <c r="B488" s="254"/>
      <c r="C488" s="254"/>
      <c r="D488" s="269"/>
      <c r="E488" s="254"/>
      <c r="F488" s="270"/>
      <c r="G488" s="254"/>
      <c r="H488" s="254"/>
      <c r="I488" s="254"/>
      <c r="J488" s="254"/>
      <c r="K488" s="254"/>
      <c r="L488" s="254"/>
      <c r="M488" s="254"/>
      <c r="N488" s="254"/>
      <c r="O488" s="254"/>
      <c r="P488" s="254"/>
      <c r="Q488" s="254"/>
      <c r="R488" s="254"/>
      <c r="S488" s="254"/>
      <c r="T488" s="254"/>
      <c r="U488" s="254"/>
      <c r="V488" s="254"/>
      <c r="W488" s="254"/>
      <c r="X488" s="254"/>
      <c r="Y488" s="254"/>
      <c r="Z488" s="254"/>
    </row>
    <row r="489" spans="1:26" ht="13.5" customHeight="1">
      <c r="A489" s="254"/>
      <c r="B489" s="254"/>
      <c r="C489" s="254"/>
      <c r="D489" s="269"/>
      <c r="E489" s="254"/>
      <c r="F489" s="270"/>
      <c r="G489" s="254"/>
      <c r="H489" s="254"/>
      <c r="I489" s="254"/>
      <c r="J489" s="254"/>
      <c r="K489" s="254"/>
      <c r="L489" s="254"/>
      <c r="M489" s="254"/>
      <c r="N489" s="254"/>
      <c r="O489" s="254"/>
      <c r="P489" s="254"/>
      <c r="Q489" s="254"/>
      <c r="R489" s="254"/>
      <c r="S489" s="254"/>
      <c r="T489" s="254"/>
      <c r="U489" s="254"/>
      <c r="V489" s="254"/>
      <c r="W489" s="254"/>
      <c r="X489" s="254"/>
      <c r="Y489" s="254"/>
      <c r="Z489" s="254"/>
    </row>
    <row r="490" spans="1:26" ht="13.5" customHeight="1">
      <c r="A490" s="254"/>
      <c r="B490" s="254"/>
      <c r="C490" s="254"/>
      <c r="D490" s="269"/>
      <c r="E490" s="254"/>
      <c r="F490" s="270"/>
      <c r="G490" s="254"/>
      <c r="H490" s="254"/>
      <c r="I490" s="254"/>
      <c r="J490" s="254"/>
      <c r="K490" s="254"/>
      <c r="L490" s="254"/>
      <c r="M490" s="254"/>
      <c r="N490" s="254"/>
      <c r="O490" s="254"/>
      <c r="P490" s="254"/>
      <c r="Q490" s="254"/>
      <c r="R490" s="254"/>
      <c r="S490" s="254"/>
      <c r="T490" s="254"/>
      <c r="U490" s="254"/>
      <c r="V490" s="254"/>
      <c r="W490" s="254"/>
      <c r="X490" s="254"/>
      <c r="Y490" s="254"/>
      <c r="Z490" s="254"/>
    </row>
    <row r="491" spans="1:26" ht="13.5" customHeight="1">
      <c r="A491" s="254"/>
      <c r="B491" s="254"/>
      <c r="C491" s="254"/>
      <c r="D491" s="269"/>
      <c r="E491" s="254"/>
      <c r="F491" s="270"/>
      <c r="G491" s="254"/>
      <c r="H491" s="254"/>
      <c r="I491" s="254"/>
      <c r="J491" s="254"/>
      <c r="K491" s="254"/>
      <c r="L491" s="254"/>
      <c r="M491" s="254"/>
      <c r="N491" s="254"/>
      <c r="O491" s="254"/>
      <c r="P491" s="254"/>
      <c r="Q491" s="254"/>
      <c r="R491" s="254"/>
      <c r="S491" s="254"/>
      <c r="T491" s="254"/>
      <c r="U491" s="254"/>
      <c r="V491" s="254"/>
      <c r="W491" s="254"/>
      <c r="X491" s="254"/>
      <c r="Y491" s="254"/>
      <c r="Z491" s="254"/>
    </row>
    <row r="492" spans="1:26" ht="13.5" customHeight="1">
      <c r="A492" s="254"/>
      <c r="B492" s="254"/>
      <c r="C492" s="254"/>
      <c r="D492" s="269"/>
      <c r="E492" s="254"/>
      <c r="F492" s="270"/>
      <c r="G492" s="254"/>
      <c r="H492" s="254"/>
      <c r="I492" s="254"/>
      <c r="J492" s="254"/>
      <c r="K492" s="254"/>
      <c r="L492" s="254"/>
      <c r="M492" s="254"/>
      <c r="N492" s="254"/>
      <c r="O492" s="254"/>
      <c r="P492" s="254"/>
      <c r="Q492" s="254"/>
      <c r="R492" s="254"/>
      <c r="S492" s="254"/>
      <c r="T492" s="254"/>
      <c r="U492" s="254"/>
      <c r="V492" s="254"/>
      <c r="W492" s="254"/>
      <c r="X492" s="254"/>
      <c r="Y492" s="254"/>
      <c r="Z492" s="254"/>
    </row>
    <row r="493" spans="1:26" ht="13.5" customHeight="1">
      <c r="A493" s="254"/>
      <c r="B493" s="254"/>
      <c r="C493" s="254"/>
      <c r="D493" s="269"/>
      <c r="E493" s="254"/>
      <c r="F493" s="270"/>
      <c r="G493" s="254"/>
      <c r="H493" s="254"/>
      <c r="I493" s="254"/>
      <c r="J493" s="254"/>
      <c r="K493" s="254"/>
      <c r="L493" s="254"/>
      <c r="M493" s="254"/>
      <c r="N493" s="254"/>
      <c r="O493" s="254"/>
      <c r="P493" s="254"/>
      <c r="Q493" s="254"/>
      <c r="R493" s="254"/>
      <c r="S493" s="254"/>
      <c r="T493" s="254"/>
      <c r="U493" s="254"/>
      <c r="V493" s="254"/>
      <c r="W493" s="254"/>
      <c r="X493" s="254"/>
      <c r="Y493" s="254"/>
      <c r="Z493" s="254"/>
    </row>
    <row r="494" spans="1:26" ht="13.5" customHeight="1">
      <c r="A494" s="254"/>
      <c r="B494" s="254"/>
      <c r="C494" s="254"/>
      <c r="D494" s="269"/>
      <c r="E494" s="254"/>
      <c r="F494" s="270"/>
      <c r="G494" s="254"/>
      <c r="H494" s="254"/>
      <c r="I494" s="254"/>
      <c r="J494" s="254"/>
      <c r="K494" s="254"/>
      <c r="L494" s="254"/>
      <c r="M494" s="254"/>
      <c r="N494" s="254"/>
      <c r="O494" s="254"/>
      <c r="P494" s="254"/>
      <c r="Q494" s="254"/>
      <c r="R494" s="254"/>
      <c r="S494" s="254"/>
      <c r="T494" s="254"/>
      <c r="U494" s="254"/>
      <c r="V494" s="254"/>
      <c r="W494" s="254"/>
      <c r="X494" s="254"/>
      <c r="Y494" s="254"/>
      <c r="Z494" s="254"/>
    </row>
    <row r="495" spans="1:26" ht="13.5" customHeight="1">
      <c r="A495" s="254"/>
      <c r="B495" s="254"/>
      <c r="C495" s="254"/>
      <c r="D495" s="269"/>
      <c r="E495" s="254"/>
      <c r="F495" s="270"/>
      <c r="G495" s="254"/>
      <c r="H495" s="254"/>
      <c r="I495" s="254"/>
      <c r="J495" s="254"/>
      <c r="K495" s="254"/>
      <c r="L495" s="254"/>
      <c r="M495" s="254"/>
      <c r="N495" s="254"/>
      <c r="O495" s="254"/>
      <c r="P495" s="254"/>
      <c r="Q495" s="254"/>
      <c r="R495" s="254"/>
      <c r="S495" s="254"/>
      <c r="T495" s="254"/>
      <c r="U495" s="254"/>
      <c r="V495" s="254"/>
      <c r="W495" s="254"/>
      <c r="X495" s="254"/>
      <c r="Y495" s="254"/>
      <c r="Z495" s="254"/>
    </row>
    <row r="496" spans="1:26" ht="13.5" customHeight="1">
      <c r="A496" s="254"/>
      <c r="B496" s="254"/>
      <c r="C496" s="254"/>
      <c r="D496" s="269"/>
      <c r="E496" s="254"/>
      <c r="F496" s="270"/>
      <c r="G496" s="254"/>
      <c r="H496" s="254"/>
      <c r="I496" s="254"/>
      <c r="J496" s="254"/>
      <c r="K496" s="254"/>
      <c r="L496" s="254"/>
      <c r="M496" s="254"/>
      <c r="N496" s="254"/>
      <c r="O496" s="254"/>
      <c r="P496" s="254"/>
      <c r="Q496" s="254"/>
      <c r="R496" s="254"/>
      <c r="S496" s="254"/>
      <c r="T496" s="254"/>
      <c r="U496" s="254"/>
      <c r="V496" s="254"/>
      <c r="W496" s="254"/>
      <c r="X496" s="254"/>
      <c r="Y496" s="254"/>
      <c r="Z496" s="254"/>
    </row>
    <row r="497" spans="1:26" ht="13.5" customHeight="1">
      <c r="A497" s="254"/>
      <c r="B497" s="254"/>
      <c r="C497" s="254"/>
      <c r="D497" s="269"/>
      <c r="E497" s="254"/>
      <c r="F497" s="270"/>
      <c r="G497" s="254"/>
      <c r="H497" s="254"/>
      <c r="I497" s="254"/>
      <c r="J497" s="254"/>
      <c r="K497" s="254"/>
      <c r="L497" s="254"/>
      <c r="M497" s="254"/>
      <c r="N497" s="254"/>
      <c r="O497" s="254"/>
      <c r="P497" s="254"/>
      <c r="Q497" s="254"/>
      <c r="R497" s="254"/>
      <c r="S497" s="254"/>
      <c r="T497" s="254"/>
      <c r="U497" s="254"/>
      <c r="V497" s="254"/>
      <c r="W497" s="254"/>
      <c r="X497" s="254"/>
      <c r="Y497" s="254"/>
      <c r="Z497" s="254"/>
    </row>
    <row r="498" spans="1:26" ht="13.5" customHeight="1">
      <c r="A498" s="254"/>
      <c r="B498" s="254"/>
      <c r="C498" s="254"/>
      <c r="D498" s="269"/>
      <c r="E498" s="254"/>
      <c r="F498" s="270"/>
      <c r="G498" s="254"/>
      <c r="H498" s="254"/>
      <c r="I498" s="254"/>
      <c r="J498" s="254"/>
      <c r="K498" s="254"/>
      <c r="L498" s="254"/>
      <c r="M498" s="254"/>
      <c r="N498" s="254"/>
      <c r="O498" s="254"/>
      <c r="P498" s="254"/>
      <c r="Q498" s="254"/>
      <c r="R498" s="254"/>
      <c r="S498" s="254"/>
      <c r="T498" s="254"/>
      <c r="U498" s="254"/>
      <c r="V498" s="254"/>
      <c r="W498" s="254"/>
      <c r="X498" s="254"/>
      <c r="Y498" s="254"/>
      <c r="Z498" s="254"/>
    </row>
    <row r="499" spans="1:26" ht="13.5" customHeight="1">
      <c r="A499" s="254"/>
      <c r="B499" s="254"/>
      <c r="C499" s="254"/>
      <c r="D499" s="269"/>
      <c r="E499" s="254"/>
      <c r="F499" s="270"/>
      <c r="G499" s="254"/>
      <c r="H499" s="254"/>
      <c r="I499" s="254"/>
      <c r="J499" s="254"/>
      <c r="K499" s="254"/>
      <c r="L499" s="254"/>
      <c r="M499" s="254"/>
      <c r="N499" s="254"/>
      <c r="O499" s="254"/>
      <c r="P499" s="254"/>
      <c r="Q499" s="254"/>
      <c r="R499" s="254"/>
      <c r="S499" s="254"/>
      <c r="T499" s="254"/>
      <c r="U499" s="254"/>
      <c r="V499" s="254"/>
      <c r="W499" s="254"/>
      <c r="X499" s="254"/>
      <c r="Y499" s="254"/>
      <c r="Z499" s="254"/>
    </row>
    <row r="500" spans="1:26" ht="13.5" customHeight="1">
      <c r="A500" s="254"/>
      <c r="B500" s="254"/>
      <c r="C500" s="254"/>
      <c r="D500" s="269"/>
      <c r="E500" s="254"/>
      <c r="F500" s="270"/>
      <c r="G500" s="254"/>
      <c r="H500" s="254"/>
      <c r="I500" s="254"/>
      <c r="J500" s="254"/>
      <c r="K500" s="254"/>
      <c r="L500" s="254"/>
      <c r="M500" s="254"/>
      <c r="N500" s="254"/>
      <c r="O500" s="254"/>
      <c r="P500" s="254"/>
      <c r="Q500" s="254"/>
      <c r="R500" s="254"/>
      <c r="S500" s="254"/>
      <c r="T500" s="254"/>
      <c r="U500" s="254"/>
      <c r="V500" s="254"/>
      <c r="W500" s="254"/>
      <c r="X500" s="254"/>
      <c r="Y500" s="254"/>
      <c r="Z500" s="254"/>
    </row>
    <row r="501" spans="1:26" ht="13.5" customHeight="1">
      <c r="A501" s="254"/>
      <c r="B501" s="254"/>
      <c r="C501" s="254"/>
      <c r="D501" s="269"/>
      <c r="E501" s="254"/>
      <c r="F501" s="270"/>
      <c r="G501" s="254"/>
      <c r="H501" s="254"/>
      <c r="I501" s="254"/>
      <c r="J501" s="254"/>
      <c r="K501" s="254"/>
      <c r="L501" s="254"/>
      <c r="M501" s="254"/>
      <c r="N501" s="254"/>
      <c r="O501" s="254"/>
      <c r="P501" s="254"/>
      <c r="Q501" s="254"/>
      <c r="R501" s="254"/>
      <c r="S501" s="254"/>
      <c r="T501" s="254"/>
      <c r="U501" s="254"/>
      <c r="V501" s="254"/>
      <c r="W501" s="254"/>
      <c r="X501" s="254"/>
      <c r="Y501" s="254"/>
      <c r="Z501" s="254"/>
    </row>
    <row r="502" spans="1:26" ht="13.5" customHeight="1">
      <c r="A502" s="254"/>
      <c r="B502" s="254"/>
      <c r="C502" s="254"/>
      <c r="D502" s="269"/>
      <c r="E502" s="254"/>
      <c r="F502" s="270"/>
      <c r="G502" s="254"/>
      <c r="H502" s="254"/>
      <c r="I502" s="254"/>
      <c r="J502" s="254"/>
      <c r="K502" s="254"/>
      <c r="L502" s="254"/>
      <c r="M502" s="254"/>
      <c r="N502" s="254"/>
      <c r="O502" s="254"/>
      <c r="P502" s="254"/>
      <c r="Q502" s="254"/>
      <c r="R502" s="254"/>
      <c r="S502" s="254"/>
      <c r="T502" s="254"/>
      <c r="U502" s="254"/>
      <c r="V502" s="254"/>
      <c r="W502" s="254"/>
      <c r="X502" s="254"/>
      <c r="Y502" s="254"/>
      <c r="Z502" s="254"/>
    </row>
    <row r="503" spans="1:26" ht="13.5" customHeight="1">
      <c r="A503" s="254"/>
      <c r="B503" s="254"/>
      <c r="C503" s="254"/>
      <c r="D503" s="269"/>
      <c r="E503" s="254"/>
      <c r="F503" s="270"/>
      <c r="G503" s="254"/>
      <c r="H503" s="254"/>
      <c r="I503" s="254"/>
      <c r="J503" s="254"/>
      <c r="K503" s="254"/>
      <c r="L503" s="254"/>
      <c r="M503" s="254"/>
      <c r="N503" s="254"/>
      <c r="O503" s="254"/>
      <c r="P503" s="254"/>
      <c r="Q503" s="254"/>
      <c r="R503" s="254"/>
      <c r="S503" s="254"/>
      <c r="T503" s="254"/>
      <c r="U503" s="254"/>
      <c r="V503" s="254"/>
      <c r="W503" s="254"/>
      <c r="X503" s="254"/>
      <c r="Y503" s="254"/>
      <c r="Z503" s="254"/>
    </row>
    <row r="504" spans="1:26" ht="13.5" customHeight="1">
      <c r="A504" s="254"/>
      <c r="B504" s="254"/>
      <c r="C504" s="254"/>
      <c r="D504" s="269"/>
      <c r="E504" s="254"/>
      <c r="F504" s="270"/>
      <c r="G504" s="254"/>
      <c r="H504" s="254"/>
      <c r="I504" s="254"/>
      <c r="J504" s="254"/>
      <c r="K504" s="254"/>
      <c r="L504" s="254"/>
      <c r="M504" s="254"/>
      <c r="N504" s="254"/>
      <c r="O504" s="254"/>
      <c r="P504" s="254"/>
      <c r="Q504" s="254"/>
      <c r="R504" s="254"/>
      <c r="S504" s="254"/>
      <c r="T504" s="254"/>
      <c r="U504" s="254"/>
      <c r="V504" s="254"/>
      <c r="W504" s="254"/>
      <c r="X504" s="254"/>
      <c r="Y504" s="254"/>
      <c r="Z504" s="254"/>
    </row>
    <row r="505" spans="1:26" ht="13.5" customHeight="1">
      <c r="A505" s="254"/>
      <c r="B505" s="254"/>
      <c r="C505" s="254"/>
      <c r="D505" s="269"/>
      <c r="E505" s="254"/>
      <c r="F505" s="270"/>
      <c r="G505" s="254"/>
      <c r="H505" s="254"/>
      <c r="I505" s="254"/>
      <c r="J505" s="254"/>
      <c r="K505" s="254"/>
      <c r="L505" s="254"/>
      <c r="M505" s="254"/>
      <c r="N505" s="254"/>
      <c r="O505" s="254"/>
      <c r="P505" s="254"/>
      <c r="Q505" s="254"/>
      <c r="R505" s="254"/>
      <c r="S505" s="254"/>
      <c r="T505" s="254"/>
      <c r="U505" s="254"/>
      <c r="V505" s="254"/>
      <c r="W505" s="254"/>
      <c r="X505" s="254"/>
      <c r="Y505" s="254"/>
      <c r="Z505" s="254"/>
    </row>
    <row r="506" spans="1:26" ht="13.5" customHeight="1">
      <c r="A506" s="254"/>
      <c r="B506" s="254"/>
      <c r="C506" s="254"/>
      <c r="D506" s="269"/>
      <c r="E506" s="254"/>
      <c r="F506" s="270"/>
      <c r="G506" s="254"/>
      <c r="H506" s="254"/>
      <c r="I506" s="254"/>
      <c r="J506" s="254"/>
      <c r="K506" s="254"/>
      <c r="L506" s="254"/>
      <c r="M506" s="254"/>
      <c r="N506" s="254"/>
      <c r="O506" s="254"/>
      <c r="P506" s="254"/>
      <c r="Q506" s="254"/>
      <c r="R506" s="254"/>
      <c r="S506" s="254"/>
      <c r="T506" s="254"/>
      <c r="U506" s="254"/>
      <c r="V506" s="254"/>
      <c r="W506" s="254"/>
      <c r="X506" s="254"/>
      <c r="Y506" s="254"/>
      <c r="Z506" s="254"/>
    </row>
    <row r="507" spans="1:26" ht="13.5" customHeight="1">
      <c r="A507" s="254"/>
      <c r="B507" s="254"/>
      <c r="C507" s="254"/>
      <c r="D507" s="269"/>
      <c r="E507" s="254"/>
      <c r="F507" s="270"/>
      <c r="G507" s="254"/>
      <c r="H507" s="254"/>
      <c r="I507" s="254"/>
      <c r="J507" s="254"/>
      <c r="K507" s="254"/>
      <c r="L507" s="254"/>
      <c r="M507" s="254"/>
      <c r="N507" s="254"/>
      <c r="O507" s="254"/>
      <c r="P507" s="254"/>
      <c r="Q507" s="254"/>
      <c r="R507" s="254"/>
      <c r="S507" s="254"/>
      <c r="T507" s="254"/>
      <c r="U507" s="254"/>
      <c r="V507" s="254"/>
      <c r="W507" s="254"/>
      <c r="X507" s="254"/>
      <c r="Y507" s="254"/>
      <c r="Z507" s="254"/>
    </row>
    <row r="508" spans="1:26" ht="13.5" customHeight="1">
      <c r="A508" s="254"/>
      <c r="B508" s="254"/>
      <c r="C508" s="254"/>
      <c r="D508" s="269"/>
      <c r="E508" s="254"/>
      <c r="F508" s="270"/>
      <c r="G508" s="254"/>
      <c r="H508" s="254"/>
      <c r="I508" s="254"/>
      <c r="J508" s="254"/>
      <c r="K508" s="254"/>
      <c r="L508" s="254"/>
      <c r="M508" s="254"/>
      <c r="N508" s="254"/>
      <c r="O508" s="254"/>
      <c r="P508" s="254"/>
      <c r="Q508" s="254"/>
      <c r="R508" s="254"/>
      <c r="S508" s="254"/>
      <c r="T508" s="254"/>
      <c r="U508" s="254"/>
      <c r="V508" s="254"/>
      <c r="W508" s="254"/>
      <c r="X508" s="254"/>
      <c r="Y508" s="254"/>
      <c r="Z508" s="254"/>
    </row>
    <row r="509" spans="1:26" ht="13.5" customHeight="1">
      <c r="A509" s="254"/>
      <c r="B509" s="254"/>
      <c r="C509" s="254"/>
      <c r="D509" s="269"/>
      <c r="E509" s="254"/>
      <c r="F509" s="270"/>
      <c r="G509" s="254"/>
      <c r="H509" s="254"/>
      <c r="I509" s="254"/>
      <c r="J509" s="254"/>
      <c r="K509" s="254"/>
      <c r="L509" s="254"/>
      <c r="M509" s="254"/>
      <c r="N509" s="254"/>
      <c r="O509" s="254"/>
      <c r="P509" s="254"/>
      <c r="Q509" s="254"/>
      <c r="R509" s="254"/>
      <c r="S509" s="254"/>
      <c r="T509" s="254"/>
      <c r="U509" s="254"/>
      <c r="V509" s="254"/>
      <c r="W509" s="254"/>
      <c r="X509" s="254"/>
      <c r="Y509" s="254"/>
      <c r="Z509" s="254"/>
    </row>
    <row r="510" spans="1:26" ht="13.5" customHeight="1">
      <c r="A510" s="254"/>
      <c r="B510" s="254"/>
      <c r="C510" s="254"/>
      <c r="D510" s="269"/>
      <c r="E510" s="254"/>
      <c r="F510" s="270"/>
      <c r="G510" s="254"/>
      <c r="H510" s="254"/>
      <c r="I510" s="254"/>
      <c r="J510" s="254"/>
      <c r="K510" s="254"/>
      <c r="L510" s="254"/>
      <c r="M510" s="254"/>
      <c r="N510" s="254"/>
      <c r="O510" s="254"/>
      <c r="P510" s="254"/>
      <c r="Q510" s="254"/>
      <c r="R510" s="254"/>
      <c r="S510" s="254"/>
      <c r="T510" s="254"/>
      <c r="U510" s="254"/>
      <c r="V510" s="254"/>
      <c r="W510" s="254"/>
      <c r="X510" s="254"/>
      <c r="Y510" s="254"/>
      <c r="Z510" s="254"/>
    </row>
    <row r="511" spans="1:26" ht="13.5" customHeight="1">
      <c r="A511" s="254"/>
      <c r="B511" s="254"/>
      <c r="C511" s="254"/>
      <c r="D511" s="269"/>
      <c r="E511" s="254"/>
      <c r="F511" s="270"/>
      <c r="G511" s="254"/>
      <c r="H511" s="254"/>
      <c r="I511" s="254"/>
      <c r="J511" s="254"/>
      <c r="K511" s="254"/>
      <c r="L511" s="254"/>
      <c r="M511" s="254"/>
      <c r="N511" s="254"/>
      <c r="O511" s="254"/>
      <c r="P511" s="254"/>
      <c r="Q511" s="254"/>
      <c r="R511" s="254"/>
      <c r="S511" s="254"/>
      <c r="T511" s="254"/>
      <c r="U511" s="254"/>
      <c r="V511" s="254"/>
      <c r="W511" s="254"/>
      <c r="X511" s="254"/>
      <c r="Y511" s="254"/>
      <c r="Z511" s="254"/>
    </row>
    <row r="512" spans="1:26" ht="13.5" customHeight="1">
      <c r="A512" s="254"/>
      <c r="B512" s="254"/>
      <c r="C512" s="254"/>
      <c r="D512" s="269"/>
      <c r="E512" s="254"/>
      <c r="F512" s="270"/>
      <c r="G512" s="254"/>
      <c r="H512" s="254"/>
      <c r="I512" s="254"/>
      <c r="J512" s="254"/>
      <c r="K512" s="254"/>
      <c r="L512" s="254"/>
      <c r="M512" s="254"/>
      <c r="N512" s="254"/>
      <c r="O512" s="254"/>
      <c r="P512" s="254"/>
      <c r="Q512" s="254"/>
      <c r="R512" s="254"/>
      <c r="S512" s="254"/>
      <c r="T512" s="254"/>
      <c r="U512" s="254"/>
      <c r="V512" s="254"/>
      <c r="W512" s="254"/>
      <c r="X512" s="254"/>
      <c r="Y512" s="254"/>
      <c r="Z512" s="254"/>
    </row>
    <row r="513" spans="1:26" ht="13.5" customHeight="1">
      <c r="A513" s="254"/>
      <c r="B513" s="254"/>
      <c r="C513" s="254"/>
      <c r="D513" s="269"/>
      <c r="E513" s="254"/>
      <c r="F513" s="270"/>
      <c r="G513" s="254"/>
      <c r="H513" s="254"/>
      <c r="I513" s="254"/>
      <c r="J513" s="254"/>
      <c r="K513" s="254"/>
      <c r="L513" s="254"/>
      <c r="M513" s="254"/>
      <c r="N513" s="254"/>
      <c r="O513" s="254"/>
      <c r="P513" s="254"/>
      <c r="Q513" s="254"/>
      <c r="R513" s="254"/>
      <c r="S513" s="254"/>
      <c r="T513" s="254"/>
      <c r="U513" s="254"/>
      <c r="V513" s="254"/>
      <c r="W513" s="254"/>
      <c r="X513" s="254"/>
      <c r="Y513" s="254"/>
      <c r="Z513" s="254"/>
    </row>
    <row r="514" spans="1:26" ht="13.5" customHeight="1">
      <c r="A514" s="254"/>
      <c r="B514" s="254"/>
      <c r="C514" s="254"/>
      <c r="D514" s="269"/>
      <c r="E514" s="254"/>
      <c r="F514" s="270"/>
      <c r="G514" s="254"/>
      <c r="H514" s="254"/>
      <c r="I514" s="254"/>
      <c r="J514" s="254"/>
      <c r="K514" s="254"/>
      <c r="L514" s="254"/>
      <c r="M514" s="254"/>
      <c r="N514" s="254"/>
      <c r="O514" s="254"/>
      <c r="P514" s="254"/>
      <c r="Q514" s="254"/>
      <c r="R514" s="254"/>
      <c r="S514" s="254"/>
      <c r="T514" s="254"/>
      <c r="U514" s="254"/>
      <c r="V514" s="254"/>
      <c r="W514" s="254"/>
      <c r="X514" s="254"/>
      <c r="Y514" s="254"/>
      <c r="Z514" s="254"/>
    </row>
    <row r="515" spans="1:26" ht="13.5" customHeight="1">
      <c r="A515" s="254"/>
      <c r="B515" s="254"/>
      <c r="C515" s="254"/>
      <c r="D515" s="269"/>
      <c r="E515" s="254"/>
      <c r="F515" s="270"/>
      <c r="G515" s="254"/>
      <c r="H515" s="254"/>
      <c r="I515" s="254"/>
      <c r="J515" s="254"/>
      <c r="K515" s="254"/>
      <c r="L515" s="254"/>
      <c r="M515" s="254"/>
      <c r="N515" s="254"/>
      <c r="O515" s="254"/>
      <c r="P515" s="254"/>
      <c r="Q515" s="254"/>
      <c r="R515" s="254"/>
      <c r="S515" s="254"/>
      <c r="T515" s="254"/>
      <c r="U515" s="254"/>
      <c r="V515" s="254"/>
      <c r="W515" s="254"/>
      <c r="X515" s="254"/>
      <c r="Y515" s="254"/>
      <c r="Z515" s="254"/>
    </row>
    <row r="516" spans="1:26" ht="13.5" customHeight="1">
      <c r="A516" s="254"/>
      <c r="B516" s="254"/>
      <c r="C516" s="254"/>
      <c r="D516" s="269"/>
      <c r="E516" s="254"/>
      <c r="F516" s="270"/>
      <c r="G516" s="254"/>
      <c r="H516" s="254"/>
      <c r="I516" s="254"/>
      <c r="J516" s="254"/>
      <c r="K516" s="254"/>
      <c r="L516" s="254"/>
      <c r="M516" s="254"/>
      <c r="N516" s="254"/>
      <c r="O516" s="254"/>
      <c r="P516" s="254"/>
      <c r="Q516" s="254"/>
      <c r="R516" s="254"/>
      <c r="S516" s="254"/>
      <c r="T516" s="254"/>
      <c r="U516" s="254"/>
      <c r="V516" s="254"/>
      <c r="W516" s="254"/>
      <c r="X516" s="254"/>
      <c r="Y516" s="254"/>
      <c r="Z516" s="254"/>
    </row>
    <row r="517" spans="1:26" ht="13.5" customHeight="1">
      <c r="A517" s="254"/>
      <c r="B517" s="254"/>
      <c r="C517" s="254"/>
      <c r="D517" s="269"/>
      <c r="E517" s="254"/>
      <c r="F517" s="270"/>
      <c r="G517" s="254"/>
      <c r="H517" s="254"/>
      <c r="I517" s="254"/>
      <c r="J517" s="254"/>
      <c r="K517" s="254"/>
      <c r="L517" s="254"/>
      <c r="M517" s="254"/>
      <c r="N517" s="254"/>
      <c r="O517" s="254"/>
      <c r="P517" s="254"/>
      <c r="Q517" s="254"/>
      <c r="R517" s="254"/>
      <c r="S517" s="254"/>
      <c r="T517" s="254"/>
      <c r="U517" s="254"/>
      <c r="V517" s="254"/>
      <c r="W517" s="254"/>
      <c r="X517" s="254"/>
      <c r="Y517" s="254"/>
      <c r="Z517" s="254"/>
    </row>
    <row r="518" spans="1:26" ht="13.5" customHeight="1">
      <c r="A518" s="254"/>
      <c r="B518" s="254"/>
      <c r="C518" s="254"/>
      <c r="D518" s="269"/>
      <c r="E518" s="254"/>
      <c r="F518" s="270"/>
      <c r="G518" s="254"/>
      <c r="H518" s="254"/>
      <c r="I518" s="254"/>
      <c r="J518" s="254"/>
      <c r="K518" s="254"/>
      <c r="L518" s="254"/>
      <c r="M518" s="254"/>
      <c r="N518" s="254"/>
      <c r="O518" s="254"/>
      <c r="P518" s="254"/>
      <c r="Q518" s="254"/>
      <c r="R518" s="254"/>
      <c r="S518" s="254"/>
      <c r="T518" s="254"/>
      <c r="U518" s="254"/>
      <c r="V518" s="254"/>
      <c r="W518" s="254"/>
      <c r="X518" s="254"/>
      <c r="Y518" s="254"/>
      <c r="Z518" s="254"/>
    </row>
    <row r="519" spans="1:26" ht="13.5" customHeight="1">
      <c r="A519" s="254"/>
      <c r="B519" s="254"/>
      <c r="C519" s="254"/>
      <c r="D519" s="269"/>
      <c r="E519" s="254"/>
      <c r="F519" s="270"/>
      <c r="G519" s="254"/>
      <c r="H519" s="254"/>
      <c r="I519" s="254"/>
      <c r="J519" s="254"/>
      <c r="K519" s="254"/>
      <c r="L519" s="254"/>
      <c r="M519" s="254"/>
      <c r="N519" s="254"/>
      <c r="O519" s="254"/>
      <c r="P519" s="254"/>
      <c r="Q519" s="254"/>
      <c r="R519" s="254"/>
      <c r="S519" s="254"/>
      <c r="T519" s="254"/>
      <c r="U519" s="254"/>
      <c r="V519" s="254"/>
      <c r="W519" s="254"/>
      <c r="X519" s="254"/>
      <c r="Y519" s="254"/>
      <c r="Z519" s="254"/>
    </row>
    <row r="520" spans="1:26" ht="13.5" customHeight="1">
      <c r="A520" s="254"/>
      <c r="B520" s="254"/>
      <c r="C520" s="254"/>
      <c r="D520" s="269"/>
      <c r="E520" s="254"/>
      <c r="F520" s="270"/>
      <c r="G520" s="254"/>
      <c r="H520" s="254"/>
      <c r="I520" s="254"/>
      <c r="J520" s="254"/>
      <c r="K520" s="254"/>
      <c r="L520" s="254"/>
      <c r="M520" s="254"/>
      <c r="N520" s="254"/>
      <c r="O520" s="254"/>
      <c r="P520" s="254"/>
      <c r="Q520" s="254"/>
      <c r="R520" s="254"/>
      <c r="S520" s="254"/>
      <c r="T520" s="254"/>
      <c r="U520" s="254"/>
      <c r="V520" s="254"/>
      <c r="W520" s="254"/>
      <c r="X520" s="254"/>
      <c r="Y520" s="254"/>
      <c r="Z520" s="254"/>
    </row>
    <row r="521" spans="1:26" ht="13.5" customHeight="1">
      <c r="A521" s="254"/>
      <c r="B521" s="254"/>
      <c r="C521" s="254"/>
      <c r="D521" s="269"/>
      <c r="E521" s="254"/>
      <c r="F521" s="270"/>
      <c r="G521" s="254"/>
      <c r="H521" s="254"/>
      <c r="I521" s="254"/>
      <c r="J521" s="254"/>
      <c r="K521" s="254"/>
      <c r="L521" s="254"/>
      <c r="M521" s="254"/>
      <c r="N521" s="254"/>
      <c r="O521" s="254"/>
      <c r="P521" s="254"/>
      <c r="Q521" s="254"/>
      <c r="R521" s="254"/>
      <c r="S521" s="254"/>
      <c r="T521" s="254"/>
      <c r="U521" s="254"/>
      <c r="V521" s="254"/>
      <c r="W521" s="254"/>
      <c r="X521" s="254"/>
      <c r="Y521" s="254"/>
      <c r="Z521" s="254"/>
    </row>
    <row r="522" spans="1:26" ht="13.5" customHeight="1">
      <c r="A522" s="254"/>
      <c r="B522" s="254"/>
      <c r="C522" s="254"/>
      <c r="D522" s="269"/>
      <c r="E522" s="254"/>
      <c r="F522" s="270"/>
      <c r="G522" s="254"/>
      <c r="H522" s="254"/>
      <c r="I522" s="254"/>
      <c r="J522" s="254"/>
      <c r="K522" s="254"/>
      <c r="L522" s="254"/>
      <c r="M522" s="254"/>
      <c r="N522" s="254"/>
      <c r="O522" s="254"/>
      <c r="P522" s="254"/>
      <c r="Q522" s="254"/>
      <c r="R522" s="254"/>
      <c r="S522" s="254"/>
      <c r="T522" s="254"/>
      <c r="U522" s="254"/>
      <c r="V522" s="254"/>
      <c r="W522" s="254"/>
      <c r="X522" s="254"/>
      <c r="Y522" s="254"/>
      <c r="Z522" s="254"/>
    </row>
    <row r="523" spans="1:26" ht="13.5" customHeight="1">
      <c r="A523" s="254"/>
      <c r="B523" s="254"/>
      <c r="C523" s="254"/>
      <c r="D523" s="269"/>
      <c r="E523" s="254"/>
      <c r="F523" s="270"/>
      <c r="G523" s="254"/>
      <c r="H523" s="254"/>
      <c r="I523" s="254"/>
      <c r="J523" s="254"/>
      <c r="K523" s="254"/>
      <c r="L523" s="254"/>
      <c r="M523" s="254"/>
      <c r="N523" s="254"/>
      <c r="O523" s="254"/>
      <c r="P523" s="254"/>
      <c r="Q523" s="254"/>
      <c r="R523" s="254"/>
      <c r="S523" s="254"/>
      <c r="T523" s="254"/>
      <c r="U523" s="254"/>
      <c r="V523" s="254"/>
      <c r="W523" s="254"/>
      <c r="X523" s="254"/>
      <c r="Y523" s="254"/>
      <c r="Z523" s="254"/>
    </row>
    <row r="524" spans="1:26" ht="13.5" customHeight="1">
      <c r="A524" s="254"/>
      <c r="B524" s="254"/>
      <c r="C524" s="254"/>
      <c r="D524" s="269"/>
      <c r="E524" s="254"/>
      <c r="F524" s="270"/>
      <c r="G524" s="254"/>
      <c r="H524" s="254"/>
      <c r="I524" s="254"/>
      <c r="J524" s="254"/>
      <c r="K524" s="254"/>
      <c r="L524" s="254"/>
      <c r="M524" s="254"/>
      <c r="N524" s="254"/>
      <c r="O524" s="254"/>
      <c r="P524" s="254"/>
      <c r="Q524" s="254"/>
      <c r="R524" s="254"/>
      <c r="S524" s="254"/>
      <c r="T524" s="254"/>
      <c r="U524" s="254"/>
      <c r="V524" s="254"/>
      <c r="W524" s="254"/>
      <c r="X524" s="254"/>
      <c r="Y524" s="254"/>
      <c r="Z524" s="254"/>
    </row>
    <row r="525" spans="1:26" ht="13.5" customHeight="1">
      <c r="A525" s="254"/>
      <c r="B525" s="254"/>
      <c r="C525" s="254"/>
      <c r="D525" s="269"/>
      <c r="E525" s="254"/>
      <c r="F525" s="270"/>
      <c r="G525" s="254"/>
      <c r="H525" s="254"/>
      <c r="I525" s="254"/>
      <c r="J525" s="254"/>
      <c r="K525" s="254"/>
      <c r="L525" s="254"/>
      <c r="M525" s="254"/>
      <c r="N525" s="254"/>
      <c r="O525" s="254"/>
      <c r="P525" s="254"/>
      <c r="Q525" s="254"/>
      <c r="R525" s="254"/>
      <c r="S525" s="254"/>
      <c r="T525" s="254"/>
      <c r="U525" s="254"/>
      <c r="V525" s="254"/>
      <c r="W525" s="254"/>
      <c r="X525" s="254"/>
      <c r="Y525" s="254"/>
      <c r="Z525" s="254"/>
    </row>
    <row r="526" spans="1:26" ht="13.5" customHeight="1">
      <c r="A526" s="254"/>
      <c r="B526" s="254"/>
      <c r="C526" s="254"/>
      <c r="D526" s="269"/>
      <c r="E526" s="254"/>
      <c r="F526" s="270"/>
      <c r="G526" s="254"/>
      <c r="H526" s="254"/>
      <c r="I526" s="254"/>
      <c r="J526" s="254"/>
      <c r="K526" s="254"/>
      <c r="L526" s="254"/>
      <c r="M526" s="254"/>
      <c r="N526" s="254"/>
      <c r="O526" s="254"/>
      <c r="P526" s="254"/>
      <c r="Q526" s="254"/>
      <c r="R526" s="254"/>
      <c r="S526" s="254"/>
      <c r="T526" s="254"/>
      <c r="U526" s="254"/>
      <c r="V526" s="254"/>
      <c r="W526" s="254"/>
      <c r="X526" s="254"/>
      <c r="Y526" s="254"/>
      <c r="Z526" s="254"/>
    </row>
    <row r="527" spans="1:26" ht="13.5" customHeight="1">
      <c r="A527" s="254"/>
      <c r="B527" s="254"/>
      <c r="C527" s="254"/>
      <c r="D527" s="269"/>
      <c r="E527" s="254"/>
      <c r="F527" s="270"/>
      <c r="G527" s="254"/>
      <c r="H527" s="254"/>
      <c r="I527" s="254"/>
      <c r="J527" s="254"/>
      <c r="K527" s="254"/>
      <c r="L527" s="254"/>
      <c r="M527" s="254"/>
      <c r="N527" s="254"/>
      <c r="O527" s="254"/>
      <c r="P527" s="254"/>
      <c r="Q527" s="254"/>
      <c r="R527" s="254"/>
      <c r="S527" s="254"/>
      <c r="T527" s="254"/>
      <c r="U527" s="254"/>
      <c r="V527" s="254"/>
      <c r="W527" s="254"/>
      <c r="X527" s="254"/>
      <c r="Y527" s="254"/>
      <c r="Z527" s="254"/>
    </row>
    <row r="528" spans="1:26" ht="13.5" customHeight="1">
      <c r="A528" s="254"/>
      <c r="B528" s="254"/>
      <c r="C528" s="254"/>
      <c r="D528" s="269"/>
      <c r="E528" s="254"/>
      <c r="F528" s="270"/>
      <c r="G528" s="254"/>
      <c r="H528" s="254"/>
      <c r="I528" s="254"/>
      <c r="J528" s="254"/>
      <c r="K528" s="254"/>
      <c r="L528" s="254"/>
      <c r="M528" s="254"/>
      <c r="N528" s="254"/>
      <c r="O528" s="254"/>
      <c r="P528" s="254"/>
      <c r="Q528" s="254"/>
      <c r="R528" s="254"/>
      <c r="S528" s="254"/>
      <c r="T528" s="254"/>
      <c r="U528" s="254"/>
      <c r="V528" s="254"/>
      <c r="W528" s="254"/>
      <c r="X528" s="254"/>
      <c r="Y528" s="254"/>
      <c r="Z528" s="254"/>
    </row>
    <row r="529" spans="1:26" ht="13.5" customHeight="1">
      <c r="A529" s="254"/>
      <c r="B529" s="254"/>
      <c r="C529" s="254"/>
      <c r="D529" s="269"/>
      <c r="E529" s="254"/>
      <c r="F529" s="270"/>
      <c r="G529" s="254"/>
      <c r="H529" s="254"/>
      <c r="I529" s="254"/>
      <c r="J529" s="254"/>
      <c r="K529" s="254"/>
      <c r="L529" s="254"/>
      <c r="M529" s="254"/>
      <c r="N529" s="254"/>
      <c r="O529" s="254"/>
      <c r="P529" s="254"/>
      <c r="Q529" s="254"/>
      <c r="R529" s="254"/>
      <c r="S529" s="254"/>
      <c r="T529" s="254"/>
      <c r="U529" s="254"/>
      <c r="V529" s="254"/>
      <c r="W529" s="254"/>
      <c r="X529" s="254"/>
      <c r="Y529" s="254"/>
      <c r="Z529" s="254"/>
    </row>
    <row r="530" spans="1:26" ht="13.5" customHeight="1">
      <c r="A530" s="254"/>
      <c r="B530" s="254"/>
      <c r="C530" s="254"/>
      <c r="D530" s="269"/>
      <c r="E530" s="254"/>
      <c r="F530" s="270"/>
      <c r="G530" s="254"/>
      <c r="H530" s="254"/>
      <c r="I530" s="254"/>
      <c r="J530" s="254"/>
      <c r="K530" s="254"/>
      <c r="L530" s="254"/>
      <c r="M530" s="254"/>
      <c r="N530" s="254"/>
      <c r="O530" s="254"/>
      <c r="P530" s="254"/>
      <c r="Q530" s="254"/>
      <c r="R530" s="254"/>
      <c r="S530" s="254"/>
      <c r="T530" s="254"/>
      <c r="U530" s="254"/>
      <c r="V530" s="254"/>
      <c r="W530" s="254"/>
      <c r="X530" s="254"/>
      <c r="Y530" s="254"/>
      <c r="Z530" s="254"/>
    </row>
    <row r="531" spans="1:26" ht="13.5" customHeight="1">
      <c r="A531" s="254"/>
      <c r="B531" s="254"/>
      <c r="C531" s="254"/>
      <c r="D531" s="269"/>
      <c r="E531" s="254"/>
      <c r="F531" s="270"/>
      <c r="G531" s="254"/>
      <c r="H531" s="254"/>
      <c r="I531" s="254"/>
      <c r="J531" s="254"/>
      <c r="K531" s="254"/>
      <c r="L531" s="254"/>
      <c r="M531" s="254"/>
      <c r="N531" s="254"/>
      <c r="O531" s="254"/>
      <c r="P531" s="254"/>
      <c r="Q531" s="254"/>
      <c r="R531" s="254"/>
      <c r="S531" s="254"/>
      <c r="T531" s="254"/>
      <c r="U531" s="254"/>
      <c r="V531" s="254"/>
      <c r="W531" s="254"/>
      <c r="X531" s="254"/>
      <c r="Y531" s="254"/>
      <c r="Z531" s="254"/>
    </row>
    <row r="532" spans="1:26" ht="13.5" customHeight="1">
      <c r="A532" s="254"/>
      <c r="B532" s="254"/>
      <c r="C532" s="254"/>
      <c r="D532" s="269"/>
      <c r="E532" s="254"/>
      <c r="F532" s="270"/>
      <c r="G532" s="254"/>
      <c r="H532" s="254"/>
      <c r="I532" s="254"/>
      <c r="J532" s="254"/>
      <c r="K532" s="254"/>
      <c r="L532" s="254"/>
      <c r="M532" s="254"/>
      <c r="N532" s="254"/>
      <c r="O532" s="254"/>
      <c r="P532" s="254"/>
      <c r="Q532" s="254"/>
      <c r="R532" s="254"/>
      <c r="S532" s="254"/>
      <c r="T532" s="254"/>
      <c r="U532" s="254"/>
      <c r="V532" s="254"/>
      <c r="W532" s="254"/>
      <c r="X532" s="254"/>
      <c r="Y532" s="254"/>
      <c r="Z532" s="254"/>
    </row>
    <row r="533" spans="1:26" ht="13.5" customHeight="1">
      <c r="A533" s="254"/>
      <c r="B533" s="254"/>
      <c r="C533" s="254"/>
      <c r="D533" s="269"/>
      <c r="E533" s="254"/>
      <c r="F533" s="270"/>
      <c r="G533" s="254"/>
      <c r="H533" s="254"/>
      <c r="I533" s="254"/>
      <c r="J533" s="254"/>
      <c r="K533" s="254"/>
      <c r="L533" s="254"/>
      <c r="M533" s="254"/>
      <c r="N533" s="254"/>
      <c r="O533" s="254"/>
      <c r="P533" s="254"/>
      <c r="Q533" s="254"/>
      <c r="R533" s="254"/>
      <c r="S533" s="254"/>
      <c r="T533" s="254"/>
      <c r="U533" s="254"/>
      <c r="V533" s="254"/>
      <c r="W533" s="254"/>
      <c r="X533" s="254"/>
      <c r="Y533" s="254"/>
      <c r="Z533" s="254"/>
    </row>
    <row r="534" spans="1:26" ht="13.5" customHeight="1">
      <c r="A534" s="254"/>
      <c r="B534" s="254"/>
      <c r="C534" s="254"/>
      <c r="D534" s="269"/>
      <c r="E534" s="254"/>
      <c r="F534" s="270"/>
      <c r="G534" s="254"/>
      <c r="H534" s="254"/>
      <c r="I534" s="254"/>
      <c r="J534" s="254"/>
      <c r="K534" s="254"/>
      <c r="L534" s="254"/>
      <c r="M534" s="254"/>
      <c r="N534" s="254"/>
      <c r="O534" s="254"/>
      <c r="P534" s="254"/>
      <c r="Q534" s="254"/>
      <c r="R534" s="254"/>
      <c r="S534" s="254"/>
      <c r="T534" s="254"/>
      <c r="U534" s="254"/>
      <c r="V534" s="254"/>
      <c r="W534" s="254"/>
      <c r="X534" s="254"/>
      <c r="Y534" s="254"/>
      <c r="Z534" s="254"/>
    </row>
    <row r="535" spans="1:26" ht="13.5" customHeight="1">
      <c r="A535" s="254"/>
      <c r="B535" s="254"/>
      <c r="C535" s="254"/>
      <c r="D535" s="269"/>
      <c r="E535" s="254"/>
      <c r="F535" s="270"/>
      <c r="G535" s="254"/>
      <c r="H535" s="254"/>
      <c r="I535" s="254"/>
      <c r="J535" s="254"/>
      <c r="K535" s="254"/>
      <c r="L535" s="254"/>
      <c r="M535" s="254"/>
      <c r="N535" s="254"/>
      <c r="O535" s="254"/>
      <c r="P535" s="254"/>
      <c r="Q535" s="254"/>
      <c r="R535" s="254"/>
      <c r="S535" s="254"/>
      <c r="T535" s="254"/>
      <c r="U535" s="254"/>
      <c r="V535" s="254"/>
      <c r="W535" s="254"/>
      <c r="X535" s="254"/>
      <c r="Y535" s="254"/>
      <c r="Z535" s="254"/>
    </row>
    <row r="536" spans="1:26" ht="13.5" customHeight="1">
      <c r="A536" s="254"/>
      <c r="B536" s="254"/>
      <c r="C536" s="254"/>
      <c r="D536" s="269"/>
      <c r="E536" s="254"/>
      <c r="F536" s="270"/>
      <c r="G536" s="254"/>
      <c r="H536" s="254"/>
      <c r="I536" s="254"/>
      <c r="J536" s="254"/>
      <c r="K536" s="254"/>
      <c r="L536" s="254"/>
      <c r="M536" s="254"/>
      <c r="N536" s="254"/>
      <c r="O536" s="254"/>
      <c r="P536" s="254"/>
      <c r="Q536" s="254"/>
      <c r="R536" s="254"/>
      <c r="S536" s="254"/>
      <c r="T536" s="254"/>
      <c r="U536" s="254"/>
      <c r="V536" s="254"/>
      <c r="W536" s="254"/>
      <c r="X536" s="254"/>
      <c r="Y536" s="254"/>
      <c r="Z536" s="254"/>
    </row>
    <row r="537" spans="1:26" ht="13.5" customHeight="1">
      <c r="A537" s="254"/>
      <c r="B537" s="254"/>
      <c r="C537" s="254"/>
      <c r="D537" s="269"/>
      <c r="E537" s="254"/>
      <c r="F537" s="270"/>
      <c r="G537" s="254"/>
      <c r="H537" s="254"/>
      <c r="I537" s="254"/>
      <c r="J537" s="254"/>
      <c r="K537" s="254"/>
      <c r="L537" s="254"/>
      <c r="M537" s="254"/>
      <c r="N537" s="254"/>
      <c r="O537" s="254"/>
      <c r="P537" s="254"/>
      <c r="Q537" s="254"/>
      <c r="R537" s="254"/>
      <c r="S537" s="254"/>
      <c r="T537" s="254"/>
      <c r="U537" s="254"/>
      <c r="V537" s="254"/>
      <c r="W537" s="254"/>
      <c r="X537" s="254"/>
      <c r="Y537" s="254"/>
      <c r="Z537" s="254"/>
    </row>
    <row r="538" spans="1:26" ht="13.5" customHeight="1">
      <c r="A538" s="254"/>
      <c r="B538" s="254"/>
      <c r="C538" s="254"/>
      <c r="D538" s="269"/>
      <c r="E538" s="254"/>
      <c r="F538" s="270"/>
      <c r="G538" s="254"/>
      <c r="H538" s="254"/>
      <c r="I538" s="254"/>
      <c r="J538" s="254"/>
      <c r="K538" s="254"/>
      <c r="L538" s="254"/>
      <c r="M538" s="254"/>
      <c r="N538" s="254"/>
      <c r="O538" s="254"/>
      <c r="P538" s="254"/>
      <c r="Q538" s="254"/>
      <c r="R538" s="254"/>
      <c r="S538" s="254"/>
      <c r="T538" s="254"/>
      <c r="U538" s="254"/>
      <c r="V538" s="254"/>
      <c r="W538" s="254"/>
      <c r="X538" s="254"/>
      <c r="Y538" s="254"/>
      <c r="Z538" s="254"/>
    </row>
    <row r="539" spans="1:26" ht="13.5" customHeight="1">
      <c r="A539" s="254"/>
      <c r="B539" s="254"/>
      <c r="C539" s="254"/>
      <c r="D539" s="269"/>
      <c r="E539" s="254"/>
      <c r="F539" s="270"/>
      <c r="G539" s="254"/>
      <c r="H539" s="254"/>
      <c r="I539" s="254"/>
      <c r="J539" s="254"/>
      <c r="K539" s="254"/>
      <c r="L539" s="254"/>
      <c r="M539" s="254"/>
      <c r="N539" s="254"/>
      <c r="O539" s="254"/>
      <c r="P539" s="254"/>
      <c r="Q539" s="254"/>
      <c r="R539" s="254"/>
      <c r="S539" s="254"/>
      <c r="T539" s="254"/>
      <c r="U539" s="254"/>
      <c r="V539" s="254"/>
      <c r="W539" s="254"/>
      <c r="X539" s="254"/>
      <c r="Y539" s="254"/>
      <c r="Z539" s="254"/>
    </row>
    <row r="540" spans="1:26" ht="13.5" customHeight="1">
      <c r="A540" s="254"/>
      <c r="B540" s="254"/>
      <c r="C540" s="254"/>
      <c r="D540" s="269"/>
      <c r="E540" s="254"/>
      <c r="F540" s="270"/>
      <c r="G540" s="254"/>
      <c r="H540" s="254"/>
      <c r="I540" s="254"/>
      <c r="J540" s="254"/>
      <c r="K540" s="254"/>
      <c r="L540" s="254"/>
      <c r="M540" s="254"/>
      <c r="N540" s="254"/>
      <c r="O540" s="254"/>
      <c r="P540" s="254"/>
      <c r="Q540" s="254"/>
      <c r="R540" s="254"/>
      <c r="S540" s="254"/>
      <c r="T540" s="254"/>
      <c r="U540" s="254"/>
      <c r="V540" s="254"/>
      <c r="W540" s="254"/>
      <c r="X540" s="254"/>
      <c r="Y540" s="254"/>
      <c r="Z540" s="254"/>
    </row>
    <row r="541" spans="1:26" ht="13.5" customHeight="1">
      <c r="A541" s="254"/>
      <c r="B541" s="254"/>
      <c r="C541" s="254"/>
      <c r="D541" s="269"/>
      <c r="E541" s="254"/>
      <c r="F541" s="270"/>
      <c r="G541" s="254"/>
      <c r="H541" s="254"/>
      <c r="I541" s="254"/>
      <c r="J541" s="254"/>
      <c r="K541" s="254"/>
      <c r="L541" s="254"/>
      <c r="M541" s="254"/>
      <c r="N541" s="254"/>
      <c r="O541" s="254"/>
      <c r="P541" s="254"/>
      <c r="Q541" s="254"/>
      <c r="R541" s="254"/>
      <c r="S541" s="254"/>
      <c r="T541" s="254"/>
      <c r="U541" s="254"/>
      <c r="V541" s="254"/>
      <c r="W541" s="254"/>
      <c r="X541" s="254"/>
      <c r="Y541" s="254"/>
      <c r="Z541" s="254"/>
    </row>
    <row r="542" spans="1:26" ht="13.5" customHeight="1">
      <c r="A542" s="254"/>
      <c r="B542" s="254"/>
      <c r="C542" s="254"/>
      <c r="D542" s="269"/>
      <c r="E542" s="254"/>
      <c r="F542" s="270"/>
      <c r="G542" s="254"/>
      <c r="H542" s="254"/>
      <c r="I542" s="254"/>
      <c r="J542" s="254"/>
      <c r="K542" s="254"/>
      <c r="L542" s="254"/>
      <c r="M542" s="254"/>
      <c r="N542" s="254"/>
      <c r="O542" s="254"/>
      <c r="P542" s="254"/>
      <c r="Q542" s="254"/>
      <c r="R542" s="254"/>
      <c r="S542" s="254"/>
      <c r="T542" s="254"/>
      <c r="U542" s="254"/>
      <c r="V542" s="254"/>
      <c r="W542" s="254"/>
      <c r="X542" s="254"/>
      <c r="Y542" s="254"/>
      <c r="Z542" s="254"/>
    </row>
    <row r="543" spans="1:26" ht="13.5" customHeight="1">
      <c r="A543" s="254"/>
      <c r="B543" s="254"/>
      <c r="C543" s="254"/>
      <c r="D543" s="269"/>
      <c r="E543" s="254"/>
      <c r="F543" s="270"/>
      <c r="G543" s="254"/>
      <c r="H543" s="254"/>
      <c r="I543" s="254"/>
      <c r="J543" s="254"/>
      <c r="K543" s="254"/>
      <c r="L543" s="254"/>
      <c r="M543" s="254"/>
      <c r="N543" s="254"/>
      <c r="O543" s="254"/>
      <c r="P543" s="254"/>
      <c r="Q543" s="254"/>
      <c r="R543" s="254"/>
      <c r="S543" s="254"/>
      <c r="T543" s="254"/>
      <c r="U543" s="254"/>
      <c r="V543" s="254"/>
      <c r="W543" s="254"/>
      <c r="X543" s="254"/>
      <c r="Y543" s="254"/>
      <c r="Z543" s="254"/>
    </row>
    <row r="544" spans="1:26" ht="13.5" customHeight="1">
      <c r="A544" s="254"/>
      <c r="B544" s="254"/>
      <c r="C544" s="254"/>
      <c r="D544" s="269"/>
      <c r="E544" s="254"/>
      <c r="F544" s="270"/>
      <c r="G544" s="254"/>
      <c r="H544" s="254"/>
      <c r="I544" s="254"/>
      <c r="J544" s="254"/>
      <c r="K544" s="254"/>
      <c r="L544" s="254"/>
      <c r="M544" s="254"/>
      <c r="N544" s="254"/>
      <c r="O544" s="254"/>
      <c r="P544" s="254"/>
      <c r="Q544" s="254"/>
      <c r="R544" s="254"/>
      <c r="S544" s="254"/>
      <c r="T544" s="254"/>
      <c r="U544" s="254"/>
      <c r="V544" s="254"/>
      <c r="W544" s="254"/>
      <c r="X544" s="254"/>
      <c r="Y544" s="254"/>
      <c r="Z544" s="254"/>
    </row>
    <row r="545" spans="1:26" ht="13.5" customHeight="1">
      <c r="A545" s="254"/>
      <c r="B545" s="254"/>
      <c r="C545" s="254"/>
      <c r="D545" s="269"/>
      <c r="E545" s="254"/>
      <c r="F545" s="270"/>
      <c r="G545" s="254"/>
      <c r="H545" s="254"/>
      <c r="I545" s="254"/>
      <c r="J545" s="254"/>
      <c r="K545" s="254"/>
      <c r="L545" s="254"/>
      <c r="M545" s="254"/>
      <c r="N545" s="254"/>
      <c r="O545" s="254"/>
      <c r="P545" s="254"/>
      <c r="Q545" s="254"/>
      <c r="R545" s="254"/>
      <c r="S545" s="254"/>
      <c r="T545" s="254"/>
      <c r="U545" s="254"/>
      <c r="V545" s="254"/>
      <c r="W545" s="254"/>
      <c r="X545" s="254"/>
      <c r="Y545" s="254"/>
      <c r="Z545" s="254"/>
    </row>
    <row r="546" spans="1:26" ht="13.5" customHeight="1">
      <c r="A546" s="254"/>
      <c r="B546" s="254"/>
      <c r="C546" s="254"/>
      <c r="D546" s="269"/>
      <c r="E546" s="254"/>
      <c r="F546" s="270"/>
      <c r="G546" s="254"/>
      <c r="H546" s="254"/>
      <c r="I546" s="254"/>
      <c r="J546" s="254"/>
      <c r="K546" s="254"/>
      <c r="L546" s="254"/>
      <c r="M546" s="254"/>
      <c r="N546" s="254"/>
      <c r="O546" s="254"/>
      <c r="P546" s="254"/>
      <c r="Q546" s="254"/>
      <c r="R546" s="254"/>
      <c r="S546" s="254"/>
      <c r="T546" s="254"/>
      <c r="U546" s="254"/>
      <c r="V546" s="254"/>
      <c r="W546" s="254"/>
      <c r="X546" s="254"/>
      <c r="Y546" s="254"/>
      <c r="Z546" s="254"/>
    </row>
    <row r="547" spans="1:26" ht="13.5" customHeight="1">
      <c r="A547" s="254"/>
      <c r="B547" s="254"/>
      <c r="C547" s="254"/>
      <c r="D547" s="269"/>
      <c r="E547" s="254"/>
      <c r="F547" s="270"/>
      <c r="G547" s="254"/>
      <c r="H547" s="254"/>
      <c r="I547" s="254"/>
      <c r="J547" s="254"/>
      <c r="K547" s="254"/>
      <c r="L547" s="254"/>
      <c r="M547" s="254"/>
      <c r="N547" s="254"/>
      <c r="O547" s="254"/>
      <c r="P547" s="254"/>
      <c r="Q547" s="254"/>
      <c r="R547" s="254"/>
      <c r="S547" s="254"/>
      <c r="T547" s="254"/>
      <c r="U547" s="254"/>
      <c r="V547" s="254"/>
      <c r="W547" s="254"/>
      <c r="X547" s="254"/>
      <c r="Y547" s="254"/>
      <c r="Z547" s="254"/>
    </row>
    <row r="548" spans="1:26" ht="13.5" customHeight="1">
      <c r="A548" s="254"/>
      <c r="B548" s="254"/>
      <c r="C548" s="254"/>
      <c r="D548" s="269"/>
      <c r="E548" s="254"/>
      <c r="F548" s="270"/>
      <c r="G548" s="254"/>
      <c r="H548" s="254"/>
      <c r="I548" s="254"/>
      <c r="J548" s="254"/>
      <c r="K548" s="254"/>
      <c r="L548" s="254"/>
      <c r="M548" s="254"/>
      <c r="N548" s="254"/>
      <c r="O548" s="254"/>
      <c r="P548" s="254"/>
      <c r="Q548" s="254"/>
      <c r="R548" s="254"/>
      <c r="S548" s="254"/>
      <c r="T548" s="254"/>
      <c r="U548" s="254"/>
      <c r="V548" s="254"/>
      <c r="W548" s="254"/>
      <c r="X548" s="254"/>
      <c r="Y548" s="254"/>
      <c r="Z548" s="254"/>
    </row>
    <row r="549" spans="1:26" ht="13.5" customHeight="1">
      <c r="A549" s="254"/>
      <c r="B549" s="254"/>
      <c r="C549" s="254"/>
      <c r="D549" s="269"/>
      <c r="E549" s="254"/>
      <c r="F549" s="270"/>
      <c r="G549" s="254"/>
      <c r="H549" s="254"/>
      <c r="I549" s="254"/>
      <c r="J549" s="254"/>
      <c r="K549" s="254"/>
      <c r="L549" s="254"/>
      <c r="M549" s="254"/>
      <c r="N549" s="254"/>
      <c r="O549" s="254"/>
      <c r="P549" s="254"/>
      <c r="Q549" s="254"/>
      <c r="R549" s="254"/>
      <c r="S549" s="254"/>
      <c r="T549" s="254"/>
      <c r="U549" s="254"/>
      <c r="V549" s="254"/>
      <c r="W549" s="254"/>
      <c r="X549" s="254"/>
      <c r="Y549" s="254"/>
      <c r="Z549" s="254"/>
    </row>
    <row r="550" spans="1:26" ht="13.5" customHeight="1">
      <c r="A550" s="254"/>
      <c r="B550" s="254"/>
      <c r="C550" s="254"/>
      <c r="D550" s="269"/>
      <c r="E550" s="254"/>
      <c r="F550" s="270"/>
      <c r="G550" s="254"/>
      <c r="H550" s="254"/>
      <c r="I550" s="254"/>
      <c r="J550" s="254"/>
      <c r="K550" s="254"/>
      <c r="L550" s="254"/>
      <c r="M550" s="254"/>
      <c r="N550" s="254"/>
      <c r="O550" s="254"/>
      <c r="P550" s="254"/>
      <c r="Q550" s="254"/>
      <c r="R550" s="254"/>
      <c r="S550" s="254"/>
      <c r="T550" s="254"/>
      <c r="U550" s="254"/>
      <c r="V550" s="254"/>
      <c r="W550" s="254"/>
      <c r="X550" s="254"/>
      <c r="Y550" s="254"/>
      <c r="Z550" s="254"/>
    </row>
    <row r="551" spans="1:26" ht="13.5" customHeight="1">
      <c r="A551" s="254"/>
      <c r="B551" s="254"/>
      <c r="C551" s="254"/>
      <c r="D551" s="269"/>
      <c r="E551" s="254"/>
      <c r="F551" s="270"/>
      <c r="G551" s="254"/>
      <c r="H551" s="254"/>
      <c r="I551" s="254"/>
      <c r="J551" s="254"/>
      <c r="K551" s="254"/>
      <c r="L551" s="254"/>
      <c r="M551" s="254"/>
      <c r="N551" s="254"/>
      <c r="O551" s="254"/>
      <c r="P551" s="254"/>
      <c r="Q551" s="254"/>
      <c r="R551" s="254"/>
      <c r="S551" s="254"/>
      <c r="T551" s="254"/>
      <c r="U551" s="254"/>
      <c r="V551" s="254"/>
      <c r="W551" s="254"/>
      <c r="X551" s="254"/>
      <c r="Y551" s="254"/>
      <c r="Z551" s="254"/>
    </row>
    <row r="552" spans="1:26" ht="13.5" customHeight="1">
      <c r="A552" s="254"/>
      <c r="B552" s="254"/>
      <c r="C552" s="254"/>
      <c r="D552" s="269"/>
      <c r="E552" s="254"/>
      <c r="F552" s="270"/>
      <c r="G552" s="254"/>
      <c r="H552" s="254"/>
      <c r="I552" s="254"/>
      <c r="J552" s="254"/>
      <c r="K552" s="254"/>
      <c r="L552" s="254"/>
      <c r="M552" s="254"/>
      <c r="N552" s="254"/>
      <c r="O552" s="254"/>
      <c r="P552" s="254"/>
      <c r="Q552" s="254"/>
      <c r="R552" s="254"/>
      <c r="S552" s="254"/>
      <c r="T552" s="254"/>
      <c r="U552" s="254"/>
      <c r="V552" s="254"/>
      <c r="W552" s="254"/>
      <c r="X552" s="254"/>
      <c r="Y552" s="254"/>
      <c r="Z552" s="254"/>
    </row>
    <row r="553" spans="1:26" ht="13.5" customHeight="1">
      <c r="A553" s="254"/>
      <c r="B553" s="254"/>
      <c r="C553" s="254"/>
      <c r="D553" s="269"/>
      <c r="E553" s="254"/>
      <c r="F553" s="270"/>
      <c r="G553" s="254"/>
      <c r="H553" s="254"/>
      <c r="I553" s="254"/>
      <c r="J553" s="254"/>
      <c r="K553" s="254"/>
      <c r="L553" s="254"/>
      <c r="M553" s="254"/>
      <c r="N553" s="254"/>
      <c r="O553" s="254"/>
      <c r="P553" s="254"/>
      <c r="Q553" s="254"/>
      <c r="R553" s="254"/>
      <c r="S553" s="254"/>
      <c r="T553" s="254"/>
      <c r="U553" s="254"/>
      <c r="V553" s="254"/>
      <c r="W553" s="254"/>
      <c r="X553" s="254"/>
      <c r="Y553" s="254"/>
      <c r="Z553" s="254"/>
    </row>
    <row r="554" spans="1:26" ht="13.5" customHeight="1">
      <c r="A554" s="254"/>
      <c r="B554" s="254"/>
      <c r="C554" s="254"/>
      <c r="D554" s="269"/>
      <c r="E554" s="254"/>
      <c r="F554" s="270"/>
      <c r="G554" s="254"/>
      <c r="H554" s="254"/>
      <c r="I554" s="254"/>
      <c r="J554" s="254"/>
      <c r="K554" s="254"/>
      <c r="L554" s="254"/>
      <c r="M554" s="254"/>
      <c r="N554" s="254"/>
      <c r="O554" s="254"/>
      <c r="P554" s="254"/>
      <c r="Q554" s="254"/>
      <c r="R554" s="254"/>
      <c r="S554" s="254"/>
      <c r="T554" s="254"/>
      <c r="U554" s="254"/>
      <c r="V554" s="254"/>
      <c r="W554" s="254"/>
      <c r="X554" s="254"/>
      <c r="Y554" s="254"/>
      <c r="Z554" s="254"/>
    </row>
    <row r="555" spans="1:26" ht="13.5" customHeight="1">
      <c r="A555" s="254"/>
      <c r="B555" s="254"/>
      <c r="C555" s="254"/>
      <c r="D555" s="269"/>
      <c r="E555" s="254"/>
      <c r="F555" s="270"/>
      <c r="G555" s="254"/>
      <c r="H555" s="254"/>
      <c r="I555" s="254"/>
      <c r="J555" s="254"/>
      <c r="K555" s="254"/>
      <c r="L555" s="254"/>
      <c r="M555" s="254"/>
      <c r="N555" s="254"/>
      <c r="O555" s="254"/>
      <c r="P555" s="254"/>
      <c r="Q555" s="254"/>
      <c r="R555" s="254"/>
      <c r="S555" s="254"/>
      <c r="T555" s="254"/>
      <c r="U555" s="254"/>
      <c r="V555" s="254"/>
      <c r="W555" s="254"/>
      <c r="X555" s="254"/>
      <c r="Y555" s="254"/>
      <c r="Z555" s="254"/>
    </row>
    <row r="556" spans="1:26" ht="13.5" customHeight="1">
      <c r="A556" s="254"/>
      <c r="B556" s="254"/>
      <c r="C556" s="254"/>
      <c r="D556" s="269"/>
      <c r="E556" s="254"/>
      <c r="F556" s="270"/>
      <c r="G556" s="254"/>
      <c r="H556" s="254"/>
      <c r="I556" s="254"/>
      <c r="J556" s="254"/>
      <c r="K556" s="254"/>
      <c r="L556" s="254"/>
      <c r="M556" s="254"/>
      <c r="N556" s="254"/>
      <c r="O556" s="254"/>
      <c r="P556" s="254"/>
      <c r="Q556" s="254"/>
      <c r="R556" s="254"/>
      <c r="S556" s="254"/>
      <c r="T556" s="254"/>
      <c r="U556" s="254"/>
      <c r="V556" s="254"/>
      <c r="W556" s="254"/>
      <c r="X556" s="254"/>
      <c r="Y556" s="254"/>
      <c r="Z556" s="254"/>
    </row>
    <row r="557" spans="1:26" ht="13.5" customHeight="1">
      <c r="A557" s="254"/>
      <c r="B557" s="254"/>
      <c r="C557" s="254"/>
      <c r="D557" s="269"/>
      <c r="E557" s="254"/>
      <c r="F557" s="270"/>
      <c r="G557" s="254"/>
      <c r="H557" s="254"/>
      <c r="I557" s="254"/>
      <c r="J557" s="254"/>
      <c r="K557" s="254"/>
      <c r="L557" s="254"/>
      <c r="M557" s="254"/>
      <c r="N557" s="254"/>
      <c r="O557" s="254"/>
      <c r="P557" s="254"/>
      <c r="Q557" s="254"/>
      <c r="R557" s="254"/>
      <c r="S557" s="254"/>
      <c r="T557" s="254"/>
      <c r="U557" s="254"/>
      <c r="V557" s="254"/>
      <c r="W557" s="254"/>
      <c r="X557" s="254"/>
      <c r="Y557" s="254"/>
      <c r="Z557" s="254"/>
    </row>
    <row r="558" spans="1:26" ht="13.5" customHeight="1">
      <c r="A558" s="254"/>
      <c r="B558" s="254"/>
      <c r="C558" s="254"/>
      <c r="D558" s="269"/>
      <c r="E558" s="254"/>
      <c r="F558" s="270"/>
      <c r="G558" s="254"/>
      <c r="H558" s="254"/>
      <c r="I558" s="254"/>
      <c r="J558" s="254"/>
      <c r="K558" s="254"/>
      <c r="L558" s="254"/>
      <c r="M558" s="254"/>
      <c r="N558" s="254"/>
      <c r="O558" s="254"/>
      <c r="P558" s="254"/>
      <c r="Q558" s="254"/>
      <c r="R558" s="254"/>
      <c r="S558" s="254"/>
      <c r="T558" s="254"/>
      <c r="U558" s="254"/>
      <c r="V558" s="254"/>
      <c r="W558" s="254"/>
      <c r="X558" s="254"/>
      <c r="Y558" s="254"/>
      <c r="Z558" s="254"/>
    </row>
    <row r="559" spans="1:26" ht="13.5" customHeight="1">
      <c r="A559" s="254"/>
      <c r="B559" s="254"/>
      <c r="C559" s="254"/>
      <c r="D559" s="269"/>
      <c r="E559" s="254"/>
      <c r="F559" s="270"/>
      <c r="G559" s="254"/>
      <c r="H559" s="254"/>
      <c r="I559" s="254"/>
      <c r="J559" s="254"/>
      <c r="K559" s="254"/>
      <c r="L559" s="254"/>
      <c r="M559" s="254"/>
      <c r="N559" s="254"/>
      <c r="O559" s="254"/>
      <c r="P559" s="254"/>
      <c r="Q559" s="254"/>
      <c r="R559" s="254"/>
      <c r="S559" s="254"/>
      <c r="T559" s="254"/>
      <c r="U559" s="254"/>
      <c r="V559" s="254"/>
      <c r="W559" s="254"/>
      <c r="X559" s="254"/>
      <c r="Y559" s="254"/>
      <c r="Z559" s="254"/>
    </row>
    <row r="560" spans="1:26" ht="13.5" customHeight="1">
      <c r="A560" s="254"/>
      <c r="B560" s="254"/>
      <c r="C560" s="254"/>
      <c r="D560" s="269"/>
      <c r="E560" s="254"/>
      <c r="F560" s="270"/>
      <c r="G560" s="254"/>
      <c r="H560" s="254"/>
      <c r="I560" s="254"/>
      <c r="J560" s="254"/>
      <c r="K560" s="254"/>
      <c r="L560" s="254"/>
      <c r="M560" s="254"/>
      <c r="N560" s="254"/>
      <c r="O560" s="254"/>
      <c r="P560" s="254"/>
      <c r="Q560" s="254"/>
      <c r="R560" s="254"/>
      <c r="S560" s="254"/>
      <c r="T560" s="254"/>
      <c r="U560" s="254"/>
      <c r="V560" s="254"/>
      <c r="W560" s="254"/>
      <c r="X560" s="254"/>
      <c r="Y560" s="254"/>
      <c r="Z560" s="254"/>
    </row>
    <row r="561" spans="1:26" ht="13.5" customHeight="1">
      <c r="A561" s="254"/>
      <c r="B561" s="254"/>
      <c r="C561" s="254"/>
      <c r="D561" s="269"/>
      <c r="E561" s="254"/>
      <c r="F561" s="270"/>
      <c r="G561" s="254"/>
      <c r="H561" s="254"/>
      <c r="I561" s="254"/>
      <c r="J561" s="254"/>
      <c r="K561" s="254"/>
      <c r="L561" s="254"/>
      <c r="M561" s="254"/>
      <c r="N561" s="254"/>
      <c r="O561" s="254"/>
      <c r="P561" s="254"/>
      <c r="Q561" s="254"/>
      <c r="R561" s="254"/>
      <c r="S561" s="254"/>
      <c r="T561" s="254"/>
      <c r="U561" s="254"/>
      <c r="V561" s="254"/>
      <c r="W561" s="254"/>
      <c r="X561" s="254"/>
      <c r="Y561" s="254"/>
      <c r="Z561" s="254"/>
    </row>
    <row r="562" spans="1:26" ht="13.5" customHeight="1">
      <c r="A562" s="254"/>
      <c r="B562" s="254"/>
      <c r="C562" s="254"/>
      <c r="D562" s="269"/>
      <c r="E562" s="254"/>
      <c r="F562" s="270"/>
      <c r="G562" s="254"/>
      <c r="H562" s="254"/>
      <c r="I562" s="254"/>
      <c r="J562" s="254"/>
      <c r="K562" s="254"/>
      <c r="L562" s="254"/>
      <c r="M562" s="254"/>
      <c r="N562" s="254"/>
      <c r="O562" s="254"/>
      <c r="P562" s="254"/>
      <c r="Q562" s="254"/>
      <c r="R562" s="254"/>
      <c r="S562" s="254"/>
      <c r="T562" s="254"/>
      <c r="U562" s="254"/>
      <c r="V562" s="254"/>
      <c r="W562" s="254"/>
      <c r="X562" s="254"/>
      <c r="Y562" s="254"/>
      <c r="Z562" s="254"/>
    </row>
    <row r="563" spans="1:26" ht="13.5" customHeight="1">
      <c r="A563" s="254"/>
      <c r="B563" s="254"/>
      <c r="C563" s="254"/>
      <c r="D563" s="269"/>
      <c r="E563" s="254"/>
      <c r="F563" s="270"/>
      <c r="G563" s="254"/>
      <c r="H563" s="254"/>
      <c r="I563" s="254"/>
      <c r="J563" s="254"/>
      <c r="K563" s="254"/>
      <c r="L563" s="254"/>
      <c r="M563" s="254"/>
      <c r="N563" s="254"/>
      <c r="O563" s="254"/>
      <c r="P563" s="254"/>
      <c r="Q563" s="254"/>
      <c r="R563" s="254"/>
      <c r="S563" s="254"/>
      <c r="T563" s="254"/>
      <c r="U563" s="254"/>
      <c r="V563" s="254"/>
      <c r="W563" s="254"/>
      <c r="X563" s="254"/>
      <c r="Y563" s="254"/>
      <c r="Z563" s="254"/>
    </row>
    <row r="564" spans="1:26" ht="13.5" customHeight="1">
      <c r="A564" s="254"/>
      <c r="B564" s="254"/>
      <c r="C564" s="254"/>
      <c r="D564" s="269"/>
      <c r="E564" s="254"/>
      <c r="F564" s="270"/>
      <c r="G564" s="254"/>
      <c r="H564" s="254"/>
      <c r="I564" s="254"/>
      <c r="J564" s="254"/>
      <c r="K564" s="254"/>
      <c r="L564" s="254"/>
      <c r="M564" s="254"/>
      <c r="N564" s="254"/>
      <c r="O564" s="254"/>
      <c r="P564" s="254"/>
      <c r="Q564" s="254"/>
      <c r="R564" s="254"/>
      <c r="S564" s="254"/>
      <c r="T564" s="254"/>
      <c r="U564" s="254"/>
      <c r="V564" s="254"/>
      <c r="W564" s="254"/>
      <c r="X564" s="254"/>
      <c r="Y564" s="254"/>
      <c r="Z564" s="254"/>
    </row>
    <row r="565" spans="1:26" ht="13.5" customHeight="1">
      <c r="A565" s="254"/>
      <c r="B565" s="254"/>
      <c r="C565" s="254"/>
      <c r="D565" s="269"/>
      <c r="E565" s="254"/>
      <c r="F565" s="270"/>
      <c r="G565" s="254"/>
      <c r="H565" s="254"/>
      <c r="I565" s="254"/>
      <c r="J565" s="254"/>
      <c r="K565" s="254"/>
      <c r="L565" s="254"/>
      <c r="M565" s="254"/>
      <c r="N565" s="254"/>
      <c r="O565" s="254"/>
      <c r="P565" s="254"/>
      <c r="Q565" s="254"/>
      <c r="R565" s="254"/>
      <c r="S565" s="254"/>
      <c r="T565" s="254"/>
      <c r="U565" s="254"/>
      <c r="V565" s="254"/>
      <c r="W565" s="254"/>
      <c r="X565" s="254"/>
      <c r="Y565" s="254"/>
      <c r="Z565" s="254"/>
    </row>
    <row r="566" spans="1:26" ht="13.5" customHeight="1">
      <c r="A566" s="254"/>
      <c r="B566" s="254"/>
      <c r="C566" s="254"/>
      <c r="D566" s="269"/>
      <c r="E566" s="254"/>
      <c r="F566" s="270"/>
      <c r="G566" s="254"/>
      <c r="H566" s="254"/>
      <c r="I566" s="254"/>
      <c r="J566" s="254"/>
      <c r="K566" s="254"/>
      <c r="L566" s="254"/>
      <c r="M566" s="254"/>
      <c r="N566" s="254"/>
      <c r="O566" s="254"/>
      <c r="P566" s="254"/>
      <c r="Q566" s="254"/>
      <c r="R566" s="254"/>
      <c r="S566" s="254"/>
      <c r="T566" s="254"/>
      <c r="U566" s="254"/>
      <c r="V566" s="254"/>
      <c r="W566" s="254"/>
      <c r="X566" s="254"/>
      <c r="Y566" s="254"/>
      <c r="Z566" s="254"/>
    </row>
    <row r="567" spans="1:26" ht="13.5" customHeight="1">
      <c r="A567" s="254"/>
      <c r="B567" s="254"/>
      <c r="C567" s="254"/>
      <c r="D567" s="269"/>
      <c r="E567" s="254"/>
      <c r="F567" s="270"/>
      <c r="G567" s="254"/>
      <c r="H567" s="254"/>
      <c r="I567" s="254"/>
      <c r="J567" s="254"/>
      <c r="K567" s="254"/>
      <c r="L567" s="254"/>
      <c r="M567" s="254"/>
      <c r="N567" s="254"/>
      <c r="O567" s="254"/>
      <c r="P567" s="254"/>
      <c r="Q567" s="254"/>
      <c r="R567" s="254"/>
      <c r="S567" s="254"/>
      <c r="T567" s="254"/>
      <c r="U567" s="254"/>
      <c r="V567" s="254"/>
      <c r="W567" s="254"/>
      <c r="X567" s="254"/>
      <c r="Y567" s="254"/>
      <c r="Z567" s="254"/>
    </row>
    <row r="568" spans="1:26" ht="13.5" customHeight="1">
      <c r="A568" s="254"/>
      <c r="B568" s="254"/>
      <c r="C568" s="254"/>
      <c r="D568" s="269"/>
      <c r="E568" s="254"/>
      <c r="F568" s="270"/>
      <c r="G568" s="254"/>
      <c r="H568" s="254"/>
      <c r="I568" s="254"/>
      <c r="J568" s="254"/>
      <c r="K568" s="254"/>
      <c r="L568" s="254"/>
      <c r="M568" s="254"/>
      <c r="N568" s="254"/>
      <c r="O568" s="254"/>
      <c r="P568" s="254"/>
      <c r="Q568" s="254"/>
      <c r="R568" s="254"/>
      <c r="S568" s="254"/>
      <c r="T568" s="254"/>
      <c r="U568" s="254"/>
      <c r="V568" s="254"/>
      <c r="W568" s="254"/>
      <c r="X568" s="254"/>
      <c r="Y568" s="254"/>
      <c r="Z568" s="254"/>
    </row>
    <row r="569" spans="1:26" ht="13.5" customHeight="1">
      <c r="A569" s="254"/>
      <c r="B569" s="254"/>
      <c r="C569" s="254"/>
      <c r="D569" s="269"/>
      <c r="E569" s="254"/>
      <c r="F569" s="270"/>
      <c r="G569" s="254"/>
      <c r="H569" s="254"/>
      <c r="I569" s="254"/>
      <c r="J569" s="254"/>
      <c r="K569" s="254"/>
      <c r="L569" s="254"/>
      <c r="M569" s="254"/>
      <c r="N569" s="254"/>
      <c r="O569" s="254"/>
      <c r="P569" s="254"/>
      <c r="Q569" s="254"/>
      <c r="R569" s="254"/>
      <c r="S569" s="254"/>
      <c r="T569" s="254"/>
      <c r="U569" s="254"/>
      <c r="V569" s="254"/>
      <c r="W569" s="254"/>
      <c r="X569" s="254"/>
      <c r="Y569" s="254"/>
      <c r="Z569" s="254"/>
    </row>
    <row r="570" spans="1:26" ht="13.5" customHeight="1">
      <c r="A570" s="254"/>
      <c r="B570" s="254"/>
      <c r="C570" s="254"/>
      <c r="D570" s="269"/>
      <c r="E570" s="254"/>
      <c r="F570" s="270"/>
      <c r="G570" s="254"/>
      <c r="H570" s="254"/>
      <c r="I570" s="254"/>
      <c r="J570" s="254"/>
      <c r="K570" s="254"/>
      <c r="L570" s="254"/>
      <c r="M570" s="254"/>
      <c r="N570" s="254"/>
      <c r="O570" s="254"/>
      <c r="P570" s="254"/>
      <c r="Q570" s="254"/>
      <c r="R570" s="254"/>
      <c r="S570" s="254"/>
      <c r="T570" s="254"/>
      <c r="U570" s="254"/>
      <c r="V570" s="254"/>
      <c r="W570" s="254"/>
      <c r="X570" s="254"/>
      <c r="Y570" s="254"/>
      <c r="Z570" s="254"/>
    </row>
    <row r="571" spans="1:26" ht="13.5" customHeight="1">
      <c r="A571" s="254"/>
      <c r="B571" s="254"/>
      <c r="C571" s="254"/>
      <c r="D571" s="269"/>
      <c r="E571" s="254"/>
      <c r="F571" s="270"/>
      <c r="G571" s="254"/>
      <c r="H571" s="254"/>
      <c r="I571" s="254"/>
      <c r="J571" s="254"/>
      <c r="K571" s="254"/>
      <c r="L571" s="254"/>
      <c r="M571" s="254"/>
      <c r="N571" s="254"/>
      <c r="O571" s="254"/>
      <c r="P571" s="254"/>
      <c r="Q571" s="254"/>
      <c r="R571" s="254"/>
      <c r="S571" s="254"/>
      <c r="T571" s="254"/>
      <c r="U571" s="254"/>
      <c r="V571" s="254"/>
      <c r="W571" s="254"/>
      <c r="X571" s="254"/>
      <c r="Y571" s="254"/>
      <c r="Z571" s="254"/>
    </row>
    <row r="572" spans="1:26" ht="13.5" customHeight="1">
      <c r="A572" s="254"/>
      <c r="B572" s="254"/>
      <c r="C572" s="254"/>
      <c r="D572" s="269"/>
      <c r="E572" s="254"/>
      <c r="F572" s="270"/>
      <c r="G572" s="254"/>
      <c r="H572" s="254"/>
      <c r="I572" s="254"/>
      <c r="J572" s="254"/>
      <c r="K572" s="254"/>
      <c r="L572" s="254"/>
      <c r="M572" s="254"/>
      <c r="N572" s="254"/>
      <c r="O572" s="254"/>
      <c r="P572" s="254"/>
      <c r="Q572" s="254"/>
      <c r="R572" s="254"/>
      <c r="S572" s="254"/>
      <c r="T572" s="254"/>
      <c r="U572" s="254"/>
      <c r="V572" s="254"/>
      <c r="W572" s="254"/>
      <c r="X572" s="254"/>
      <c r="Y572" s="254"/>
      <c r="Z572" s="254"/>
    </row>
    <row r="573" spans="1:26" ht="13.5" customHeight="1">
      <c r="A573" s="254"/>
      <c r="B573" s="254"/>
      <c r="C573" s="254"/>
      <c r="D573" s="269"/>
      <c r="E573" s="254"/>
      <c r="F573" s="270"/>
      <c r="G573" s="254"/>
      <c r="H573" s="254"/>
      <c r="I573" s="254"/>
      <c r="J573" s="254"/>
      <c r="K573" s="254"/>
      <c r="L573" s="254"/>
      <c r="M573" s="254"/>
      <c r="N573" s="254"/>
      <c r="O573" s="254"/>
      <c r="P573" s="254"/>
      <c r="Q573" s="254"/>
      <c r="R573" s="254"/>
      <c r="S573" s="254"/>
      <c r="T573" s="254"/>
      <c r="U573" s="254"/>
      <c r="V573" s="254"/>
      <c r="W573" s="254"/>
      <c r="X573" s="254"/>
      <c r="Y573" s="254"/>
      <c r="Z573" s="254"/>
    </row>
    <row r="574" spans="1:26" ht="13.5" customHeight="1">
      <c r="A574" s="254"/>
      <c r="B574" s="254"/>
      <c r="C574" s="254"/>
      <c r="D574" s="269"/>
      <c r="E574" s="254"/>
      <c r="F574" s="270"/>
      <c r="G574" s="254"/>
      <c r="H574" s="254"/>
      <c r="I574" s="254"/>
      <c r="J574" s="254"/>
      <c r="K574" s="254"/>
      <c r="L574" s="254"/>
      <c r="M574" s="254"/>
      <c r="N574" s="254"/>
      <c r="O574" s="254"/>
      <c r="P574" s="254"/>
      <c r="Q574" s="254"/>
      <c r="R574" s="254"/>
      <c r="S574" s="254"/>
      <c r="T574" s="254"/>
      <c r="U574" s="254"/>
      <c r="V574" s="254"/>
      <c r="W574" s="254"/>
      <c r="X574" s="254"/>
      <c r="Y574" s="254"/>
      <c r="Z574" s="254"/>
    </row>
    <row r="575" spans="1:26" ht="13.5" customHeight="1">
      <c r="A575" s="254"/>
      <c r="B575" s="254"/>
      <c r="C575" s="254"/>
      <c r="D575" s="269"/>
      <c r="E575" s="254"/>
      <c r="F575" s="270"/>
      <c r="G575" s="254"/>
      <c r="H575" s="254"/>
      <c r="I575" s="254"/>
      <c r="J575" s="254"/>
      <c r="K575" s="254"/>
      <c r="L575" s="254"/>
      <c r="M575" s="254"/>
      <c r="N575" s="254"/>
      <c r="O575" s="254"/>
      <c r="P575" s="254"/>
      <c r="Q575" s="254"/>
      <c r="R575" s="254"/>
      <c r="S575" s="254"/>
      <c r="T575" s="254"/>
      <c r="U575" s="254"/>
      <c r="V575" s="254"/>
      <c r="W575" s="254"/>
      <c r="X575" s="254"/>
      <c r="Y575" s="254"/>
      <c r="Z575" s="254"/>
    </row>
    <row r="576" spans="1:26" ht="13.5" customHeight="1">
      <c r="A576" s="254"/>
      <c r="B576" s="254"/>
      <c r="C576" s="254"/>
      <c r="D576" s="269"/>
      <c r="E576" s="254"/>
      <c r="F576" s="270"/>
      <c r="G576" s="254"/>
      <c r="H576" s="254"/>
      <c r="I576" s="254"/>
      <c r="J576" s="254"/>
      <c r="K576" s="254"/>
      <c r="L576" s="254"/>
      <c r="M576" s="254"/>
      <c r="N576" s="254"/>
      <c r="O576" s="254"/>
      <c r="P576" s="254"/>
      <c r="Q576" s="254"/>
      <c r="R576" s="254"/>
      <c r="S576" s="254"/>
      <c r="T576" s="254"/>
      <c r="U576" s="254"/>
      <c r="V576" s="254"/>
      <c r="W576" s="254"/>
      <c r="X576" s="254"/>
      <c r="Y576" s="254"/>
      <c r="Z576" s="254"/>
    </row>
    <row r="577" spans="1:26" ht="13.5" customHeight="1">
      <c r="A577" s="254"/>
      <c r="B577" s="254"/>
      <c r="C577" s="254"/>
      <c r="D577" s="269"/>
      <c r="E577" s="254"/>
      <c r="F577" s="270"/>
      <c r="G577" s="254"/>
      <c r="H577" s="254"/>
      <c r="I577" s="254"/>
      <c r="J577" s="254"/>
      <c r="K577" s="254"/>
      <c r="L577" s="254"/>
      <c r="M577" s="254"/>
      <c r="N577" s="254"/>
      <c r="O577" s="254"/>
      <c r="P577" s="254"/>
      <c r="Q577" s="254"/>
      <c r="R577" s="254"/>
      <c r="S577" s="254"/>
      <c r="T577" s="254"/>
      <c r="U577" s="254"/>
      <c r="V577" s="254"/>
      <c r="W577" s="254"/>
      <c r="X577" s="254"/>
      <c r="Y577" s="254"/>
      <c r="Z577" s="254"/>
    </row>
    <row r="578" spans="1:26" ht="13.5" customHeight="1">
      <c r="A578" s="254"/>
      <c r="B578" s="254"/>
      <c r="C578" s="254"/>
      <c r="D578" s="269"/>
      <c r="E578" s="254"/>
      <c r="F578" s="270"/>
      <c r="G578" s="254"/>
      <c r="H578" s="254"/>
      <c r="I578" s="254"/>
      <c r="J578" s="254"/>
      <c r="K578" s="254"/>
      <c r="L578" s="254"/>
      <c r="M578" s="254"/>
      <c r="N578" s="254"/>
      <c r="O578" s="254"/>
      <c r="P578" s="254"/>
      <c r="Q578" s="254"/>
      <c r="R578" s="254"/>
      <c r="S578" s="254"/>
      <c r="T578" s="254"/>
      <c r="U578" s="254"/>
      <c r="V578" s="254"/>
      <c r="W578" s="254"/>
      <c r="X578" s="254"/>
      <c r="Y578" s="254"/>
      <c r="Z578" s="254"/>
    </row>
    <row r="579" spans="1:26" ht="13.5" customHeight="1">
      <c r="A579" s="254"/>
      <c r="B579" s="254"/>
      <c r="C579" s="254"/>
      <c r="D579" s="269"/>
      <c r="E579" s="254"/>
      <c r="F579" s="270"/>
      <c r="G579" s="254"/>
      <c r="H579" s="254"/>
      <c r="I579" s="254"/>
      <c r="J579" s="254"/>
      <c r="K579" s="254"/>
      <c r="L579" s="254"/>
      <c r="M579" s="254"/>
      <c r="N579" s="254"/>
      <c r="O579" s="254"/>
      <c r="P579" s="254"/>
      <c r="Q579" s="254"/>
      <c r="R579" s="254"/>
      <c r="S579" s="254"/>
      <c r="T579" s="254"/>
      <c r="U579" s="254"/>
      <c r="V579" s="254"/>
      <c r="W579" s="254"/>
      <c r="X579" s="254"/>
      <c r="Y579" s="254"/>
      <c r="Z579" s="254"/>
    </row>
    <row r="580" spans="1:26" ht="13.5" customHeight="1">
      <c r="A580" s="254"/>
      <c r="B580" s="254"/>
      <c r="C580" s="254"/>
      <c r="D580" s="269"/>
      <c r="E580" s="254"/>
      <c r="F580" s="270"/>
      <c r="G580" s="254"/>
      <c r="H580" s="254"/>
      <c r="I580" s="254"/>
      <c r="J580" s="254"/>
      <c r="K580" s="254"/>
      <c r="L580" s="254"/>
      <c r="M580" s="254"/>
      <c r="N580" s="254"/>
      <c r="O580" s="254"/>
      <c r="P580" s="254"/>
      <c r="Q580" s="254"/>
      <c r="R580" s="254"/>
      <c r="S580" s="254"/>
      <c r="T580" s="254"/>
      <c r="U580" s="254"/>
      <c r="V580" s="254"/>
      <c r="W580" s="254"/>
      <c r="X580" s="254"/>
      <c r="Y580" s="254"/>
      <c r="Z580" s="254"/>
    </row>
    <row r="581" spans="1:26" ht="13.5" customHeight="1">
      <c r="A581" s="254"/>
      <c r="B581" s="254"/>
      <c r="C581" s="254"/>
      <c r="D581" s="269"/>
      <c r="E581" s="254"/>
      <c r="F581" s="270"/>
      <c r="G581" s="254"/>
      <c r="H581" s="254"/>
      <c r="I581" s="254"/>
      <c r="J581" s="254"/>
      <c r="K581" s="254"/>
      <c r="L581" s="254"/>
      <c r="M581" s="254"/>
      <c r="N581" s="254"/>
      <c r="O581" s="254"/>
      <c r="P581" s="254"/>
      <c r="Q581" s="254"/>
      <c r="R581" s="254"/>
      <c r="S581" s="254"/>
      <c r="T581" s="254"/>
      <c r="U581" s="254"/>
      <c r="V581" s="254"/>
      <c r="W581" s="254"/>
      <c r="X581" s="254"/>
      <c r="Y581" s="254"/>
      <c r="Z581" s="254"/>
    </row>
    <row r="582" spans="1:26" ht="13.5" customHeight="1">
      <c r="A582" s="254"/>
      <c r="B582" s="254"/>
      <c r="C582" s="254"/>
      <c r="D582" s="269"/>
      <c r="E582" s="254"/>
      <c r="F582" s="270"/>
      <c r="G582" s="254"/>
      <c r="H582" s="254"/>
      <c r="I582" s="254"/>
      <c r="J582" s="254"/>
      <c r="K582" s="254"/>
      <c r="L582" s="254"/>
      <c r="M582" s="254"/>
      <c r="N582" s="254"/>
      <c r="O582" s="254"/>
      <c r="P582" s="254"/>
      <c r="Q582" s="254"/>
      <c r="R582" s="254"/>
      <c r="S582" s="254"/>
      <c r="T582" s="254"/>
      <c r="U582" s="254"/>
      <c r="V582" s="254"/>
      <c r="W582" s="254"/>
      <c r="X582" s="254"/>
      <c r="Y582" s="254"/>
      <c r="Z582" s="254"/>
    </row>
    <row r="583" spans="1:26" ht="13.5" customHeight="1">
      <c r="A583" s="254"/>
      <c r="B583" s="254"/>
      <c r="C583" s="254"/>
      <c r="D583" s="269"/>
      <c r="E583" s="254"/>
      <c r="F583" s="270"/>
      <c r="G583" s="254"/>
      <c r="H583" s="254"/>
      <c r="I583" s="254"/>
      <c r="J583" s="254"/>
      <c r="K583" s="254"/>
      <c r="L583" s="254"/>
      <c r="M583" s="254"/>
      <c r="N583" s="254"/>
      <c r="O583" s="254"/>
      <c r="P583" s="254"/>
      <c r="Q583" s="254"/>
      <c r="R583" s="254"/>
      <c r="S583" s="254"/>
      <c r="T583" s="254"/>
      <c r="U583" s="254"/>
      <c r="V583" s="254"/>
      <c r="W583" s="254"/>
      <c r="X583" s="254"/>
      <c r="Y583" s="254"/>
      <c r="Z583" s="254"/>
    </row>
    <row r="584" spans="1:26" ht="13.5" customHeight="1">
      <c r="A584" s="254"/>
      <c r="B584" s="254"/>
      <c r="C584" s="254"/>
      <c r="D584" s="269"/>
      <c r="E584" s="254"/>
      <c r="F584" s="270"/>
      <c r="G584" s="254"/>
      <c r="H584" s="254"/>
      <c r="I584" s="254"/>
      <c r="J584" s="254"/>
      <c r="K584" s="254"/>
      <c r="L584" s="254"/>
      <c r="M584" s="254"/>
      <c r="N584" s="254"/>
      <c r="O584" s="254"/>
      <c r="P584" s="254"/>
      <c r="Q584" s="254"/>
      <c r="R584" s="254"/>
      <c r="S584" s="254"/>
      <c r="T584" s="254"/>
      <c r="U584" s="254"/>
      <c r="V584" s="254"/>
      <c r="W584" s="254"/>
      <c r="X584" s="254"/>
      <c r="Y584" s="254"/>
      <c r="Z584" s="254"/>
    </row>
    <row r="585" spans="1:26" ht="13.5" customHeight="1">
      <c r="A585" s="254"/>
      <c r="B585" s="254"/>
      <c r="C585" s="254"/>
      <c r="D585" s="269"/>
      <c r="E585" s="254"/>
      <c r="F585" s="270"/>
      <c r="G585" s="254"/>
      <c r="H585" s="254"/>
      <c r="I585" s="254"/>
      <c r="J585" s="254"/>
      <c r="K585" s="254"/>
      <c r="L585" s="254"/>
      <c r="M585" s="254"/>
      <c r="N585" s="254"/>
      <c r="O585" s="254"/>
      <c r="P585" s="254"/>
      <c r="Q585" s="254"/>
      <c r="R585" s="254"/>
      <c r="S585" s="254"/>
      <c r="T585" s="254"/>
      <c r="U585" s="254"/>
      <c r="V585" s="254"/>
      <c r="W585" s="254"/>
      <c r="X585" s="254"/>
      <c r="Y585" s="254"/>
      <c r="Z585" s="254"/>
    </row>
    <row r="586" spans="1:26" ht="13.5" customHeight="1">
      <c r="A586" s="254"/>
      <c r="B586" s="254"/>
      <c r="C586" s="254"/>
      <c r="D586" s="269"/>
      <c r="E586" s="254"/>
      <c r="F586" s="270"/>
      <c r="G586" s="254"/>
      <c r="H586" s="254"/>
      <c r="I586" s="254"/>
      <c r="J586" s="254"/>
      <c r="K586" s="254"/>
      <c r="L586" s="254"/>
      <c r="M586" s="254"/>
      <c r="N586" s="254"/>
      <c r="O586" s="254"/>
      <c r="P586" s="254"/>
      <c r="Q586" s="254"/>
      <c r="R586" s="254"/>
      <c r="S586" s="254"/>
      <c r="T586" s="254"/>
      <c r="U586" s="254"/>
      <c r="V586" s="254"/>
      <c r="W586" s="254"/>
      <c r="X586" s="254"/>
      <c r="Y586" s="254"/>
      <c r="Z586" s="254"/>
    </row>
    <row r="587" spans="1:26" ht="13.5" customHeight="1">
      <c r="A587" s="254"/>
      <c r="B587" s="254"/>
      <c r="C587" s="254"/>
      <c r="D587" s="269"/>
      <c r="E587" s="254"/>
      <c r="F587" s="270"/>
      <c r="G587" s="254"/>
      <c r="H587" s="254"/>
      <c r="I587" s="254"/>
      <c r="J587" s="254"/>
      <c r="K587" s="254"/>
      <c r="L587" s="254"/>
      <c r="M587" s="254"/>
      <c r="N587" s="254"/>
      <c r="O587" s="254"/>
      <c r="P587" s="254"/>
      <c r="Q587" s="254"/>
      <c r="R587" s="254"/>
      <c r="S587" s="254"/>
      <c r="T587" s="254"/>
      <c r="U587" s="254"/>
      <c r="V587" s="254"/>
      <c r="W587" s="254"/>
      <c r="X587" s="254"/>
      <c r="Y587" s="254"/>
      <c r="Z587" s="254"/>
    </row>
    <row r="588" spans="1:26" ht="13.5" customHeight="1">
      <c r="A588" s="254"/>
      <c r="B588" s="254"/>
      <c r="C588" s="254"/>
      <c r="D588" s="269"/>
      <c r="E588" s="254"/>
      <c r="F588" s="270"/>
      <c r="G588" s="254"/>
      <c r="H588" s="254"/>
      <c r="I588" s="254"/>
      <c r="J588" s="254"/>
      <c r="K588" s="254"/>
      <c r="L588" s="254"/>
      <c r="M588" s="254"/>
      <c r="N588" s="254"/>
      <c r="O588" s="254"/>
      <c r="P588" s="254"/>
      <c r="Q588" s="254"/>
      <c r="R588" s="254"/>
      <c r="S588" s="254"/>
      <c r="T588" s="254"/>
      <c r="U588" s="254"/>
      <c r="V588" s="254"/>
      <c r="W588" s="254"/>
      <c r="X588" s="254"/>
      <c r="Y588" s="254"/>
      <c r="Z588" s="254"/>
    </row>
    <row r="589" spans="1:26" ht="13.5" customHeight="1">
      <c r="A589" s="254"/>
      <c r="B589" s="254"/>
      <c r="C589" s="254"/>
      <c r="D589" s="269"/>
      <c r="E589" s="254"/>
      <c r="F589" s="270"/>
      <c r="G589" s="254"/>
      <c r="H589" s="254"/>
      <c r="I589" s="254"/>
      <c r="J589" s="254"/>
      <c r="K589" s="254"/>
      <c r="L589" s="254"/>
      <c r="M589" s="254"/>
      <c r="N589" s="254"/>
      <c r="O589" s="254"/>
      <c r="P589" s="254"/>
      <c r="Q589" s="254"/>
      <c r="R589" s="254"/>
      <c r="S589" s="254"/>
      <c r="T589" s="254"/>
      <c r="U589" s="254"/>
      <c r="V589" s="254"/>
      <c r="W589" s="254"/>
      <c r="X589" s="254"/>
      <c r="Y589" s="254"/>
      <c r="Z589" s="254"/>
    </row>
    <row r="590" spans="1:26" ht="13.5" customHeight="1">
      <c r="A590" s="254"/>
      <c r="B590" s="254"/>
      <c r="C590" s="254"/>
      <c r="D590" s="269"/>
      <c r="E590" s="254"/>
      <c r="F590" s="270"/>
      <c r="G590" s="254"/>
      <c r="H590" s="254"/>
      <c r="I590" s="254"/>
      <c r="J590" s="254"/>
      <c r="K590" s="254"/>
      <c r="L590" s="254"/>
      <c r="M590" s="254"/>
      <c r="N590" s="254"/>
      <c r="O590" s="254"/>
      <c r="P590" s="254"/>
      <c r="Q590" s="254"/>
      <c r="R590" s="254"/>
      <c r="S590" s="254"/>
      <c r="T590" s="254"/>
      <c r="U590" s="254"/>
      <c r="V590" s="254"/>
      <c r="W590" s="254"/>
      <c r="X590" s="254"/>
      <c r="Y590" s="254"/>
      <c r="Z590" s="254"/>
    </row>
    <row r="591" spans="1:26" ht="13.5" customHeight="1">
      <c r="A591" s="254"/>
      <c r="B591" s="254"/>
      <c r="C591" s="254"/>
      <c r="D591" s="269"/>
      <c r="E591" s="254"/>
      <c r="F591" s="270"/>
      <c r="G591" s="254"/>
      <c r="H591" s="254"/>
      <c r="I591" s="254"/>
      <c r="J591" s="254"/>
      <c r="K591" s="254"/>
      <c r="L591" s="254"/>
      <c r="M591" s="254"/>
      <c r="N591" s="254"/>
      <c r="O591" s="254"/>
      <c r="P591" s="254"/>
      <c r="Q591" s="254"/>
      <c r="R591" s="254"/>
      <c r="S591" s="254"/>
      <c r="T591" s="254"/>
      <c r="U591" s="254"/>
      <c r="V591" s="254"/>
      <c r="W591" s="254"/>
      <c r="X591" s="254"/>
      <c r="Y591" s="254"/>
      <c r="Z591" s="254"/>
    </row>
    <row r="592" spans="1:26" ht="13.5" customHeight="1">
      <c r="A592" s="254"/>
      <c r="B592" s="254"/>
      <c r="C592" s="254"/>
      <c r="D592" s="269"/>
      <c r="E592" s="254"/>
      <c r="F592" s="270"/>
      <c r="G592" s="254"/>
      <c r="H592" s="254"/>
      <c r="I592" s="254"/>
      <c r="J592" s="254"/>
      <c r="K592" s="254"/>
      <c r="L592" s="254"/>
      <c r="M592" s="254"/>
      <c r="N592" s="254"/>
      <c r="O592" s="254"/>
      <c r="P592" s="254"/>
      <c r="Q592" s="254"/>
      <c r="R592" s="254"/>
      <c r="S592" s="254"/>
      <c r="T592" s="254"/>
      <c r="U592" s="254"/>
      <c r="V592" s="254"/>
      <c r="W592" s="254"/>
      <c r="X592" s="254"/>
      <c r="Y592" s="254"/>
      <c r="Z592" s="254"/>
    </row>
    <row r="593" spans="1:26" ht="13.5" customHeight="1">
      <c r="A593" s="254"/>
      <c r="B593" s="254"/>
      <c r="C593" s="254"/>
      <c r="D593" s="269"/>
      <c r="E593" s="254"/>
      <c r="F593" s="270"/>
      <c r="G593" s="254"/>
      <c r="H593" s="254"/>
      <c r="I593" s="254"/>
      <c r="J593" s="254"/>
      <c r="K593" s="254"/>
      <c r="L593" s="254"/>
      <c r="M593" s="254"/>
      <c r="N593" s="254"/>
      <c r="O593" s="254"/>
      <c r="P593" s="254"/>
      <c r="Q593" s="254"/>
      <c r="R593" s="254"/>
      <c r="S593" s="254"/>
      <c r="T593" s="254"/>
      <c r="U593" s="254"/>
      <c r="V593" s="254"/>
      <c r="W593" s="254"/>
      <c r="X593" s="254"/>
      <c r="Y593" s="254"/>
      <c r="Z593" s="254"/>
    </row>
    <row r="594" spans="1:26" ht="13.5" customHeight="1">
      <c r="A594" s="254"/>
      <c r="B594" s="254"/>
      <c r="C594" s="254"/>
      <c r="D594" s="269"/>
      <c r="E594" s="254"/>
      <c r="F594" s="270"/>
      <c r="G594" s="254"/>
      <c r="H594" s="254"/>
      <c r="I594" s="254"/>
      <c r="J594" s="254"/>
      <c r="K594" s="254"/>
      <c r="L594" s="254"/>
      <c r="M594" s="254"/>
      <c r="N594" s="254"/>
      <c r="O594" s="254"/>
      <c r="P594" s="254"/>
      <c r="Q594" s="254"/>
      <c r="R594" s="254"/>
      <c r="S594" s="254"/>
      <c r="T594" s="254"/>
      <c r="U594" s="254"/>
      <c r="V594" s="254"/>
      <c r="W594" s="254"/>
      <c r="X594" s="254"/>
      <c r="Y594" s="254"/>
      <c r="Z594" s="254"/>
    </row>
    <row r="595" spans="1:26" ht="13.5" customHeight="1">
      <c r="A595" s="254"/>
      <c r="B595" s="254"/>
      <c r="C595" s="254"/>
      <c r="D595" s="269"/>
      <c r="E595" s="254"/>
      <c r="F595" s="270"/>
      <c r="G595" s="254"/>
      <c r="H595" s="254"/>
      <c r="I595" s="254"/>
      <c r="J595" s="254"/>
      <c r="K595" s="254"/>
      <c r="L595" s="254"/>
      <c r="M595" s="254"/>
      <c r="N595" s="254"/>
      <c r="O595" s="254"/>
      <c r="P595" s="254"/>
      <c r="Q595" s="254"/>
      <c r="R595" s="254"/>
      <c r="S595" s="254"/>
      <c r="T595" s="254"/>
      <c r="U595" s="254"/>
      <c r="V595" s="254"/>
      <c r="W595" s="254"/>
      <c r="X595" s="254"/>
      <c r="Y595" s="254"/>
      <c r="Z595" s="254"/>
    </row>
    <row r="596" spans="1:26" ht="13.5" customHeight="1">
      <c r="A596" s="254"/>
      <c r="B596" s="254"/>
      <c r="C596" s="254"/>
      <c r="D596" s="269"/>
      <c r="E596" s="254"/>
      <c r="F596" s="270"/>
      <c r="G596" s="254"/>
      <c r="H596" s="254"/>
      <c r="I596" s="254"/>
      <c r="J596" s="254"/>
      <c r="K596" s="254"/>
      <c r="L596" s="254"/>
      <c r="M596" s="254"/>
      <c r="N596" s="254"/>
      <c r="O596" s="254"/>
      <c r="P596" s="254"/>
      <c r="Q596" s="254"/>
      <c r="R596" s="254"/>
      <c r="S596" s="254"/>
      <c r="T596" s="254"/>
      <c r="U596" s="254"/>
      <c r="V596" s="254"/>
      <c r="W596" s="254"/>
      <c r="X596" s="254"/>
      <c r="Y596" s="254"/>
      <c r="Z596" s="254"/>
    </row>
    <row r="597" spans="1:26" ht="13.5" customHeight="1">
      <c r="A597" s="254"/>
      <c r="B597" s="254"/>
      <c r="C597" s="254"/>
      <c r="D597" s="269"/>
      <c r="E597" s="254"/>
      <c r="F597" s="270"/>
      <c r="G597" s="254"/>
      <c r="H597" s="254"/>
      <c r="I597" s="254"/>
      <c r="J597" s="254"/>
      <c r="K597" s="254"/>
      <c r="L597" s="254"/>
      <c r="M597" s="254"/>
      <c r="N597" s="254"/>
      <c r="O597" s="254"/>
      <c r="P597" s="254"/>
      <c r="Q597" s="254"/>
      <c r="R597" s="254"/>
      <c r="S597" s="254"/>
      <c r="T597" s="254"/>
      <c r="U597" s="254"/>
      <c r="V597" s="254"/>
      <c r="W597" s="254"/>
      <c r="X597" s="254"/>
      <c r="Y597" s="254"/>
      <c r="Z597" s="254"/>
    </row>
    <row r="598" spans="1:26" ht="13.5" customHeight="1">
      <c r="A598" s="254"/>
      <c r="B598" s="254"/>
      <c r="C598" s="254"/>
      <c r="D598" s="269"/>
      <c r="E598" s="254"/>
      <c r="F598" s="270"/>
      <c r="G598" s="254"/>
      <c r="H598" s="254"/>
      <c r="I598" s="254"/>
      <c r="J598" s="254"/>
      <c r="K598" s="254"/>
      <c r="L598" s="254"/>
      <c r="M598" s="254"/>
      <c r="N598" s="254"/>
      <c r="O598" s="254"/>
      <c r="P598" s="254"/>
      <c r="Q598" s="254"/>
      <c r="R598" s="254"/>
      <c r="S598" s="254"/>
      <c r="T598" s="254"/>
      <c r="U598" s="254"/>
      <c r="V598" s="254"/>
      <c r="W598" s="254"/>
      <c r="X598" s="254"/>
      <c r="Y598" s="254"/>
      <c r="Z598" s="254"/>
    </row>
    <row r="599" spans="1:26" ht="13.5" customHeight="1">
      <c r="A599" s="254"/>
      <c r="B599" s="254"/>
      <c r="C599" s="254"/>
      <c r="D599" s="269"/>
      <c r="E599" s="254"/>
      <c r="F599" s="270"/>
      <c r="G599" s="254"/>
      <c r="H599" s="254"/>
      <c r="I599" s="254"/>
      <c r="J599" s="254"/>
      <c r="K599" s="254"/>
      <c r="L599" s="254"/>
      <c r="M599" s="254"/>
      <c r="N599" s="254"/>
      <c r="O599" s="254"/>
      <c r="P599" s="254"/>
      <c r="Q599" s="254"/>
      <c r="R599" s="254"/>
      <c r="S599" s="254"/>
      <c r="T599" s="254"/>
      <c r="U599" s="254"/>
      <c r="V599" s="254"/>
      <c r="W599" s="254"/>
      <c r="X599" s="254"/>
      <c r="Y599" s="254"/>
      <c r="Z599" s="254"/>
    </row>
    <row r="600" spans="1:26" ht="13.5" customHeight="1">
      <c r="A600" s="254"/>
      <c r="B600" s="254"/>
      <c r="C600" s="254"/>
      <c r="D600" s="269"/>
      <c r="E600" s="254"/>
      <c r="F600" s="270"/>
      <c r="G600" s="254"/>
      <c r="H600" s="254"/>
      <c r="I600" s="254"/>
      <c r="J600" s="254"/>
      <c r="K600" s="254"/>
      <c r="L600" s="254"/>
      <c r="M600" s="254"/>
      <c r="N600" s="254"/>
      <c r="O600" s="254"/>
      <c r="P600" s="254"/>
      <c r="Q600" s="254"/>
      <c r="R600" s="254"/>
      <c r="S600" s="254"/>
      <c r="T600" s="254"/>
      <c r="U600" s="254"/>
      <c r="V600" s="254"/>
      <c r="W600" s="254"/>
      <c r="X600" s="254"/>
      <c r="Y600" s="254"/>
      <c r="Z600" s="254"/>
    </row>
    <row r="601" spans="1:26" ht="13.5" customHeight="1">
      <c r="A601" s="254"/>
      <c r="B601" s="254"/>
      <c r="C601" s="254"/>
      <c r="D601" s="269"/>
      <c r="E601" s="254"/>
      <c r="F601" s="270"/>
      <c r="G601" s="254"/>
      <c r="H601" s="254"/>
      <c r="I601" s="254"/>
      <c r="J601" s="254"/>
      <c r="K601" s="254"/>
      <c r="L601" s="254"/>
      <c r="M601" s="254"/>
      <c r="N601" s="254"/>
      <c r="O601" s="254"/>
      <c r="P601" s="254"/>
      <c r="Q601" s="254"/>
      <c r="R601" s="254"/>
      <c r="S601" s="254"/>
      <c r="T601" s="254"/>
      <c r="U601" s="254"/>
      <c r="V601" s="254"/>
      <c r="W601" s="254"/>
      <c r="X601" s="254"/>
      <c r="Y601" s="254"/>
      <c r="Z601" s="254"/>
    </row>
    <row r="602" spans="1:26" ht="13.5" customHeight="1">
      <c r="A602" s="254"/>
      <c r="B602" s="254"/>
      <c r="C602" s="254"/>
      <c r="D602" s="269"/>
      <c r="E602" s="254"/>
      <c r="F602" s="270"/>
      <c r="G602" s="254"/>
      <c r="H602" s="254"/>
      <c r="I602" s="254"/>
      <c r="J602" s="254"/>
      <c r="K602" s="254"/>
      <c r="L602" s="254"/>
      <c r="M602" s="254"/>
      <c r="N602" s="254"/>
      <c r="O602" s="254"/>
      <c r="P602" s="254"/>
      <c r="Q602" s="254"/>
      <c r="R602" s="254"/>
      <c r="S602" s="254"/>
      <c r="T602" s="254"/>
      <c r="U602" s="254"/>
      <c r="V602" s="254"/>
      <c r="W602" s="254"/>
      <c r="X602" s="254"/>
      <c r="Y602" s="254"/>
      <c r="Z602" s="254"/>
    </row>
    <row r="603" spans="1:26" ht="13.5" customHeight="1">
      <c r="A603" s="254"/>
      <c r="B603" s="254"/>
      <c r="C603" s="254"/>
      <c r="D603" s="269"/>
      <c r="E603" s="254"/>
      <c r="F603" s="270"/>
      <c r="G603" s="254"/>
      <c r="H603" s="254"/>
      <c r="I603" s="254"/>
      <c r="J603" s="254"/>
      <c r="K603" s="254"/>
      <c r="L603" s="254"/>
      <c r="M603" s="254"/>
      <c r="N603" s="254"/>
      <c r="O603" s="254"/>
      <c r="P603" s="254"/>
      <c r="Q603" s="254"/>
      <c r="R603" s="254"/>
      <c r="S603" s="254"/>
      <c r="T603" s="254"/>
      <c r="U603" s="254"/>
      <c r="V603" s="254"/>
      <c r="W603" s="254"/>
      <c r="X603" s="254"/>
      <c r="Y603" s="254"/>
      <c r="Z603" s="254"/>
    </row>
    <row r="604" spans="1:26" ht="13.5" customHeight="1">
      <c r="A604" s="254"/>
      <c r="B604" s="254"/>
      <c r="C604" s="254"/>
      <c r="D604" s="269"/>
      <c r="E604" s="254"/>
      <c r="F604" s="270"/>
      <c r="G604" s="254"/>
      <c r="H604" s="254"/>
      <c r="I604" s="254"/>
      <c r="J604" s="254"/>
      <c r="K604" s="254"/>
      <c r="L604" s="254"/>
      <c r="M604" s="254"/>
      <c r="N604" s="254"/>
      <c r="O604" s="254"/>
      <c r="P604" s="254"/>
      <c r="Q604" s="254"/>
      <c r="R604" s="254"/>
      <c r="S604" s="254"/>
      <c r="T604" s="254"/>
      <c r="U604" s="254"/>
      <c r="V604" s="254"/>
      <c r="W604" s="254"/>
      <c r="X604" s="254"/>
      <c r="Y604" s="254"/>
      <c r="Z604" s="254"/>
    </row>
    <row r="605" spans="1:26" ht="13.5" customHeight="1">
      <c r="A605" s="254"/>
      <c r="B605" s="254"/>
      <c r="C605" s="254"/>
      <c r="D605" s="269"/>
      <c r="E605" s="254"/>
      <c r="F605" s="270"/>
      <c r="G605" s="254"/>
      <c r="H605" s="254"/>
      <c r="I605" s="254"/>
      <c r="J605" s="254"/>
      <c r="K605" s="254"/>
      <c r="L605" s="254"/>
      <c r="M605" s="254"/>
      <c r="N605" s="254"/>
      <c r="O605" s="254"/>
      <c r="P605" s="254"/>
      <c r="Q605" s="254"/>
      <c r="R605" s="254"/>
      <c r="S605" s="254"/>
      <c r="T605" s="254"/>
      <c r="U605" s="254"/>
      <c r="V605" s="254"/>
      <c r="W605" s="254"/>
      <c r="X605" s="254"/>
      <c r="Y605" s="254"/>
      <c r="Z605" s="254"/>
    </row>
    <row r="606" spans="1:26" ht="13.5" customHeight="1">
      <c r="A606" s="254"/>
      <c r="B606" s="254"/>
      <c r="C606" s="254"/>
      <c r="D606" s="269"/>
      <c r="E606" s="254"/>
      <c r="F606" s="270"/>
      <c r="G606" s="254"/>
      <c r="H606" s="254"/>
      <c r="I606" s="254"/>
      <c r="J606" s="254"/>
      <c r="K606" s="254"/>
      <c r="L606" s="254"/>
      <c r="M606" s="254"/>
      <c r="N606" s="254"/>
      <c r="O606" s="254"/>
      <c r="P606" s="254"/>
      <c r="Q606" s="254"/>
      <c r="R606" s="254"/>
      <c r="S606" s="254"/>
      <c r="T606" s="254"/>
      <c r="U606" s="254"/>
      <c r="V606" s="254"/>
      <c r="W606" s="254"/>
      <c r="X606" s="254"/>
      <c r="Y606" s="254"/>
      <c r="Z606" s="254"/>
    </row>
    <row r="607" spans="1:26" ht="13.5" customHeight="1">
      <c r="A607" s="254"/>
      <c r="B607" s="254"/>
      <c r="C607" s="254"/>
      <c r="D607" s="269"/>
      <c r="E607" s="254"/>
      <c r="F607" s="270"/>
      <c r="G607" s="254"/>
      <c r="H607" s="254"/>
      <c r="I607" s="254"/>
      <c r="J607" s="254"/>
      <c r="K607" s="254"/>
      <c r="L607" s="254"/>
      <c r="M607" s="254"/>
      <c r="N607" s="254"/>
      <c r="O607" s="254"/>
      <c r="P607" s="254"/>
      <c r="Q607" s="254"/>
      <c r="R607" s="254"/>
      <c r="S607" s="254"/>
      <c r="T607" s="254"/>
      <c r="U607" s="254"/>
      <c r="V607" s="254"/>
      <c r="W607" s="254"/>
      <c r="X607" s="254"/>
      <c r="Y607" s="254"/>
      <c r="Z607" s="254"/>
    </row>
    <row r="608" spans="1:26" ht="13.5" customHeight="1">
      <c r="A608" s="254"/>
      <c r="B608" s="254"/>
      <c r="C608" s="254"/>
      <c r="D608" s="269"/>
      <c r="E608" s="254"/>
      <c r="F608" s="270"/>
      <c r="G608" s="254"/>
      <c r="H608" s="254"/>
      <c r="I608" s="254"/>
      <c r="J608" s="254"/>
      <c r="K608" s="254"/>
      <c r="L608" s="254"/>
      <c r="M608" s="254"/>
      <c r="N608" s="254"/>
      <c r="O608" s="254"/>
      <c r="P608" s="254"/>
      <c r="Q608" s="254"/>
      <c r="R608" s="254"/>
      <c r="S608" s="254"/>
      <c r="T608" s="254"/>
      <c r="U608" s="254"/>
      <c r="V608" s="254"/>
      <c r="W608" s="254"/>
      <c r="X608" s="254"/>
      <c r="Y608" s="254"/>
      <c r="Z608" s="254"/>
    </row>
    <row r="609" spans="1:26" ht="13.5" customHeight="1">
      <c r="A609" s="254"/>
      <c r="B609" s="254"/>
      <c r="C609" s="254"/>
      <c r="D609" s="269"/>
      <c r="E609" s="254"/>
      <c r="F609" s="270"/>
      <c r="G609" s="254"/>
      <c r="H609" s="254"/>
      <c r="I609" s="254"/>
      <c r="J609" s="254"/>
      <c r="K609" s="254"/>
      <c r="L609" s="254"/>
      <c r="M609" s="254"/>
      <c r="N609" s="254"/>
      <c r="O609" s="254"/>
      <c r="P609" s="254"/>
      <c r="Q609" s="254"/>
      <c r="R609" s="254"/>
      <c r="S609" s="254"/>
      <c r="T609" s="254"/>
      <c r="U609" s="254"/>
      <c r="V609" s="254"/>
      <c r="W609" s="254"/>
      <c r="X609" s="254"/>
      <c r="Y609" s="254"/>
      <c r="Z609" s="254"/>
    </row>
    <row r="610" spans="1:26" ht="13.5" customHeight="1">
      <c r="A610" s="254"/>
      <c r="B610" s="254"/>
      <c r="C610" s="254"/>
      <c r="D610" s="269"/>
      <c r="E610" s="254"/>
      <c r="F610" s="270"/>
      <c r="G610" s="254"/>
      <c r="H610" s="254"/>
      <c r="I610" s="254"/>
      <c r="J610" s="254"/>
      <c r="K610" s="254"/>
      <c r="L610" s="254"/>
      <c r="M610" s="254"/>
      <c r="N610" s="254"/>
      <c r="O610" s="254"/>
      <c r="P610" s="254"/>
      <c r="Q610" s="254"/>
      <c r="R610" s="254"/>
      <c r="S610" s="254"/>
      <c r="T610" s="254"/>
      <c r="U610" s="254"/>
      <c r="V610" s="254"/>
      <c r="W610" s="254"/>
      <c r="X610" s="254"/>
      <c r="Y610" s="254"/>
      <c r="Z610" s="254"/>
    </row>
    <row r="611" spans="1:26" ht="13.5" customHeight="1">
      <c r="A611" s="254"/>
      <c r="B611" s="254"/>
      <c r="C611" s="254"/>
      <c r="D611" s="269"/>
      <c r="E611" s="254"/>
      <c r="F611" s="270"/>
      <c r="G611" s="254"/>
      <c r="H611" s="254"/>
      <c r="I611" s="254"/>
      <c r="J611" s="254"/>
      <c r="K611" s="254"/>
      <c r="L611" s="254"/>
      <c r="M611" s="254"/>
      <c r="N611" s="254"/>
      <c r="O611" s="254"/>
      <c r="P611" s="254"/>
      <c r="Q611" s="254"/>
      <c r="R611" s="254"/>
      <c r="S611" s="254"/>
      <c r="T611" s="254"/>
      <c r="U611" s="254"/>
      <c r="V611" s="254"/>
      <c r="W611" s="254"/>
      <c r="X611" s="254"/>
      <c r="Y611" s="254"/>
      <c r="Z611" s="254"/>
    </row>
    <row r="612" spans="1:26" ht="13.5" customHeight="1">
      <c r="A612" s="254"/>
      <c r="B612" s="254"/>
      <c r="C612" s="254"/>
      <c r="D612" s="269"/>
      <c r="E612" s="254"/>
      <c r="F612" s="270"/>
      <c r="G612" s="254"/>
      <c r="H612" s="254"/>
      <c r="I612" s="254"/>
      <c r="J612" s="254"/>
      <c r="K612" s="254"/>
      <c r="L612" s="254"/>
      <c r="M612" s="254"/>
      <c r="N612" s="254"/>
      <c r="O612" s="254"/>
      <c r="P612" s="254"/>
      <c r="Q612" s="254"/>
      <c r="R612" s="254"/>
      <c r="S612" s="254"/>
      <c r="T612" s="254"/>
      <c r="U612" s="254"/>
      <c r="V612" s="254"/>
      <c r="W612" s="254"/>
      <c r="X612" s="254"/>
      <c r="Y612" s="254"/>
      <c r="Z612" s="254"/>
    </row>
    <row r="613" spans="1:26" ht="13.5" customHeight="1">
      <c r="A613" s="254"/>
      <c r="B613" s="254"/>
      <c r="C613" s="254"/>
      <c r="D613" s="269"/>
      <c r="E613" s="254"/>
      <c r="F613" s="270"/>
      <c r="G613" s="254"/>
      <c r="H613" s="254"/>
      <c r="I613" s="254"/>
      <c r="J613" s="254"/>
      <c r="K613" s="254"/>
      <c r="L613" s="254"/>
      <c r="M613" s="254"/>
      <c r="N613" s="254"/>
      <c r="O613" s="254"/>
      <c r="P613" s="254"/>
      <c r="Q613" s="254"/>
      <c r="R613" s="254"/>
      <c r="S613" s="254"/>
      <c r="T613" s="254"/>
      <c r="U613" s="254"/>
      <c r="V613" s="254"/>
      <c r="W613" s="254"/>
      <c r="X613" s="254"/>
      <c r="Y613" s="254"/>
      <c r="Z613" s="254"/>
    </row>
    <row r="614" spans="1:26" ht="13.5" customHeight="1">
      <c r="A614" s="254"/>
      <c r="B614" s="254"/>
      <c r="C614" s="254"/>
      <c r="D614" s="269"/>
      <c r="E614" s="254"/>
      <c r="F614" s="270"/>
      <c r="G614" s="254"/>
      <c r="H614" s="254"/>
      <c r="I614" s="254"/>
      <c r="J614" s="254"/>
      <c r="K614" s="254"/>
      <c r="L614" s="254"/>
      <c r="M614" s="254"/>
      <c r="N614" s="254"/>
      <c r="O614" s="254"/>
      <c r="P614" s="254"/>
      <c r="Q614" s="254"/>
      <c r="R614" s="254"/>
      <c r="S614" s="254"/>
      <c r="T614" s="254"/>
      <c r="U614" s="254"/>
      <c r="V614" s="254"/>
      <c r="W614" s="254"/>
      <c r="X614" s="254"/>
      <c r="Y614" s="254"/>
      <c r="Z614" s="254"/>
    </row>
    <row r="615" spans="1:26" ht="13.5" customHeight="1">
      <c r="A615" s="254"/>
      <c r="B615" s="254"/>
      <c r="C615" s="254"/>
      <c r="D615" s="269"/>
      <c r="E615" s="254"/>
      <c r="F615" s="270"/>
      <c r="G615" s="254"/>
      <c r="H615" s="254"/>
      <c r="I615" s="254"/>
      <c r="J615" s="254"/>
      <c r="K615" s="254"/>
      <c r="L615" s="254"/>
      <c r="M615" s="254"/>
      <c r="N615" s="254"/>
      <c r="O615" s="254"/>
      <c r="P615" s="254"/>
      <c r="Q615" s="254"/>
      <c r="R615" s="254"/>
      <c r="S615" s="254"/>
      <c r="T615" s="254"/>
      <c r="U615" s="254"/>
      <c r="V615" s="254"/>
      <c r="W615" s="254"/>
      <c r="X615" s="254"/>
      <c r="Y615" s="254"/>
      <c r="Z615" s="254"/>
    </row>
    <row r="616" spans="1:26" ht="13.5" customHeight="1">
      <c r="A616" s="254"/>
      <c r="B616" s="254"/>
      <c r="C616" s="254"/>
      <c r="D616" s="269"/>
      <c r="E616" s="254"/>
      <c r="F616" s="270"/>
      <c r="G616" s="254"/>
      <c r="H616" s="254"/>
      <c r="I616" s="254"/>
      <c r="J616" s="254"/>
      <c r="K616" s="254"/>
      <c r="L616" s="254"/>
      <c r="M616" s="254"/>
      <c r="N616" s="254"/>
      <c r="O616" s="254"/>
      <c r="P616" s="254"/>
      <c r="Q616" s="254"/>
      <c r="R616" s="254"/>
      <c r="S616" s="254"/>
      <c r="T616" s="254"/>
      <c r="U616" s="254"/>
      <c r="V616" s="254"/>
      <c r="W616" s="254"/>
      <c r="X616" s="254"/>
      <c r="Y616" s="254"/>
      <c r="Z616" s="254"/>
    </row>
    <row r="617" spans="1:26" ht="13.5" customHeight="1">
      <c r="A617" s="254"/>
      <c r="B617" s="254"/>
      <c r="C617" s="254"/>
      <c r="D617" s="269"/>
      <c r="E617" s="254"/>
      <c r="F617" s="270"/>
      <c r="G617" s="254"/>
      <c r="H617" s="254"/>
      <c r="I617" s="254"/>
      <c r="J617" s="254"/>
      <c r="K617" s="254"/>
      <c r="L617" s="254"/>
      <c r="M617" s="254"/>
      <c r="N617" s="254"/>
      <c r="O617" s="254"/>
      <c r="P617" s="254"/>
      <c r="Q617" s="254"/>
      <c r="R617" s="254"/>
      <c r="S617" s="254"/>
      <c r="T617" s="254"/>
      <c r="U617" s="254"/>
      <c r="V617" s="254"/>
      <c r="W617" s="254"/>
      <c r="X617" s="254"/>
      <c r="Y617" s="254"/>
      <c r="Z617" s="254"/>
    </row>
    <row r="618" spans="1:26" ht="13.5" customHeight="1">
      <c r="A618" s="254"/>
      <c r="B618" s="254"/>
      <c r="C618" s="254"/>
      <c r="D618" s="269"/>
      <c r="E618" s="254"/>
      <c r="F618" s="270"/>
      <c r="G618" s="254"/>
      <c r="H618" s="254"/>
      <c r="I618" s="254"/>
      <c r="J618" s="254"/>
      <c r="K618" s="254"/>
      <c r="L618" s="254"/>
      <c r="M618" s="254"/>
      <c r="N618" s="254"/>
      <c r="O618" s="254"/>
      <c r="P618" s="254"/>
      <c r="Q618" s="254"/>
      <c r="R618" s="254"/>
      <c r="S618" s="254"/>
      <c r="T618" s="254"/>
      <c r="U618" s="254"/>
      <c r="V618" s="254"/>
      <c r="W618" s="254"/>
      <c r="X618" s="254"/>
      <c r="Y618" s="254"/>
      <c r="Z618" s="254"/>
    </row>
    <row r="619" spans="1:26" ht="13.5" customHeight="1">
      <c r="A619" s="254"/>
      <c r="B619" s="254"/>
      <c r="C619" s="254"/>
      <c r="D619" s="269"/>
      <c r="E619" s="254"/>
      <c r="F619" s="270"/>
      <c r="G619" s="254"/>
      <c r="H619" s="254"/>
      <c r="I619" s="254"/>
      <c r="J619" s="254"/>
      <c r="K619" s="254"/>
      <c r="L619" s="254"/>
      <c r="M619" s="254"/>
      <c r="N619" s="254"/>
      <c r="O619" s="254"/>
      <c r="P619" s="254"/>
      <c r="Q619" s="254"/>
      <c r="R619" s="254"/>
      <c r="S619" s="254"/>
      <c r="T619" s="254"/>
      <c r="U619" s="254"/>
      <c r="V619" s="254"/>
      <c r="W619" s="254"/>
      <c r="X619" s="254"/>
      <c r="Y619" s="254"/>
      <c r="Z619" s="254"/>
    </row>
    <row r="620" spans="1:26" ht="13.5" customHeight="1">
      <c r="A620" s="254"/>
      <c r="B620" s="254"/>
      <c r="C620" s="254"/>
      <c r="D620" s="269"/>
      <c r="E620" s="254"/>
      <c r="F620" s="270"/>
      <c r="G620" s="254"/>
      <c r="H620" s="254"/>
      <c r="I620" s="254"/>
      <c r="J620" s="254"/>
      <c r="K620" s="254"/>
      <c r="L620" s="254"/>
      <c r="M620" s="254"/>
      <c r="N620" s="254"/>
      <c r="O620" s="254"/>
      <c r="P620" s="254"/>
      <c r="Q620" s="254"/>
      <c r="R620" s="254"/>
      <c r="S620" s="254"/>
      <c r="T620" s="254"/>
      <c r="U620" s="254"/>
      <c r="V620" s="254"/>
      <c r="W620" s="254"/>
      <c r="X620" s="254"/>
      <c r="Y620" s="254"/>
      <c r="Z620" s="254"/>
    </row>
    <row r="621" spans="1:26" ht="13.5" customHeight="1">
      <c r="A621" s="254"/>
      <c r="B621" s="254"/>
      <c r="C621" s="254"/>
      <c r="D621" s="269"/>
      <c r="E621" s="254"/>
      <c r="F621" s="270"/>
      <c r="G621" s="254"/>
      <c r="H621" s="254"/>
      <c r="I621" s="254"/>
      <c r="J621" s="254"/>
      <c r="K621" s="254"/>
      <c r="L621" s="254"/>
      <c r="M621" s="254"/>
      <c r="N621" s="254"/>
      <c r="O621" s="254"/>
      <c r="P621" s="254"/>
      <c r="Q621" s="254"/>
      <c r="R621" s="254"/>
      <c r="S621" s="254"/>
      <c r="T621" s="254"/>
      <c r="U621" s="254"/>
      <c r="V621" s="254"/>
      <c r="W621" s="254"/>
      <c r="X621" s="254"/>
      <c r="Y621" s="254"/>
      <c r="Z621" s="254"/>
    </row>
    <row r="622" spans="1:26" ht="13.5" customHeight="1">
      <c r="A622" s="254"/>
      <c r="B622" s="254"/>
      <c r="C622" s="254"/>
      <c r="D622" s="269"/>
      <c r="E622" s="254"/>
      <c r="F622" s="270"/>
      <c r="G622" s="254"/>
      <c r="H622" s="254"/>
      <c r="I622" s="254"/>
      <c r="J622" s="254"/>
      <c r="K622" s="254"/>
      <c r="L622" s="254"/>
      <c r="M622" s="254"/>
      <c r="N622" s="254"/>
      <c r="O622" s="254"/>
      <c r="P622" s="254"/>
      <c r="Q622" s="254"/>
      <c r="R622" s="254"/>
      <c r="S622" s="254"/>
      <c r="T622" s="254"/>
      <c r="U622" s="254"/>
      <c r="V622" s="254"/>
      <c r="W622" s="254"/>
      <c r="X622" s="254"/>
      <c r="Y622" s="254"/>
      <c r="Z622" s="254"/>
    </row>
    <row r="623" spans="1:26" ht="13.5" customHeight="1">
      <c r="A623" s="254"/>
      <c r="B623" s="254"/>
      <c r="C623" s="254"/>
      <c r="D623" s="269"/>
      <c r="E623" s="254"/>
      <c r="F623" s="270"/>
      <c r="G623" s="254"/>
      <c r="H623" s="254"/>
      <c r="I623" s="254"/>
      <c r="J623" s="254"/>
      <c r="K623" s="254"/>
      <c r="L623" s="254"/>
      <c r="M623" s="254"/>
      <c r="N623" s="254"/>
      <c r="O623" s="254"/>
      <c r="P623" s="254"/>
      <c r="Q623" s="254"/>
      <c r="R623" s="254"/>
      <c r="S623" s="254"/>
      <c r="T623" s="254"/>
      <c r="U623" s="254"/>
      <c r="V623" s="254"/>
      <c r="W623" s="254"/>
      <c r="X623" s="254"/>
      <c r="Y623" s="254"/>
      <c r="Z623" s="254"/>
    </row>
    <row r="624" spans="1:26" ht="13.5" customHeight="1">
      <c r="A624" s="254"/>
      <c r="B624" s="254"/>
      <c r="C624" s="254"/>
      <c r="D624" s="269"/>
      <c r="E624" s="254"/>
      <c r="F624" s="270"/>
      <c r="G624" s="254"/>
      <c r="H624" s="254"/>
      <c r="I624" s="254"/>
      <c r="J624" s="254"/>
      <c r="K624" s="254"/>
      <c r="L624" s="254"/>
      <c r="M624" s="254"/>
      <c r="N624" s="254"/>
      <c r="O624" s="254"/>
      <c r="P624" s="254"/>
      <c r="Q624" s="254"/>
      <c r="R624" s="254"/>
      <c r="S624" s="254"/>
      <c r="T624" s="254"/>
      <c r="U624" s="254"/>
      <c r="V624" s="254"/>
      <c r="W624" s="254"/>
      <c r="X624" s="254"/>
      <c r="Y624" s="254"/>
      <c r="Z624" s="254"/>
    </row>
    <row r="625" spans="1:26" ht="13.5" customHeight="1">
      <c r="A625" s="254"/>
      <c r="B625" s="254"/>
      <c r="C625" s="254"/>
      <c r="D625" s="269"/>
      <c r="E625" s="254"/>
      <c r="F625" s="270"/>
      <c r="G625" s="254"/>
      <c r="H625" s="254"/>
      <c r="I625" s="254"/>
      <c r="J625" s="254"/>
      <c r="K625" s="254"/>
      <c r="L625" s="254"/>
      <c r="M625" s="254"/>
      <c r="N625" s="254"/>
      <c r="O625" s="254"/>
      <c r="P625" s="254"/>
      <c r="Q625" s="254"/>
      <c r="R625" s="254"/>
      <c r="S625" s="254"/>
      <c r="T625" s="254"/>
      <c r="U625" s="254"/>
      <c r="V625" s="254"/>
      <c r="W625" s="254"/>
      <c r="X625" s="254"/>
      <c r="Y625" s="254"/>
      <c r="Z625" s="254"/>
    </row>
    <row r="626" spans="1:26" ht="13.5" customHeight="1">
      <c r="A626" s="254"/>
      <c r="B626" s="254"/>
      <c r="C626" s="254"/>
      <c r="D626" s="269"/>
      <c r="E626" s="254"/>
      <c r="F626" s="270"/>
      <c r="G626" s="254"/>
      <c r="H626" s="254"/>
      <c r="I626" s="254"/>
      <c r="J626" s="254"/>
      <c r="K626" s="254"/>
      <c r="L626" s="254"/>
      <c r="M626" s="254"/>
      <c r="N626" s="254"/>
      <c r="O626" s="254"/>
      <c r="P626" s="254"/>
      <c r="Q626" s="254"/>
      <c r="R626" s="254"/>
      <c r="S626" s="254"/>
      <c r="T626" s="254"/>
      <c r="U626" s="254"/>
      <c r="V626" s="254"/>
      <c r="W626" s="254"/>
      <c r="X626" s="254"/>
      <c r="Y626" s="254"/>
      <c r="Z626" s="254"/>
    </row>
    <row r="627" spans="1:26" ht="13.5" customHeight="1">
      <c r="A627" s="254"/>
      <c r="B627" s="254"/>
      <c r="C627" s="254"/>
      <c r="D627" s="269"/>
      <c r="E627" s="254"/>
      <c r="F627" s="270"/>
      <c r="G627" s="254"/>
      <c r="H627" s="254"/>
      <c r="I627" s="254"/>
      <c r="J627" s="254"/>
      <c r="K627" s="254"/>
      <c r="L627" s="254"/>
      <c r="M627" s="254"/>
      <c r="N627" s="254"/>
      <c r="O627" s="254"/>
      <c r="P627" s="254"/>
      <c r="Q627" s="254"/>
      <c r="R627" s="254"/>
      <c r="S627" s="254"/>
      <c r="T627" s="254"/>
      <c r="U627" s="254"/>
      <c r="V627" s="254"/>
      <c r="W627" s="254"/>
      <c r="X627" s="254"/>
      <c r="Y627" s="254"/>
      <c r="Z627" s="254"/>
    </row>
    <row r="628" spans="1:26" ht="13.5" customHeight="1">
      <c r="A628" s="254"/>
      <c r="B628" s="254"/>
      <c r="C628" s="254"/>
      <c r="D628" s="269"/>
      <c r="E628" s="254"/>
      <c r="F628" s="270"/>
      <c r="G628" s="254"/>
      <c r="H628" s="254"/>
      <c r="I628" s="254"/>
      <c r="J628" s="254"/>
      <c r="K628" s="254"/>
      <c r="L628" s="254"/>
      <c r="M628" s="254"/>
      <c r="N628" s="254"/>
      <c r="O628" s="254"/>
      <c r="P628" s="254"/>
      <c r="Q628" s="254"/>
      <c r="R628" s="254"/>
      <c r="S628" s="254"/>
      <c r="T628" s="254"/>
      <c r="U628" s="254"/>
      <c r="V628" s="254"/>
      <c r="W628" s="254"/>
      <c r="X628" s="254"/>
      <c r="Y628" s="254"/>
      <c r="Z628" s="254"/>
    </row>
    <row r="629" spans="1:26" ht="13.5" customHeight="1">
      <c r="A629" s="254"/>
      <c r="B629" s="254"/>
      <c r="C629" s="254"/>
      <c r="D629" s="269"/>
      <c r="E629" s="254"/>
      <c r="F629" s="270"/>
      <c r="G629" s="254"/>
      <c r="H629" s="254"/>
      <c r="I629" s="254"/>
      <c r="J629" s="254"/>
      <c r="K629" s="254"/>
      <c r="L629" s="254"/>
      <c r="M629" s="254"/>
      <c r="N629" s="254"/>
      <c r="O629" s="254"/>
      <c r="P629" s="254"/>
      <c r="Q629" s="254"/>
      <c r="R629" s="254"/>
      <c r="S629" s="254"/>
      <c r="T629" s="254"/>
      <c r="U629" s="254"/>
      <c r="V629" s="254"/>
      <c r="W629" s="254"/>
      <c r="X629" s="254"/>
      <c r="Y629" s="254"/>
      <c r="Z629" s="254"/>
    </row>
    <row r="630" spans="1:26" ht="13.5" customHeight="1">
      <c r="A630" s="254"/>
      <c r="B630" s="254"/>
      <c r="C630" s="254"/>
      <c r="D630" s="269"/>
      <c r="E630" s="254"/>
      <c r="F630" s="270"/>
      <c r="G630" s="254"/>
      <c r="H630" s="254"/>
      <c r="I630" s="254"/>
      <c r="J630" s="254"/>
      <c r="K630" s="254"/>
      <c r="L630" s="254"/>
      <c r="M630" s="254"/>
      <c r="N630" s="254"/>
      <c r="O630" s="254"/>
      <c r="P630" s="254"/>
      <c r="Q630" s="254"/>
      <c r="R630" s="254"/>
      <c r="S630" s="254"/>
      <c r="T630" s="254"/>
      <c r="U630" s="254"/>
      <c r="V630" s="254"/>
      <c r="W630" s="254"/>
      <c r="X630" s="254"/>
      <c r="Y630" s="254"/>
      <c r="Z630" s="254"/>
    </row>
    <row r="631" spans="1:26" ht="13.5" customHeight="1">
      <c r="A631" s="254"/>
      <c r="B631" s="254"/>
      <c r="C631" s="254"/>
      <c r="D631" s="269"/>
      <c r="E631" s="254"/>
      <c r="F631" s="270"/>
      <c r="G631" s="254"/>
      <c r="H631" s="254"/>
      <c r="I631" s="254"/>
      <c r="J631" s="254"/>
      <c r="K631" s="254"/>
      <c r="L631" s="254"/>
      <c r="M631" s="254"/>
      <c r="N631" s="254"/>
      <c r="O631" s="254"/>
      <c r="P631" s="254"/>
      <c r="Q631" s="254"/>
      <c r="R631" s="254"/>
      <c r="S631" s="254"/>
      <c r="T631" s="254"/>
      <c r="U631" s="254"/>
      <c r="V631" s="254"/>
      <c r="W631" s="254"/>
      <c r="X631" s="254"/>
      <c r="Y631" s="254"/>
      <c r="Z631" s="254"/>
    </row>
    <row r="632" spans="1:26" ht="13.5" customHeight="1">
      <c r="A632" s="254"/>
      <c r="B632" s="254"/>
      <c r="C632" s="254"/>
      <c r="D632" s="269"/>
      <c r="E632" s="254"/>
      <c r="F632" s="270"/>
      <c r="G632" s="254"/>
      <c r="H632" s="254"/>
      <c r="I632" s="254"/>
      <c r="J632" s="254"/>
      <c r="K632" s="254"/>
      <c r="L632" s="254"/>
      <c r="M632" s="254"/>
      <c r="N632" s="254"/>
      <c r="O632" s="254"/>
      <c r="P632" s="254"/>
      <c r="Q632" s="254"/>
      <c r="R632" s="254"/>
      <c r="S632" s="254"/>
      <c r="T632" s="254"/>
      <c r="U632" s="254"/>
      <c r="V632" s="254"/>
      <c r="W632" s="254"/>
      <c r="X632" s="254"/>
      <c r="Y632" s="254"/>
      <c r="Z632" s="254"/>
    </row>
    <row r="633" spans="1:26" ht="13.5" customHeight="1">
      <c r="A633" s="254"/>
      <c r="B633" s="254"/>
      <c r="C633" s="254"/>
      <c r="D633" s="269"/>
      <c r="E633" s="254"/>
      <c r="F633" s="270"/>
      <c r="G633" s="254"/>
      <c r="H633" s="254"/>
      <c r="I633" s="254"/>
      <c r="J633" s="254"/>
      <c r="K633" s="254"/>
      <c r="L633" s="254"/>
      <c r="M633" s="254"/>
      <c r="N633" s="254"/>
      <c r="O633" s="254"/>
      <c r="P633" s="254"/>
      <c r="Q633" s="254"/>
      <c r="R633" s="254"/>
      <c r="S633" s="254"/>
      <c r="T633" s="254"/>
      <c r="U633" s="254"/>
      <c r="V633" s="254"/>
      <c r="W633" s="254"/>
      <c r="X633" s="254"/>
      <c r="Y633" s="254"/>
      <c r="Z633" s="254"/>
    </row>
    <row r="634" spans="1:26" ht="13.5" customHeight="1">
      <c r="A634" s="254"/>
      <c r="B634" s="254"/>
      <c r="C634" s="254"/>
      <c r="D634" s="269"/>
      <c r="E634" s="254"/>
      <c r="F634" s="270"/>
      <c r="G634" s="254"/>
      <c r="H634" s="254"/>
      <c r="I634" s="254"/>
      <c r="J634" s="254"/>
      <c r="K634" s="254"/>
      <c r="L634" s="254"/>
      <c r="M634" s="254"/>
      <c r="N634" s="254"/>
      <c r="O634" s="254"/>
      <c r="P634" s="254"/>
      <c r="Q634" s="254"/>
      <c r="R634" s="254"/>
      <c r="S634" s="254"/>
      <c r="T634" s="254"/>
      <c r="U634" s="254"/>
      <c r="V634" s="254"/>
      <c r="W634" s="254"/>
      <c r="X634" s="254"/>
      <c r="Y634" s="254"/>
      <c r="Z634" s="254"/>
    </row>
    <row r="635" spans="1:26" ht="13.5" customHeight="1">
      <c r="A635" s="254"/>
      <c r="B635" s="254"/>
      <c r="C635" s="254"/>
      <c r="D635" s="269"/>
      <c r="E635" s="254"/>
      <c r="F635" s="270"/>
      <c r="G635" s="254"/>
      <c r="H635" s="254"/>
      <c r="I635" s="254"/>
      <c r="J635" s="254"/>
      <c r="K635" s="254"/>
      <c r="L635" s="254"/>
      <c r="M635" s="254"/>
      <c r="N635" s="254"/>
      <c r="O635" s="254"/>
      <c r="P635" s="254"/>
      <c r="Q635" s="254"/>
      <c r="R635" s="254"/>
      <c r="S635" s="254"/>
      <c r="T635" s="254"/>
      <c r="U635" s="254"/>
      <c r="V635" s="254"/>
      <c r="W635" s="254"/>
      <c r="X635" s="254"/>
      <c r="Y635" s="254"/>
      <c r="Z635" s="254"/>
    </row>
    <row r="636" spans="1:26" ht="13.5" customHeight="1">
      <c r="A636" s="254"/>
      <c r="B636" s="254"/>
      <c r="C636" s="254"/>
      <c r="D636" s="269"/>
      <c r="E636" s="254"/>
      <c r="F636" s="270"/>
      <c r="G636" s="254"/>
      <c r="H636" s="254"/>
      <c r="I636" s="254"/>
      <c r="J636" s="254"/>
      <c r="K636" s="254"/>
      <c r="L636" s="254"/>
      <c r="M636" s="254"/>
      <c r="N636" s="254"/>
      <c r="O636" s="254"/>
      <c r="P636" s="254"/>
      <c r="Q636" s="254"/>
      <c r="R636" s="254"/>
      <c r="S636" s="254"/>
      <c r="T636" s="254"/>
      <c r="U636" s="254"/>
      <c r="V636" s="254"/>
      <c r="W636" s="254"/>
      <c r="X636" s="254"/>
      <c r="Y636" s="254"/>
      <c r="Z636" s="254"/>
    </row>
    <row r="637" spans="1:26" ht="13.5" customHeight="1">
      <c r="A637" s="254"/>
      <c r="B637" s="254"/>
      <c r="C637" s="254"/>
      <c r="D637" s="269"/>
      <c r="E637" s="254"/>
      <c r="F637" s="270"/>
      <c r="G637" s="254"/>
      <c r="H637" s="254"/>
      <c r="I637" s="254"/>
      <c r="J637" s="254"/>
      <c r="K637" s="254"/>
      <c r="L637" s="254"/>
      <c r="M637" s="254"/>
      <c r="N637" s="254"/>
      <c r="O637" s="254"/>
      <c r="P637" s="254"/>
      <c r="Q637" s="254"/>
      <c r="R637" s="254"/>
      <c r="S637" s="254"/>
      <c r="T637" s="254"/>
      <c r="U637" s="254"/>
      <c r="V637" s="254"/>
      <c r="W637" s="254"/>
      <c r="X637" s="254"/>
      <c r="Y637" s="254"/>
      <c r="Z637" s="254"/>
    </row>
    <row r="638" spans="1:26" ht="13.5" customHeight="1">
      <c r="A638" s="254"/>
      <c r="B638" s="254"/>
      <c r="C638" s="254"/>
      <c r="D638" s="269"/>
      <c r="E638" s="254"/>
      <c r="F638" s="270"/>
      <c r="G638" s="254"/>
      <c r="H638" s="254"/>
      <c r="I638" s="254"/>
      <c r="J638" s="254"/>
      <c r="K638" s="254"/>
      <c r="L638" s="254"/>
      <c r="M638" s="254"/>
      <c r="N638" s="254"/>
      <c r="O638" s="254"/>
      <c r="P638" s="254"/>
      <c r="Q638" s="254"/>
      <c r="R638" s="254"/>
      <c r="S638" s="254"/>
      <c r="T638" s="254"/>
      <c r="U638" s="254"/>
      <c r="V638" s="254"/>
      <c r="W638" s="254"/>
      <c r="X638" s="254"/>
      <c r="Y638" s="254"/>
      <c r="Z638" s="254"/>
    </row>
    <row r="639" spans="1:26" ht="13.5" customHeight="1">
      <c r="A639" s="254"/>
      <c r="B639" s="254"/>
      <c r="C639" s="254"/>
      <c r="D639" s="269"/>
      <c r="E639" s="254"/>
      <c r="F639" s="270"/>
      <c r="G639" s="254"/>
      <c r="H639" s="254"/>
      <c r="I639" s="254"/>
      <c r="J639" s="254"/>
      <c r="K639" s="254"/>
      <c r="L639" s="254"/>
      <c r="M639" s="254"/>
      <c r="N639" s="254"/>
      <c r="O639" s="254"/>
      <c r="P639" s="254"/>
      <c r="Q639" s="254"/>
      <c r="R639" s="254"/>
      <c r="S639" s="254"/>
      <c r="T639" s="254"/>
      <c r="U639" s="254"/>
      <c r="V639" s="254"/>
      <c r="W639" s="254"/>
      <c r="X639" s="254"/>
      <c r="Y639" s="254"/>
      <c r="Z639" s="254"/>
    </row>
    <row r="640" spans="1:26" ht="13.5" customHeight="1">
      <c r="A640" s="254"/>
      <c r="B640" s="254"/>
      <c r="C640" s="254"/>
      <c r="D640" s="269"/>
      <c r="E640" s="254"/>
      <c r="F640" s="270"/>
      <c r="G640" s="254"/>
      <c r="H640" s="254"/>
      <c r="I640" s="254"/>
      <c r="J640" s="254"/>
      <c r="K640" s="254"/>
      <c r="L640" s="254"/>
      <c r="M640" s="254"/>
      <c r="N640" s="254"/>
      <c r="O640" s="254"/>
      <c r="P640" s="254"/>
      <c r="Q640" s="254"/>
      <c r="R640" s="254"/>
      <c r="S640" s="254"/>
      <c r="T640" s="254"/>
      <c r="U640" s="254"/>
      <c r="V640" s="254"/>
      <c r="W640" s="254"/>
      <c r="X640" s="254"/>
      <c r="Y640" s="254"/>
      <c r="Z640" s="254"/>
    </row>
    <row r="641" spans="1:26" ht="13.5" customHeight="1">
      <c r="A641" s="254"/>
      <c r="B641" s="254"/>
      <c r="C641" s="254"/>
      <c r="D641" s="269"/>
      <c r="E641" s="254"/>
      <c r="F641" s="270"/>
      <c r="G641" s="254"/>
      <c r="H641" s="254"/>
      <c r="I641" s="254"/>
      <c r="J641" s="254"/>
      <c r="K641" s="254"/>
      <c r="L641" s="254"/>
      <c r="M641" s="254"/>
      <c r="N641" s="254"/>
      <c r="O641" s="254"/>
      <c r="P641" s="254"/>
      <c r="Q641" s="254"/>
      <c r="R641" s="254"/>
      <c r="S641" s="254"/>
      <c r="T641" s="254"/>
      <c r="U641" s="254"/>
      <c r="V641" s="254"/>
      <c r="W641" s="254"/>
      <c r="X641" s="254"/>
      <c r="Y641" s="254"/>
      <c r="Z641" s="254"/>
    </row>
    <row r="642" spans="1:26" ht="13.5" customHeight="1">
      <c r="A642" s="254"/>
      <c r="B642" s="254"/>
      <c r="C642" s="254"/>
      <c r="D642" s="269"/>
      <c r="E642" s="254"/>
      <c r="F642" s="270"/>
      <c r="G642" s="254"/>
      <c r="H642" s="254"/>
      <c r="I642" s="254"/>
      <c r="J642" s="254"/>
      <c r="K642" s="254"/>
      <c r="L642" s="254"/>
      <c r="M642" s="254"/>
      <c r="N642" s="254"/>
      <c r="O642" s="254"/>
      <c r="P642" s="254"/>
      <c r="Q642" s="254"/>
      <c r="R642" s="254"/>
      <c r="S642" s="254"/>
      <c r="T642" s="254"/>
      <c r="U642" s="254"/>
      <c r="V642" s="254"/>
      <c r="W642" s="254"/>
      <c r="X642" s="254"/>
      <c r="Y642" s="254"/>
      <c r="Z642" s="254"/>
    </row>
    <row r="643" spans="1:26" ht="13.5" customHeight="1">
      <c r="A643" s="254"/>
      <c r="B643" s="254"/>
      <c r="C643" s="254"/>
      <c r="D643" s="269"/>
      <c r="E643" s="254"/>
      <c r="F643" s="270"/>
      <c r="G643" s="254"/>
      <c r="H643" s="254"/>
      <c r="I643" s="254"/>
      <c r="J643" s="254"/>
      <c r="K643" s="254"/>
      <c r="L643" s="254"/>
      <c r="M643" s="254"/>
      <c r="N643" s="254"/>
      <c r="O643" s="254"/>
      <c r="P643" s="254"/>
      <c r="Q643" s="254"/>
      <c r="R643" s="254"/>
      <c r="S643" s="254"/>
      <c r="T643" s="254"/>
      <c r="U643" s="254"/>
      <c r="V643" s="254"/>
      <c r="W643" s="254"/>
      <c r="X643" s="254"/>
      <c r="Y643" s="254"/>
      <c r="Z643" s="254"/>
    </row>
    <row r="644" spans="1:26" ht="13.5" customHeight="1">
      <c r="A644" s="254"/>
      <c r="B644" s="254"/>
      <c r="C644" s="254"/>
      <c r="D644" s="269"/>
      <c r="E644" s="254"/>
      <c r="F644" s="270"/>
      <c r="G644" s="254"/>
      <c r="H644" s="254"/>
      <c r="I644" s="254"/>
      <c r="J644" s="254"/>
      <c r="K644" s="254"/>
      <c r="L644" s="254"/>
      <c r="M644" s="254"/>
      <c r="N644" s="254"/>
      <c r="O644" s="254"/>
      <c r="P644" s="254"/>
      <c r="Q644" s="254"/>
      <c r="R644" s="254"/>
      <c r="S644" s="254"/>
      <c r="T644" s="254"/>
      <c r="U644" s="254"/>
      <c r="V644" s="254"/>
      <c r="W644" s="254"/>
      <c r="X644" s="254"/>
      <c r="Y644" s="254"/>
      <c r="Z644" s="254"/>
    </row>
    <row r="645" spans="1:26" ht="13.5" customHeight="1">
      <c r="A645" s="254"/>
      <c r="B645" s="254"/>
      <c r="C645" s="254"/>
      <c r="D645" s="269"/>
      <c r="E645" s="254"/>
      <c r="F645" s="270"/>
      <c r="G645" s="254"/>
      <c r="H645" s="254"/>
      <c r="I645" s="254"/>
      <c r="J645" s="254"/>
      <c r="K645" s="254"/>
      <c r="L645" s="254"/>
      <c r="M645" s="254"/>
      <c r="N645" s="254"/>
      <c r="O645" s="254"/>
      <c r="P645" s="254"/>
      <c r="Q645" s="254"/>
      <c r="R645" s="254"/>
      <c r="S645" s="254"/>
      <c r="T645" s="254"/>
      <c r="U645" s="254"/>
      <c r="V645" s="254"/>
      <c r="W645" s="254"/>
      <c r="X645" s="254"/>
      <c r="Y645" s="254"/>
      <c r="Z645" s="254"/>
    </row>
    <row r="646" spans="1:26" ht="13.5" customHeight="1">
      <c r="A646" s="254"/>
      <c r="B646" s="254"/>
      <c r="C646" s="254"/>
      <c r="D646" s="269"/>
      <c r="E646" s="254"/>
      <c r="F646" s="270"/>
      <c r="G646" s="254"/>
      <c r="H646" s="254"/>
      <c r="I646" s="254"/>
      <c r="J646" s="254"/>
      <c r="K646" s="254"/>
      <c r="L646" s="254"/>
      <c r="M646" s="254"/>
      <c r="N646" s="254"/>
      <c r="O646" s="254"/>
      <c r="P646" s="254"/>
      <c r="Q646" s="254"/>
      <c r="R646" s="254"/>
      <c r="S646" s="254"/>
      <c r="T646" s="254"/>
      <c r="U646" s="254"/>
      <c r="V646" s="254"/>
      <c r="W646" s="254"/>
      <c r="X646" s="254"/>
      <c r="Y646" s="254"/>
      <c r="Z646" s="254"/>
    </row>
    <row r="647" spans="1:26" ht="13.5" customHeight="1">
      <c r="A647" s="254"/>
      <c r="B647" s="254"/>
      <c r="C647" s="254"/>
      <c r="D647" s="269"/>
      <c r="E647" s="254"/>
      <c r="F647" s="270"/>
      <c r="G647" s="254"/>
      <c r="H647" s="254"/>
      <c r="I647" s="254"/>
      <c r="J647" s="254"/>
      <c r="K647" s="254"/>
      <c r="L647" s="254"/>
      <c r="M647" s="254"/>
      <c r="N647" s="254"/>
      <c r="O647" s="254"/>
      <c r="P647" s="254"/>
      <c r="Q647" s="254"/>
      <c r="R647" s="254"/>
      <c r="S647" s="254"/>
      <c r="T647" s="254"/>
      <c r="U647" s="254"/>
      <c r="V647" s="254"/>
      <c r="W647" s="254"/>
      <c r="X647" s="254"/>
      <c r="Y647" s="254"/>
      <c r="Z647" s="254"/>
    </row>
    <row r="648" spans="1:26" ht="13.5" customHeight="1">
      <c r="A648" s="254"/>
      <c r="B648" s="254"/>
      <c r="C648" s="254"/>
      <c r="D648" s="269"/>
      <c r="E648" s="254"/>
      <c r="F648" s="270"/>
      <c r="G648" s="254"/>
      <c r="H648" s="254"/>
      <c r="I648" s="254"/>
      <c r="J648" s="254"/>
      <c r="K648" s="254"/>
      <c r="L648" s="254"/>
      <c r="M648" s="254"/>
      <c r="N648" s="254"/>
      <c r="O648" s="254"/>
      <c r="P648" s="254"/>
      <c r="Q648" s="254"/>
      <c r="R648" s="254"/>
      <c r="S648" s="254"/>
      <c r="T648" s="254"/>
      <c r="U648" s="254"/>
      <c r="V648" s="254"/>
      <c r="W648" s="254"/>
      <c r="X648" s="254"/>
      <c r="Y648" s="254"/>
      <c r="Z648" s="254"/>
    </row>
    <row r="649" spans="1:26" ht="13.5" customHeight="1">
      <c r="A649" s="254"/>
      <c r="B649" s="254"/>
      <c r="C649" s="254"/>
      <c r="D649" s="269"/>
      <c r="E649" s="254"/>
      <c r="F649" s="270"/>
      <c r="G649" s="254"/>
      <c r="H649" s="254"/>
      <c r="I649" s="254"/>
      <c r="J649" s="254"/>
      <c r="K649" s="254"/>
      <c r="L649" s="254"/>
      <c r="M649" s="254"/>
      <c r="N649" s="254"/>
      <c r="O649" s="254"/>
      <c r="P649" s="254"/>
      <c r="Q649" s="254"/>
      <c r="R649" s="254"/>
      <c r="S649" s="254"/>
      <c r="T649" s="254"/>
      <c r="U649" s="254"/>
      <c r="V649" s="254"/>
      <c r="W649" s="254"/>
      <c r="X649" s="254"/>
      <c r="Y649" s="254"/>
      <c r="Z649" s="254"/>
    </row>
    <row r="650" spans="1:26" ht="13.5" customHeight="1">
      <c r="A650" s="254"/>
      <c r="B650" s="254"/>
      <c r="C650" s="254"/>
      <c r="D650" s="269"/>
      <c r="E650" s="254"/>
      <c r="F650" s="270"/>
      <c r="G650" s="254"/>
      <c r="H650" s="254"/>
      <c r="I650" s="254"/>
      <c r="J650" s="254"/>
      <c r="K650" s="254"/>
      <c r="L650" s="254"/>
      <c r="M650" s="254"/>
      <c r="N650" s="254"/>
      <c r="O650" s="254"/>
      <c r="P650" s="254"/>
      <c r="Q650" s="254"/>
      <c r="R650" s="254"/>
      <c r="S650" s="254"/>
      <c r="T650" s="254"/>
      <c r="U650" s="254"/>
      <c r="V650" s="254"/>
      <c r="W650" s="254"/>
      <c r="X650" s="254"/>
      <c r="Y650" s="254"/>
      <c r="Z650" s="254"/>
    </row>
    <row r="651" spans="1:26" ht="13.5" customHeight="1">
      <c r="A651" s="254"/>
      <c r="B651" s="254"/>
      <c r="C651" s="254"/>
      <c r="D651" s="269"/>
      <c r="E651" s="254"/>
      <c r="F651" s="270"/>
      <c r="G651" s="254"/>
      <c r="H651" s="254"/>
      <c r="I651" s="254"/>
      <c r="J651" s="254"/>
      <c r="K651" s="254"/>
      <c r="L651" s="254"/>
      <c r="M651" s="254"/>
      <c r="N651" s="254"/>
      <c r="O651" s="254"/>
      <c r="P651" s="254"/>
      <c r="Q651" s="254"/>
      <c r="R651" s="254"/>
      <c r="S651" s="254"/>
      <c r="T651" s="254"/>
      <c r="U651" s="254"/>
      <c r="V651" s="254"/>
      <c r="W651" s="254"/>
      <c r="X651" s="254"/>
      <c r="Y651" s="254"/>
      <c r="Z651" s="254"/>
    </row>
    <row r="652" spans="1:26" ht="13.5" customHeight="1">
      <c r="A652" s="254"/>
      <c r="B652" s="254"/>
      <c r="C652" s="254"/>
      <c r="D652" s="269"/>
      <c r="E652" s="254"/>
      <c r="F652" s="270"/>
      <c r="G652" s="254"/>
      <c r="H652" s="254"/>
      <c r="I652" s="254"/>
      <c r="J652" s="254"/>
      <c r="K652" s="254"/>
      <c r="L652" s="254"/>
      <c r="M652" s="254"/>
      <c r="N652" s="254"/>
      <c r="O652" s="254"/>
      <c r="P652" s="254"/>
      <c r="Q652" s="254"/>
      <c r="R652" s="254"/>
      <c r="S652" s="254"/>
      <c r="T652" s="254"/>
      <c r="U652" s="254"/>
      <c r="V652" s="254"/>
      <c r="W652" s="254"/>
      <c r="X652" s="254"/>
      <c r="Y652" s="254"/>
      <c r="Z652" s="254"/>
    </row>
    <row r="653" spans="1:26" ht="13.5" customHeight="1">
      <c r="A653" s="254"/>
      <c r="B653" s="254"/>
      <c r="C653" s="254"/>
      <c r="D653" s="269"/>
      <c r="E653" s="254"/>
      <c r="F653" s="270"/>
      <c r="G653" s="254"/>
      <c r="H653" s="254"/>
      <c r="I653" s="254"/>
      <c r="J653" s="254"/>
      <c r="K653" s="254"/>
      <c r="L653" s="254"/>
      <c r="M653" s="254"/>
      <c r="N653" s="254"/>
      <c r="O653" s="254"/>
      <c r="P653" s="254"/>
      <c r="Q653" s="254"/>
      <c r="R653" s="254"/>
      <c r="S653" s="254"/>
      <c r="T653" s="254"/>
      <c r="U653" s="254"/>
      <c r="V653" s="254"/>
      <c r="W653" s="254"/>
      <c r="X653" s="254"/>
      <c r="Y653" s="254"/>
      <c r="Z653" s="254"/>
    </row>
    <row r="654" spans="1:26" ht="13.5" customHeight="1">
      <c r="A654" s="254"/>
      <c r="B654" s="254"/>
      <c r="C654" s="254"/>
      <c r="D654" s="269"/>
      <c r="E654" s="254"/>
      <c r="F654" s="270"/>
      <c r="G654" s="254"/>
      <c r="H654" s="254"/>
      <c r="I654" s="254"/>
      <c r="J654" s="254"/>
      <c r="K654" s="254"/>
      <c r="L654" s="254"/>
      <c r="M654" s="254"/>
      <c r="N654" s="254"/>
      <c r="O654" s="254"/>
      <c r="P654" s="254"/>
      <c r="Q654" s="254"/>
      <c r="R654" s="254"/>
      <c r="S654" s="254"/>
      <c r="T654" s="254"/>
      <c r="U654" s="254"/>
      <c r="V654" s="254"/>
      <c r="W654" s="254"/>
      <c r="X654" s="254"/>
      <c r="Y654" s="254"/>
      <c r="Z654" s="254"/>
    </row>
    <row r="655" spans="1:26" ht="13.5" customHeight="1">
      <c r="A655" s="254"/>
      <c r="B655" s="254"/>
      <c r="C655" s="254"/>
      <c r="D655" s="269"/>
      <c r="E655" s="254"/>
      <c r="F655" s="270"/>
      <c r="G655" s="254"/>
      <c r="H655" s="254"/>
      <c r="I655" s="254"/>
      <c r="J655" s="254"/>
      <c r="K655" s="254"/>
      <c r="L655" s="254"/>
      <c r="M655" s="254"/>
      <c r="N655" s="254"/>
      <c r="O655" s="254"/>
      <c r="P655" s="254"/>
      <c r="Q655" s="254"/>
      <c r="R655" s="254"/>
      <c r="S655" s="254"/>
      <c r="T655" s="254"/>
      <c r="U655" s="254"/>
      <c r="V655" s="254"/>
      <c r="W655" s="254"/>
      <c r="X655" s="254"/>
      <c r="Y655" s="254"/>
      <c r="Z655" s="254"/>
    </row>
    <row r="656" spans="1:26" ht="13.5" customHeight="1">
      <c r="A656" s="254"/>
      <c r="B656" s="254"/>
      <c r="C656" s="254"/>
      <c r="D656" s="269"/>
      <c r="E656" s="254"/>
      <c r="F656" s="270"/>
      <c r="G656" s="254"/>
      <c r="H656" s="254"/>
      <c r="I656" s="254"/>
      <c r="J656" s="254"/>
      <c r="K656" s="254"/>
      <c r="L656" s="254"/>
      <c r="M656" s="254"/>
      <c r="N656" s="254"/>
      <c r="O656" s="254"/>
      <c r="P656" s="254"/>
      <c r="Q656" s="254"/>
      <c r="R656" s="254"/>
      <c r="S656" s="254"/>
      <c r="T656" s="254"/>
      <c r="U656" s="254"/>
      <c r="V656" s="254"/>
      <c r="W656" s="254"/>
      <c r="X656" s="254"/>
      <c r="Y656" s="254"/>
      <c r="Z656" s="254"/>
    </row>
    <row r="657" spans="1:26" ht="13.5" customHeight="1">
      <c r="A657" s="254"/>
      <c r="B657" s="254"/>
      <c r="C657" s="254"/>
      <c r="D657" s="269"/>
      <c r="E657" s="254"/>
      <c r="F657" s="270"/>
      <c r="G657" s="254"/>
      <c r="H657" s="254"/>
      <c r="I657" s="254"/>
      <c r="J657" s="254"/>
      <c r="K657" s="254"/>
      <c r="L657" s="254"/>
      <c r="M657" s="254"/>
      <c r="N657" s="254"/>
      <c r="O657" s="254"/>
      <c r="P657" s="254"/>
      <c r="Q657" s="254"/>
      <c r="R657" s="254"/>
      <c r="S657" s="254"/>
      <c r="T657" s="254"/>
      <c r="U657" s="254"/>
      <c r="V657" s="254"/>
      <c r="W657" s="254"/>
      <c r="X657" s="254"/>
      <c r="Y657" s="254"/>
      <c r="Z657" s="254"/>
    </row>
    <row r="658" spans="1:26" ht="13.5" customHeight="1">
      <c r="A658" s="254"/>
      <c r="B658" s="254"/>
      <c r="C658" s="254"/>
      <c r="D658" s="269"/>
      <c r="E658" s="254"/>
      <c r="F658" s="270"/>
      <c r="G658" s="254"/>
      <c r="H658" s="254"/>
      <c r="I658" s="254"/>
      <c r="J658" s="254"/>
      <c r="K658" s="254"/>
      <c r="L658" s="254"/>
      <c r="M658" s="254"/>
      <c r="N658" s="254"/>
      <c r="O658" s="254"/>
      <c r="P658" s="254"/>
      <c r="Q658" s="254"/>
      <c r="R658" s="254"/>
      <c r="S658" s="254"/>
      <c r="T658" s="254"/>
      <c r="U658" s="254"/>
      <c r="V658" s="254"/>
      <c r="W658" s="254"/>
      <c r="X658" s="254"/>
      <c r="Y658" s="254"/>
      <c r="Z658" s="254"/>
    </row>
    <row r="659" spans="1:26" ht="13.5" customHeight="1">
      <c r="A659" s="254"/>
      <c r="B659" s="254"/>
      <c r="C659" s="254"/>
      <c r="D659" s="269"/>
      <c r="E659" s="254"/>
      <c r="F659" s="270"/>
      <c r="G659" s="254"/>
      <c r="H659" s="254"/>
      <c r="I659" s="254"/>
      <c r="J659" s="254"/>
      <c r="K659" s="254"/>
      <c r="L659" s="254"/>
      <c r="M659" s="254"/>
      <c r="N659" s="254"/>
      <c r="O659" s="254"/>
      <c r="P659" s="254"/>
      <c r="Q659" s="254"/>
      <c r="R659" s="254"/>
      <c r="S659" s="254"/>
      <c r="T659" s="254"/>
      <c r="U659" s="254"/>
      <c r="V659" s="254"/>
      <c r="W659" s="254"/>
      <c r="X659" s="254"/>
      <c r="Y659" s="254"/>
      <c r="Z659" s="254"/>
    </row>
    <row r="660" spans="1:26" ht="13.5" customHeight="1">
      <c r="A660" s="254"/>
      <c r="B660" s="254"/>
      <c r="C660" s="254"/>
      <c r="D660" s="269"/>
      <c r="E660" s="254"/>
      <c r="F660" s="270"/>
      <c r="G660" s="254"/>
      <c r="H660" s="254"/>
      <c r="I660" s="254"/>
      <c r="J660" s="254"/>
      <c r="K660" s="254"/>
      <c r="L660" s="254"/>
      <c r="M660" s="254"/>
      <c r="N660" s="254"/>
      <c r="O660" s="254"/>
      <c r="P660" s="254"/>
      <c r="Q660" s="254"/>
      <c r="R660" s="254"/>
      <c r="S660" s="254"/>
      <c r="T660" s="254"/>
      <c r="U660" s="254"/>
      <c r="V660" s="254"/>
      <c r="W660" s="254"/>
      <c r="X660" s="254"/>
      <c r="Y660" s="254"/>
      <c r="Z660" s="254"/>
    </row>
    <row r="661" spans="1:26" ht="13.5" customHeight="1">
      <c r="A661" s="254"/>
      <c r="B661" s="254"/>
      <c r="C661" s="254"/>
      <c r="D661" s="269"/>
      <c r="E661" s="254"/>
      <c r="F661" s="270"/>
      <c r="G661" s="254"/>
      <c r="H661" s="254"/>
      <c r="I661" s="254"/>
      <c r="J661" s="254"/>
      <c r="K661" s="254"/>
      <c r="L661" s="254"/>
      <c r="M661" s="254"/>
      <c r="N661" s="254"/>
      <c r="O661" s="254"/>
      <c r="P661" s="254"/>
      <c r="Q661" s="254"/>
      <c r="R661" s="254"/>
      <c r="S661" s="254"/>
      <c r="T661" s="254"/>
      <c r="U661" s="254"/>
      <c r="V661" s="254"/>
      <c r="W661" s="254"/>
      <c r="X661" s="254"/>
      <c r="Y661" s="254"/>
      <c r="Z661" s="254"/>
    </row>
    <row r="662" spans="1:26" ht="13.5" customHeight="1">
      <c r="A662" s="254"/>
      <c r="B662" s="254"/>
      <c r="C662" s="254"/>
      <c r="D662" s="269"/>
      <c r="E662" s="254"/>
      <c r="F662" s="270"/>
      <c r="G662" s="254"/>
      <c r="H662" s="254"/>
      <c r="I662" s="254"/>
      <c r="J662" s="254"/>
      <c r="K662" s="254"/>
      <c r="L662" s="254"/>
      <c r="M662" s="254"/>
      <c r="N662" s="254"/>
      <c r="O662" s="254"/>
      <c r="P662" s="254"/>
      <c r="Q662" s="254"/>
      <c r="R662" s="254"/>
      <c r="S662" s="254"/>
      <c r="T662" s="254"/>
      <c r="U662" s="254"/>
      <c r="V662" s="254"/>
      <c r="W662" s="254"/>
      <c r="X662" s="254"/>
      <c r="Y662" s="254"/>
      <c r="Z662" s="254"/>
    </row>
    <row r="663" spans="1:26" ht="13.5" customHeight="1">
      <c r="A663" s="254"/>
      <c r="B663" s="254"/>
      <c r="C663" s="254"/>
      <c r="D663" s="269"/>
      <c r="E663" s="254"/>
      <c r="F663" s="270"/>
      <c r="G663" s="254"/>
      <c r="H663" s="254"/>
      <c r="I663" s="254"/>
      <c r="J663" s="254"/>
      <c r="K663" s="254"/>
      <c r="L663" s="254"/>
      <c r="M663" s="254"/>
      <c r="N663" s="254"/>
      <c r="O663" s="254"/>
      <c r="P663" s="254"/>
      <c r="Q663" s="254"/>
      <c r="R663" s="254"/>
      <c r="S663" s="254"/>
      <c r="T663" s="254"/>
      <c r="U663" s="254"/>
      <c r="V663" s="254"/>
      <c r="W663" s="254"/>
      <c r="X663" s="254"/>
      <c r="Y663" s="254"/>
      <c r="Z663" s="254"/>
    </row>
    <row r="664" spans="1:26" ht="13.5" customHeight="1">
      <c r="A664" s="254"/>
      <c r="B664" s="254"/>
      <c r="C664" s="254"/>
      <c r="D664" s="269"/>
      <c r="E664" s="254"/>
      <c r="F664" s="270"/>
      <c r="G664" s="254"/>
      <c r="H664" s="254"/>
      <c r="I664" s="254"/>
      <c r="J664" s="254"/>
      <c r="K664" s="254"/>
      <c r="L664" s="254"/>
      <c r="M664" s="254"/>
      <c r="N664" s="254"/>
      <c r="O664" s="254"/>
      <c r="P664" s="254"/>
      <c r="Q664" s="254"/>
      <c r="R664" s="254"/>
      <c r="S664" s="254"/>
      <c r="T664" s="254"/>
      <c r="U664" s="254"/>
      <c r="V664" s="254"/>
      <c r="W664" s="254"/>
      <c r="X664" s="254"/>
      <c r="Y664" s="254"/>
      <c r="Z664" s="254"/>
    </row>
    <row r="665" spans="1:26" ht="13.5" customHeight="1">
      <c r="A665" s="254"/>
      <c r="B665" s="254"/>
      <c r="C665" s="254"/>
      <c r="D665" s="269"/>
      <c r="E665" s="254"/>
      <c r="F665" s="270"/>
      <c r="G665" s="254"/>
      <c r="H665" s="254"/>
      <c r="I665" s="254"/>
      <c r="J665" s="254"/>
      <c r="K665" s="254"/>
      <c r="L665" s="254"/>
      <c r="M665" s="254"/>
      <c r="N665" s="254"/>
      <c r="O665" s="254"/>
      <c r="P665" s="254"/>
      <c r="Q665" s="254"/>
      <c r="R665" s="254"/>
      <c r="S665" s="254"/>
      <c r="T665" s="254"/>
      <c r="U665" s="254"/>
      <c r="V665" s="254"/>
      <c r="W665" s="254"/>
      <c r="X665" s="254"/>
      <c r="Y665" s="254"/>
      <c r="Z665" s="254"/>
    </row>
    <row r="666" spans="1:26" ht="13.5" customHeight="1">
      <c r="A666" s="254"/>
      <c r="B666" s="254"/>
      <c r="C666" s="254"/>
      <c r="D666" s="269"/>
      <c r="E666" s="254"/>
      <c r="F666" s="270"/>
      <c r="G666" s="254"/>
      <c r="H666" s="254"/>
      <c r="I666" s="254"/>
      <c r="J666" s="254"/>
      <c r="K666" s="254"/>
      <c r="L666" s="254"/>
      <c r="M666" s="254"/>
      <c r="N666" s="254"/>
      <c r="O666" s="254"/>
      <c r="P666" s="254"/>
      <c r="Q666" s="254"/>
      <c r="R666" s="254"/>
      <c r="S666" s="254"/>
      <c r="T666" s="254"/>
      <c r="U666" s="254"/>
      <c r="V666" s="254"/>
      <c r="W666" s="254"/>
      <c r="X666" s="254"/>
      <c r="Y666" s="254"/>
      <c r="Z666" s="254"/>
    </row>
    <row r="667" spans="1:26" ht="13.5" customHeight="1">
      <c r="A667" s="254"/>
      <c r="B667" s="254"/>
      <c r="C667" s="254"/>
      <c r="D667" s="269"/>
      <c r="E667" s="254"/>
      <c r="F667" s="270"/>
      <c r="G667" s="254"/>
      <c r="H667" s="254"/>
      <c r="I667" s="254"/>
      <c r="J667" s="254"/>
      <c r="K667" s="254"/>
      <c r="L667" s="254"/>
      <c r="M667" s="254"/>
      <c r="N667" s="254"/>
      <c r="O667" s="254"/>
      <c r="P667" s="254"/>
      <c r="Q667" s="254"/>
      <c r="R667" s="254"/>
      <c r="S667" s="254"/>
      <c r="T667" s="254"/>
      <c r="U667" s="254"/>
      <c r="V667" s="254"/>
      <c r="W667" s="254"/>
      <c r="X667" s="254"/>
      <c r="Y667" s="254"/>
      <c r="Z667" s="254"/>
    </row>
    <row r="668" spans="1:26" ht="13.5" customHeight="1">
      <c r="A668" s="254"/>
      <c r="B668" s="254"/>
      <c r="C668" s="254"/>
      <c r="D668" s="269"/>
      <c r="E668" s="254"/>
      <c r="F668" s="270"/>
      <c r="G668" s="254"/>
      <c r="H668" s="254"/>
      <c r="I668" s="254"/>
      <c r="J668" s="254"/>
      <c r="K668" s="254"/>
      <c r="L668" s="254"/>
      <c r="M668" s="254"/>
      <c r="N668" s="254"/>
      <c r="O668" s="254"/>
      <c r="P668" s="254"/>
      <c r="Q668" s="254"/>
      <c r="R668" s="254"/>
      <c r="S668" s="254"/>
      <c r="T668" s="254"/>
      <c r="U668" s="254"/>
      <c r="V668" s="254"/>
      <c r="W668" s="254"/>
      <c r="X668" s="254"/>
      <c r="Y668" s="254"/>
      <c r="Z668" s="254"/>
    </row>
    <row r="669" spans="1:26" ht="13.5" customHeight="1">
      <c r="A669" s="254"/>
      <c r="B669" s="254"/>
      <c r="C669" s="254"/>
      <c r="D669" s="269"/>
      <c r="E669" s="254"/>
      <c r="F669" s="270"/>
      <c r="G669" s="254"/>
      <c r="H669" s="254"/>
      <c r="I669" s="254"/>
      <c r="J669" s="254"/>
      <c r="K669" s="254"/>
      <c r="L669" s="254"/>
      <c r="M669" s="254"/>
      <c r="N669" s="254"/>
      <c r="O669" s="254"/>
      <c r="P669" s="254"/>
      <c r="Q669" s="254"/>
      <c r="R669" s="254"/>
      <c r="S669" s="254"/>
      <c r="T669" s="254"/>
      <c r="U669" s="254"/>
      <c r="V669" s="254"/>
      <c r="W669" s="254"/>
      <c r="X669" s="254"/>
      <c r="Y669" s="254"/>
      <c r="Z669" s="254"/>
    </row>
    <row r="670" spans="1:26" ht="13.5" customHeight="1">
      <c r="A670" s="254"/>
      <c r="B670" s="254"/>
      <c r="C670" s="254"/>
      <c r="D670" s="269"/>
      <c r="E670" s="254"/>
      <c r="F670" s="270"/>
      <c r="G670" s="254"/>
      <c r="H670" s="254"/>
      <c r="I670" s="254"/>
      <c r="J670" s="254"/>
      <c r="K670" s="254"/>
      <c r="L670" s="254"/>
      <c r="M670" s="254"/>
      <c r="N670" s="254"/>
      <c r="O670" s="254"/>
      <c r="P670" s="254"/>
      <c r="Q670" s="254"/>
      <c r="R670" s="254"/>
      <c r="S670" s="254"/>
      <c r="T670" s="254"/>
      <c r="U670" s="254"/>
      <c r="V670" s="254"/>
      <c r="W670" s="254"/>
      <c r="X670" s="254"/>
      <c r="Y670" s="254"/>
      <c r="Z670" s="254"/>
    </row>
    <row r="671" spans="1:26" ht="13.5" customHeight="1">
      <c r="A671" s="254"/>
      <c r="B671" s="254"/>
      <c r="C671" s="254"/>
      <c r="D671" s="269"/>
      <c r="E671" s="254"/>
      <c r="F671" s="270"/>
      <c r="G671" s="254"/>
      <c r="H671" s="254"/>
      <c r="I671" s="254"/>
      <c r="J671" s="254"/>
      <c r="K671" s="254"/>
      <c r="L671" s="254"/>
      <c r="M671" s="254"/>
      <c r="N671" s="254"/>
      <c r="O671" s="254"/>
      <c r="P671" s="254"/>
      <c r="Q671" s="254"/>
      <c r="R671" s="254"/>
      <c r="S671" s="254"/>
      <c r="T671" s="254"/>
      <c r="U671" s="254"/>
      <c r="V671" s="254"/>
      <c r="W671" s="254"/>
      <c r="X671" s="254"/>
      <c r="Y671" s="254"/>
      <c r="Z671" s="254"/>
    </row>
    <row r="672" spans="1:26" ht="13.5" customHeight="1">
      <c r="A672" s="254"/>
      <c r="B672" s="254"/>
      <c r="C672" s="254"/>
      <c r="D672" s="269"/>
      <c r="E672" s="254"/>
      <c r="F672" s="270"/>
      <c r="G672" s="254"/>
      <c r="H672" s="254"/>
      <c r="I672" s="254"/>
      <c r="J672" s="254"/>
      <c r="K672" s="254"/>
      <c r="L672" s="254"/>
      <c r="M672" s="254"/>
      <c r="N672" s="254"/>
      <c r="O672" s="254"/>
      <c r="P672" s="254"/>
      <c r="Q672" s="254"/>
      <c r="R672" s="254"/>
      <c r="S672" s="254"/>
      <c r="T672" s="254"/>
      <c r="U672" s="254"/>
      <c r="V672" s="254"/>
      <c r="W672" s="254"/>
      <c r="X672" s="254"/>
      <c r="Y672" s="254"/>
      <c r="Z672" s="254"/>
    </row>
    <row r="673" spans="1:26" ht="13.5" customHeight="1">
      <c r="A673" s="254"/>
      <c r="B673" s="254"/>
      <c r="C673" s="254"/>
      <c r="D673" s="269"/>
      <c r="E673" s="254"/>
      <c r="F673" s="270"/>
      <c r="G673" s="254"/>
      <c r="H673" s="254"/>
      <c r="I673" s="254"/>
      <c r="J673" s="254"/>
      <c r="K673" s="254"/>
      <c r="L673" s="254"/>
      <c r="M673" s="254"/>
      <c r="N673" s="254"/>
      <c r="O673" s="254"/>
      <c r="P673" s="254"/>
      <c r="Q673" s="254"/>
      <c r="R673" s="254"/>
      <c r="S673" s="254"/>
      <c r="T673" s="254"/>
      <c r="U673" s="254"/>
      <c r="V673" s="254"/>
      <c r="W673" s="254"/>
      <c r="X673" s="254"/>
      <c r="Y673" s="254"/>
      <c r="Z673" s="254"/>
    </row>
    <row r="674" spans="1:26" ht="13.5" customHeight="1">
      <c r="A674" s="254"/>
      <c r="B674" s="254"/>
      <c r="C674" s="254"/>
      <c r="D674" s="269"/>
      <c r="E674" s="254"/>
      <c r="F674" s="270"/>
      <c r="G674" s="254"/>
      <c r="H674" s="254"/>
      <c r="I674" s="254"/>
      <c r="J674" s="254"/>
      <c r="K674" s="254"/>
      <c r="L674" s="254"/>
      <c r="M674" s="254"/>
      <c r="N674" s="254"/>
      <c r="O674" s="254"/>
      <c r="P674" s="254"/>
      <c r="Q674" s="254"/>
      <c r="R674" s="254"/>
      <c r="S674" s="254"/>
      <c r="T674" s="254"/>
      <c r="U674" s="254"/>
      <c r="V674" s="254"/>
      <c r="W674" s="254"/>
      <c r="X674" s="254"/>
      <c r="Y674" s="254"/>
      <c r="Z674" s="254"/>
    </row>
    <row r="675" spans="1:26" ht="13.5" customHeight="1">
      <c r="A675" s="254"/>
      <c r="B675" s="254"/>
      <c r="C675" s="254"/>
      <c r="D675" s="269"/>
      <c r="E675" s="254"/>
      <c r="F675" s="270"/>
      <c r="G675" s="254"/>
      <c r="H675" s="254"/>
      <c r="I675" s="254"/>
      <c r="J675" s="254"/>
      <c r="K675" s="254"/>
      <c r="L675" s="254"/>
      <c r="M675" s="254"/>
      <c r="N675" s="254"/>
      <c r="O675" s="254"/>
      <c r="P675" s="254"/>
      <c r="Q675" s="254"/>
      <c r="R675" s="254"/>
      <c r="S675" s="254"/>
      <c r="T675" s="254"/>
      <c r="U675" s="254"/>
      <c r="V675" s="254"/>
      <c r="W675" s="254"/>
      <c r="X675" s="254"/>
      <c r="Y675" s="254"/>
      <c r="Z675" s="254"/>
    </row>
    <row r="676" spans="1:26" ht="13.5" customHeight="1">
      <c r="A676" s="254"/>
      <c r="B676" s="254"/>
      <c r="C676" s="254"/>
      <c r="D676" s="269"/>
      <c r="E676" s="254"/>
      <c r="F676" s="270"/>
      <c r="G676" s="254"/>
      <c r="H676" s="254"/>
      <c r="I676" s="254"/>
      <c r="J676" s="254"/>
      <c r="K676" s="254"/>
      <c r="L676" s="254"/>
      <c r="M676" s="254"/>
      <c r="N676" s="254"/>
      <c r="O676" s="254"/>
      <c r="P676" s="254"/>
      <c r="Q676" s="254"/>
      <c r="R676" s="254"/>
      <c r="S676" s="254"/>
      <c r="T676" s="254"/>
      <c r="U676" s="254"/>
      <c r="V676" s="254"/>
      <c r="W676" s="254"/>
      <c r="X676" s="254"/>
      <c r="Y676" s="254"/>
      <c r="Z676" s="254"/>
    </row>
    <row r="677" spans="1:26" ht="13.5" customHeight="1">
      <c r="A677" s="254"/>
      <c r="B677" s="254"/>
      <c r="C677" s="254"/>
      <c r="D677" s="269"/>
      <c r="E677" s="254"/>
      <c r="F677" s="270"/>
      <c r="G677" s="254"/>
      <c r="H677" s="254"/>
      <c r="I677" s="254"/>
      <c r="J677" s="254"/>
      <c r="K677" s="254"/>
      <c r="L677" s="254"/>
      <c r="M677" s="254"/>
      <c r="N677" s="254"/>
      <c r="O677" s="254"/>
      <c r="P677" s="254"/>
      <c r="Q677" s="254"/>
      <c r="R677" s="254"/>
      <c r="S677" s="254"/>
      <c r="T677" s="254"/>
      <c r="U677" s="254"/>
      <c r="V677" s="254"/>
      <c r="W677" s="254"/>
      <c r="X677" s="254"/>
      <c r="Y677" s="254"/>
      <c r="Z677" s="254"/>
    </row>
    <row r="678" spans="1:26" ht="13.5" customHeight="1">
      <c r="A678" s="254"/>
      <c r="B678" s="254"/>
      <c r="C678" s="254"/>
      <c r="D678" s="269"/>
      <c r="E678" s="254"/>
      <c r="F678" s="270"/>
      <c r="G678" s="254"/>
      <c r="H678" s="254"/>
      <c r="I678" s="254"/>
      <c r="J678" s="254"/>
      <c r="K678" s="254"/>
      <c r="L678" s="254"/>
      <c r="M678" s="254"/>
      <c r="N678" s="254"/>
      <c r="O678" s="254"/>
      <c r="P678" s="254"/>
      <c r="Q678" s="254"/>
      <c r="R678" s="254"/>
      <c r="S678" s="254"/>
      <c r="T678" s="254"/>
      <c r="U678" s="254"/>
      <c r="V678" s="254"/>
      <c r="W678" s="254"/>
      <c r="X678" s="254"/>
      <c r="Y678" s="254"/>
      <c r="Z678" s="254"/>
    </row>
    <row r="679" spans="1:26" ht="13.5" customHeight="1">
      <c r="A679" s="254"/>
      <c r="B679" s="254"/>
      <c r="C679" s="254"/>
      <c r="D679" s="269"/>
      <c r="E679" s="254"/>
      <c r="F679" s="270"/>
      <c r="G679" s="254"/>
      <c r="H679" s="254"/>
      <c r="I679" s="254"/>
      <c r="J679" s="254"/>
      <c r="K679" s="254"/>
      <c r="L679" s="254"/>
      <c r="M679" s="254"/>
      <c r="N679" s="254"/>
      <c r="O679" s="254"/>
      <c r="P679" s="254"/>
      <c r="Q679" s="254"/>
      <c r="R679" s="254"/>
      <c r="S679" s="254"/>
      <c r="T679" s="254"/>
      <c r="U679" s="254"/>
      <c r="V679" s="254"/>
      <c r="W679" s="254"/>
      <c r="X679" s="254"/>
      <c r="Y679" s="254"/>
      <c r="Z679" s="254"/>
    </row>
    <row r="680" spans="1:26" ht="13.5" customHeight="1">
      <c r="A680" s="254"/>
      <c r="B680" s="254"/>
      <c r="C680" s="254"/>
      <c r="D680" s="269"/>
      <c r="E680" s="254"/>
      <c r="F680" s="270"/>
      <c r="G680" s="254"/>
      <c r="H680" s="254"/>
      <c r="I680" s="254"/>
      <c r="J680" s="254"/>
      <c r="K680" s="254"/>
      <c r="L680" s="254"/>
      <c r="M680" s="254"/>
      <c r="N680" s="254"/>
      <c r="O680" s="254"/>
      <c r="P680" s="254"/>
      <c r="Q680" s="254"/>
      <c r="R680" s="254"/>
      <c r="S680" s="254"/>
      <c r="T680" s="254"/>
      <c r="U680" s="254"/>
      <c r="V680" s="254"/>
      <c r="W680" s="254"/>
      <c r="X680" s="254"/>
      <c r="Y680" s="254"/>
      <c r="Z680" s="254"/>
    </row>
    <row r="681" spans="1:26" ht="13.5" customHeight="1">
      <c r="A681" s="254"/>
      <c r="B681" s="254"/>
      <c r="C681" s="254"/>
      <c r="D681" s="269"/>
      <c r="E681" s="254"/>
      <c r="F681" s="270"/>
      <c r="G681" s="254"/>
      <c r="H681" s="254"/>
      <c r="I681" s="254"/>
      <c r="J681" s="254"/>
      <c r="K681" s="254"/>
      <c r="L681" s="254"/>
      <c r="M681" s="254"/>
      <c r="N681" s="254"/>
      <c r="O681" s="254"/>
      <c r="P681" s="254"/>
      <c r="Q681" s="254"/>
      <c r="R681" s="254"/>
      <c r="S681" s="254"/>
      <c r="T681" s="254"/>
      <c r="U681" s="254"/>
      <c r="V681" s="254"/>
      <c r="W681" s="254"/>
      <c r="X681" s="254"/>
      <c r="Y681" s="254"/>
      <c r="Z681" s="254"/>
    </row>
    <row r="682" spans="1:26" ht="13.5" customHeight="1">
      <c r="A682" s="254"/>
      <c r="B682" s="254"/>
      <c r="C682" s="254"/>
      <c r="D682" s="269"/>
      <c r="E682" s="254"/>
      <c r="F682" s="270"/>
      <c r="G682" s="254"/>
      <c r="H682" s="254"/>
      <c r="I682" s="254"/>
      <c r="J682" s="254"/>
      <c r="K682" s="254"/>
      <c r="L682" s="254"/>
      <c r="M682" s="254"/>
      <c r="N682" s="254"/>
      <c r="O682" s="254"/>
      <c r="P682" s="254"/>
      <c r="Q682" s="254"/>
      <c r="R682" s="254"/>
      <c r="S682" s="254"/>
      <c r="T682" s="254"/>
      <c r="U682" s="254"/>
      <c r="V682" s="254"/>
      <c r="W682" s="254"/>
      <c r="X682" s="254"/>
      <c r="Y682" s="254"/>
      <c r="Z682" s="254"/>
    </row>
    <row r="683" spans="1:26" ht="13.5" customHeight="1">
      <c r="A683" s="254"/>
      <c r="B683" s="254"/>
      <c r="C683" s="254"/>
      <c r="D683" s="269"/>
      <c r="E683" s="254"/>
      <c r="F683" s="270"/>
      <c r="G683" s="254"/>
      <c r="H683" s="254"/>
      <c r="I683" s="254"/>
      <c r="J683" s="254"/>
      <c r="K683" s="254"/>
      <c r="L683" s="254"/>
      <c r="M683" s="254"/>
      <c r="N683" s="254"/>
      <c r="O683" s="254"/>
      <c r="P683" s="254"/>
      <c r="Q683" s="254"/>
      <c r="R683" s="254"/>
      <c r="S683" s="254"/>
      <c r="T683" s="254"/>
      <c r="U683" s="254"/>
      <c r="V683" s="254"/>
      <c r="W683" s="254"/>
      <c r="X683" s="254"/>
      <c r="Y683" s="254"/>
      <c r="Z683" s="254"/>
    </row>
    <row r="684" spans="1:26" ht="13.5" customHeight="1">
      <c r="A684" s="254"/>
      <c r="B684" s="254"/>
      <c r="C684" s="254"/>
      <c r="D684" s="269"/>
      <c r="E684" s="254"/>
      <c r="F684" s="270"/>
      <c r="G684" s="254"/>
      <c r="H684" s="254"/>
      <c r="I684" s="254"/>
      <c r="J684" s="254"/>
      <c r="K684" s="254"/>
      <c r="L684" s="254"/>
      <c r="M684" s="254"/>
      <c r="N684" s="254"/>
      <c r="O684" s="254"/>
      <c r="P684" s="254"/>
      <c r="Q684" s="254"/>
      <c r="R684" s="254"/>
      <c r="S684" s="254"/>
      <c r="T684" s="254"/>
      <c r="U684" s="254"/>
      <c r="V684" s="254"/>
      <c r="W684" s="254"/>
      <c r="X684" s="254"/>
      <c r="Y684" s="254"/>
      <c r="Z684" s="254"/>
    </row>
    <row r="685" spans="1:26" ht="13.5" customHeight="1">
      <c r="A685" s="254"/>
      <c r="B685" s="254"/>
      <c r="C685" s="254"/>
      <c r="D685" s="269"/>
      <c r="E685" s="254"/>
      <c r="F685" s="270"/>
      <c r="G685" s="254"/>
      <c r="H685" s="254"/>
      <c r="I685" s="254"/>
      <c r="J685" s="254"/>
      <c r="K685" s="254"/>
      <c r="L685" s="254"/>
      <c r="M685" s="254"/>
      <c r="N685" s="254"/>
      <c r="O685" s="254"/>
      <c r="P685" s="254"/>
      <c r="Q685" s="254"/>
      <c r="R685" s="254"/>
      <c r="S685" s="254"/>
      <c r="T685" s="254"/>
      <c r="U685" s="254"/>
      <c r="V685" s="254"/>
      <c r="W685" s="254"/>
      <c r="X685" s="254"/>
      <c r="Y685" s="254"/>
      <c r="Z685" s="254"/>
    </row>
    <row r="686" spans="1:26" ht="13.5" customHeight="1">
      <c r="A686" s="254"/>
      <c r="B686" s="254"/>
      <c r="C686" s="254"/>
      <c r="D686" s="269"/>
      <c r="E686" s="254"/>
      <c r="F686" s="270"/>
      <c r="G686" s="254"/>
      <c r="H686" s="254"/>
      <c r="I686" s="254"/>
      <c r="J686" s="254"/>
      <c r="K686" s="254"/>
      <c r="L686" s="254"/>
      <c r="M686" s="254"/>
      <c r="N686" s="254"/>
      <c r="O686" s="254"/>
      <c r="P686" s="254"/>
      <c r="Q686" s="254"/>
      <c r="R686" s="254"/>
      <c r="S686" s="254"/>
      <c r="T686" s="254"/>
      <c r="U686" s="254"/>
      <c r="V686" s="254"/>
      <c r="W686" s="254"/>
      <c r="X686" s="254"/>
      <c r="Y686" s="254"/>
      <c r="Z686" s="254"/>
    </row>
    <row r="687" spans="1:26" ht="13.5" customHeight="1">
      <c r="A687" s="254"/>
      <c r="B687" s="254"/>
      <c r="C687" s="254"/>
      <c r="D687" s="269"/>
      <c r="E687" s="254"/>
      <c r="F687" s="270"/>
      <c r="G687" s="254"/>
      <c r="H687" s="254"/>
      <c r="I687" s="254"/>
      <c r="J687" s="254"/>
      <c r="K687" s="254"/>
      <c r="L687" s="254"/>
      <c r="M687" s="254"/>
      <c r="N687" s="254"/>
      <c r="O687" s="254"/>
      <c r="P687" s="254"/>
      <c r="Q687" s="254"/>
      <c r="R687" s="254"/>
      <c r="S687" s="254"/>
      <c r="T687" s="254"/>
      <c r="U687" s="254"/>
      <c r="V687" s="254"/>
      <c r="W687" s="254"/>
      <c r="X687" s="254"/>
      <c r="Y687" s="254"/>
      <c r="Z687" s="254"/>
    </row>
    <row r="688" spans="1:26" ht="13.5" customHeight="1">
      <c r="A688" s="254"/>
      <c r="B688" s="254"/>
      <c r="C688" s="254"/>
      <c r="D688" s="269"/>
      <c r="E688" s="254"/>
      <c r="F688" s="270"/>
      <c r="G688" s="254"/>
      <c r="H688" s="254"/>
      <c r="I688" s="254"/>
      <c r="J688" s="254"/>
      <c r="K688" s="254"/>
      <c r="L688" s="254"/>
      <c r="M688" s="254"/>
      <c r="N688" s="254"/>
      <c r="O688" s="254"/>
      <c r="P688" s="254"/>
      <c r="Q688" s="254"/>
      <c r="R688" s="254"/>
      <c r="S688" s="254"/>
      <c r="T688" s="254"/>
      <c r="U688" s="254"/>
      <c r="V688" s="254"/>
      <c r="W688" s="254"/>
      <c r="X688" s="254"/>
      <c r="Y688" s="254"/>
      <c r="Z688" s="254"/>
    </row>
    <row r="689" spans="1:26" ht="13.5" customHeight="1">
      <c r="A689" s="254"/>
      <c r="B689" s="254"/>
      <c r="C689" s="254"/>
      <c r="D689" s="269"/>
      <c r="E689" s="254"/>
      <c r="F689" s="270"/>
      <c r="G689" s="254"/>
      <c r="H689" s="254"/>
      <c r="I689" s="254"/>
      <c r="J689" s="254"/>
      <c r="K689" s="254"/>
      <c r="L689" s="254"/>
      <c r="M689" s="254"/>
      <c r="N689" s="254"/>
      <c r="O689" s="254"/>
      <c r="P689" s="254"/>
      <c r="Q689" s="254"/>
      <c r="R689" s="254"/>
      <c r="S689" s="254"/>
      <c r="T689" s="254"/>
      <c r="U689" s="254"/>
      <c r="V689" s="254"/>
      <c r="W689" s="254"/>
      <c r="X689" s="254"/>
      <c r="Y689" s="254"/>
      <c r="Z689" s="254"/>
    </row>
    <row r="690" spans="1:26" ht="13.5" customHeight="1">
      <c r="A690" s="254"/>
      <c r="B690" s="254"/>
      <c r="C690" s="254"/>
      <c r="D690" s="269"/>
      <c r="E690" s="254"/>
      <c r="F690" s="270"/>
      <c r="G690" s="254"/>
      <c r="H690" s="254"/>
      <c r="I690" s="254"/>
      <c r="J690" s="254"/>
      <c r="K690" s="254"/>
      <c r="L690" s="254"/>
      <c r="M690" s="254"/>
      <c r="N690" s="254"/>
      <c r="O690" s="254"/>
      <c r="P690" s="254"/>
      <c r="Q690" s="254"/>
      <c r="R690" s="254"/>
      <c r="S690" s="254"/>
      <c r="T690" s="254"/>
      <c r="U690" s="254"/>
      <c r="V690" s="254"/>
      <c r="W690" s="254"/>
      <c r="X690" s="254"/>
      <c r="Y690" s="254"/>
      <c r="Z690" s="254"/>
    </row>
    <row r="691" spans="1:26" ht="13.5" customHeight="1">
      <c r="A691" s="254"/>
      <c r="B691" s="254"/>
      <c r="C691" s="254"/>
      <c r="D691" s="269"/>
      <c r="E691" s="254"/>
      <c r="F691" s="270"/>
      <c r="G691" s="254"/>
      <c r="H691" s="254"/>
      <c r="I691" s="254"/>
      <c r="J691" s="254"/>
      <c r="K691" s="254"/>
      <c r="L691" s="254"/>
      <c r="M691" s="254"/>
      <c r="N691" s="254"/>
      <c r="O691" s="254"/>
      <c r="P691" s="254"/>
      <c r="Q691" s="254"/>
      <c r="R691" s="254"/>
      <c r="S691" s="254"/>
      <c r="T691" s="254"/>
      <c r="U691" s="254"/>
      <c r="V691" s="254"/>
      <c r="W691" s="254"/>
      <c r="X691" s="254"/>
      <c r="Y691" s="254"/>
      <c r="Z691" s="254"/>
    </row>
    <row r="692" spans="1:26" ht="13.5" customHeight="1">
      <c r="A692" s="254"/>
      <c r="B692" s="254"/>
      <c r="C692" s="254"/>
      <c r="D692" s="269"/>
      <c r="E692" s="254"/>
      <c r="F692" s="270"/>
      <c r="G692" s="254"/>
      <c r="H692" s="254"/>
      <c r="I692" s="254"/>
      <c r="J692" s="254"/>
      <c r="K692" s="254"/>
      <c r="L692" s="254"/>
      <c r="M692" s="254"/>
      <c r="N692" s="254"/>
      <c r="O692" s="254"/>
      <c r="P692" s="254"/>
      <c r="Q692" s="254"/>
      <c r="R692" s="254"/>
      <c r="S692" s="254"/>
      <c r="T692" s="254"/>
      <c r="U692" s="254"/>
      <c r="V692" s="254"/>
      <c r="W692" s="254"/>
      <c r="X692" s="254"/>
      <c r="Y692" s="254"/>
      <c r="Z692" s="254"/>
    </row>
    <row r="693" spans="1:26" ht="13.5" customHeight="1">
      <c r="A693" s="254"/>
      <c r="B693" s="254"/>
      <c r="C693" s="254"/>
      <c r="D693" s="269"/>
      <c r="E693" s="254"/>
      <c r="F693" s="270"/>
      <c r="G693" s="254"/>
      <c r="H693" s="254"/>
      <c r="I693" s="254"/>
      <c r="J693" s="254"/>
      <c r="K693" s="254"/>
      <c r="L693" s="254"/>
      <c r="M693" s="254"/>
      <c r="N693" s="254"/>
      <c r="O693" s="254"/>
      <c r="P693" s="254"/>
      <c r="Q693" s="254"/>
      <c r="R693" s="254"/>
      <c r="S693" s="254"/>
      <c r="T693" s="254"/>
      <c r="U693" s="254"/>
      <c r="V693" s="254"/>
      <c r="W693" s="254"/>
      <c r="X693" s="254"/>
      <c r="Y693" s="254"/>
      <c r="Z693" s="254"/>
    </row>
    <row r="694" spans="1:26" ht="13.5" customHeight="1">
      <c r="A694" s="254"/>
      <c r="B694" s="254"/>
      <c r="C694" s="254"/>
      <c r="D694" s="269"/>
      <c r="E694" s="254"/>
      <c r="F694" s="270"/>
      <c r="G694" s="254"/>
      <c r="H694" s="254"/>
      <c r="I694" s="254"/>
      <c r="J694" s="254"/>
      <c r="K694" s="254"/>
      <c r="L694" s="254"/>
      <c r="M694" s="254"/>
      <c r="N694" s="254"/>
      <c r="O694" s="254"/>
      <c r="P694" s="254"/>
      <c r="Q694" s="254"/>
      <c r="R694" s="254"/>
      <c r="S694" s="254"/>
      <c r="T694" s="254"/>
      <c r="U694" s="254"/>
      <c r="V694" s="254"/>
      <c r="W694" s="254"/>
      <c r="X694" s="254"/>
      <c r="Y694" s="254"/>
      <c r="Z694" s="254"/>
    </row>
    <row r="695" spans="1:26" ht="13.5" customHeight="1">
      <c r="A695" s="254"/>
      <c r="B695" s="254"/>
      <c r="C695" s="254"/>
      <c r="D695" s="269"/>
      <c r="E695" s="254"/>
      <c r="F695" s="270"/>
      <c r="G695" s="254"/>
      <c r="H695" s="254"/>
      <c r="I695" s="254"/>
      <c r="J695" s="254"/>
      <c r="K695" s="254"/>
      <c r="L695" s="254"/>
      <c r="M695" s="254"/>
      <c r="N695" s="254"/>
      <c r="O695" s="254"/>
      <c r="P695" s="254"/>
      <c r="Q695" s="254"/>
      <c r="R695" s="254"/>
      <c r="S695" s="254"/>
      <c r="T695" s="254"/>
      <c r="U695" s="254"/>
      <c r="V695" s="254"/>
      <c r="W695" s="254"/>
      <c r="X695" s="254"/>
      <c r="Y695" s="254"/>
      <c r="Z695" s="254"/>
    </row>
    <row r="696" spans="1:26" ht="13.5" customHeight="1">
      <c r="A696" s="254"/>
      <c r="B696" s="254"/>
      <c r="C696" s="254"/>
      <c r="D696" s="269"/>
      <c r="E696" s="254"/>
      <c r="F696" s="270"/>
      <c r="G696" s="254"/>
      <c r="H696" s="254"/>
      <c r="I696" s="254"/>
      <c r="J696" s="254"/>
      <c r="K696" s="254"/>
      <c r="L696" s="254"/>
      <c r="M696" s="254"/>
      <c r="N696" s="254"/>
      <c r="O696" s="254"/>
      <c r="P696" s="254"/>
      <c r="Q696" s="254"/>
      <c r="R696" s="254"/>
      <c r="S696" s="254"/>
      <c r="T696" s="254"/>
      <c r="U696" s="254"/>
      <c r="V696" s="254"/>
      <c r="W696" s="254"/>
      <c r="X696" s="254"/>
      <c r="Y696" s="254"/>
      <c r="Z696" s="254"/>
    </row>
    <row r="697" spans="1:26" ht="13.5" customHeight="1">
      <c r="A697" s="254"/>
      <c r="B697" s="254"/>
      <c r="C697" s="254"/>
      <c r="D697" s="269"/>
      <c r="E697" s="254"/>
      <c r="F697" s="270"/>
      <c r="G697" s="254"/>
      <c r="H697" s="254"/>
      <c r="I697" s="254"/>
      <c r="J697" s="254"/>
      <c r="K697" s="254"/>
      <c r="L697" s="254"/>
      <c r="M697" s="254"/>
      <c r="N697" s="254"/>
      <c r="O697" s="254"/>
      <c r="P697" s="254"/>
      <c r="Q697" s="254"/>
      <c r="R697" s="254"/>
      <c r="S697" s="254"/>
      <c r="T697" s="254"/>
      <c r="U697" s="254"/>
      <c r="V697" s="254"/>
      <c r="W697" s="254"/>
      <c r="X697" s="254"/>
      <c r="Y697" s="254"/>
      <c r="Z697" s="254"/>
    </row>
    <row r="698" spans="1:26" ht="13.5" customHeight="1">
      <c r="A698" s="254"/>
      <c r="B698" s="254"/>
      <c r="C698" s="254"/>
      <c r="D698" s="269"/>
      <c r="E698" s="254"/>
      <c r="F698" s="270"/>
      <c r="G698" s="254"/>
      <c r="H698" s="254"/>
      <c r="I698" s="254"/>
      <c r="J698" s="254"/>
      <c r="K698" s="254"/>
      <c r="L698" s="254"/>
      <c r="M698" s="254"/>
      <c r="N698" s="254"/>
      <c r="O698" s="254"/>
      <c r="P698" s="254"/>
      <c r="Q698" s="254"/>
      <c r="R698" s="254"/>
      <c r="S698" s="254"/>
      <c r="T698" s="254"/>
      <c r="U698" s="254"/>
      <c r="V698" s="254"/>
      <c r="W698" s="254"/>
      <c r="X698" s="254"/>
      <c r="Y698" s="254"/>
      <c r="Z698" s="254"/>
    </row>
    <row r="699" spans="1:26" ht="13.5" customHeight="1">
      <c r="A699" s="254"/>
      <c r="B699" s="254"/>
      <c r="C699" s="254"/>
      <c r="D699" s="269"/>
      <c r="E699" s="254"/>
      <c r="F699" s="270"/>
      <c r="G699" s="254"/>
      <c r="H699" s="254"/>
      <c r="I699" s="254"/>
      <c r="J699" s="254"/>
      <c r="K699" s="254"/>
      <c r="L699" s="254"/>
      <c r="M699" s="254"/>
      <c r="N699" s="254"/>
      <c r="O699" s="254"/>
      <c r="P699" s="254"/>
      <c r="Q699" s="254"/>
      <c r="R699" s="254"/>
      <c r="S699" s="254"/>
      <c r="T699" s="254"/>
      <c r="U699" s="254"/>
      <c r="V699" s="254"/>
      <c r="W699" s="254"/>
      <c r="X699" s="254"/>
      <c r="Y699" s="254"/>
      <c r="Z699" s="254"/>
    </row>
    <row r="700" spans="1:26" ht="13.5" customHeight="1">
      <c r="A700" s="254"/>
      <c r="B700" s="254"/>
      <c r="C700" s="254"/>
      <c r="D700" s="269"/>
      <c r="E700" s="254"/>
      <c r="F700" s="270"/>
      <c r="G700" s="254"/>
      <c r="H700" s="254"/>
      <c r="I700" s="254"/>
      <c r="J700" s="254"/>
      <c r="K700" s="254"/>
      <c r="L700" s="254"/>
      <c r="M700" s="254"/>
      <c r="N700" s="254"/>
      <c r="O700" s="254"/>
      <c r="P700" s="254"/>
      <c r="Q700" s="254"/>
      <c r="R700" s="254"/>
      <c r="S700" s="254"/>
      <c r="T700" s="254"/>
      <c r="U700" s="254"/>
      <c r="V700" s="254"/>
      <c r="W700" s="254"/>
      <c r="X700" s="254"/>
      <c r="Y700" s="254"/>
      <c r="Z700" s="254"/>
    </row>
    <row r="701" spans="1:26" ht="13.5" customHeight="1">
      <c r="A701" s="254"/>
      <c r="B701" s="254"/>
      <c r="C701" s="254"/>
      <c r="D701" s="269"/>
      <c r="E701" s="254"/>
      <c r="F701" s="270"/>
      <c r="G701" s="254"/>
      <c r="H701" s="254"/>
      <c r="I701" s="254"/>
      <c r="J701" s="254"/>
      <c r="K701" s="254"/>
      <c r="L701" s="254"/>
      <c r="M701" s="254"/>
      <c r="N701" s="254"/>
      <c r="O701" s="254"/>
      <c r="P701" s="254"/>
      <c r="Q701" s="254"/>
      <c r="R701" s="254"/>
      <c r="S701" s="254"/>
      <c r="T701" s="254"/>
      <c r="U701" s="254"/>
      <c r="V701" s="254"/>
      <c r="W701" s="254"/>
      <c r="X701" s="254"/>
      <c r="Y701" s="254"/>
      <c r="Z701" s="254"/>
    </row>
    <row r="702" spans="1:26" ht="13.5" customHeight="1">
      <c r="A702" s="254"/>
      <c r="B702" s="254"/>
      <c r="C702" s="254"/>
      <c r="D702" s="269"/>
      <c r="E702" s="254"/>
      <c r="F702" s="270"/>
      <c r="G702" s="254"/>
      <c r="H702" s="254"/>
      <c r="I702" s="254"/>
      <c r="J702" s="254"/>
      <c r="K702" s="254"/>
      <c r="L702" s="254"/>
      <c r="M702" s="254"/>
      <c r="N702" s="254"/>
      <c r="O702" s="254"/>
      <c r="P702" s="254"/>
      <c r="Q702" s="254"/>
      <c r="R702" s="254"/>
      <c r="S702" s="254"/>
      <c r="T702" s="254"/>
      <c r="U702" s="254"/>
      <c r="V702" s="254"/>
      <c r="W702" s="254"/>
      <c r="X702" s="254"/>
      <c r="Y702" s="254"/>
      <c r="Z702" s="254"/>
    </row>
    <row r="703" spans="1:26" ht="13.5" customHeight="1">
      <c r="A703" s="254"/>
      <c r="B703" s="254"/>
      <c r="C703" s="254"/>
      <c r="D703" s="269"/>
      <c r="E703" s="254"/>
      <c r="F703" s="270"/>
      <c r="G703" s="254"/>
      <c r="H703" s="254"/>
      <c r="I703" s="254"/>
      <c r="J703" s="254"/>
      <c r="K703" s="254"/>
      <c r="L703" s="254"/>
      <c r="M703" s="254"/>
      <c r="N703" s="254"/>
      <c r="O703" s="254"/>
      <c r="P703" s="254"/>
      <c r="Q703" s="254"/>
      <c r="R703" s="254"/>
      <c r="S703" s="254"/>
      <c r="T703" s="254"/>
      <c r="U703" s="254"/>
      <c r="V703" s="254"/>
      <c r="W703" s="254"/>
      <c r="X703" s="254"/>
      <c r="Y703" s="254"/>
      <c r="Z703" s="254"/>
    </row>
    <row r="704" spans="1:26" ht="13.5" customHeight="1">
      <c r="A704" s="254"/>
      <c r="B704" s="254"/>
      <c r="C704" s="254"/>
      <c r="D704" s="269"/>
      <c r="E704" s="254"/>
      <c r="F704" s="270"/>
      <c r="G704" s="254"/>
      <c r="H704" s="254"/>
      <c r="I704" s="254"/>
      <c r="J704" s="254"/>
      <c r="K704" s="254"/>
      <c r="L704" s="254"/>
      <c r="M704" s="254"/>
      <c r="N704" s="254"/>
      <c r="O704" s="254"/>
      <c r="P704" s="254"/>
      <c r="Q704" s="254"/>
      <c r="R704" s="254"/>
      <c r="S704" s="254"/>
      <c r="T704" s="254"/>
      <c r="U704" s="254"/>
      <c r="V704" s="254"/>
      <c r="W704" s="254"/>
      <c r="X704" s="254"/>
      <c r="Y704" s="254"/>
      <c r="Z704" s="254"/>
    </row>
    <row r="705" spans="1:26" ht="13.5" customHeight="1">
      <c r="A705" s="254"/>
      <c r="B705" s="254"/>
      <c r="C705" s="254"/>
      <c r="D705" s="269"/>
      <c r="E705" s="254"/>
      <c r="F705" s="270"/>
      <c r="G705" s="254"/>
      <c r="H705" s="254"/>
      <c r="I705" s="254"/>
      <c r="J705" s="254"/>
      <c r="K705" s="254"/>
      <c r="L705" s="254"/>
      <c r="M705" s="254"/>
      <c r="N705" s="254"/>
      <c r="O705" s="254"/>
      <c r="P705" s="254"/>
      <c r="Q705" s="254"/>
      <c r="R705" s="254"/>
      <c r="S705" s="254"/>
      <c r="T705" s="254"/>
      <c r="U705" s="254"/>
      <c r="V705" s="254"/>
      <c r="W705" s="254"/>
      <c r="X705" s="254"/>
      <c r="Y705" s="254"/>
      <c r="Z705" s="254"/>
    </row>
    <row r="706" spans="1:26" ht="13.5" customHeight="1">
      <c r="A706" s="254"/>
      <c r="B706" s="254"/>
      <c r="C706" s="254"/>
      <c r="D706" s="269"/>
      <c r="E706" s="254"/>
      <c r="F706" s="270"/>
      <c r="G706" s="254"/>
      <c r="H706" s="254"/>
      <c r="I706" s="254"/>
      <c r="J706" s="254"/>
      <c r="K706" s="254"/>
      <c r="L706" s="254"/>
      <c r="M706" s="254"/>
      <c r="N706" s="254"/>
      <c r="O706" s="254"/>
      <c r="P706" s="254"/>
      <c r="Q706" s="254"/>
      <c r="R706" s="254"/>
      <c r="S706" s="254"/>
      <c r="T706" s="254"/>
      <c r="U706" s="254"/>
      <c r="V706" s="254"/>
      <c r="W706" s="254"/>
      <c r="X706" s="254"/>
      <c r="Y706" s="254"/>
      <c r="Z706" s="254"/>
    </row>
    <row r="707" spans="1:26" ht="13.5" customHeight="1">
      <c r="A707" s="254"/>
      <c r="B707" s="254"/>
      <c r="C707" s="254"/>
      <c r="D707" s="269"/>
      <c r="E707" s="254"/>
      <c r="F707" s="270"/>
      <c r="G707" s="254"/>
      <c r="H707" s="254"/>
      <c r="I707" s="254"/>
      <c r="J707" s="254"/>
      <c r="K707" s="254"/>
      <c r="L707" s="254"/>
      <c r="M707" s="254"/>
      <c r="N707" s="254"/>
      <c r="O707" s="254"/>
      <c r="P707" s="254"/>
      <c r="Q707" s="254"/>
      <c r="R707" s="254"/>
      <c r="S707" s="254"/>
      <c r="T707" s="254"/>
      <c r="U707" s="254"/>
      <c r="V707" s="254"/>
      <c r="W707" s="254"/>
      <c r="X707" s="254"/>
      <c r="Y707" s="254"/>
      <c r="Z707" s="254"/>
    </row>
    <row r="708" spans="1:26" ht="13.5" customHeight="1">
      <c r="A708" s="254"/>
      <c r="B708" s="254"/>
      <c r="C708" s="254"/>
      <c r="D708" s="269"/>
      <c r="E708" s="254"/>
      <c r="F708" s="270"/>
      <c r="G708" s="254"/>
      <c r="H708" s="254"/>
      <c r="I708" s="254"/>
      <c r="J708" s="254"/>
      <c r="K708" s="254"/>
      <c r="L708" s="254"/>
      <c r="M708" s="254"/>
      <c r="N708" s="254"/>
      <c r="O708" s="254"/>
      <c r="P708" s="254"/>
      <c r="Q708" s="254"/>
      <c r="R708" s="254"/>
      <c r="S708" s="254"/>
      <c r="T708" s="254"/>
      <c r="U708" s="254"/>
      <c r="V708" s="254"/>
      <c r="W708" s="254"/>
      <c r="X708" s="254"/>
      <c r="Y708" s="254"/>
      <c r="Z708" s="254"/>
    </row>
    <row r="709" spans="1:26" ht="13.5" customHeight="1">
      <c r="A709" s="254"/>
      <c r="B709" s="254"/>
      <c r="C709" s="254"/>
      <c r="D709" s="269"/>
      <c r="E709" s="254"/>
      <c r="F709" s="270"/>
      <c r="G709" s="254"/>
      <c r="H709" s="254"/>
      <c r="I709" s="254"/>
      <c r="J709" s="254"/>
      <c r="K709" s="254"/>
      <c r="L709" s="254"/>
      <c r="M709" s="254"/>
      <c r="N709" s="254"/>
      <c r="O709" s="254"/>
      <c r="P709" s="254"/>
      <c r="Q709" s="254"/>
      <c r="R709" s="254"/>
      <c r="S709" s="254"/>
      <c r="T709" s="254"/>
      <c r="U709" s="254"/>
      <c r="V709" s="254"/>
      <c r="W709" s="254"/>
      <c r="X709" s="254"/>
      <c r="Y709" s="254"/>
      <c r="Z709" s="254"/>
    </row>
    <row r="710" spans="1:26" ht="13.5" customHeight="1">
      <c r="A710" s="254"/>
      <c r="B710" s="254"/>
      <c r="C710" s="254"/>
      <c r="D710" s="269"/>
      <c r="E710" s="254"/>
      <c r="F710" s="270"/>
      <c r="G710" s="254"/>
      <c r="H710" s="254"/>
      <c r="I710" s="254"/>
      <c r="J710" s="254"/>
      <c r="K710" s="254"/>
      <c r="L710" s="254"/>
      <c r="M710" s="254"/>
      <c r="N710" s="254"/>
      <c r="O710" s="254"/>
      <c r="P710" s="254"/>
      <c r="Q710" s="254"/>
      <c r="R710" s="254"/>
      <c r="S710" s="254"/>
      <c r="T710" s="254"/>
      <c r="U710" s="254"/>
      <c r="V710" s="254"/>
      <c r="W710" s="254"/>
      <c r="X710" s="254"/>
      <c r="Y710" s="254"/>
      <c r="Z710" s="254"/>
    </row>
    <row r="711" spans="1:26" ht="13.5" customHeight="1">
      <c r="A711" s="254"/>
      <c r="B711" s="254"/>
      <c r="C711" s="254"/>
      <c r="D711" s="269"/>
      <c r="E711" s="254"/>
      <c r="F711" s="270"/>
      <c r="G711" s="254"/>
      <c r="H711" s="254"/>
      <c r="I711" s="254"/>
      <c r="J711" s="254"/>
      <c r="K711" s="254"/>
      <c r="L711" s="254"/>
      <c r="M711" s="254"/>
      <c r="N711" s="254"/>
      <c r="O711" s="254"/>
      <c r="P711" s="254"/>
      <c r="Q711" s="254"/>
      <c r="R711" s="254"/>
      <c r="S711" s="254"/>
      <c r="T711" s="254"/>
      <c r="U711" s="254"/>
      <c r="V711" s="254"/>
      <c r="W711" s="254"/>
      <c r="X711" s="254"/>
      <c r="Y711" s="254"/>
      <c r="Z711" s="254"/>
    </row>
    <row r="712" spans="1:26" ht="13.5" customHeight="1">
      <c r="A712" s="254"/>
      <c r="B712" s="254"/>
      <c r="C712" s="254"/>
      <c r="D712" s="269"/>
      <c r="E712" s="254"/>
      <c r="F712" s="270"/>
      <c r="G712" s="254"/>
      <c r="H712" s="254"/>
      <c r="I712" s="254"/>
      <c r="J712" s="254"/>
      <c r="K712" s="254"/>
      <c r="L712" s="254"/>
      <c r="M712" s="254"/>
      <c r="N712" s="254"/>
      <c r="O712" s="254"/>
      <c r="P712" s="254"/>
      <c r="Q712" s="254"/>
      <c r="R712" s="254"/>
      <c r="S712" s="254"/>
      <c r="T712" s="254"/>
      <c r="U712" s="254"/>
      <c r="V712" s="254"/>
      <c r="W712" s="254"/>
      <c r="X712" s="254"/>
      <c r="Y712" s="254"/>
      <c r="Z712" s="254"/>
    </row>
    <row r="713" spans="1:26" ht="13.5" customHeight="1">
      <c r="A713" s="254"/>
      <c r="B713" s="254"/>
      <c r="C713" s="254"/>
      <c r="D713" s="269"/>
      <c r="E713" s="254"/>
      <c r="F713" s="270"/>
      <c r="G713" s="254"/>
      <c r="H713" s="254"/>
      <c r="I713" s="254"/>
      <c r="J713" s="254"/>
      <c r="K713" s="254"/>
      <c r="L713" s="254"/>
      <c r="M713" s="254"/>
      <c r="N713" s="254"/>
      <c r="O713" s="254"/>
      <c r="P713" s="254"/>
      <c r="Q713" s="254"/>
      <c r="R713" s="254"/>
      <c r="S713" s="254"/>
      <c r="T713" s="254"/>
      <c r="U713" s="254"/>
      <c r="V713" s="254"/>
      <c r="W713" s="254"/>
      <c r="X713" s="254"/>
      <c r="Y713" s="254"/>
      <c r="Z713" s="254"/>
    </row>
    <row r="714" spans="1:26" ht="13.5" customHeight="1">
      <c r="A714" s="254"/>
      <c r="B714" s="254"/>
      <c r="C714" s="254"/>
      <c r="D714" s="269"/>
      <c r="E714" s="254"/>
      <c r="F714" s="270"/>
      <c r="G714" s="254"/>
      <c r="H714" s="254"/>
      <c r="I714" s="254"/>
      <c r="J714" s="254"/>
      <c r="K714" s="254"/>
      <c r="L714" s="254"/>
      <c r="M714" s="254"/>
      <c r="N714" s="254"/>
      <c r="O714" s="254"/>
      <c r="P714" s="254"/>
      <c r="Q714" s="254"/>
      <c r="R714" s="254"/>
      <c r="S714" s="254"/>
      <c r="T714" s="254"/>
      <c r="U714" s="254"/>
      <c r="V714" s="254"/>
      <c r="W714" s="254"/>
      <c r="X714" s="254"/>
      <c r="Y714" s="254"/>
      <c r="Z714" s="254"/>
    </row>
    <row r="715" spans="1:26" ht="13.5" customHeight="1">
      <c r="A715" s="254"/>
      <c r="B715" s="254"/>
      <c r="C715" s="254"/>
      <c r="D715" s="269"/>
      <c r="E715" s="254"/>
      <c r="F715" s="270"/>
      <c r="G715" s="254"/>
      <c r="H715" s="254"/>
      <c r="I715" s="254"/>
      <c r="J715" s="254"/>
      <c r="K715" s="254"/>
      <c r="L715" s="254"/>
      <c r="M715" s="254"/>
      <c r="N715" s="254"/>
      <c r="O715" s="254"/>
      <c r="P715" s="254"/>
      <c r="Q715" s="254"/>
      <c r="R715" s="254"/>
      <c r="S715" s="254"/>
      <c r="T715" s="254"/>
      <c r="U715" s="254"/>
      <c r="V715" s="254"/>
      <c r="W715" s="254"/>
      <c r="X715" s="254"/>
      <c r="Y715" s="254"/>
      <c r="Z715" s="254"/>
    </row>
    <row r="716" spans="1:26" ht="13.5" customHeight="1">
      <c r="A716" s="254"/>
      <c r="B716" s="254"/>
      <c r="C716" s="254"/>
      <c r="D716" s="269"/>
      <c r="E716" s="254"/>
      <c r="F716" s="270"/>
      <c r="G716" s="254"/>
      <c r="H716" s="254"/>
      <c r="I716" s="254"/>
      <c r="J716" s="254"/>
      <c r="K716" s="254"/>
      <c r="L716" s="254"/>
      <c r="M716" s="254"/>
      <c r="N716" s="254"/>
      <c r="O716" s="254"/>
      <c r="P716" s="254"/>
      <c r="Q716" s="254"/>
      <c r="R716" s="254"/>
      <c r="S716" s="254"/>
      <c r="T716" s="254"/>
      <c r="U716" s="254"/>
      <c r="V716" s="254"/>
      <c r="W716" s="254"/>
      <c r="X716" s="254"/>
      <c r="Y716" s="254"/>
      <c r="Z716" s="254"/>
    </row>
    <row r="717" spans="1:26" ht="13.5" customHeight="1">
      <c r="A717" s="254"/>
      <c r="B717" s="254"/>
      <c r="C717" s="254"/>
      <c r="D717" s="269"/>
      <c r="E717" s="254"/>
      <c r="F717" s="270"/>
      <c r="G717" s="254"/>
      <c r="H717" s="254"/>
      <c r="I717" s="254"/>
      <c r="J717" s="254"/>
      <c r="K717" s="254"/>
      <c r="L717" s="254"/>
      <c r="M717" s="254"/>
      <c r="N717" s="254"/>
      <c r="O717" s="254"/>
      <c r="P717" s="254"/>
      <c r="Q717" s="254"/>
      <c r="R717" s="254"/>
      <c r="S717" s="254"/>
      <c r="T717" s="254"/>
      <c r="U717" s="254"/>
      <c r="V717" s="254"/>
      <c r="W717" s="254"/>
      <c r="X717" s="254"/>
      <c r="Y717" s="254"/>
      <c r="Z717" s="254"/>
    </row>
    <row r="718" spans="1:26" ht="13.5" customHeight="1">
      <c r="A718" s="254"/>
      <c r="B718" s="254"/>
      <c r="C718" s="254"/>
      <c r="D718" s="269"/>
      <c r="E718" s="254"/>
      <c r="F718" s="270"/>
      <c r="G718" s="254"/>
      <c r="H718" s="254"/>
      <c r="I718" s="254"/>
      <c r="J718" s="254"/>
      <c r="K718" s="254"/>
      <c r="L718" s="254"/>
      <c r="M718" s="254"/>
      <c r="N718" s="254"/>
      <c r="O718" s="254"/>
      <c r="P718" s="254"/>
      <c r="Q718" s="254"/>
      <c r="R718" s="254"/>
      <c r="S718" s="254"/>
      <c r="T718" s="254"/>
      <c r="U718" s="254"/>
      <c r="V718" s="254"/>
      <c r="W718" s="254"/>
      <c r="X718" s="254"/>
      <c r="Y718" s="254"/>
      <c r="Z718" s="254"/>
    </row>
    <row r="719" spans="1:26" ht="13.5" customHeight="1">
      <c r="A719" s="254"/>
      <c r="B719" s="254"/>
      <c r="C719" s="254"/>
      <c r="D719" s="269"/>
      <c r="E719" s="254"/>
      <c r="F719" s="270"/>
      <c r="G719" s="254"/>
      <c r="H719" s="254"/>
      <c r="I719" s="254"/>
      <c r="J719" s="254"/>
      <c r="K719" s="254"/>
      <c r="L719" s="254"/>
      <c r="M719" s="254"/>
      <c r="N719" s="254"/>
      <c r="O719" s="254"/>
      <c r="P719" s="254"/>
      <c r="Q719" s="254"/>
      <c r="R719" s="254"/>
      <c r="S719" s="254"/>
      <c r="T719" s="254"/>
      <c r="U719" s="254"/>
      <c r="V719" s="254"/>
      <c r="W719" s="254"/>
      <c r="X719" s="254"/>
      <c r="Y719" s="254"/>
      <c r="Z719" s="254"/>
    </row>
    <row r="720" spans="1:26" ht="13.5" customHeight="1">
      <c r="A720" s="254"/>
      <c r="B720" s="254"/>
      <c r="C720" s="254"/>
      <c r="D720" s="269"/>
      <c r="E720" s="254"/>
      <c r="F720" s="270"/>
      <c r="G720" s="254"/>
      <c r="H720" s="254"/>
      <c r="I720" s="254"/>
      <c r="J720" s="254"/>
      <c r="K720" s="254"/>
      <c r="L720" s="254"/>
      <c r="M720" s="254"/>
      <c r="N720" s="254"/>
      <c r="O720" s="254"/>
      <c r="P720" s="254"/>
      <c r="Q720" s="254"/>
      <c r="R720" s="254"/>
      <c r="S720" s="254"/>
      <c r="T720" s="254"/>
      <c r="U720" s="254"/>
      <c r="V720" s="254"/>
      <c r="W720" s="254"/>
      <c r="X720" s="254"/>
      <c r="Y720" s="254"/>
      <c r="Z720" s="254"/>
    </row>
    <row r="721" spans="1:26" ht="13.5" customHeight="1">
      <c r="A721" s="254"/>
      <c r="B721" s="254"/>
      <c r="C721" s="254"/>
      <c r="D721" s="269"/>
      <c r="E721" s="254"/>
      <c r="F721" s="270"/>
      <c r="G721" s="254"/>
      <c r="H721" s="254"/>
      <c r="I721" s="254"/>
      <c r="J721" s="254"/>
      <c r="K721" s="254"/>
      <c r="L721" s="254"/>
      <c r="M721" s="254"/>
      <c r="N721" s="254"/>
      <c r="O721" s="254"/>
      <c r="P721" s="254"/>
      <c r="Q721" s="254"/>
      <c r="R721" s="254"/>
      <c r="S721" s="254"/>
      <c r="T721" s="254"/>
      <c r="U721" s="254"/>
      <c r="V721" s="254"/>
      <c r="W721" s="254"/>
      <c r="X721" s="254"/>
      <c r="Y721" s="254"/>
      <c r="Z721" s="254"/>
    </row>
    <row r="722" spans="1:26" ht="13.5" customHeight="1">
      <c r="A722" s="254"/>
      <c r="B722" s="254"/>
      <c r="C722" s="254"/>
      <c r="D722" s="269"/>
      <c r="E722" s="254"/>
      <c r="F722" s="270"/>
      <c r="G722" s="254"/>
      <c r="H722" s="254"/>
      <c r="I722" s="254"/>
      <c r="J722" s="254"/>
      <c r="K722" s="254"/>
      <c r="L722" s="254"/>
      <c r="M722" s="254"/>
      <c r="N722" s="254"/>
      <c r="O722" s="254"/>
      <c r="P722" s="254"/>
      <c r="Q722" s="254"/>
      <c r="R722" s="254"/>
      <c r="S722" s="254"/>
      <c r="T722" s="254"/>
      <c r="U722" s="254"/>
      <c r="V722" s="254"/>
      <c r="W722" s="254"/>
      <c r="X722" s="254"/>
      <c r="Y722" s="254"/>
      <c r="Z722" s="254"/>
    </row>
    <row r="723" spans="1:26" ht="13.5" customHeight="1">
      <c r="A723" s="254"/>
      <c r="B723" s="254"/>
      <c r="C723" s="254"/>
      <c r="D723" s="269"/>
      <c r="E723" s="254"/>
      <c r="F723" s="270"/>
      <c r="G723" s="254"/>
      <c r="H723" s="254"/>
      <c r="I723" s="254"/>
      <c r="J723" s="254"/>
      <c r="K723" s="254"/>
      <c r="L723" s="254"/>
      <c r="M723" s="254"/>
      <c r="N723" s="254"/>
      <c r="O723" s="254"/>
      <c r="P723" s="254"/>
      <c r="Q723" s="254"/>
      <c r="R723" s="254"/>
      <c r="S723" s="254"/>
      <c r="T723" s="254"/>
      <c r="U723" s="254"/>
      <c r="V723" s="254"/>
      <c r="W723" s="254"/>
      <c r="X723" s="254"/>
      <c r="Y723" s="254"/>
      <c r="Z723" s="254"/>
    </row>
    <row r="724" spans="1:26" ht="13.5" customHeight="1">
      <c r="A724" s="254"/>
      <c r="B724" s="254"/>
      <c r="C724" s="254"/>
      <c r="D724" s="269"/>
      <c r="E724" s="254"/>
      <c r="F724" s="270"/>
      <c r="G724" s="254"/>
      <c r="H724" s="254"/>
      <c r="I724" s="254"/>
      <c r="J724" s="254"/>
      <c r="K724" s="254"/>
      <c r="L724" s="254"/>
      <c r="M724" s="254"/>
      <c r="N724" s="254"/>
      <c r="O724" s="254"/>
      <c r="P724" s="254"/>
      <c r="Q724" s="254"/>
      <c r="R724" s="254"/>
      <c r="S724" s="254"/>
      <c r="T724" s="254"/>
      <c r="U724" s="254"/>
      <c r="V724" s="254"/>
      <c r="W724" s="254"/>
      <c r="X724" s="254"/>
      <c r="Y724" s="254"/>
      <c r="Z724" s="254"/>
    </row>
    <row r="725" spans="1:26" ht="13.5" customHeight="1">
      <c r="A725" s="254"/>
      <c r="B725" s="254"/>
      <c r="C725" s="254"/>
      <c r="D725" s="269"/>
      <c r="E725" s="254"/>
      <c r="F725" s="270"/>
      <c r="G725" s="254"/>
      <c r="H725" s="254"/>
      <c r="I725" s="254"/>
      <c r="J725" s="254"/>
      <c r="K725" s="254"/>
      <c r="L725" s="254"/>
      <c r="M725" s="254"/>
      <c r="N725" s="254"/>
      <c r="O725" s="254"/>
      <c r="P725" s="254"/>
      <c r="Q725" s="254"/>
      <c r="R725" s="254"/>
      <c r="S725" s="254"/>
      <c r="T725" s="254"/>
      <c r="U725" s="254"/>
      <c r="V725" s="254"/>
      <c r="W725" s="254"/>
      <c r="X725" s="254"/>
      <c r="Y725" s="254"/>
      <c r="Z725" s="254"/>
    </row>
    <row r="726" spans="1:26" ht="13.5" customHeight="1">
      <c r="A726" s="254"/>
      <c r="B726" s="254"/>
      <c r="C726" s="254"/>
      <c r="D726" s="269"/>
      <c r="E726" s="254"/>
      <c r="F726" s="270"/>
      <c r="G726" s="254"/>
      <c r="H726" s="254"/>
      <c r="I726" s="254"/>
      <c r="J726" s="254"/>
      <c r="K726" s="254"/>
      <c r="L726" s="254"/>
      <c r="M726" s="254"/>
      <c r="N726" s="254"/>
      <c r="O726" s="254"/>
      <c r="P726" s="254"/>
      <c r="Q726" s="254"/>
      <c r="R726" s="254"/>
      <c r="S726" s="254"/>
      <c r="T726" s="254"/>
      <c r="U726" s="254"/>
      <c r="V726" s="254"/>
      <c r="W726" s="254"/>
      <c r="X726" s="254"/>
      <c r="Y726" s="254"/>
      <c r="Z726" s="254"/>
    </row>
    <row r="727" spans="1:26" ht="13.5" customHeight="1">
      <c r="A727" s="254"/>
      <c r="B727" s="254"/>
      <c r="C727" s="254"/>
      <c r="D727" s="269"/>
      <c r="E727" s="254"/>
      <c r="F727" s="270"/>
      <c r="G727" s="254"/>
      <c r="H727" s="254"/>
      <c r="I727" s="254"/>
      <c r="J727" s="254"/>
      <c r="K727" s="254"/>
      <c r="L727" s="254"/>
      <c r="M727" s="254"/>
      <c r="N727" s="254"/>
      <c r="O727" s="254"/>
      <c r="P727" s="254"/>
      <c r="Q727" s="254"/>
      <c r="R727" s="254"/>
      <c r="S727" s="254"/>
      <c r="T727" s="254"/>
      <c r="U727" s="254"/>
      <c r="V727" s="254"/>
      <c r="W727" s="254"/>
      <c r="X727" s="254"/>
      <c r="Y727" s="254"/>
      <c r="Z727" s="254"/>
    </row>
    <row r="728" spans="1:26" ht="13.5" customHeight="1">
      <c r="A728" s="254"/>
      <c r="B728" s="254"/>
      <c r="C728" s="254"/>
      <c r="D728" s="269"/>
      <c r="E728" s="254"/>
      <c r="F728" s="270"/>
      <c r="G728" s="254"/>
      <c r="H728" s="254"/>
      <c r="I728" s="254"/>
      <c r="J728" s="254"/>
      <c r="K728" s="254"/>
      <c r="L728" s="254"/>
      <c r="M728" s="254"/>
      <c r="N728" s="254"/>
      <c r="O728" s="254"/>
      <c r="P728" s="254"/>
      <c r="Q728" s="254"/>
      <c r="R728" s="254"/>
      <c r="S728" s="254"/>
      <c r="T728" s="254"/>
      <c r="U728" s="254"/>
      <c r="V728" s="254"/>
      <c r="W728" s="254"/>
      <c r="X728" s="254"/>
      <c r="Y728" s="254"/>
      <c r="Z728" s="254"/>
    </row>
    <row r="729" spans="1:26" ht="13.5" customHeight="1">
      <c r="A729" s="254"/>
      <c r="B729" s="254"/>
      <c r="C729" s="254"/>
      <c r="D729" s="269"/>
      <c r="E729" s="254"/>
      <c r="F729" s="270"/>
      <c r="G729" s="254"/>
      <c r="H729" s="254"/>
      <c r="I729" s="254"/>
      <c r="J729" s="254"/>
      <c r="K729" s="254"/>
      <c r="L729" s="254"/>
      <c r="M729" s="254"/>
      <c r="N729" s="254"/>
      <c r="O729" s="254"/>
      <c r="P729" s="254"/>
      <c r="Q729" s="254"/>
      <c r="R729" s="254"/>
      <c r="S729" s="254"/>
      <c r="T729" s="254"/>
      <c r="U729" s="254"/>
      <c r="V729" s="254"/>
      <c r="W729" s="254"/>
      <c r="X729" s="254"/>
      <c r="Y729" s="254"/>
      <c r="Z729" s="254"/>
    </row>
    <row r="730" spans="1:26" ht="13.5" customHeight="1">
      <c r="A730" s="254"/>
      <c r="B730" s="254"/>
      <c r="C730" s="254"/>
      <c r="D730" s="269"/>
      <c r="E730" s="254"/>
      <c r="F730" s="270"/>
      <c r="G730" s="254"/>
      <c r="H730" s="254"/>
      <c r="I730" s="254"/>
      <c r="J730" s="254"/>
      <c r="K730" s="254"/>
      <c r="L730" s="254"/>
      <c r="M730" s="254"/>
      <c r="N730" s="254"/>
      <c r="O730" s="254"/>
      <c r="P730" s="254"/>
      <c r="Q730" s="254"/>
      <c r="R730" s="254"/>
      <c r="S730" s="254"/>
      <c r="T730" s="254"/>
      <c r="U730" s="254"/>
      <c r="V730" s="254"/>
      <c r="W730" s="254"/>
      <c r="X730" s="254"/>
      <c r="Y730" s="254"/>
      <c r="Z730" s="254"/>
    </row>
    <row r="731" spans="1:26" ht="13.5" customHeight="1">
      <c r="A731" s="254"/>
      <c r="B731" s="254"/>
      <c r="C731" s="254"/>
      <c r="D731" s="269"/>
      <c r="E731" s="254"/>
      <c r="F731" s="270"/>
      <c r="G731" s="254"/>
      <c r="H731" s="254"/>
      <c r="I731" s="254"/>
      <c r="J731" s="254"/>
      <c r="K731" s="254"/>
      <c r="L731" s="254"/>
      <c r="M731" s="254"/>
      <c r="N731" s="254"/>
      <c r="O731" s="254"/>
      <c r="P731" s="254"/>
      <c r="Q731" s="254"/>
      <c r="R731" s="254"/>
      <c r="S731" s="254"/>
      <c r="T731" s="254"/>
      <c r="U731" s="254"/>
      <c r="V731" s="254"/>
      <c r="W731" s="254"/>
      <c r="X731" s="254"/>
      <c r="Y731" s="254"/>
      <c r="Z731" s="254"/>
    </row>
    <row r="732" spans="1:26" ht="13.5" customHeight="1">
      <c r="A732" s="254"/>
      <c r="B732" s="254"/>
      <c r="C732" s="254"/>
      <c r="D732" s="269"/>
      <c r="E732" s="254"/>
      <c r="F732" s="270"/>
      <c r="G732" s="254"/>
      <c r="H732" s="254"/>
      <c r="I732" s="254"/>
      <c r="J732" s="254"/>
      <c r="K732" s="254"/>
      <c r="L732" s="254"/>
      <c r="M732" s="254"/>
      <c r="N732" s="254"/>
      <c r="O732" s="254"/>
      <c r="P732" s="254"/>
      <c r="Q732" s="254"/>
      <c r="R732" s="254"/>
      <c r="S732" s="254"/>
      <c r="T732" s="254"/>
      <c r="U732" s="254"/>
      <c r="V732" s="254"/>
      <c r="W732" s="254"/>
      <c r="X732" s="254"/>
      <c r="Y732" s="254"/>
      <c r="Z732" s="254"/>
    </row>
    <row r="733" spans="1:26" ht="13.5" customHeight="1">
      <c r="A733" s="254"/>
      <c r="B733" s="254"/>
      <c r="C733" s="254"/>
      <c r="D733" s="269"/>
      <c r="E733" s="254"/>
      <c r="F733" s="270"/>
      <c r="G733" s="254"/>
      <c r="H733" s="254"/>
      <c r="I733" s="254"/>
      <c r="J733" s="254"/>
      <c r="K733" s="254"/>
      <c r="L733" s="254"/>
      <c r="M733" s="254"/>
      <c r="N733" s="254"/>
      <c r="O733" s="254"/>
      <c r="P733" s="254"/>
      <c r="Q733" s="254"/>
      <c r="R733" s="254"/>
      <c r="S733" s="254"/>
      <c r="T733" s="254"/>
      <c r="U733" s="254"/>
      <c r="V733" s="254"/>
      <c r="W733" s="254"/>
      <c r="X733" s="254"/>
      <c r="Y733" s="254"/>
      <c r="Z733" s="254"/>
    </row>
    <row r="734" spans="1:26" ht="13.5" customHeight="1">
      <c r="A734" s="254"/>
      <c r="B734" s="254"/>
      <c r="C734" s="254"/>
      <c r="D734" s="269"/>
      <c r="E734" s="254"/>
      <c r="F734" s="270"/>
      <c r="G734" s="254"/>
      <c r="H734" s="254"/>
      <c r="I734" s="254"/>
      <c r="J734" s="254"/>
      <c r="K734" s="254"/>
      <c r="L734" s="254"/>
      <c r="M734" s="254"/>
      <c r="N734" s="254"/>
      <c r="O734" s="254"/>
      <c r="P734" s="254"/>
      <c r="Q734" s="254"/>
      <c r="R734" s="254"/>
      <c r="S734" s="254"/>
      <c r="T734" s="254"/>
      <c r="U734" s="254"/>
      <c r="V734" s="254"/>
      <c r="W734" s="254"/>
      <c r="X734" s="254"/>
      <c r="Y734" s="254"/>
      <c r="Z734" s="254"/>
    </row>
    <row r="735" spans="1:26" ht="13.5" customHeight="1">
      <c r="A735" s="254"/>
      <c r="B735" s="254"/>
      <c r="C735" s="254"/>
      <c r="D735" s="269"/>
      <c r="E735" s="254"/>
      <c r="F735" s="270"/>
      <c r="G735" s="254"/>
      <c r="H735" s="254"/>
      <c r="I735" s="254"/>
      <c r="J735" s="254"/>
      <c r="K735" s="254"/>
      <c r="L735" s="254"/>
      <c r="M735" s="254"/>
      <c r="N735" s="254"/>
      <c r="O735" s="254"/>
      <c r="P735" s="254"/>
      <c r="Q735" s="254"/>
      <c r="R735" s="254"/>
      <c r="S735" s="254"/>
      <c r="T735" s="254"/>
      <c r="U735" s="254"/>
      <c r="V735" s="254"/>
      <c r="W735" s="254"/>
      <c r="X735" s="254"/>
      <c r="Y735" s="254"/>
      <c r="Z735" s="254"/>
    </row>
    <row r="736" spans="1:26" ht="13.5" customHeight="1">
      <c r="A736" s="254"/>
      <c r="B736" s="254"/>
      <c r="C736" s="254"/>
      <c r="D736" s="269"/>
      <c r="E736" s="254"/>
      <c r="F736" s="270"/>
      <c r="G736" s="254"/>
      <c r="H736" s="254"/>
      <c r="I736" s="254"/>
      <c r="J736" s="254"/>
      <c r="K736" s="254"/>
      <c r="L736" s="254"/>
      <c r="M736" s="254"/>
      <c r="N736" s="254"/>
      <c r="O736" s="254"/>
      <c r="P736" s="254"/>
      <c r="Q736" s="254"/>
      <c r="R736" s="254"/>
      <c r="S736" s="254"/>
      <c r="T736" s="254"/>
      <c r="U736" s="254"/>
      <c r="V736" s="254"/>
      <c r="W736" s="254"/>
      <c r="X736" s="254"/>
      <c r="Y736" s="254"/>
      <c r="Z736" s="254"/>
    </row>
    <row r="737" spans="1:26" ht="13.5" customHeight="1">
      <c r="A737" s="254"/>
      <c r="B737" s="254"/>
      <c r="C737" s="254"/>
      <c r="D737" s="269"/>
      <c r="E737" s="254"/>
      <c r="F737" s="270"/>
      <c r="G737" s="254"/>
      <c r="H737" s="254"/>
      <c r="I737" s="254"/>
      <c r="J737" s="254"/>
      <c r="K737" s="254"/>
      <c r="L737" s="254"/>
      <c r="M737" s="254"/>
      <c r="N737" s="254"/>
      <c r="O737" s="254"/>
      <c r="P737" s="254"/>
      <c r="Q737" s="254"/>
      <c r="R737" s="254"/>
      <c r="S737" s="254"/>
      <c r="T737" s="254"/>
      <c r="U737" s="254"/>
      <c r="V737" s="254"/>
      <c r="W737" s="254"/>
      <c r="X737" s="254"/>
      <c r="Y737" s="254"/>
      <c r="Z737" s="254"/>
    </row>
    <row r="738" spans="1:26" ht="13.5" customHeight="1">
      <c r="A738" s="254"/>
      <c r="B738" s="254"/>
      <c r="C738" s="254"/>
      <c r="D738" s="269"/>
      <c r="E738" s="254"/>
      <c r="F738" s="270"/>
      <c r="G738" s="254"/>
      <c r="H738" s="254"/>
      <c r="I738" s="254"/>
      <c r="J738" s="254"/>
      <c r="K738" s="254"/>
      <c r="L738" s="254"/>
      <c r="M738" s="254"/>
      <c r="N738" s="254"/>
      <c r="O738" s="254"/>
      <c r="P738" s="254"/>
      <c r="Q738" s="254"/>
      <c r="R738" s="254"/>
      <c r="S738" s="254"/>
      <c r="T738" s="254"/>
      <c r="U738" s="254"/>
      <c r="V738" s="254"/>
      <c r="W738" s="254"/>
      <c r="X738" s="254"/>
      <c r="Y738" s="254"/>
      <c r="Z738" s="254"/>
    </row>
    <row r="739" spans="1:26" ht="13.5" customHeight="1">
      <c r="A739" s="254"/>
      <c r="B739" s="254"/>
      <c r="C739" s="254"/>
      <c r="D739" s="269"/>
      <c r="E739" s="254"/>
      <c r="F739" s="270"/>
      <c r="G739" s="254"/>
      <c r="H739" s="254"/>
      <c r="I739" s="254"/>
      <c r="J739" s="254"/>
      <c r="K739" s="254"/>
      <c r="L739" s="254"/>
      <c r="M739" s="254"/>
      <c r="N739" s="254"/>
      <c r="O739" s="254"/>
      <c r="P739" s="254"/>
      <c r="Q739" s="254"/>
      <c r="R739" s="254"/>
      <c r="S739" s="254"/>
      <c r="T739" s="254"/>
      <c r="U739" s="254"/>
      <c r="V739" s="254"/>
      <c r="W739" s="254"/>
      <c r="X739" s="254"/>
      <c r="Y739" s="254"/>
      <c r="Z739" s="254"/>
    </row>
    <row r="740" spans="1:26" ht="13.5" customHeight="1">
      <c r="A740" s="254"/>
      <c r="B740" s="254"/>
      <c r="C740" s="254"/>
      <c r="D740" s="269"/>
      <c r="E740" s="254"/>
      <c r="F740" s="270"/>
      <c r="G740" s="254"/>
      <c r="H740" s="254"/>
      <c r="I740" s="254"/>
      <c r="J740" s="254"/>
      <c r="K740" s="254"/>
      <c r="L740" s="254"/>
      <c r="M740" s="254"/>
      <c r="N740" s="254"/>
      <c r="O740" s="254"/>
      <c r="P740" s="254"/>
      <c r="Q740" s="254"/>
      <c r="R740" s="254"/>
      <c r="S740" s="254"/>
      <c r="T740" s="254"/>
      <c r="U740" s="254"/>
      <c r="V740" s="254"/>
      <c r="W740" s="254"/>
      <c r="X740" s="254"/>
      <c r="Y740" s="254"/>
      <c r="Z740" s="254"/>
    </row>
    <row r="741" spans="1:26" ht="13.5" customHeight="1">
      <c r="A741" s="254"/>
      <c r="B741" s="254"/>
      <c r="C741" s="254"/>
      <c r="D741" s="269"/>
      <c r="E741" s="254"/>
      <c r="F741" s="270"/>
      <c r="G741" s="254"/>
      <c r="H741" s="254"/>
      <c r="I741" s="254"/>
      <c r="J741" s="254"/>
      <c r="K741" s="254"/>
      <c r="L741" s="254"/>
      <c r="M741" s="254"/>
      <c r="N741" s="254"/>
      <c r="O741" s="254"/>
      <c r="P741" s="254"/>
      <c r="Q741" s="254"/>
      <c r="R741" s="254"/>
      <c r="S741" s="254"/>
      <c r="T741" s="254"/>
      <c r="U741" s="254"/>
      <c r="V741" s="254"/>
      <c r="W741" s="254"/>
      <c r="X741" s="254"/>
      <c r="Y741" s="254"/>
      <c r="Z741" s="254"/>
    </row>
    <row r="742" spans="1:26" ht="13.5" customHeight="1">
      <c r="A742" s="254"/>
      <c r="B742" s="254"/>
      <c r="C742" s="254"/>
      <c r="D742" s="269"/>
      <c r="E742" s="254"/>
      <c r="F742" s="270"/>
      <c r="G742" s="254"/>
      <c r="H742" s="254"/>
      <c r="I742" s="254"/>
      <c r="J742" s="254"/>
      <c r="K742" s="254"/>
      <c r="L742" s="254"/>
      <c r="M742" s="254"/>
      <c r="N742" s="254"/>
      <c r="O742" s="254"/>
      <c r="P742" s="254"/>
      <c r="Q742" s="254"/>
      <c r="R742" s="254"/>
      <c r="S742" s="254"/>
      <c r="T742" s="254"/>
      <c r="U742" s="254"/>
      <c r="V742" s="254"/>
      <c r="W742" s="254"/>
      <c r="X742" s="254"/>
      <c r="Y742" s="254"/>
      <c r="Z742" s="254"/>
    </row>
    <row r="743" spans="1:26" ht="13.5" customHeight="1">
      <c r="A743" s="254"/>
      <c r="B743" s="254"/>
      <c r="C743" s="254"/>
      <c r="D743" s="269"/>
      <c r="E743" s="254"/>
      <c r="F743" s="270"/>
      <c r="G743" s="254"/>
      <c r="H743" s="254"/>
      <c r="I743" s="254"/>
      <c r="J743" s="254"/>
      <c r="K743" s="254"/>
      <c r="L743" s="254"/>
      <c r="M743" s="254"/>
      <c r="N743" s="254"/>
      <c r="O743" s="254"/>
      <c r="P743" s="254"/>
      <c r="Q743" s="254"/>
      <c r="R743" s="254"/>
      <c r="S743" s="254"/>
      <c r="T743" s="254"/>
      <c r="U743" s="254"/>
      <c r="V743" s="254"/>
      <c r="W743" s="254"/>
      <c r="X743" s="254"/>
      <c r="Y743" s="254"/>
      <c r="Z743" s="254"/>
    </row>
    <row r="744" spans="1:26" ht="13.5" customHeight="1">
      <c r="A744" s="254"/>
      <c r="B744" s="254"/>
      <c r="C744" s="254"/>
      <c r="D744" s="269"/>
      <c r="E744" s="254"/>
      <c r="F744" s="270"/>
      <c r="G744" s="254"/>
      <c r="H744" s="254"/>
      <c r="I744" s="254"/>
      <c r="J744" s="254"/>
      <c r="K744" s="254"/>
      <c r="L744" s="254"/>
      <c r="M744" s="254"/>
      <c r="N744" s="254"/>
      <c r="O744" s="254"/>
      <c r="P744" s="254"/>
      <c r="Q744" s="254"/>
      <c r="R744" s="254"/>
      <c r="S744" s="254"/>
      <c r="T744" s="254"/>
      <c r="U744" s="254"/>
      <c r="V744" s="254"/>
      <c r="W744" s="254"/>
      <c r="X744" s="254"/>
      <c r="Y744" s="254"/>
      <c r="Z744" s="254"/>
    </row>
    <row r="745" spans="1:26" ht="13.5" customHeight="1">
      <c r="A745" s="254"/>
      <c r="B745" s="254"/>
      <c r="C745" s="254"/>
      <c r="D745" s="269"/>
      <c r="E745" s="254"/>
      <c r="F745" s="270"/>
      <c r="G745" s="254"/>
      <c r="H745" s="254"/>
      <c r="I745" s="254"/>
      <c r="J745" s="254"/>
      <c r="K745" s="254"/>
      <c r="L745" s="254"/>
      <c r="M745" s="254"/>
      <c r="N745" s="254"/>
      <c r="O745" s="254"/>
      <c r="P745" s="254"/>
      <c r="Q745" s="254"/>
      <c r="R745" s="254"/>
      <c r="S745" s="254"/>
      <c r="T745" s="254"/>
      <c r="U745" s="254"/>
      <c r="V745" s="254"/>
      <c r="W745" s="254"/>
      <c r="X745" s="254"/>
      <c r="Y745" s="254"/>
      <c r="Z745" s="254"/>
    </row>
    <row r="746" spans="1:26" ht="13.5" customHeight="1">
      <c r="A746" s="254"/>
      <c r="B746" s="254"/>
      <c r="C746" s="254"/>
      <c r="D746" s="269"/>
      <c r="E746" s="254"/>
      <c r="F746" s="270"/>
      <c r="G746" s="254"/>
      <c r="H746" s="254"/>
      <c r="I746" s="254"/>
      <c r="J746" s="254"/>
      <c r="K746" s="254"/>
      <c r="L746" s="254"/>
      <c r="M746" s="254"/>
      <c r="N746" s="254"/>
      <c r="O746" s="254"/>
      <c r="P746" s="254"/>
      <c r="Q746" s="254"/>
      <c r="R746" s="254"/>
      <c r="S746" s="254"/>
      <c r="T746" s="254"/>
      <c r="U746" s="254"/>
      <c r="V746" s="254"/>
      <c r="W746" s="254"/>
      <c r="X746" s="254"/>
      <c r="Y746" s="254"/>
      <c r="Z746" s="254"/>
    </row>
    <row r="747" spans="1:26" ht="13.5" customHeight="1">
      <c r="A747" s="254"/>
      <c r="B747" s="254"/>
      <c r="C747" s="254"/>
      <c r="D747" s="269"/>
      <c r="E747" s="254"/>
      <c r="F747" s="270"/>
      <c r="G747" s="254"/>
      <c r="H747" s="254"/>
      <c r="I747" s="254"/>
      <c r="J747" s="254"/>
      <c r="K747" s="254"/>
      <c r="L747" s="254"/>
      <c r="M747" s="254"/>
      <c r="N747" s="254"/>
      <c r="O747" s="254"/>
      <c r="P747" s="254"/>
      <c r="Q747" s="254"/>
      <c r="R747" s="254"/>
      <c r="S747" s="254"/>
      <c r="T747" s="254"/>
      <c r="U747" s="254"/>
      <c r="V747" s="254"/>
      <c r="W747" s="254"/>
      <c r="X747" s="254"/>
      <c r="Y747" s="254"/>
      <c r="Z747" s="254"/>
    </row>
    <row r="748" spans="1:26" ht="13.5" customHeight="1">
      <c r="A748" s="254"/>
      <c r="B748" s="254"/>
      <c r="C748" s="254"/>
      <c r="D748" s="269"/>
      <c r="E748" s="254"/>
      <c r="F748" s="270"/>
      <c r="G748" s="254"/>
      <c r="H748" s="254"/>
      <c r="I748" s="254"/>
      <c r="J748" s="254"/>
      <c r="K748" s="254"/>
      <c r="L748" s="254"/>
      <c r="M748" s="254"/>
      <c r="N748" s="254"/>
      <c r="O748" s="254"/>
      <c r="P748" s="254"/>
      <c r="Q748" s="254"/>
      <c r="R748" s="254"/>
      <c r="S748" s="254"/>
      <c r="T748" s="254"/>
      <c r="U748" s="254"/>
      <c r="V748" s="254"/>
      <c r="W748" s="254"/>
      <c r="X748" s="254"/>
      <c r="Y748" s="254"/>
      <c r="Z748" s="254"/>
    </row>
    <row r="749" spans="1:26" ht="13.5" customHeight="1">
      <c r="A749" s="254"/>
      <c r="B749" s="254"/>
      <c r="C749" s="254"/>
      <c r="D749" s="269"/>
      <c r="E749" s="254"/>
      <c r="F749" s="270"/>
      <c r="G749" s="254"/>
      <c r="H749" s="254"/>
      <c r="I749" s="254"/>
      <c r="J749" s="254"/>
      <c r="K749" s="254"/>
      <c r="L749" s="254"/>
      <c r="M749" s="254"/>
      <c r="N749" s="254"/>
      <c r="O749" s="254"/>
      <c r="P749" s="254"/>
      <c r="Q749" s="254"/>
      <c r="R749" s="254"/>
      <c r="S749" s="254"/>
      <c r="T749" s="254"/>
      <c r="U749" s="254"/>
      <c r="V749" s="254"/>
      <c r="W749" s="254"/>
      <c r="X749" s="254"/>
      <c r="Y749" s="254"/>
      <c r="Z749" s="254"/>
    </row>
    <row r="750" spans="1:26" ht="13.5" customHeight="1">
      <c r="A750" s="254"/>
      <c r="B750" s="254"/>
      <c r="C750" s="254"/>
      <c r="D750" s="269"/>
      <c r="E750" s="254"/>
      <c r="F750" s="270"/>
      <c r="G750" s="254"/>
      <c r="H750" s="254"/>
      <c r="I750" s="254"/>
      <c r="J750" s="254"/>
      <c r="K750" s="254"/>
      <c r="L750" s="254"/>
      <c r="M750" s="254"/>
      <c r="N750" s="254"/>
      <c r="O750" s="254"/>
      <c r="P750" s="254"/>
      <c r="Q750" s="254"/>
      <c r="R750" s="254"/>
      <c r="S750" s="254"/>
      <c r="T750" s="254"/>
      <c r="U750" s="254"/>
      <c r="V750" s="254"/>
      <c r="W750" s="254"/>
      <c r="X750" s="254"/>
      <c r="Y750" s="254"/>
      <c r="Z750" s="254"/>
    </row>
    <row r="751" spans="1:26" ht="13.5" customHeight="1">
      <c r="A751" s="254"/>
      <c r="B751" s="254"/>
      <c r="C751" s="254"/>
      <c r="D751" s="269"/>
      <c r="E751" s="254"/>
      <c r="F751" s="270"/>
      <c r="G751" s="254"/>
      <c r="H751" s="254"/>
      <c r="I751" s="254"/>
      <c r="J751" s="254"/>
      <c r="K751" s="254"/>
      <c r="L751" s="254"/>
      <c r="M751" s="254"/>
      <c r="N751" s="254"/>
      <c r="O751" s="254"/>
      <c r="P751" s="254"/>
      <c r="Q751" s="254"/>
      <c r="R751" s="254"/>
      <c r="S751" s="254"/>
      <c r="T751" s="254"/>
      <c r="U751" s="254"/>
      <c r="V751" s="254"/>
      <c r="W751" s="254"/>
      <c r="X751" s="254"/>
      <c r="Y751" s="254"/>
      <c r="Z751" s="254"/>
    </row>
    <row r="752" spans="1:26" ht="13.5" customHeight="1">
      <c r="A752" s="254"/>
      <c r="B752" s="254"/>
      <c r="C752" s="254"/>
      <c r="D752" s="269"/>
      <c r="E752" s="254"/>
      <c r="F752" s="270"/>
      <c r="G752" s="254"/>
      <c r="H752" s="254"/>
      <c r="I752" s="254"/>
      <c r="J752" s="254"/>
      <c r="K752" s="254"/>
      <c r="L752" s="254"/>
      <c r="M752" s="254"/>
      <c r="N752" s="254"/>
      <c r="O752" s="254"/>
      <c r="P752" s="254"/>
      <c r="Q752" s="254"/>
      <c r="R752" s="254"/>
      <c r="S752" s="254"/>
      <c r="T752" s="254"/>
      <c r="U752" s="254"/>
      <c r="V752" s="254"/>
      <c r="W752" s="254"/>
      <c r="X752" s="254"/>
      <c r="Y752" s="254"/>
      <c r="Z752" s="254"/>
    </row>
    <row r="753" spans="1:26" ht="13.5" customHeight="1">
      <c r="A753" s="254"/>
      <c r="B753" s="254"/>
      <c r="C753" s="254"/>
      <c r="D753" s="269"/>
      <c r="E753" s="254"/>
      <c r="F753" s="270"/>
      <c r="G753" s="254"/>
      <c r="H753" s="254"/>
      <c r="I753" s="254"/>
      <c r="J753" s="254"/>
      <c r="K753" s="254"/>
      <c r="L753" s="254"/>
      <c r="M753" s="254"/>
      <c r="N753" s="254"/>
      <c r="O753" s="254"/>
      <c r="P753" s="254"/>
      <c r="Q753" s="254"/>
      <c r="R753" s="254"/>
      <c r="S753" s="254"/>
      <c r="T753" s="254"/>
      <c r="U753" s="254"/>
      <c r="V753" s="254"/>
      <c r="W753" s="254"/>
      <c r="X753" s="254"/>
      <c r="Y753" s="254"/>
      <c r="Z753" s="254"/>
    </row>
    <row r="754" spans="1:26" ht="13.5" customHeight="1">
      <c r="A754" s="254"/>
      <c r="B754" s="254"/>
      <c r="C754" s="254"/>
      <c r="D754" s="269"/>
      <c r="E754" s="254"/>
      <c r="F754" s="270"/>
      <c r="G754" s="254"/>
      <c r="H754" s="254"/>
      <c r="I754" s="254"/>
      <c r="J754" s="254"/>
      <c r="K754" s="254"/>
      <c r="L754" s="254"/>
      <c r="M754" s="254"/>
      <c r="N754" s="254"/>
      <c r="O754" s="254"/>
      <c r="P754" s="254"/>
      <c r="Q754" s="254"/>
      <c r="R754" s="254"/>
      <c r="S754" s="254"/>
      <c r="T754" s="254"/>
      <c r="U754" s="254"/>
      <c r="V754" s="254"/>
      <c r="W754" s="254"/>
      <c r="X754" s="254"/>
      <c r="Y754" s="254"/>
      <c r="Z754" s="254"/>
    </row>
    <row r="755" spans="1:26" ht="13.5" customHeight="1">
      <c r="A755" s="254"/>
      <c r="B755" s="254"/>
      <c r="C755" s="254"/>
      <c r="D755" s="269"/>
      <c r="E755" s="254"/>
      <c r="F755" s="270"/>
      <c r="G755" s="254"/>
      <c r="H755" s="254"/>
      <c r="I755" s="254"/>
      <c r="J755" s="254"/>
      <c r="K755" s="254"/>
      <c r="L755" s="254"/>
      <c r="M755" s="254"/>
      <c r="N755" s="254"/>
      <c r="O755" s="254"/>
      <c r="P755" s="254"/>
      <c r="Q755" s="254"/>
      <c r="R755" s="254"/>
      <c r="S755" s="254"/>
      <c r="T755" s="254"/>
      <c r="U755" s="254"/>
      <c r="V755" s="254"/>
      <c r="W755" s="254"/>
      <c r="X755" s="254"/>
      <c r="Y755" s="254"/>
      <c r="Z755" s="254"/>
    </row>
    <row r="756" spans="1:26" ht="13.5" customHeight="1">
      <c r="A756" s="254"/>
      <c r="B756" s="254"/>
      <c r="C756" s="254"/>
      <c r="D756" s="269"/>
      <c r="E756" s="254"/>
      <c r="F756" s="270"/>
      <c r="G756" s="254"/>
      <c r="H756" s="254"/>
      <c r="I756" s="254"/>
      <c r="J756" s="254"/>
      <c r="K756" s="254"/>
      <c r="L756" s="254"/>
      <c r="M756" s="254"/>
      <c r="N756" s="254"/>
      <c r="O756" s="254"/>
      <c r="P756" s="254"/>
      <c r="Q756" s="254"/>
      <c r="R756" s="254"/>
      <c r="S756" s="254"/>
      <c r="T756" s="254"/>
      <c r="U756" s="254"/>
      <c r="V756" s="254"/>
      <c r="W756" s="254"/>
      <c r="X756" s="254"/>
      <c r="Y756" s="254"/>
      <c r="Z756" s="254"/>
    </row>
    <row r="757" spans="1:26" ht="13.5" customHeight="1">
      <c r="A757" s="254"/>
      <c r="B757" s="254"/>
      <c r="C757" s="254"/>
      <c r="D757" s="269"/>
      <c r="E757" s="254"/>
      <c r="F757" s="270"/>
      <c r="G757" s="254"/>
      <c r="H757" s="254"/>
      <c r="I757" s="254"/>
      <c r="J757" s="254"/>
      <c r="K757" s="254"/>
      <c r="L757" s="254"/>
      <c r="M757" s="254"/>
      <c r="N757" s="254"/>
      <c r="O757" s="254"/>
      <c r="P757" s="254"/>
      <c r="Q757" s="254"/>
      <c r="R757" s="254"/>
      <c r="S757" s="254"/>
      <c r="T757" s="254"/>
      <c r="U757" s="254"/>
      <c r="V757" s="254"/>
      <c r="W757" s="254"/>
      <c r="X757" s="254"/>
      <c r="Y757" s="254"/>
      <c r="Z757" s="254"/>
    </row>
    <row r="758" spans="1:26" ht="13.5" customHeight="1">
      <c r="A758" s="254"/>
      <c r="B758" s="254"/>
      <c r="C758" s="254"/>
      <c r="D758" s="269"/>
      <c r="E758" s="254"/>
      <c r="F758" s="270"/>
      <c r="G758" s="254"/>
      <c r="H758" s="254"/>
      <c r="I758" s="254"/>
      <c r="J758" s="254"/>
      <c r="K758" s="254"/>
      <c r="L758" s="254"/>
      <c r="M758" s="254"/>
      <c r="N758" s="254"/>
      <c r="O758" s="254"/>
      <c r="P758" s="254"/>
      <c r="Q758" s="254"/>
      <c r="R758" s="254"/>
      <c r="S758" s="254"/>
      <c r="T758" s="254"/>
      <c r="U758" s="254"/>
      <c r="V758" s="254"/>
      <c r="W758" s="254"/>
      <c r="X758" s="254"/>
      <c r="Y758" s="254"/>
      <c r="Z758" s="254"/>
    </row>
    <row r="759" spans="1:26" ht="13.5" customHeight="1">
      <c r="A759" s="254"/>
      <c r="B759" s="254"/>
      <c r="C759" s="254"/>
      <c r="D759" s="269"/>
      <c r="E759" s="254"/>
      <c r="F759" s="270"/>
      <c r="G759" s="254"/>
      <c r="H759" s="254"/>
      <c r="I759" s="254"/>
      <c r="J759" s="254"/>
      <c r="K759" s="254"/>
      <c r="L759" s="254"/>
      <c r="M759" s="254"/>
      <c r="N759" s="254"/>
      <c r="O759" s="254"/>
      <c r="P759" s="254"/>
      <c r="Q759" s="254"/>
      <c r="R759" s="254"/>
      <c r="S759" s="254"/>
      <c r="T759" s="254"/>
      <c r="U759" s="254"/>
      <c r="V759" s="254"/>
      <c r="W759" s="254"/>
      <c r="X759" s="254"/>
      <c r="Y759" s="254"/>
      <c r="Z759" s="254"/>
    </row>
    <row r="760" spans="1:26" ht="13.5" customHeight="1">
      <c r="A760" s="254"/>
      <c r="B760" s="254"/>
      <c r="C760" s="254"/>
      <c r="D760" s="269"/>
      <c r="E760" s="254"/>
      <c r="F760" s="270"/>
      <c r="G760" s="254"/>
      <c r="H760" s="254"/>
      <c r="I760" s="254"/>
      <c r="J760" s="254"/>
      <c r="K760" s="254"/>
      <c r="L760" s="254"/>
      <c r="M760" s="254"/>
      <c r="N760" s="254"/>
      <c r="O760" s="254"/>
      <c r="P760" s="254"/>
      <c r="Q760" s="254"/>
      <c r="R760" s="254"/>
      <c r="S760" s="254"/>
      <c r="T760" s="254"/>
      <c r="U760" s="254"/>
      <c r="V760" s="254"/>
      <c r="W760" s="254"/>
      <c r="X760" s="254"/>
      <c r="Y760" s="254"/>
      <c r="Z760" s="254"/>
    </row>
    <row r="761" spans="1:26" ht="13.5" customHeight="1">
      <c r="A761" s="254"/>
      <c r="B761" s="254"/>
      <c r="C761" s="254"/>
      <c r="D761" s="269"/>
      <c r="E761" s="254"/>
      <c r="F761" s="270"/>
      <c r="G761" s="254"/>
      <c r="H761" s="254"/>
      <c r="I761" s="254"/>
      <c r="J761" s="254"/>
      <c r="K761" s="254"/>
      <c r="L761" s="254"/>
      <c r="M761" s="254"/>
      <c r="N761" s="254"/>
      <c r="O761" s="254"/>
      <c r="P761" s="254"/>
      <c r="Q761" s="254"/>
      <c r="R761" s="254"/>
      <c r="S761" s="254"/>
      <c r="T761" s="254"/>
      <c r="U761" s="254"/>
      <c r="V761" s="254"/>
      <c r="W761" s="254"/>
      <c r="X761" s="254"/>
      <c r="Y761" s="254"/>
      <c r="Z761" s="254"/>
    </row>
    <row r="762" spans="1:26" ht="13.5" customHeight="1">
      <c r="A762" s="254"/>
      <c r="B762" s="254"/>
      <c r="C762" s="254"/>
      <c r="D762" s="269"/>
      <c r="E762" s="254"/>
      <c r="F762" s="270"/>
      <c r="G762" s="254"/>
      <c r="H762" s="254"/>
      <c r="I762" s="254"/>
      <c r="J762" s="254"/>
      <c r="K762" s="254"/>
      <c r="L762" s="254"/>
      <c r="M762" s="254"/>
      <c r="N762" s="254"/>
      <c r="O762" s="254"/>
      <c r="P762" s="254"/>
      <c r="Q762" s="254"/>
      <c r="R762" s="254"/>
      <c r="S762" s="254"/>
      <c r="T762" s="254"/>
      <c r="U762" s="254"/>
      <c r="V762" s="254"/>
      <c r="W762" s="254"/>
      <c r="X762" s="254"/>
      <c r="Y762" s="254"/>
      <c r="Z762" s="254"/>
    </row>
    <row r="763" spans="1:26" ht="13.5" customHeight="1">
      <c r="A763" s="254"/>
      <c r="B763" s="254"/>
      <c r="C763" s="254"/>
      <c r="D763" s="269"/>
      <c r="E763" s="254"/>
      <c r="F763" s="270"/>
      <c r="G763" s="254"/>
      <c r="H763" s="254"/>
      <c r="I763" s="254"/>
      <c r="J763" s="254"/>
      <c r="K763" s="254"/>
      <c r="L763" s="254"/>
      <c r="M763" s="254"/>
      <c r="N763" s="254"/>
      <c r="O763" s="254"/>
      <c r="P763" s="254"/>
      <c r="Q763" s="254"/>
      <c r="R763" s="254"/>
      <c r="S763" s="254"/>
      <c r="T763" s="254"/>
      <c r="U763" s="254"/>
      <c r="V763" s="254"/>
      <c r="W763" s="254"/>
      <c r="X763" s="254"/>
      <c r="Y763" s="254"/>
      <c r="Z763" s="254"/>
    </row>
    <row r="764" spans="1:26" ht="13.5" customHeight="1">
      <c r="A764" s="254"/>
      <c r="B764" s="254"/>
      <c r="C764" s="254"/>
      <c r="D764" s="269"/>
      <c r="E764" s="254"/>
      <c r="F764" s="270"/>
      <c r="G764" s="254"/>
      <c r="H764" s="254"/>
      <c r="I764" s="254"/>
      <c r="J764" s="254"/>
      <c r="K764" s="254"/>
      <c r="L764" s="254"/>
      <c r="M764" s="254"/>
      <c r="N764" s="254"/>
      <c r="O764" s="254"/>
      <c r="P764" s="254"/>
      <c r="Q764" s="254"/>
      <c r="R764" s="254"/>
      <c r="S764" s="254"/>
      <c r="T764" s="254"/>
      <c r="U764" s="254"/>
      <c r="V764" s="254"/>
      <c r="W764" s="254"/>
      <c r="X764" s="254"/>
      <c r="Y764" s="254"/>
      <c r="Z764" s="254"/>
    </row>
    <row r="765" spans="1:26" ht="13.5" customHeight="1">
      <c r="A765" s="254"/>
      <c r="B765" s="254"/>
      <c r="C765" s="254"/>
      <c r="D765" s="269"/>
      <c r="E765" s="254"/>
      <c r="F765" s="270"/>
      <c r="G765" s="254"/>
      <c r="H765" s="254"/>
      <c r="I765" s="254"/>
      <c r="J765" s="254"/>
      <c r="K765" s="254"/>
      <c r="L765" s="254"/>
      <c r="M765" s="254"/>
      <c r="N765" s="254"/>
      <c r="O765" s="254"/>
      <c r="P765" s="254"/>
      <c r="Q765" s="254"/>
      <c r="R765" s="254"/>
      <c r="S765" s="254"/>
      <c r="T765" s="254"/>
      <c r="U765" s="254"/>
      <c r="V765" s="254"/>
      <c r="W765" s="254"/>
      <c r="X765" s="254"/>
      <c r="Y765" s="254"/>
      <c r="Z765" s="254"/>
    </row>
    <row r="766" spans="1:26" ht="13.5" customHeight="1">
      <c r="A766" s="254"/>
      <c r="B766" s="254"/>
      <c r="C766" s="254"/>
      <c r="D766" s="269"/>
      <c r="E766" s="254"/>
      <c r="F766" s="270"/>
      <c r="G766" s="254"/>
      <c r="H766" s="254"/>
      <c r="I766" s="254"/>
      <c r="J766" s="254"/>
      <c r="K766" s="254"/>
      <c r="L766" s="254"/>
      <c r="M766" s="254"/>
      <c r="N766" s="254"/>
      <c r="O766" s="254"/>
      <c r="P766" s="254"/>
      <c r="Q766" s="254"/>
      <c r="R766" s="254"/>
      <c r="S766" s="254"/>
      <c r="T766" s="254"/>
      <c r="U766" s="254"/>
      <c r="V766" s="254"/>
      <c r="W766" s="254"/>
      <c r="X766" s="254"/>
      <c r="Y766" s="254"/>
      <c r="Z766" s="254"/>
    </row>
    <row r="767" spans="1:26" ht="13.5" customHeight="1">
      <c r="A767" s="254"/>
      <c r="B767" s="254"/>
      <c r="C767" s="254"/>
      <c r="D767" s="269"/>
      <c r="E767" s="254"/>
      <c r="F767" s="270"/>
      <c r="G767" s="254"/>
      <c r="H767" s="254"/>
      <c r="I767" s="254"/>
      <c r="J767" s="254"/>
      <c r="K767" s="254"/>
      <c r="L767" s="254"/>
      <c r="M767" s="254"/>
      <c r="N767" s="254"/>
      <c r="O767" s="254"/>
      <c r="P767" s="254"/>
      <c r="Q767" s="254"/>
      <c r="R767" s="254"/>
      <c r="S767" s="254"/>
      <c r="T767" s="254"/>
      <c r="U767" s="254"/>
      <c r="V767" s="254"/>
      <c r="W767" s="254"/>
      <c r="X767" s="254"/>
      <c r="Y767" s="254"/>
      <c r="Z767" s="254"/>
    </row>
    <row r="768" spans="1:26" ht="13.5" customHeight="1">
      <c r="A768" s="254"/>
      <c r="B768" s="254"/>
      <c r="C768" s="254"/>
      <c r="D768" s="269"/>
      <c r="E768" s="254"/>
      <c r="F768" s="270"/>
      <c r="G768" s="254"/>
      <c r="H768" s="254"/>
      <c r="I768" s="254"/>
      <c r="J768" s="254"/>
      <c r="K768" s="254"/>
      <c r="L768" s="254"/>
      <c r="M768" s="254"/>
      <c r="N768" s="254"/>
      <c r="O768" s="254"/>
      <c r="P768" s="254"/>
      <c r="Q768" s="254"/>
      <c r="R768" s="254"/>
      <c r="S768" s="254"/>
      <c r="T768" s="254"/>
      <c r="U768" s="254"/>
      <c r="V768" s="254"/>
      <c r="W768" s="254"/>
      <c r="X768" s="254"/>
      <c r="Y768" s="254"/>
      <c r="Z768" s="254"/>
    </row>
    <row r="769" spans="1:26" ht="13.5" customHeight="1">
      <c r="A769" s="254"/>
      <c r="B769" s="254"/>
      <c r="C769" s="254"/>
      <c r="D769" s="269"/>
      <c r="E769" s="254"/>
      <c r="F769" s="270"/>
      <c r="G769" s="254"/>
      <c r="H769" s="254"/>
      <c r="I769" s="254"/>
      <c r="J769" s="254"/>
      <c r="K769" s="254"/>
      <c r="L769" s="254"/>
      <c r="M769" s="254"/>
      <c r="N769" s="254"/>
      <c r="O769" s="254"/>
      <c r="P769" s="254"/>
      <c r="Q769" s="254"/>
      <c r="R769" s="254"/>
      <c r="S769" s="254"/>
      <c r="T769" s="254"/>
      <c r="U769" s="254"/>
      <c r="V769" s="254"/>
      <c r="W769" s="254"/>
      <c r="X769" s="254"/>
      <c r="Y769" s="254"/>
      <c r="Z769" s="254"/>
    </row>
    <row r="770" spans="1:26" ht="13.5" customHeight="1">
      <c r="A770" s="254"/>
      <c r="B770" s="254"/>
      <c r="C770" s="254"/>
      <c r="D770" s="269"/>
      <c r="E770" s="254"/>
      <c r="F770" s="270"/>
      <c r="G770" s="254"/>
      <c r="H770" s="254"/>
      <c r="I770" s="254"/>
      <c r="J770" s="254"/>
      <c r="K770" s="254"/>
      <c r="L770" s="254"/>
      <c r="M770" s="254"/>
      <c r="N770" s="254"/>
      <c r="O770" s="254"/>
      <c r="P770" s="254"/>
      <c r="Q770" s="254"/>
      <c r="R770" s="254"/>
      <c r="S770" s="254"/>
      <c r="T770" s="254"/>
      <c r="U770" s="254"/>
      <c r="V770" s="254"/>
      <c r="W770" s="254"/>
      <c r="X770" s="254"/>
      <c r="Y770" s="254"/>
      <c r="Z770" s="254"/>
    </row>
    <row r="771" spans="1:26" ht="13.5" customHeight="1">
      <c r="A771" s="254"/>
      <c r="B771" s="254"/>
      <c r="C771" s="254"/>
      <c r="D771" s="269"/>
      <c r="E771" s="254"/>
      <c r="F771" s="270"/>
      <c r="G771" s="254"/>
      <c r="H771" s="254"/>
      <c r="I771" s="254"/>
      <c r="J771" s="254"/>
      <c r="K771" s="254"/>
      <c r="L771" s="254"/>
      <c r="M771" s="254"/>
      <c r="N771" s="254"/>
      <c r="O771" s="254"/>
      <c r="P771" s="254"/>
      <c r="Q771" s="254"/>
      <c r="R771" s="254"/>
      <c r="S771" s="254"/>
      <c r="T771" s="254"/>
      <c r="U771" s="254"/>
      <c r="V771" s="254"/>
      <c r="W771" s="254"/>
      <c r="X771" s="254"/>
      <c r="Y771" s="254"/>
      <c r="Z771" s="254"/>
    </row>
    <row r="772" spans="1:26" ht="13.5" customHeight="1">
      <c r="A772" s="254"/>
      <c r="B772" s="254"/>
      <c r="C772" s="254"/>
      <c r="D772" s="269"/>
      <c r="E772" s="254"/>
      <c r="F772" s="270"/>
      <c r="G772" s="254"/>
      <c r="H772" s="254"/>
      <c r="I772" s="254"/>
      <c r="J772" s="254"/>
      <c r="K772" s="254"/>
      <c r="L772" s="254"/>
      <c r="M772" s="254"/>
      <c r="N772" s="254"/>
      <c r="O772" s="254"/>
      <c r="P772" s="254"/>
      <c r="Q772" s="254"/>
      <c r="R772" s="254"/>
      <c r="S772" s="254"/>
      <c r="T772" s="254"/>
      <c r="U772" s="254"/>
      <c r="V772" s="254"/>
      <c r="W772" s="254"/>
      <c r="X772" s="254"/>
      <c r="Y772" s="254"/>
      <c r="Z772" s="254"/>
    </row>
    <row r="773" spans="1:26" ht="13.5" customHeight="1">
      <c r="A773" s="254"/>
      <c r="B773" s="254"/>
      <c r="C773" s="254"/>
      <c r="D773" s="269"/>
      <c r="E773" s="254"/>
      <c r="F773" s="270"/>
      <c r="G773" s="254"/>
      <c r="H773" s="254"/>
      <c r="I773" s="254"/>
      <c r="J773" s="254"/>
      <c r="K773" s="254"/>
      <c r="L773" s="254"/>
      <c r="M773" s="254"/>
      <c r="N773" s="254"/>
      <c r="O773" s="254"/>
      <c r="P773" s="254"/>
      <c r="Q773" s="254"/>
      <c r="R773" s="254"/>
      <c r="S773" s="254"/>
      <c r="T773" s="254"/>
      <c r="U773" s="254"/>
      <c r="V773" s="254"/>
      <c r="W773" s="254"/>
      <c r="X773" s="254"/>
      <c r="Y773" s="254"/>
      <c r="Z773" s="254"/>
    </row>
    <row r="774" spans="1:26" ht="13.5" customHeight="1">
      <c r="A774" s="254"/>
      <c r="B774" s="254"/>
      <c r="C774" s="254"/>
      <c r="D774" s="269"/>
      <c r="E774" s="254"/>
      <c r="F774" s="270"/>
      <c r="G774" s="254"/>
      <c r="H774" s="254"/>
      <c r="I774" s="254"/>
      <c r="J774" s="254"/>
      <c r="K774" s="254"/>
      <c r="L774" s="254"/>
      <c r="M774" s="254"/>
      <c r="N774" s="254"/>
      <c r="O774" s="254"/>
      <c r="P774" s="254"/>
      <c r="Q774" s="254"/>
      <c r="R774" s="254"/>
      <c r="S774" s="254"/>
      <c r="T774" s="254"/>
      <c r="U774" s="254"/>
      <c r="V774" s="254"/>
      <c r="W774" s="254"/>
      <c r="X774" s="254"/>
      <c r="Y774" s="254"/>
      <c r="Z774" s="254"/>
    </row>
    <row r="775" spans="1:26" ht="13.5" customHeight="1">
      <c r="A775" s="254"/>
      <c r="B775" s="254"/>
      <c r="C775" s="254"/>
      <c r="D775" s="269"/>
      <c r="E775" s="254"/>
      <c r="F775" s="270"/>
      <c r="G775" s="254"/>
      <c r="H775" s="254"/>
      <c r="I775" s="254"/>
      <c r="J775" s="254"/>
      <c r="K775" s="254"/>
      <c r="L775" s="254"/>
      <c r="M775" s="254"/>
      <c r="N775" s="254"/>
      <c r="O775" s="254"/>
      <c r="P775" s="254"/>
      <c r="Q775" s="254"/>
      <c r="R775" s="254"/>
      <c r="S775" s="254"/>
      <c r="T775" s="254"/>
      <c r="U775" s="254"/>
      <c r="V775" s="254"/>
      <c r="W775" s="254"/>
      <c r="X775" s="254"/>
      <c r="Y775" s="254"/>
      <c r="Z775" s="254"/>
    </row>
    <row r="776" spans="1:26" ht="13.5" customHeight="1">
      <c r="A776" s="254"/>
      <c r="B776" s="254"/>
      <c r="C776" s="254"/>
      <c r="D776" s="269"/>
      <c r="E776" s="254"/>
      <c r="F776" s="270"/>
      <c r="G776" s="254"/>
      <c r="H776" s="254"/>
      <c r="I776" s="254"/>
      <c r="J776" s="254"/>
      <c r="K776" s="254"/>
      <c r="L776" s="254"/>
      <c r="M776" s="254"/>
      <c r="N776" s="254"/>
      <c r="O776" s="254"/>
      <c r="P776" s="254"/>
      <c r="Q776" s="254"/>
      <c r="R776" s="254"/>
      <c r="S776" s="254"/>
      <c r="T776" s="254"/>
      <c r="U776" s="254"/>
      <c r="V776" s="254"/>
      <c r="W776" s="254"/>
      <c r="X776" s="254"/>
      <c r="Y776" s="254"/>
      <c r="Z776" s="254"/>
    </row>
    <row r="777" spans="1:26" ht="13.5" customHeight="1">
      <c r="A777" s="254"/>
      <c r="B777" s="254"/>
      <c r="C777" s="254"/>
      <c r="D777" s="269"/>
      <c r="E777" s="254"/>
      <c r="F777" s="270"/>
      <c r="G777" s="254"/>
      <c r="H777" s="254"/>
      <c r="I777" s="254"/>
      <c r="J777" s="254"/>
      <c r="K777" s="254"/>
      <c r="L777" s="254"/>
      <c r="M777" s="254"/>
      <c r="N777" s="254"/>
      <c r="O777" s="254"/>
      <c r="P777" s="254"/>
      <c r="Q777" s="254"/>
      <c r="R777" s="254"/>
      <c r="S777" s="254"/>
      <c r="T777" s="254"/>
      <c r="U777" s="254"/>
      <c r="V777" s="254"/>
      <c r="W777" s="254"/>
      <c r="X777" s="254"/>
      <c r="Y777" s="254"/>
      <c r="Z777" s="254"/>
    </row>
    <row r="778" spans="1:26" ht="13.5" customHeight="1">
      <c r="A778" s="254"/>
      <c r="B778" s="254"/>
      <c r="C778" s="254"/>
      <c r="D778" s="269"/>
      <c r="E778" s="254"/>
      <c r="F778" s="270"/>
      <c r="G778" s="254"/>
      <c r="H778" s="254"/>
      <c r="I778" s="254"/>
      <c r="J778" s="254"/>
      <c r="K778" s="254"/>
      <c r="L778" s="254"/>
      <c r="M778" s="254"/>
      <c r="N778" s="254"/>
      <c r="O778" s="254"/>
      <c r="P778" s="254"/>
      <c r="Q778" s="254"/>
      <c r="R778" s="254"/>
      <c r="S778" s="254"/>
      <c r="T778" s="254"/>
      <c r="U778" s="254"/>
      <c r="V778" s="254"/>
      <c r="W778" s="254"/>
      <c r="X778" s="254"/>
      <c r="Y778" s="254"/>
      <c r="Z778" s="254"/>
    </row>
    <row r="779" spans="1:26" ht="13.5" customHeight="1">
      <c r="A779" s="254"/>
      <c r="B779" s="254"/>
      <c r="C779" s="254"/>
      <c r="D779" s="269"/>
      <c r="E779" s="254"/>
      <c r="F779" s="270"/>
      <c r="G779" s="254"/>
      <c r="H779" s="254"/>
      <c r="I779" s="254"/>
      <c r="J779" s="254"/>
      <c r="K779" s="254"/>
      <c r="L779" s="254"/>
      <c r="M779" s="254"/>
      <c r="N779" s="254"/>
      <c r="O779" s="254"/>
      <c r="P779" s="254"/>
      <c r="Q779" s="254"/>
      <c r="R779" s="254"/>
      <c r="S779" s="254"/>
      <c r="T779" s="254"/>
      <c r="U779" s="254"/>
      <c r="V779" s="254"/>
      <c r="W779" s="254"/>
      <c r="X779" s="254"/>
      <c r="Y779" s="254"/>
      <c r="Z779" s="254"/>
    </row>
    <row r="780" spans="1:26" ht="13.5" customHeight="1">
      <c r="A780" s="254"/>
      <c r="B780" s="254"/>
      <c r="C780" s="254"/>
      <c r="D780" s="269"/>
      <c r="E780" s="254"/>
      <c r="F780" s="270"/>
      <c r="G780" s="254"/>
      <c r="H780" s="254"/>
      <c r="I780" s="254"/>
      <c r="J780" s="254"/>
      <c r="K780" s="254"/>
      <c r="L780" s="254"/>
      <c r="M780" s="254"/>
      <c r="N780" s="254"/>
      <c r="O780" s="254"/>
      <c r="P780" s="254"/>
      <c r="Q780" s="254"/>
      <c r="R780" s="254"/>
      <c r="S780" s="254"/>
      <c r="T780" s="254"/>
      <c r="U780" s="254"/>
      <c r="V780" s="254"/>
      <c r="W780" s="254"/>
      <c r="X780" s="254"/>
      <c r="Y780" s="254"/>
      <c r="Z780" s="254"/>
    </row>
    <row r="781" spans="1:26" ht="13.5" customHeight="1">
      <c r="A781" s="254"/>
      <c r="B781" s="254"/>
      <c r="C781" s="254"/>
      <c r="D781" s="269"/>
      <c r="E781" s="254"/>
      <c r="F781" s="270"/>
      <c r="G781" s="254"/>
      <c r="H781" s="254"/>
      <c r="I781" s="254"/>
      <c r="J781" s="254"/>
      <c r="K781" s="254"/>
      <c r="L781" s="254"/>
      <c r="M781" s="254"/>
      <c r="N781" s="254"/>
      <c r="O781" s="254"/>
      <c r="P781" s="254"/>
      <c r="Q781" s="254"/>
      <c r="R781" s="254"/>
      <c r="S781" s="254"/>
      <c r="T781" s="254"/>
      <c r="U781" s="254"/>
      <c r="V781" s="254"/>
      <c r="W781" s="254"/>
      <c r="X781" s="254"/>
      <c r="Y781" s="254"/>
      <c r="Z781" s="254"/>
    </row>
    <row r="782" spans="1:26" ht="13.5" customHeight="1">
      <c r="A782" s="254"/>
      <c r="B782" s="254"/>
      <c r="C782" s="254"/>
      <c r="D782" s="269"/>
      <c r="E782" s="254"/>
      <c r="F782" s="270"/>
      <c r="G782" s="254"/>
      <c r="H782" s="254"/>
      <c r="I782" s="254"/>
      <c r="J782" s="254"/>
      <c r="K782" s="254"/>
      <c r="L782" s="254"/>
      <c r="M782" s="254"/>
      <c r="N782" s="254"/>
      <c r="O782" s="254"/>
      <c r="P782" s="254"/>
      <c r="Q782" s="254"/>
      <c r="R782" s="254"/>
      <c r="S782" s="254"/>
      <c r="T782" s="254"/>
      <c r="U782" s="254"/>
      <c r="V782" s="254"/>
      <c r="W782" s="254"/>
      <c r="X782" s="254"/>
      <c r="Y782" s="254"/>
      <c r="Z782" s="254"/>
    </row>
    <row r="783" spans="1:26" ht="13.5" customHeight="1">
      <c r="A783" s="254"/>
      <c r="B783" s="254"/>
      <c r="C783" s="254"/>
      <c r="D783" s="269"/>
      <c r="E783" s="254"/>
      <c r="F783" s="270"/>
      <c r="G783" s="254"/>
      <c r="H783" s="254"/>
      <c r="I783" s="254"/>
      <c r="J783" s="254"/>
      <c r="K783" s="254"/>
      <c r="L783" s="254"/>
      <c r="M783" s="254"/>
      <c r="N783" s="254"/>
      <c r="O783" s="254"/>
      <c r="P783" s="254"/>
      <c r="Q783" s="254"/>
      <c r="R783" s="254"/>
      <c r="S783" s="254"/>
      <c r="T783" s="254"/>
      <c r="U783" s="254"/>
      <c r="V783" s="254"/>
      <c r="W783" s="254"/>
      <c r="X783" s="254"/>
      <c r="Y783" s="254"/>
      <c r="Z783" s="254"/>
    </row>
    <row r="784" spans="1:26" ht="13.5" customHeight="1">
      <c r="A784" s="254"/>
      <c r="B784" s="254"/>
      <c r="C784" s="254"/>
      <c r="D784" s="269"/>
      <c r="E784" s="254"/>
      <c r="F784" s="270"/>
      <c r="G784" s="254"/>
      <c r="H784" s="254"/>
      <c r="I784" s="254"/>
      <c r="J784" s="254"/>
      <c r="K784" s="254"/>
      <c r="L784" s="254"/>
      <c r="M784" s="254"/>
      <c r="N784" s="254"/>
      <c r="O784" s="254"/>
      <c r="P784" s="254"/>
      <c r="Q784" s="254"/>
      <c r="R784" s="254"/>
      <c r="S784" s="254"/>
      <c r="T784" s="254"/>
      <c r="U784" s="254"/>
      <c r="V784" s="254"/>
      <c r="W784" s="254"/>
      <c r="X784" s="254"/>
      <c r="Y784" s="254"/>
      <c r="Z784" s="254"/>
    </row>
    <row r="785" spans="1:26" ht="13.5" customHeight="1">
      <c r="A785" s="254"/>
      <c r="B785" s="254"/>
      <c r="C785" s="254"/>
      <c r="D785" s="269"/>
      <c r="E785" s="254"/>
      <c r="F785" s="270"/>
      <c r="G785" s="254"/>
      <c r="H785" s="254"/>
      <c r="I785" s="254"/>
      <c r="J785" s="254"/>
      <c r="K785" s="254"/>
      <c r="L785" s="254"/>
      <c r="M785" s="254"/>
      <c r="N785" s="254"/>
      <c r="O785" s="254"/>
      <c r="P785" s="254"/>
      <c r="Q785" s="254"/>
      <c r="R785" s="254"/>
      <c r="S785" s="254"/>
      <c r="T785" s="254"/>
      <c r="U785" s="254"/>
      <c r="V785" s="254"/>
      <c r="W785" s="254"/>
      <c r="X785" s="254"/>
      <c r="Y785" s="254"/>
      <c r="Z785" s="254"/>
    </row>
    <row r="786" spans="1:26" ht="13.5" customHeight="1">
      <c r="A786" s="254"/>
      <c r="B786" s="254"/>
      <c r="C786" s="254"/>
      <c r="D786" s="269"/>
      <c r="E786" s="254"/>
      <c r="F786" s="270"/>
      <c r="G786" s="254"/>
      <c r="H786" s="254"/>
      <c r="I786" s="254"/>
      <c r="J786" s="254"/>
      <c r="K786" s="254"/>
      <c r="L786" s="254"/>
      <c r="M786" s="254"/>
      <c r="N786" s="254"/>
      <c r="O786" s="254"/>
      <c r="P786" s="254"/>
      <c r="Q786" s="254"/>
      <c r="R786" s="254"/>
      <c r="S786" s="254"/>
      <c r="T786" s="254"/>
      <c r="U786" s="254"/>
      <c r="V786" s="254"/>
      <c r="W786" s="254"/>
      <c r="X786" s="254"/>
      <c r="Y786" s="254"/>
      <c r="Z786" s="254"/>
    </row>
    <row r="787" spans="1:26" ht="13.5" customHeight="1">
      <c r="A787" s="254"/>
      <c r="B787" s="254"/>
      <c r="C787" s="254"/>
      <c r="D787" s="269"/>
      <c r="E787" s="254"/>
      <c r="F787" s="270"/>
      <c r="G787" s="254"/>
      <c r="H787" s="254"/>
      <c r="I787" s="254"/>
      <c r="J787" s="254"/>
      <c r="K787" s="254"/>
      <c r="L787" s="254"/>
      <c r="M787" s="254"/>
      <c r="N787" s="254"/>
      <c r="O787" s="254"/>
      <c r="P787" s="254"/>
      <c r="Q787" s="254"/>
      <c r="R787" s="254"/>
      <c r="S787" s="254"/>
      <c r="T787" s="254"/>
      <c r="U787" s="254"/>
      <c r="V787" s="254"/>
      <c r="W787" s="254"/>
      <c r="X787" s="254"/>
      <c r="Y787" s="254"/>
      <c r="Z787" s="254"/>
    </row>
    <row r="788" spans="1:26" ht="13.5" customHeight="1">
      <c r="A788" s="254"/>
      <c r="B788" s="254"/>
      <c r="C788" s="254"/>
      <c r="D788" s="269"/>
      <c r="E788" s="254"/>
      <c r="F788" s="270"/>
      <c r="G788" s="254"/>
      <c r="H788" s="254"/>
      <c r="I788" s="254"/>
      <c r="J788" s="254"/>
      <c r="K788" s="254"/>
      <c r="L788" s="254"/>
      <c r="M788" s="254"/>
      <c r="N788" s="254"/>
      <c r="O788" s="254"/>
      <c r="P788" s="254"/>
      <c r="Q788" s="254"/>
      <c r="R788" s="254"/>
      <c r="S788" s="254"/>
      <c r="T788" s="254"/>
      <c r="U788" s="254"/>
      <c r="V788" s="254"/>
      <c r="W788" s="254"/>
      <c r="X788" s="254"/>
      <c r="Y788" s="254"/>
      <c r="Z788" s="254"/>
    </row>
    <row r="789" spans="1:26" ht="13.5" customHeight="1">
      <c r="A789" s="254"/>
      <c r="B789" s="254"/>
      <c r="C789" s="254"/>
      <c r="D789" s="269"/>
      <c r="E789" s="254"/>
      <c r="F789" s="270"/>
      <c r="G789" s="254"/>
      <c r="H789" s="254"/>
      <c r="I789" s="254"/>
      <c r="J789" s="254"/>
      <c r="K789" s="254"/>
      <c r="L789" s="254"/>
      <c r="M789" s="254"/>
      <c r="N789" s="254"/>
      <c r="O789" s="254"/>
      <c r="P789" s="254"/>
      <c r="Q789" s="254"/>
      <c r="R789" s="254"/>
      <c r="S789" s="254"/>
      <c r="T789" s="254"/>
      <c r="U789" s="254"/>
      <c r="V789" s="254"/>
      <c r="W789" s="254"/>
      <c r="X789" s="254"/>
      <c r="Y789" s="254"/>
      <c r="Z789" s="254"/>
    </row>
    <row r="790" spans="1:26" ht="13.5" customHeight="1">
      <c r="A790" s="254"/>
      <c r="B790" s="254"/>
      <c r="C790" s="254"/>
      <c r="D790" s="269"/>
      <c r="E790" s="254"/>
      <c r="F790" s="270"/>
      <c r="G790" s="254"/>
      <c r="H790" s="254"/>
      <c r="I790" s="254"/>
      <c r="J790" s="254"/>
      <c r="K790" s="254"/>
      <c r="L790" s="254"/>
      <c r="M790" s="254"/>
      <c r="N790" s="254"/>
      <c r="O790" s="254"/>
      <c r="P790" s="254"/>
      <c r="Q790" s="254"/>
      <c r="R790" s="254"/>
      <c r="S790" s="254"/>
      <c r="T790" s="254"/>
      <c r="U790" s="254"/>
      <c r="V790" s="254"/>
      <c r="W790" s="254"/>
      <c r="X790" s="254"/>
      <c r="Y790" s="254"/>
      <c r="Z790" s="254"/>
    </row>
    <row r="791" spans="1:26" ht="13.5" customHeight="1">
      <c r="A791" s="254"/>
      <c r="B791" s="254"/>
      <c r="C791" s="254"/>
      <c r="D791" s="269"/>
      <c r="E791" s="254"/>
      <c r="F791" s="270"/>
      <c r="G791" s="254"/>
      <c r="H791" s="254"/>
      <c r="I791" s="254"/>
      <c r="J791" s="254"/>
      <c r="K791" s="254"/>
      <c r="L791" s="254"/>
      <c r="M791" s="254"/>
      <c r="N791" s="254"/>
      <c r="O791" s="254"/>
      <c r="P791" s="254"/>
      <c r="Q791" s="254"/>
      <c r="R791" s="254"/>
      <c r="S791" s="254"/>
      <c r="T791" s="254"/>
      <c r="U791" s="254"/>
      <c r="V791" s="254"/>
      <c r="W791" s="254"/>
      <c r="X791" s="254"/>
      <c r="Y791" s="254"/>
      <c r="Z791" s="254"/>
    </row>
    <row r="792" spans="1:26" ht="13.5" customHeight="1">
      <c r="A792" s="254"/>
      <c r="B792" s="254"/>
      <c r="C792" s="254"/>
      <c r="D792" s="269"/>
      <c r="E792" s="254"/>
      <c r="F792" s="270"/>
      <c r="G792" s="254"/>
      <c r="H792" s="254"/>
      <c r="I792" s="254"/>
      <c r="J792" s="254"/>
      <c r="K792" s="254"/>
      <c r="L792" s="254"/>
      <c r="M792" s="254"/>
      <c r="N792" s="254"/>
      <c r="O792" s="254"/>
      <c r="P792" s="254"/>
      <c r="Q792" s="254"/>
      <c r="R792" s="254"/>
      <c r="S792" s="254"/>
      <c r="T792" s="254"/>
      <c r="U792" s="254"/>
      <c r="V792" s="254"/>
      <c r="W792" s="254"/>
      <c r="X792" s="254"/>
      <c r="Y792" s="254"/>
      <c r="Z792" s="254"/>
    </row>
    <row r="793" spans="1:26" ht="13.5" customHeight="1">
      <c r="A793" s="254"/>
      <c r="B793" s="254"/>
      <c r="C793" s="254"/>
      <c r="D793" s="269"/>
      <c r="E793" s="254"/>
      <c r="F793" s="270"/>
      <c r="G793" s="254"/>
      <c r="H793" s="254"/>
      <c r="I793" s="254"/>
      <c r="J793" s="254"/>
      <c r="K793" s="254"/>
      <c r="L793" s="254"/>
      <c r="M793" s="254"/>
      <c r="N793" s="254"/>
      <c r="O793" s="254"/>
      <c r="P793" s="254"/>
      <c r="Q793" s="254"/>
      <c r="R793" s="254"/>
      <c r="S793" s="254"/>
      <c r="T793" s="254"/>
      <c r="U793" s="254"/>
      <c r="V793" s="254"/>
      <c r="W793" s="254"/>
      <c r="X793" s="254"/>
      <c r="Y793" s="254"/>
      <c r="Z793" s="254"/>
    </row>
    <row r="794" spans="1:26" ht="13.5" customHeight="1">
      <c r="A794" s="254"/>
      <c r="B794" s="254"/>
      <c r="C794" s="254"/>
      <c r="D794" s="269"/>
      <c r="E794" s="254"/>
      <c r="F794" s="270"/>
      <c r="G794" s="254"/>
      <c r="H794" s="254"/>
      <c r="I794" s="254"/>
      <c r="J794" s="254"/>
      <c r="K794" s="254"/>
      <c r="L794" s="254"/>
      <c r="M794" s="254"/>
      <c r="N794" s="254"/>
      <c r="O794" s="254"/>
      <c r="P794" s="254"/>
      <c r="Q794" s="254"/>
      <c r="R794" s="254"/>
      <c r="S794" s="254"/>
      <c r="T794" s="254"/>
      <c r="U794" s="254"/>
      <c r="V794" s="254"/>
      <c r="W794" s="254"/>
      <c r="X794" s="254"/>
      <c r="Y794" s="254"/>
      <c r="Z794" s="254"/>
    </row>
    <row r="795" spans="1:26" ht="13.5" customHeight="1">
      <c r="A795" s="254"/>
      <c r="B795" s="254"/>
      <c r="C795" s="254"/>
      <c r="D795" s="269"/>
      <c r="E795" s="254"/>
      <c r="F795" s="270"/>
      <c r="G795" s="254"/>
      <c r="H795" s="254"/>
      <c r="I795" s="254"/>
      <c r="J795" s="254"/>
      <c r="K795" s="254"/>
      <c r="L795" s="254"/>
      <c r="M795" s="254"/>
      <c r="N795" s="254"/>
      <c r="O795" s="254"/>
      <c r="P795" s="254"/>
      <c r="Q795" s="254"/>
      <c r="R795" s="254"/>
      <c r="S795" s="254"/>
      <c r="T795" s="254"/>
      <c r="U795" s="254"/>
      <c r="V795" s="254"/>
      <c r="W795" s="254"/>
      <c r="X795" s="254"/>
      <c r="Y795" s="254"/>
      <c r="Z795" s="254"/>
    </row>
    <row r="796" spans="1:26" ht="13.5" customHeight="1">
      <c r="A796" s="254"/>
      <c r="B796" s="254"/>
      <c r="C796" s="254"/>
      <c r="D796" s="269"/>
      <c r="E796" s="254"/>
      <c r="F796" s="270"/>
      <c r="G796" s="254"/>
      <c r="H796" s="254"/>
      <c r="I796" s="254"/>
      <c r="J796" s="254"/>
      <c r="K796" s="254"/>
      <c r="L796" s="254"/>
      <c r="M796" s="254"/>
      <c r="N796" s="254"/>
      <c r="O796" s="254"/>
      <c r="P796" s="254"/>
      <c r="Q796" s="254"/>
      <c r="R796" s="254"/>
      <c r="S796" s="254"/>
      <c r="T796" s="254"/>
      <c r="U796" s="254"/>
      <c r="V796" s="254"/>
      <c r="W796" s="254"/>
      <c r="X796" s="254"/>
      <c r="Y796" s="254"/>
      <c r="Z796" s="254"/>
    </row>
    <row r="797" spans="1:26" ht="13.5" customHeight="1">
      <c r="A797" s="254"/>
      <c r="B797" s="254"/>
      <c r="C797" s="254"/>
      <c r="D797" s="269"/>
      <c r="E797" s="254"/>
      <c r="F797" s="270"/>
      <c r="G797" s="254"/>
      <c r="H797" s="254"/>
      <c r="I797" s="254"/>
      <c r="J797" s="254"/>
      <c r="K797" s="254"/>
      <c r="L797" s="254"/>
      <c r="M797" s="254"/>
      <c r="N797" s="254"/>
      <c r="O797" s="254"/>
      <c r="P797" s="254"/>
      <c r="Q797" s="254"/>
      <c r="R797" s="254"/>
      <c r="S797" s="254"/>
      <c r="T797" s="254"/>
      <c r="U797" s="254"/>
      <c r="V797" s="254"/>
      <c r="W797" s="254"/>
      <c r="X797" s="254"/>
      <c r="Y797" s="254"/>
      <c r="Z797" s="254"/>
    </row>
    <row r="798" spans="1:26" ht="13.5" customHeight="1">
      <c r="A798" s="254"/>
      <c r="B798" s="254"/>
      <c r="C798" s="254"/>
      <c r="D798" s="269"/>
      <c r="E798" s="254"/>
      <c r="F798" s="270"/>
      <c r="G798" s="254"/>
      <c r="H798" s="254"/>
      <c r="I798" s="254"/>
      <c r="J798" s="254"/>
      <c r="K798" s="254"/>
      <c r="L798" s="254"/>
      <c r="M798" s="254"/>
      <c r="N798" s="254"/>
      <c r="O798" s="254"/>
      <c r="P798" s="254"/>
      <c r="Q798" s="254"/>
      <c r="R798" s="254"/>
      <c r="S798" s="254"/>
      <c r="T798" s="254"/>
      <c r="U798" s="254"/>
      <c r="V798" s="254"/>
      <c r="W798" s="254"/>
      <c r="X798" s="254"/>
      <c r="Y798" s="254"/>
      <c r="Z798" s="254"/>
    </row>
    <row r="799" spans="1:26" ht="13.5" customHeight="1">
      <c r="A799" s="254"/>
      <c r="B799" s="254"/>
      <c r="C799" s="254"/>
      <c r="D799" s="269"/>
      <c r="E799" s="254"/>
      <c r="F799" s="270"/>
      <c r="G799" s="254"/>
      <c r="H799" s="254"/>
      <c r="I799" s="254"/>
      <c r="J799" s="254"/>
      <c r="K799" s="254"/>
      <c r="L799" s="254"/>
      <c r="M799" s="254"/>
      <c r="N799" s="254"/>
      <c r="O799" s="254"/>
      <c r="P799" s="254"/>
      <c r="Q799" s="254"/>
      <c r="R799" s="254"/>
      <c r="S799" s="254"/>
      <c r="T799" s="254"/>
      <c r="U799" s="254"/>
      <c r="V799" s="254"/>
      <c r="W799" s="254"/>
      <c r="X799" s="254"/>
      <c r="Y799" s="254"/>
      <c r="Z799" s="254"/>
    </row>
    <row r="800" spans="1:26" ht="13.5" customHeight="1">
      <c r="A800" s="254"/>
      <c r="B800" s="254"/>
      <c r="C800" s="254"/>
      <c r="D800" s="269"/>
      <c r="E800" s="254"/>
      <c r="F800" s="270"/>
      <c r="G800" s="254"/>
      <c r="H800" s="254"/>
      <c r="I800" s="254"/>
      <c r="J800" s="254"/>
      <c r="K800" s="254"/>
      <c r="L800" s="254"/>
      <c r="M800" s="254"/>
      <c r="N800" s="254"/>
      <c r="O800" s="254"/>
      <c r="P800" s="254"/>
      <c r="Q800" s="254"/>
      <c r="R800" s="254"/>
      <c r="S800" s="254"/>
      <c r="T800" s="254"/>
      <c r="U800" s="254"/>
      <c r="V800" s="254"/>
      <c r="W800" s="254"/>
      <c r="X800" s="254"/>
      <c r="Y800" s="254"/>
      <c r="Z800" s="254"/>
    </row>
    <row r="801" spans="1:26" ht="13.5" customHeight="1">
      <c r="A801" s="254"/>
      <c r="B801" s="254"/>
      <c r="C801" s="254"/>
      <c r="D801" s="269"/>
      <c r="E801" s="254"/>
      <c r="F801" s="270"/>
      <c r="G801" s="254"/>
      <c r="H801" s="254"/>
      <c r="I801" s="254"/>
      <c r="J801" s="254"/>
      <c r="K801" s="254"/>
      <c r="L801" s="254"/>
      <c r="M801" s="254"/>
      <c r="N801" s="254"/>
      <c r="O801" s="254"/>
      <c r="P801" s="254"/>
      <c r="Q801" s="254"/>
      <c r="R801" s="254"/>
      <c r="S801" s="254"/>
      <c r="T801" s="254"/>
      <c r="U801" s="254"/>
      <c r="V801" s="254"/>
      <c r="W801" s="254"/>
      <c r="X801" s="254"/>
      <c r="Y801" s="254"/>
      <c r="Z801" s="254"/>
    </row>
    <row r="802" spans="1:26" ht="13.5" customHeight="1">
      <c r="A802" s="254"/>
      <c r="B802" s="254"/>
      <c r="C802" s="254"/>
      <c r="D802" s="269"/>
      <c r="E802" s="254"/>
      <c r="F802" s="270"/>
      <c r="G802" s="254"/>
      <c r="H802" s="254"/>
      <c r="I802" s="254"/>
      <c r="J802" s="254"/>
      <c r="K802" s="254"/>
      <c r="L802" s="254"/>
      <c r="M802" s="254"/>
      <c r="N802" s="254"/>
      <c r="O802" s="254"/>
      <c r="P802" s="254"/>
      <c r="Q802" s="254"/>
      <c r="R802" s="254"/>
      <c r="S802" s="254"/>
      <c r="T802" s="254"/>
      <c r="U802" s="254"/>
      <c r="V802" s="254"/>
      <c r="W802" s="254"/>
      <c r="X802" s="254"/>
      <c r="Y802" s="254"/>
      <c r="Z802" s="254"/>
    </row>
    <row r="803" spans="1:26" ht="13.5" customHeight="1">
      <c r="A803" s="254"/>
      <c r="B803" s="254"/>
      <c r="C803" s="254"/>
      <c r="D803" s="269"/>
      <c r="E803" s="254"/>
      <c r="F803" s="270"/>
      <c r="G803" s="254"/>
      <c r="H803" s="254"/>
      <c r="I803" s="254"/>
      <c r="J803" s="254"/>
      <c r="K803" s="254"/>
      <c r="L803" s="254"/>
      <c r="M803" s="254"/>
      <c r="N803" s="254"/>
      <c r="O803" s="254"/>
      <c r="P803" s="254"/>
      <c r="Q803" s="254"/>
      <c r="R803" s="254"/>
      <c r="S803" s="254"/>
      <c r="T803" s="254"/>
      <c r="U803" s="254"/>
      <c r="V803" s="254"/>
      <c r="W803" s="254"/>
      <c r="X803" s="254"/>
      <c r="Y803" s="254"/>
      <c r="Z803" s="254"/>
    </row>
    <row r="804" spans="1:26" ht="13.5" customHeight="1">
      <c r="A804" s="254"/>
      <c r="B804" s="254"/>
      <c r="C804" s="254"/>
      <c r="D804" s="269"/>
      <c r="E804" s="254"/>
      <c r="F804" s="270"/>
      <c r="G804" s="254"/>
      <c r="H804" s="254"/>
      <c r="I804" s="254"/>
      <c r="J804" s="254"/>
      <c r="K804" s="254"/>
      <c r="L804" s="254"/>
      <c r="M804" s="254"/>
      <c r="N804" s="254"/>
      <c r="O804" s="254"/>
      <c r="P804" s="254"/>
      <c r="Q804" s="254"/>
      <c r="R804" s="254"/>
      <c r="S804" s="254"/>
      <c r="T804" s="254"/>
      <c r="U804" s="254"/>
      <c r="V804" s="254"/>
      <c r="W804" s="254"/>
      <c r="X804" s="254"/>
      <c r="Y804" s="254"/>
      <c r="Z804" s="254"/>
    </row>
    <row r="805" spans="1:26" ht="13.5" customHeight="1">
      <c r="A805" s="254"/>
      <c r="B805" s="254"/>
      <c r="C805" s="254"/>
      <c r="D805" s="269"/>
      <c r="E805" s="254"/>
      <c r="F805" s="270"/>
      <c r="G805" s="254"/>
      <c r="H805" s="254"/>
      <c r="I805" s="254"/>
      <c r="J805" s="254"/>
      <c r="K805" s="254"/>
      <c r="L805" s="254"/>
      <c r="M805" s="254"/>
      <c r="N805" s="254"/>
      <c r="O805" s="254"/>
      <c r="P805" s="254"/>
      <c r="Q805" s="254"/>
      <c r="R805" s="254"/>
      <c r="S805" s="254"/>
      <c r="T805" s="254"/>
      <c r="U805" s="254"/>
      <c r="V805" s="254"/>
      <c r="W805" s="254"/>
      <c r="X805" s="254"/>
      <c r="Y805" s="254"/>
      <c r="Z805" s="254"/>
    </row>
    <row r="806" spans="1:26" ht="13.5" customHeight="1">
      <c r="A806" s="254"/>
      <c r="B806" s="254"/>
      <c r="C806" s="254"/>
      <c r="D806" s="269"/>
      <c r="E806" s="254"/>
      <c r="F806" s="270"/>
      <c r="G806" s="254"/>
      <c r="H806" s="254"/>
      <c r="I806" s="254"/>
      <c r="J806" s="254"/>
      <c r="K806" s="254"/>
      <c r="L806" s="254"/>
      <c r="M806" s="254"/>
      <c r="N806" s="254"/>
      <c r="O806" s="254"/>
      <c r="P806" s="254"/>
      <c r="Q806" s="254"/>
      <c r="R806" s="254"/>
      <c r="S806" s="254"/>
      <c r="T806" s="254"/>
      <c r="U806" s="254"/>
      <c r="V806" s="254"/>
      <c r="W806" s="254"/>
      <c r="X806" s="254"/>
      <c r="Y806" s="254"/>
      <c r="Z806" s="254"/>
    </row>
    <row r="807" spans="1:26" ht="13.5" customHeight="1">
      <c r="A807" s="254"/>
      <c r="B807" s="254"/>
      <c r="C807" s="254"/>
      <c r="D807" s="269"/>
      <c r="E807" s="254"/>
      <c r="F807" s="270"/>
      <c r="G807" s="254"/>
      <c r="H807" s="254"/>
      <c r="I807" s="254"/>
      <c r="J807" s="254"/>
      <c r="K807" s="254"/>
      <c r="L807" s="254"/>
      <c r="M807" s="254"/>
      <c r="N807" s="254"/>
      <c r="O807" s="254"/>
      <c r="P807" s="254"/>
      <c r="Q807" s="254"/>
      <c r="R807" s="254"/>
      <c r="S807" s="254"/>
      <c r="T807" s="254"/>
      <c r="U807" s="254"/>
      <c r="V807" s="254"/>
      <c r="W807" s="254"/>
      <c r="X807" s="254"/>
      <c r="Y807" s="254"/>
      <c r="Z807" s="254"/>
    </row>
    <row r="808" spans="1:26" ht="13.5" customHeight="1">
      <c r="A808" s="254"/>
      <c r="B808" s="254"/>
      <c r="C808" s="254"/>
      <c r="D808" s="269"/>
      <c r="E808" s="254"/>
      <c r="F808" s="270"/>
      <c r="G808" s="254"/>
      <c r="H808" s="254"/>
      <c r="I808" s="254"/>
      <c r="J808" s="254"/>
      <c r="K808" s="254"/>
      <c r="L808" s="254"/>
      <c r="M808" s="254"/>
      <c r="N808" s="254"/>
      <c r="O808" s="254"/>
      <c r="P808" s="254"/>
      <c r="Q808" s="254"/>
      <c r="R808" s="254"/>
      <c r="S808" s="254"/>
      <c r="T808" s="254"/>
      <c r="U808" s="254"/>
      <c r="V808" s="254"/>
      <c r="W808" s="254"/>
      <c r="X808" s="254"/>
      <c r="Y808" s="254"/>
      <c r="Z808" s="254"/>
    </row>
    <row r="809" spans="1:26" ht="13.5" customHeight="1">
      <c r="A809" s="254"/>
      <c r="B809" s="254"/>
      <c r="C809" s="254"/>
      <c r="D809" s="269"/>
      <c r="E809" s="254"/>
      <c r="F809" s="270"/>
      <c r="G809" s="254"/>
      <c r="H809" s="254"/>
      <c r="I809" s="254"/>
      <c r="J809" s="254"/>
      <c r="K809" s="254"/>
      <c r="L809" s="254"/>
      <c r="M809" s="254"/>
      <c r="N809" s="254"/>
      <c r="O809" s="254"/>
      <c r="P809" s="254"/>
      <c r="Q809" s="254"/>
      <c r="R809" s="254"/>
      <c r="S809" s="254"/>
      <c r="T809" s="254"/>
      <c r="U809" s="254"/>
      <c r="V809" s="254"/>
      <c r="W809" s="254"/>
      <c r="X809" s="254"/>
      <c r="Y809" s="254"/>
      <c r="Z809" s="254"/>
    </row>
    <row r="810" spans="1:26" ht="13.5" customHeight="1">
      <c r="A810" s="254"/>
      <c r="B810" s="254"/>
      <c r="C810" s="254"/>
      <c r="D810" s="269"/>
      <c r="E810" s="254"/>
      <c r="F810" s="270"/>
      <c r="G810" s="254"/>
      <c r="H810" s="254"/>
      <c r="I810" s="254"/>
      <c r="J810" s="254"/>
      <c r="K810" s="254"/>
      <c r="L810" s="254"/>
      <c r="M810" s="254"/>
      <c r="N810" s="254"/>
      <c r="O810" s="254"/>
      <c r="P810" s="254"/>
      <c r="Q810" s="254"/>
      <c r="R810" s="254"/>
      <c r="S810" s="254"/>
      <c r="T810" s="254"/>
      <c r="U810" s="254"/>
      <c r="V810" s="254"/>
      <c r="W810" s="254"/>
      <c r="X810" s="254"/>
      <c r="Y810" s="254"/>
      <c r="Z810" s="254"/>
    </row>
    <row r="811" spans="1:26" ht="13.5" customHeight="1">
      <c r="A811" s="254"/>
      <c r="B811" s="254"/>
      <c r="C811" s="254"/>
      <c r="D811" s="269"/>
      <c r="E811" s="254"/>
      <c r="F811" s="270"/>
      <c r="G811" s="254"/>
      <c r="H811" s="254"/>
      <c r="I811" s="254"/>
      <c r="J811" s="254"/>
      <c r="K811" s="254"/>
      <c r="L811" s="254"/>
      <c r="M811" s="254"/>
      <c r="N811" s="254"/>
      <c r="O811" s="254"/>
      <c r="P811" s="254"/>
      <c r="Q811" s="254"/>
      <c r="R811" s="254"/>
      <c r="S811" s="254"/>
      <c r="T811" s="254"/>
      <c r="U811" s="254"/>
      <c r="V811" s="254"/>
      <c r="W811" s="254"/>
      <c r="X811" s="254"/>
      <c r="Y811" s="254"/>
      <c r="Z811" s="254"/>
    </row>
    <row r="812" spans="1:26" ht="13.5" customHeight="1">
      <c r="A812" s="254"/>
      <c r="B812" s="254"/>
      <c r="C812" s="254"/>
      <c r="D812" s="269"/>
      <c r="E812" s="254"/>
      <c r="F812" s="270"/>
      <c r="G812" s="254"/>
      <c r="H812" s="254"/>
      <c r="I812" s="254"/>
      <c r="J812" s="254"/>
      <c r="K812" s="254"/>
      <c r="L812" s="254"/>
      <c r="M812" s="254"/>
      <c r="N812" s="254"/>
      <c r="O812" s="254"/>
      <c r="P812" s="254"/>
      <c r="Q812" s="254"/>
      <c r="R812" s="254"/>
      <c r="S812" s="254"/>
      <c r="T812" s="254"/>
      <c r="U812" s="254"/>
      <c r="V812" s="254"/>
      <c r="W812" s="254"/>
      <c r="X812" s="254"/>
      <c r="Y812" s="254"/>
      <c r="Z812" s="254"/>
    </row>
    <row r="813" spans="1:26" ht="13.5" customHeight="1">
      <c r="A813" s="254"/>
      <c r="B813" s="254"/>
      <c r="C813" s="254"/>
      <c r="D813" s="269"/>
      <c r="E813" s="254"/>
      <c r="F813" s="270"/>
      <c r="G813" s="254"/>
      <c r="H813" s="254"/>
      <c r="I813" s="254"/>
      <c r="J813" s="254"/>
      <c r="K813" s="254"/>
      <c r="L813" s="254"/>
      <c r="M813" s="254"/>
      <c r="N813" s="254"/>
      <c r="O813" s="254"/>
      <c r="P813" s="254"/>
      <c r="Q813" s="254"/>
      <c r="R813" s="254"/>
      <c r="S813" s="254"/>
      <c r="T813" s="254"/>
      <c r="U813" s="254"/>
      <c r="V813" s="254"/>
      <c r="W813" s="254"/>
      <c r="X813" s="254"/>
      <c r="Y813" s="254"/>
      <c r="Z813" s="254"/>
    </row>
    <row r="814" spans="1:26" ht="13.5" customHeight="1">
      <c r="A814" s="254"/>
      <c r="B814" s="254"/>
      <c r="C814" s="254"/>
      <c r="D814" s="269"/>
      <c r="E814" s="254"/>
      <c r="F814" s="270"/>
      <c r="G814" s="254"/>
      <c r="H814" s="254"/>
      <c r="I814" s="254"/>
      <c r="J814" s="254"/>
      <c r="K814" s="254"/>
      <c r="L814" s="254"/>
      <c r="M814" s="254"/>
      <c r="N814" s="254"/>
      <c r="O814" s="254"/>
      <c r="P814" s="254"/>
      <c r="Q814" s="254"/>
      <c r="R814" s="254"/>
      <c r="S814" s="254"/>
      <c r="T814" s="254"/>
      <c r="U814" s="254"/>
      <c r="V814" s="254"/>
      <c r="W814" s="254"/>
      <c r="X814" s="254"/>
      <c r="Y814" s="254"/>
      <c r="Z814" s="254"/>
    </row>
    <row r="815" spans="1:26" ht="13.5" customHeight="1">
      <c r="A815" s="254"/>
      <c r="B815" s="254"/>
      <c r="C815" s="254"/>
      <c r="D815" s="269"/>
      <c r="E815" s="254"/>
      <c r="F815" s="270"/>
      <c r="G815" s="254"/>
      <c r="H815" s="254"/>
      <c r="I815" s="254"/>
      <c r="J815" s="254"/>
      <c r="K815" s="254"/>
      <c r="L815" s="254"/>
      <c r="M815" s="254"/>
      <c r="N815" s="254"/>
      <c r="O815" s="254"/>
      <c r="P815" s="254"/>
      <c r="Q815" s="254"/>
      <c r="R815" s="254"/>
      <c r="S815" s="254"/>
      <c r="T815" s="254"/>
      <c r="U815" s="254"/>
      <c r="V815" s="254"/>
      <c r="W815" s="254"/>
      <c r="X815" s="254"/>
      <c r="Y815" s="254"/>
      <c r="Z815" s="254"/>
    </row>
    <row r="816" spans="1:26" ht="13.5" customHeight="1">
      <c r="A816" s="254"/>
      <c r="B816" s="254"/>
      <c r="C816" s="254"/>
      <c r="D816" s="269"/>
      <c r="E816" s="254"/>
      <c r="F816" s="270"/>
      <c r="G816" s="254"/>
      <c r="H816" s="254"/>
      <c r="I816" s="254"/>
      <c r="J816" s="254"/>
      <c r="K816" s="254"/>
      <c r="L816" s="254"/>
      <c r="M816" s="254"/>
      <c r="N816" s="254"/>
      <c r="O816" s="254"/>
      <c r="P816" s="254"/>
      <c r="Q816" s="254"/>
      <c r="R816" s="254"/>
      <c r="S816" s="254"/>
      <c r="T816" s="254"/>
      <c r="U816" s="254"/>
      <c r="V816" s="254"/>
      <c r="W816" s="254"/>
      <c r="X816" s="254"/>
      <c r="Y816" s="254"/>
      <c r="Z816" s="254"/>
    </row>
    <row r="817" spans="1:26" ht="13.5" customHeight="1">
      <c r="A817" s="254"/>
      <c r="B817" s="254"/>
      <c r="C817" s="254"/>
      <c r="D817" s="269"/>
      <c r="E817" s="254"/>
      <c r="F817" s="270"/>
      <c r="G817" s="254"/>
      <c r="H817" s="254"/>
      <c r="I817" s="254"/>
      <c r="J817" s="254"/>
      <c r="K817" s="254"/>
      <c r="L817" s="254"/>
      <c r="M817" s="254"/>
      <c r="N817" s="254"/>
      <c r="O817" s="254"/>
      <c r="P817" s="254"/>
      <c r="Q817" s="254"/>
      <c r="R817" s="254"/>
      <c r="S817" s="254"/>
      <c r="T817" s="254"/>
      <c r="U817" s="254"/>
      <c r="V817" s="254"/>
      <c r="W817" s="254"/>
      <c r="X817" s="254"/>
      <c r="Y817" s="254"/>
      <c r="Z817" s="254"/>
    </row>
    <row r="818" spans="1:26" ht="13.5" customHeight="1">
      <c r="A818" s="254"/>
      <c r="B818" s="254"/>
      <c r="C818" s="254"/>
      <c r="D818" s="269"/>
      <c r="E818" s="254"/>
      <c r="F818" s="270"/>
      <c r="G818" s="254"/>
      <c r="H818" s="254"/>
      <c r="I818" s="254"/>
      <c r="J818" s="254"/>
      <c r="K818" s="254"/>
      <c r="L818" s="254"/>
      <c r="M818" s="254"/>
      <c r="N818" s="254"/>
      <c r="O818" s="254"/>
      <c r="P818" s="254"/>
      <c r="Q818" s="254"/>
      <c r="R818" s="254"/>
      <c r="S818" s="254"/>
      <c r="T818" s="254"/>
      <c r="U818" s="254"/>
      <c r="V818" s="254"/>
      <c r="W818" s="254"/>
      <c r="X818" s="254"/>
      <c r="Y818" s="254"/>
      <c r="Z818" s="254"/>
    </row>
    <row r="819" spans="1:26" ht="13.5" customHeight="1">
      <c r="A819" s="254"/>
      <c r="B819" s="254"/>
      <c r="C819" s="254"/>
      <c r="D819" s="269"/>
      <c r="E819" s="254"/>
      <c r="F819" s="270"/>
      <c r="G819" s="254"/>
      <c r="H819" s="254"/>
      <c r="I819" s="254"/>
      <c r="J819" s="254"/>
      <c r="K819" s="254"/>
      <c r="L819" s="254"/>
      <c r="M819" s="254"/>
      <c r="N819" s="254"/>
      <c r="O819" s="254"/>
      <c r="P819" s="254"/>
      <c r="Q819" s="254"/>
      <c r="R819" s="254"/>
      <c r="S819" s="254"/>
      <c r="T819" s="254"/>
      <c r="U819" s="254"/>
      <c r="V819" s="254"/>
      <c r="W819" s="254"/>
      <c r="X819" s="254"/>
      <c r="Y819" s="254"/>
      <c r="Z819" s="254"/>
    </row>
    <row r="820" spans="1:26" ht="13.5" customHeight="1">
      <c r="A820" s="254"/>
      <c r="B820" s="254"/>
      <c r="C820" s="254"/>
      <c r="D820" s="269"/>
      <c r="E820" s="254"/>
      <c r="F820" s="270"/>
      <c r="G820" s="254"/>
      <c r="H820" s="254"/>
      <c r="I820" s="254"/>
      <c r="J820" s="254"/>
      <c r="K820" s="254"/>
      <c r="L820" s="254"/>
      <c r="M820" s="254"/>
      <c r="N820" s="254"/>
      <c r="O820" s="254"/>
      <c r="P820" s="254"/>
      <c r="Q820" s="254"/>
      <c r="R820" s="254"/>
      <c r="S820" s="254"/>
      <c r="T820" s="254"/>
      <c r="U820" s="254"/>
      <c r="V820" s="254"/>
      <c r="W820" s="254"/>
      <c r="X820" s="254"/>
      <c r="Y820" s="254"/>
      <c r="Z820" s="254"/>
    </row>
    <row r="821" spans="1:26" ht="13.5" customHeight="1">
      <c r="A821" s="254"/>
      <c r="B821" s="254"/>
      <c r="C821" s="254"/>
      <c r="D821" s="269"/>
      <c r="E821" s="254"/>
      <c r="F821" s="270"/>
      <c r="G821" s="254"/>
      <c r="H821" s="254"/>
      <c r="I821" s="254"/>
      <c r="J821" s="254"/>
      <c r="K821" s="254"/>
      <c r="L821" s="254"/>
      <c r="M821" s="254"/>
      <c r="N821" s="254"/>
      <c r="O821" s="254"/>
      <c r="P821" s="254"/>
      <c r="Q821" s="254"/>
      <c r="R821" s="254"/>
      <c r="S821" s="254"/>
      <c r="T821" s="254"/>
      <c r="U821" s="254"/>
      <c r="V821" s="254"/>
      <c r="W821" s="254"/>
      <c r="X821" s="254"/>
      <c r="Y821" s="254"/>
      <c r="Z821" s="254"/>
    </row>
    <row r="822" spans="1:26" ht="13.5" customHeight="1">
      <c r="A822" s="254"/>
      <c r="B822" s="254"/>
      <c r="C822" s="254"/>
      <c r="D822" s="269"/>
      <c r="E822" s="254"/>
      <c r="F822" s="270"/>
      <c r="G822" s="254"/>
      <c r="H822" s="254"/>
      <c r="I822" s="254"/>
      <c r="J822" s="254"/>
      <c r="K822" s="254"/>
      <c r="L822" s="254"/>
      <c r="M822" s="254"/>
      <c r="N822" s="254"/>
      <c r="O822" s="254"/>
      <c r="P822" s="254"/>
      <c r="Q822" s="254"/>
      <c r="R822" s="254"/>
      <c r="S822" s="254"/>
      <c r="T822" s="254"/>
      <c r="U822" s="254"/>
      <c r="V822" s="254"/>
      <c r="W822" s="254"/>
      <c r="X822" s="254"/>
      <c r="Y822" s="254"/>
      <c r="Z822" s="254"/>
    </row>
    <row r="823" spans="1:26" ht="13.5" customHeight="1">
      <c r="A823" s="254"/>
      <c r="B823" s="254"/>
      <c r="C823" s="254"/>
      <c r="D823" s="269"/>
      <c r="E823" s="254"/>
      <c r="F823" s="270"/>
      <c r="G823" s="254"/>
      <c r="H823" s="254"/>
      <c r="I823" s="254"/>
      <c r="J823" s="254"/>
      <c r="K823" s="254"/>
      <c r="L823" s="254"/>
      <c r="M823" s="254"/>
      <c r="N823" s="254"/>
      <c r="O823" s="254"/>
      <c r="P823" s="254"/>
      <c r="Q823" s="254"/>
      <c r="R823" s="254"/>
      <c r="S823" s="254"/>
      <c r="T823" s="254"/>
      <c r="U823" s="254"/>
      <c r="V823" s="254"/>
      <c r="W823" s="254"/>
      <c r="X823" s="254"/>
      <c r="Y823" s="254"/>
      <c r="Z823" s="254"/>
    </row>
    <row r="824" spans="1:26" ht="13.5" customHeight="1">
      <c r="A824" s="254"/>
      <c r="B824" s="254"/>
      <c r="C824" s="254"/>
      <c r="D824" s="269"/>
      <c r="E824" s="254"/>
      <c r="F824" s="270"/>
      <c r="G824" s="254"/>
      <c r="H824" s="254"/>
      <c r="I824" s="254"/>
      <c r="J824" s="254"/>
      <c r="K824" s="254"/>
      <c r="L824" s="254"/>
      <c r="M824" s="254"/>
      <c r="N824" s="254"/>
      <c r="O824" s="254"/>
      <c r="P824" s="254"/>
      <c r="Q824" s="254"/>
      <c r="R824" s="254"/>
      <c r="S824" s="254"/>
      <c r="T824" s="254"/>
      <c r="U824" s="254"/>
      <c r="V824" s="254"/>
      <c r="W824" s="254"/>
      <c r="X824" s="254"/>
      <c r="Y824" s="254"/>
      <c r="Z824" s="254"/>
    </row>
    <row r="825" spans="1:26" ht="13.5" customHeight="1">
      <c r="A825" s="254"/>
      <c r="B825" s="254"/>
      <c r="C825" s="254"/>
      <c r="D825" s="269"/>
      <c r="E825" s="254"/>
      <c r="F825" s="270"/>
      <c r="G825" s="254"/>
      <c r="H825" s="254"/>
      <c r="I825" s="254"/>
      <c r="J825" s="254"/>
      <c r="K825" s="254"/>
      <c r="L825" s="254"/>
      <c r="M825" s="254"/>
      <c r="N825" s="254"/>
      <c r="O825" s="254"/>
      <c r="P825" s="254"/>
      <c r="Q825" s="254"/>
      <c r="R825" s="254"/>
      <c r="S825" s="254"/>
      <c r="T825" s="254"/>
      <c r="U825" s="254"/>
      <c r="V825" s="254"/>
      <c r="W825" s="254"/>
      <c r="X825" s="254"/>
      <c r="Y825" s="254"/>
      <c r="Z825" s="254"/>
    </row>
    <row r="826" spans="1:26" ht="13.5" customHeight="1">
      <c r="A826" s="254"/>
      <c r="B826" s="254"/>
      <c r="C826" s="254"/>
      <c r="D826" s="269"/>
      <c r="E826" s="254"/>
      <c r="F826" s="270"/>
      <c r="G826" s="254"/>
      <c r="H826" s="254"/>
      <c r="I826" s="254"/>
      <c r="J826" s="254"/>
      <c r="K826" s="254"/>
      <c r="L826" s="254"/>
      <c r="M826" s="254"/>
      <c r="N826" s="254"/>
      <c r="O826" s="254"/>
      <c r="P826" s="254"/>
      <c r="Q826" s="254"/>
      <c r="R826" s="254"/>
      <c r="S826" s="254"/>
      <c r="T826" s="254"/>
      <c r="U826" s="254"/>
      <c r="V826" s="254"/>
      <c r="W826" s="254"/>
      <c r="X826" s="254"/>
      <c r="Y826" s="254"/>
      <c r="Z826" s="254"/>
    </row>
    <row r="827" spans="1:26" ht="13.5" customHeight="1">
      <c r="A827" s="254"/>
      <c r="B827" s="254"/>
      <c r="C827" s="254"/>
      <c r="D827" s="269"/>
      <c r="E827" s="254"/>
      <c r="F827" s="270"/>
      <c r="G827" s="254"/>
      <c r="H827" s="254"/>
      <c r="I827" s="254"/>
      <c r="J827" s="254"/>
      <c r="K827" s="254"/>
      <c r="L827" s="254"/>
      <c r="M827" s="254"/>
      <c r="N827" s="254"/>
      <c r="O827" s="254"/>
      <c r="P827" s="254"/>
      <c r="Q827" s="254"/>
      <c r="R827" s="254"/>
      <c r="S827" s="254"/>
      <c r="T827" s="254"/>
      <c r="U827" s="254"/>
      <c r="V827" s="254"/>
      <c r="W827" s="254"/>
      <c r="X827" s="254"/>
      <c r="Y827" s="254"/>
      <c r="Z827" s="254"/>
    </row>
    <row r="828" spans="1:26" ht="13.5" customHeight="1">
      <c r="A828" s="254"/>
      <c r="B828" s="254"/>
      <c r="C828" s="254"/>
      <c r="D828" s="269"/>
      <c r="E828" s="254"/>
      <c r="F828" s="270"/>
      <c r="G828" s="254"/>
      <c r="H828" s="254"/>
      <c r="I828" s="254"/>
      <c r="J828" s="254"/>
      <c r="K828" s="254"/>
      <c r="L828" s="254"/>
      <c r="M828" s="254"/>
      <c r="N828" s="254"/>
      <c r="O828" s="254"/>
      <c r="P828" s="254"/>
      <c r="Q828" s="254"/>
      <c r="R828" s="254"/>
      <c r="S828" s="254"/>
      <c r="T828" s="254"/>
      <c r="U828" s="254"/>
      <c r="V828" s="254"/>
      <c r="W828" s="254"/>
      <c r="X828" s="254"/>
      <c r="Y828" s="254"/>
      <c r="Z828" s="254"/>
    </row>
    <row r="829" spans="1:26" ht="13.5" customHeight="1">
      <c r="A829" s="254"/>
      <c r="B829" s="254"/>
      <c r="C829" s="254"/>
      <c r="D829" s="269"/>
      <c r="E829" s="254"/>
      <c r="F829" s="270"/>
      <c r="G829" s="254"/>
      <c r="H829" s="254"/>
      <c r="I829" s="254"/>
      <c r="J829" s="254"/>
      <c r="K829" s="254"/>
      <c r="L829" s="254"/>
      <c r="M829" s="254"/>
      <c r="N829" s="254"/>
      <c r="O829" s="254"/>
      <c r="P829" s="254"/>
      <c r="Q829" s="254"/>
      <c r="R829" s="254"/>
      <c r="S829" s="254"/>
      <c r="T829" s="254"/>
      <c r="U829" s="254"/>
      <c r="V829" s="254"/>
      <c r="W829" s="254"/>
      <c r="X829" s="254"/>
      <c r="Y829" s="254"/>
      <c r="Z829" s="254"/>
    </row>
    <row r="830" spans="1:26" ht="13.5" customHeight="1">
      <c r="A830" s="254"/>
      <c r="B830" s="254"/>
      <c r="C830" s="254"/>
      <c r="D830" s="269"/>
      <c r="E830" s="254"/>
      <c r="F830" s="270"/>
      <c r="G830" s="254"/>
      <c r="H830" s="254"/>
      <c r="I830" s="254"/>
      <c r="J830" s="254"/>
      <c r="K830" s="254"/>
      <c r="L830" s="254"/>
      <c r="M830" s="254"/>
      <c r="N830" s="254"/>
      <c r="O830" s="254"/>
      <c r="P830" s="254"/>
      <c r="Q830" s="254"/>
      <c r="R830" s="254"/>
      <c r="S830" s="254"/>
      <c r="T830" s="254"/>
      <c r="U830" s="254"/>
      <c r="V830" s="254"/>
      <c r="W830" s="254"/>
      <c r="X830" s="254"/>
      <c r="Y830" s="254"/>
      <c r="Z830" s="254"/>
    </row>
    <row r="831" spans="1:26" ht="13.5" customHeight="1">
      <c r="A831" s="254"/>
      <c r="B831" s="254"/>
      <c r="C831" s="254"/>
      <c r="D831" s="269"/>
      <c r="E831" s="254"/>
      <c r="F831" s="270"/>
      <c r="G831" s="254"/>
      <c r="H831" s="254"/>
      <c r="I831" s="254"/>
      <c r="J831" s="254"/>
      <c r="K831" s="254"/>
      <c r="L831" s="254"/>
      <c r="M831" s="254"/>
      <c r="N831" s="254"/>
      <c r="O831" s="254"/>
      <c r="P831" s="254"/>
      <c r="Q831" s="254"/>
      <c r="R831" s="254"/>
      <c r="S831" s="254"/>
      <c r="T831" s="254"/>
      <c r="U831" s="254"/>
      <c r="V831" s="254"/>
      <c r="W831" s="254"/>
      <c r="X831" s="254"/>
      <c r="Y831" s="254"/>
      <c r="Z831" s="254"/>
    </row>
    <row r="832" spans="1:26" ht="13.5" customHeight="1">
      <c r="A832" s="254"/>
      <c r="B832" s="254"/>
      <c r="C832" s="254"/>
      <c r="D832" s="269"/>
      <c r="E832" s="254"/>
      <c r="F832" s="270"/>
      <c r="G832" s="254"/>
      <c r="H832" s="254"/>
      <c r="I832" s="254"/>
      <c r="J832" s="254"/>
      <c r="K832" s="254"/>
      <c r="L832" s="254"/>
      <c r="M832" s="254"/>
      <c r="N832" s="254"/>
      <c r="O832" s="254"/>
      <c r="P832" s="254"/>
      <c r="Q832" s="254"/>
      <c r="R832" s="254"/>
      <c r="S832" s="254"/>
      <c r="T832" s="254"/>
      <c r="U832" s="254"/>
      <c r="V832" s="254"/>
      <c r="W832" s="254"/>
      <c r="X832" s="254"/>
      <c r="Y832" s="254"/>
      <c r="Z832" s="254"/>
    </row>
    <row r="833" spans="1:26" ht="13.5" customHeight="1">
      <c r="A833" s="254"/>
      <c r="B833" s="254"/>
      <c r="C833" s="254"/>
      <c r="D833" s="269"/>
      <c r="E833" s="254"/>
      <c r="F833" s="270"/>
      <c r="G833" s="254"/>
      <c r="H833" s="254"/>
      <c r="I833" s="254"/>
      <c r="J833" s="254"/>
      <c r="K833" s="254"/>
      <c r="L833" s="254"/>
      <c r="M833" s="254"/>
      <c r="N833" s="254"/>
      <c r="O833" s="254"/>
      <c r="P833" s="254"/>
      <c r="Q833" s="254"/>
      <c r="R833" s="254"/>
      <c r="S833" s="254"/>
      <c r="T833" s="254"/>
      <c r="U833" s="254"/>
      <c r="V833" s="254"/>
      <c r="W833" s="254"/>
      <c r="X833" s="254"/>
      <c r="Y833" s="254"/>
      <c r="Z833" s="254"/>
    </row>
    <row r="834" spans="1:26" ht="13.5" customHeight="1">
      <c r="A834" s="254"/>
      <c r="B834" s="254"/>
      <c r="C834" s="254"/>
      <c r="D834" s="269"/>
      <c r="E834" s="254"/>
      <c r="F834" s="270"/>
      <c r="G834" s="254"/>
      <c r="H834" s="254"/>
      <c r="I834" s="254"/>
      <c r="J834" s="254"/>
      <c r="K834" s="254"/>
      <c r="L834" s="254"/>
      <c r="M834" s="254"/>
      <c r="N834" s="254"/>
      <c r="O834" s="254"/>
      <c r="P834" s="254"/>
      <c r="Q834" s="254"/>
      <c r="R834" s="254"/>
      <c r="S834" s="254"/>
      <c r="T834" s="254"/>
      <c r="U834" s="254"/>
      <c r="V834" s="254"/>
      <c r="W834" s="254"/>
      <c r="X834" s="254"/>
      <c r="Y834" s="254"/>
      <c r="Z834" s="254"/>
    </row>
    <row r="835" spans="1:26" ht="13.5" customHeight="1">
      <c r="A835" s="254"/>
      <c r="B835" s="254"/>
      <c r="C835" s="254"/>
      <c r="D835" s="269"/>
      <c r="E835" s="254"/>
      <c r="F835" s="270"/>
      <c r="G835" s="254"/>
      <c r="H835" s="254"/>
      <c r="I835" s="254"/>
      <c r="J835" s="254"/>
      <c r="K835" s="254"/>
      <c r="L835" s="254"/>
      <c r="M835" s="254"/>
      <c r="N835" s="254"/>
      <c r="O835" s="254"/>
      <c r="P835" s="254"/>
      <c r="Q835" s="254"/>
      <c r="R835" s="254"/>
      <c r="S835" s="254"/>
      <c r="T835" s="254"/>
      <c r="U835" s="254"/>
      <c r="V835" s="254"/>
      <c r="W835" s="254"/>
      <c r="X835" s="254"/>
      <c r="Y835" s="254"/>
      <c r="Z835" s="254"/>
    </row>
    <row r="836" spans="1:26" ht="13.5" customHeight="1">
      <c r="A836" s="254"/>
      <c r="B836" s="254"/>
      <c r="C836" s="254"/>
      <c r="D836" s="269"/>
      <c r="E836" s="254"/>
      <c r="F836" s="270"/>
      <c r="G836" s="254"/>
      <c r="H836" s="254"/>
      <c r="I836" s="254"/>
      <c r="J836" s="254"/>
      <c r="K836" s="254"/>
      <c r="L836" s="254"/>
      <c r="M836" s="254"/>
      <c r="N836" s="254"/>
      <c r="O836" s="254"/>
      <c r="P836" s="254"/>
      <c r="Q836" s="254"/>
      <c r="R836" s="254"/>
      <c r="S836" s="254"/>
      <c r="T836" s="254"/>
      <c r="U836" s="254"/>
      <c r="V836" s="254"/>
      <c r="W836" s="254"/>
      <c r="X836" s="254"/>
      <c r="Y836" s="254"/>
      <c r="Z836" s="254"/>
    </row>
    <row r="837" spans="1:26" ht="13.5" customHeight="1">
      <c r="A837" s="254"/>
      <c r="B837" s="254"/>
      <c r="C837" s="254"/>
      <c r="D837" s="269"/>
      <c r="E837" s="254"/>
      <c r="F837" s="270"/>
      <c r="G837" s="254"/>
      <c r="H837" s="254"/>
      <c r="I837" s="254"/>
      <c r="J837" s="254"/>
      <c r="K837" s="254"/>
      <c r="L837" s="254"/>
      <c r="M837" s="254"/>
      <c r="N837" s="254"/>
      <c r="O837" s="254"/>
      <c r="P837" s="254"/>
      <c r="Q837" s="254"/>
      <c r="R837" s="254"/>
      <c r="S837" s="254"/>
      <c r="T837" s="254"/>
      <c r="U837" s="254"/>
      <c r="V837" s="254"/>
      <c r="W837" s="254"/>
      <c r="X837" s="254"/>
      <c r="Y837" s="254"/>
      <c r="Z837" s="254"/>
    </row>
    <row r="838" spans="1:26" ht="13.5" customHeight="1">
      <c r="A838" s="254"/>
      <c r="B838" s="254"/>
      <c r="C838" s="254"/>
      <c r="D838" s="269"/>
      <c r="E838" s="254"/>
      <c r="F838" s="270"/>
      <c r="G838" s="254"/>
      <c r="H838" s="254"/>
      <c r="I838" s="254"/>
      <c r="J838" s="254"/>
      <c r="K838" s="254"/>
      <c r="L838" s="254"/>
      <c r="M838" s="254"/>
      <c r="N838" s="254"/>
      <c r="O838" s="254"/>
      <c r="P838" s="254"/>
      <c r="Q838" s="254"/>
      <c r="R838" s="254"/>
      <c r="S838" s="254"/>
      <c r="T838" s="254"/>
      <c r="U838" s="254"/>
      <c r="V838" s="254"/>
      <c r="W838" s="254"/>
      <c r="X838" s="254"/>
      <c r="Y838" s="254"/>
      <c r="Z838" s="254"/>
    </row>
    <row r="839" spans="1:26" ht="13.5" customHeight="1">
      <c r="A839" s="254"/>
      <c r="B839" s="254"/>
      <c r="C839" s="254"/>
      <c r="D839" s="269"/>
      <c r="E839" s="254"/>
      <c r="F839" s="270"/>
      <c r="G839" s="254"/>
      <c r="H839" s="254"/>
      <c r="I839" s="254"/>
      <c r="J839" s="254"/>
      <c r="K839" s="254"/>
      <c r="L839" s="254"/>
      <c r="M839" s="254"/>
      <c r="N839" s="254"/>
      <c r="O839" s="254"/>
      <c r="P839" s="254"/>
      <c r="Q839" s="254"/>
      <c r="R839" s="254"/>
      <c r="S839" s="254"/>
      <c r="T839" s="254"/>
      <c r="U839" s="254"/>
      <c r="V839" s="254"/>
      <c r="W839" s="254"/>
      <c r="X839" s="254"/>
      <c r="Y839" s="254"/>
      <c r="Z839" s="254"/>
    </row>
    <row r="840" spans="1:26" ht="13.5" customHeight="1">
      <c r="A840" s="254"/>
      <c r="B840" s="254"/>
      <c r="C840" s="254"/>
      <c r="D840" s="269"/>
      <c r="E840" s="254"/>
      <c r="F840" s="270"/>
      <c r="G840" s="254"/>
      <c r="H840" s="254"/>
      <c r="I840" s="254"/>
      <c r="J840" s="254"/>
      <c r="K840" s="254"/>
      <c r="L840" s="254"/>
      <c r="M840" s="254"/>
      <c r="N840" s="254"/>
      <c r="O840" s="254"/>
      <c r="P840" s="254"/>
      <c r="Q840" s="254"/>
      <c r="R840" s="254"/>
      <c r="S840" s="254"/>
      <c r="T840" s="254"/>
      <c r="U840" s="254"/>
      <c r="V840" s="254"/>
      <c r="W840" s="254"/>
      <c r="X840" s="254"/>
      <c r="Y840" s="254"/>
      <c r="Z840" s="254"/>
    </row>
    <row r="841" spans="1:26" ht="13.5" customHeight="1">
      <c r="A841" s="254"/>
      <c r="B841" s="254"/>
      <c r="C841" s="254"/>
      <c r="D841" s="269"/>
      <c r="E841" s="254"/>
      <c r="F841" s="270"/>
      <c r="G841" s="254"/>
      <c r="H841" s="254"/>
      <c r="I841" s="254"/>
      <c r="J841" s="254"/>
      <c r="K841" s="254"/>
      <c r="L841" s="254"/>
      <c r="M841" s="254"/>
      <c r="N841" s="254"/>
      <c r="O841" s="254"/>
      <c r="P841" s="254"/>
      <c r="Q841" s="254"/>
      <c r="R841" s="254"/>
      <c r="S841" s="254"/>
      <c r="T841" s="254"/>
      <c r="U841" s="254"/>
      <c r="V841" s="254"/>
      <c r="W841" s="254"/>
      <c r="X841" s="254"/>
      <c r="Y841" s="254"/>
      <c r="Z841" s="254"/>
    </row>
    <row r="842" spans="1:26" ht="13.5" customHeight="1">
      <c r="A842" s="254"/>
      <c r="B842" s="254"/>
      <c r="C842" s="254"/>
      <c r="D842" s="269"/>
      <c r="E842" s="254"/>
      <c r="F842" s="270"/>
      <c r="G842" s="254"/>
      <c r="H842" s="254"/>
      <c r="I842" s="254"/>
      <c r="J842" s="254"/>
      <c r="K842" s="254"/>
      <c r="L842" s="254"/>
      <c r="M842" s="254"/>
      <c r="N842" s="254"/>
      <c r="O842" s="254"/>
      <c r="P842" s="254"/>
      <c r="Q842" s="254"/>
      <c r="R842" s="254"/>
      <c r="S842" s="254"/>
      <c r="T842" s="254"/>
      <c r="U842" s="254"/>
      <c r="V842" s="254"/>
      <c r="W842" s="254"/>
      <c r="X842" s="254"/>
      <c r="Y842" s="254"/>
      <c r="Z842" s="254"/>
    </row>
    <row r="843" spans="1:26" ht="13.5" customHeight="1">
      <c r="A843" s="254"/>
      <c r="B843" s="254"/>
      <c r="C843" s="254"/>
      <c r="D843" s="269"/>
      <c r="E843" s="254"/>
      <c r="F843" s="270"/>
      <c r="G843" s="254"/>
      <c r="H843" s="254"/>
      <c r="I843" s="254"/>
      <c r="J843" s="254"/>
      <c r="K843" s="254"/>
      <c r="L843" s="254"/>
      <c r="M843" s="254"/>
      <c r="N843" s="254"/>
      <c r="O843" s="254"/>
      <c r="P843" s="254"/>
      <c r="Q843" s="254"/>
      <c r="R843" s="254"/>
      <c r="S843" s="254"/>
      <c r="T843" s="254"/>
      <c r="U843" s="254"/>
      <c r="V843" s="254"/>
      <c r="W843" s="254"/>
      <c r="X843" s="254"/>
      <c r="Y843" s="254"/>
      <c r="Z843" s="254"/>
    </row>
    <row r="844" spans="1:26" ht="13.5" customHeight="1">
      <c r="A844" s="254"/>
      <c r="B844" s="254"/>
      <c r="C844" s="254"/>
      <c r="D844" s="269"/>
      <c r="E844" s="254"/>
      <c r="F844" s="270"/>
      <c r="G844" s="254"/>
      <c r="H844" s="254"/>
      <c r="I844" s="254"/>
      <c r="J844" s="254"/>
      <c r="K844" s="254"/>
      <c r="L844" s="254"/>
      <c r="M844" s="254"/>
      <c r="N844" s="254"/>
      <c r="O844" s="254"/>
      <c r="P844" s="254"/>
      <c r="Q844" s="254"/>
      <c r="R844" s="254"/>
      <c r="S844" s="254"/>
      <c r="T844" s="254"/>
      <c r="U844" s="254"/>
      <c r="V844" s="254"/>
      <c r="W844" s="254"/>
      <c r="X844" s="254"/>
      <c r="Y844" s="254"/>
      <c r="Z844" s="254"/>
    </row>
    <row r="845" spans="1:26" ht="13.5" customHeight="1">
      <c r="A845" s="254"/>
      <c r="B845" s="254"/>
      <c r="C845" s="254"/>
      <c r="D845" s="269"/>
      <c r="E845" s="254"/>
      <c r="F845" s="270"/>
      <c r="G845" s="254"/>
      <c r="H845" s="254"/>
      <c r="I845" s="254"/>
      <c r="J845" s="254"/>
      <c r="K845" s="254"/>
      <c r="L845" s="254"/>
      <c r="M845" s="254"/>
      <c r="N845" s="254"/>
      <c r="O845" s="254"/>
      <c r="P845" s="254"/>
      <c r="Q845" s="254"/>
      <c r="R845" s="254"/>
      <c r="S845" s="254"/>
      <c r="T845" s="254"/>
      <c r="U845" s="254"/>
      <c r="V845" s="254"/>
      <c r="W845" s="254"/>
      <c r="X845" s="254"/>
      <c r="Y845" s="254"/>
      <c r="Z845" s="254"/>
    </row>
    <row r="846" spans="1:26" ht="13.5" customHeight="1">
      <c r="A846" s="254"/>
      <c r="B846" s="254"/>
      <c r="C846" s="254"/>
      <c r="D846" s="269"/>
      <c r="E846" s="254"/>
      <c r="F846" s="270"/>
      <c r="G846" s="254"/>
      <c r="H846" s="254"/>
      <c r="I846" s="254"/>
      <c r="J846" s="254"/>
      <c r="K846" s="254"/>
      <c r="L846" s="254"/>
      <c r="M846" s="254"/>
      <c r="N846" s="254"/>
      <c r="O846" s="254"/>
      <c r="P846" s="254"/>
      <c r="Q846" s="254"/>
      <c r="R846" s="254"/>
      <c r="S846" s="254"/>
      <c r="T846" s="254"/>
      <c r="U846" s="254"/>
      <c r="V846" s="254"/>
      <c r="W846" s="254"/>
      <c r="X846" s="254"/>
      <c r="Y846" s="254"/>
      <c r="Z846" s="254"/>
    </row>
    <row r="847" spans="1:26" ht="13.5" customHeight="1">
      <c r="A847" s="254"/>
      <c r="B847" s="254"/>
      <c r="C847" s="254"/>
      <c r="D847" s="269"/>
      <c r="E847" s="254"/>
      <c r="F847" s="270"/>
      <c r="G847" s="254"/>
      <c r="H847" s="254"/>
      <c r="I847" s="254"/>
      <c r="J847" s="254"/>
      <c r="K847" s="254"/>
      <c r="L847" s="254"/>
      <c r="M847" s="254"/>
      <c r="N847" s="254"/>
      <c r="O847" s="254"/>
      <c r="P847" s="254"/>
      <c r="Q847" s="254"/>
      <c r="R847" s="254"/>
      <c r="S847" s="254"/>
      <c r="T847" s="254"/>
      <c r="U847" s="254"/>
      <c r="V847" s="254"/>
      <c r="W847" s="254"/>
      <c r="X847" s="254"/>
      <c r="Y847" s="254"/>
      <c r="Z847" s="254"/>
    </row>
    <row r="848" spans="1:26" ht="13.5" customHeight="1">
      <c r="A848" s="254"/>
      <c r="B848" s="254"/>
      <c r="C848" s="254"/>
      <c r="D848" s="269"/>
      <c r="E848" s="254"/>
      <c r="F848" s="270"/>
      <c r="G848" s="254"/>
      <c r="H848" s="254"/>
      <c r="I848" s="254"/>
      <c r="J848" s="254"/>
      <c r="K848" s="254"/>
      <c r="L848" s="254"/>
      <c r="M848" s="254"/>
      <c r="N848" s="254"/>
      <c r="O848" s="254"/>
      <c r="P848" s="254"/>
      <c r="Q848" s="254"/>
      <c r="R848" s="254"/>
      <c r="S848" s="254"/>
      <c r="T848" s="254"/>
      <c r="U848" s="254"/>
      <c r="V848" s="254"/>
      <c r="W848" s="254"/>
      <c r="X848" s="254"/>
      <c r="Y848" s="254"/>
      <c r="Z848" s="254"/>
    </row>
    <row r="849" spans="1:26" ht="13.5" customHeight="1">
      <c r="A849" s="254"/>
      <c r="B849" s="254"/>
      <c r="C849" s="254"/>
      <c r="D849" s="269"/>
      <c r="E849" s="254"/>
      <c r="F849" s="270"/>
      <c r="G849" s="254"/>
      <c r="H849" s="254"/>
      <c r="I849" s="254"/>
      <c r="J849" s="254"/>
      <c r="K849" s="254"/>
      <c r="L849" s="254"/>
      <c r="M849" s="254"/>
      <c r="N849" s="254"/>
      <c r="O849" s="254"/>
      <c r="P849" s="254"/>
      <c r="Q849" s="254"/>
      <c r="R849" s="254"/>
      <c r="S849" s="254"/>
      <c r="T849" s="254"/>
      <c r="U849" s="254"/>
      <c r="V849" s="254"/>
      <c r="W849" s="254"/>
      <c r="X849" s="254"/>
      <c r="Y849" s="254"/>
      <c r="Z849" s="254"/>
    </row>
    <row r="850" spans="1:26" ht="13.5" customHeight="1">
      <c r="A850" s="254"/>
      <c r="B850" s="254"/>
      <c r="C850" s="254"/>
      <c r="D850" s="269"/>
      <c r="E850" s="254"/>
      <c r="F850" s="270"/>
      <c r="G850" s="254"/>
      <c r="H850" s="254"/>
      <c r="I850" s="254"/>
      <c r="J850" s="254"/>
      <c r="K850" s="254"/>
      <c r="L850" s="254"/>
      <c r="M850" s="254"/>
      <c r="N850" s="254"/>
      <c r="O850" s="254"/>
      <c r="P850" s="254"/>
      <c r="Q850" s="254"/>
      <c r="R850" s="254"/>
      <c r="S850" s="254"/>
      <c r="T850" s="254"/>
      <c r="U850" s="254"/>
      <c r="V850" s="254"/>
      <c r="W850" s="254"/>
      <c r="X850" s="254"/>
      <c r="Y850" s="254"/>
      <c r="Z850" s="254"/>
    </row>
    <row r="851" spans="1:26" ht="13.5" customHeight="1">
      <c r="A851" s="254"/>
      <c r="B851" s="254"/>
      <c r="C851" s="254"/>
      <c r="D851" s="269"/>
      <c r="E851" s="254"/>
      <c r="F851" s="270"/>
      <c r="G851" s="254"/>
      <c r="H851" s="254"/>
      <c r="I851" s="254"/>
      <c r="J851" s="254"/>
      <c r="K851" s="254"/>
      <c r="L851" s="254"/>
      <c r="M851" s="254"/>
      <c r="N851" s="254"/>
      <c r="O851" s="254"/>
      <c r="P851" s="254"/>
      <c r="Q851" s="254"/>
      <c r="R851" s="254"/>
      <c r="S851" s="254"/>
      <c r="T851" s="254"/>
      <c r="U851" s="254"/>
      <c r="V851" s="254"/>
      <c r="W851" s="254"/>
      <c r="X851" s="254"/>
      <c r="Y851" s="254"/>
      <c r="Z851" s="254"/>
    </row>
    <row r="852" spans="1:26" ht="13.5" customHeight="1">
      <c r="A852" s="254"/>
      <c r="B852" s="254"/>
      <c r="C852" s="254"/>
      <c r="D852" s="269"/>
      <c r="E852" s="254"/>
      <c r="F852" s="270"/>
      <c r="G852" s="254"/>
      <c r="H852" s="254"/>
      <c r="I852" s="254"/>
      <c r="J852" s="254"/>
      <c r="K852" s="254"/>
      <c r="L852" s="254"/>
      <c r="M852" s="254"/>
      <c r="N852" s="254"/>
      <c r="O852" s="254"/>
      <c r="P852" s="254"/>
      <c r="Q852" s="254"/>
      <c r="R852" s="254"/>
      <c r="S852" s="254"/>
      <c r="T852" s="254"/>
      <c r="U852" s="254"/>
      <c r="V852" s="254"/>
      <c r="W852" s="254"/>
      <c r="X852" s="254"/>
      <c r="Y852" s="254"/>
      <c r="Z852" s="254"/>
    </row>
    <row r="853" spans="1:26" ht="13.5" customHeight="1">
      <c r="A853" s="254"/>
      <c r="B853" s="254"/>
      <c r="C853" s="254"/>
      <c r="D853" s="269"/>
      <c r="E853" s="254"/>
      <c r="F853" s="270"/>
      <c r="G853" s="254"/>
      <c r="H853" s="254"/>
      <c r="I853" s="254"/>
      <c r="J853" s="254"/>
      <c r="K853" s="254"/>
      <c r="L853" s="254"/>
      <c r="M853" s="254"/>
      <c r="N853" s="254"/>
      <c r="O853" s="254"/>
      <c r="P853" s="254"/>
      <c r="Q853" s="254"/>
      <c r="R853" s="254"/>
      <c r="S853" s="254"/>
      <c r="T853" s="254"/>
      <c r="U853" s="254"/>
      <c r="V853" s="254"/>
      <c r="W853" s="254"/>
      <c r="X853" s="254"/>
      <c r="Y853" s="254"/>
      <c r="Z853" s="254"/>
    </row>
    <row r="854" spans="1:26" ht="13.5" customHeight="1">
      <c r="A854" s="254"/>
      <c r="B854" s="254"/>
      <c r="C854" s="254"/>
      <c r="D854" s="269"/>
      <c r="E854" s="254"/>
      <c r="F854" s="270"/>
      <c r="G854" s="254"/>
      <c r="H854" s="254"/>
      <c r="I854" s="254"/>
      <c r="J854" s="254"/>
      <c r="K854" s="254"/>
      <c r="L854" s="254"/>
      <c r="M854" s="254"/>
      <c r="N854" s="254"/>
      <c r="O854" s="254"/>
      <c r="P854" s="254"/>
      <c r="Q854" s="254"/>
      <c r="R854" s="254"/>
      <c r="S854" s="254"/>
      <c r="T854" s="254"/>
      <c r="U854" s="254"/>
      <c r="V854" s="254"/>
      <c r="W854" s="254"/>
      <c r="X854" s="254"/>
      <c r="Y854" s="254"/>
      <c r="Z854" s="254"/>
    </row>
    <row r="855" spans="1:26" ht="13.5" customHeight="1">
      <c r="A855" s="254"/>
      <c r="B855" s="254"/>
      <c r="C855" s="254"/>
      <c r="D855" s="269"/>
      <c r="E855" s="254"/>
      <c r="F855" s="270"/>
      <c r="G855" s="254"/>
      <c r="H855" s="254"/>
      <c r="I855" s="254"/>
      <c r="J855" s="254"/>
      <c r="K855" s="254"/>
      <c r="L855" s="254"/>
      <c r="M855" s="254"/>
      <c r="N855" s="254"/>
      <c r="O855" s="254"/>
      <c r="P855" s="254"/>
      <c r="Q855" s="254"/>
      <c r="R855" s="254"/>
      <c r="S855" s="254"/>
      <c r="T855" s="254"/>
      <c r="U855" s="254"/>
      <c r="V855" s="254"/>
      <c r="W855" s="254"/>
      <c r="X855" s="254"/>
      <c r="Y855" s="254"/>
      <c r="Z855" s="254"/>
    </row>
    <row r="856" spans="1:26" ht="13.5" customHeight="1">
      <c r="A856" s="254"/>
      <c r="B856" s="254"/>
      <c r="C856" s="254"/>
      <c r="D856" s="269"/>
      <c r="E856" s="254"/>
      <c r="F856" s="270"/>
      <c r="G856" s="254"/>
      <c r="H856" s="254"/>
      <c r="I856" s="254"/>
      <c r="J856" s="254"/>
      <c r="K856" s="254"/>
      <c r="L856" s="254"/>
      <c r="M856" s="254"/>
      <c r="N856" s="254"/>
      <c r="O856" s="254"/>
      <c r="P856" s="254"/>
      <c r="Q856" s="254"/>
      <c r="R856" s="254"/>
      <c r="S856" s="254"/>
      <c r="T856" s="254"/>
      <c r="U856" s="254"/>
      <c r="V856" s="254"/>
      <c r="W856" s="254"/>
      <c r="X856" s="254"/>
      <c r="Y856" s="254"/>
      <c r="Z856" s="254"/>
    </row>
    <row r="857" spans="1:26" ht="13.5" customHeight="1">
      <c r="A857" s="254"/>
      <c r="B857" s="254"/>
      <c r="C857" s="254"/>
      <c r="D857" s="269"/>
      <c r="E857" s="254"/>
      <c r="F857" s="270"/>
      <c r="G857" s="254"/>
      <c r="H857" s="254"/>
      <c r="I857" s="254"/>
      <c r="J857" s="254"/>
      <c r="K857" s="254"/>
      <c r="L857" s="254"/>
      <c r="M857" s="254"/>
      <c r="N857" s="254"/>
      <c r="O857" s="254"/>
      <c r="P857" s="254"/>
      <c r="Q857" s="254"/>
      <c r="R857" s="254"/>
      <c r="S857" s="254"/>
      <c r="T857" s="254"/>
      <c r="U857" s="254"/>
      <c r="V857" s="254"/>
      <c r="W857" s="254"/>
      <c r="X857" s="254"/>
      <c r="Y857" s="254"/>
      <c r="Z857" s="254"/>
    </row>
    <row r="858" spans="1:26" ht="13.5" customHeight="1">
      <c r="A858" s="254"/>
      <c r="B858" s="254"/>
      <c r="C858" s="254"/>
      <c r="D858" s="269"/>
      <c r="E858" s="254"/>
      <c r="F858" s="270"/>
      <c r="G858" s="254"/>
      <c r="H858" s="254"/>
      <c r="I858" s="254"/>
      <c r="J858" s="254"/>
      <c r="K858" s="254"/>
      <c r="L858" s="254"/>
      <c r="M858" s="254"/>
      <c r="N858" s="254"/>
      <c r="O858" s="254"/>
      <c r="P858" s="254"/>
      <c r="Q858" s="254"/>
      <c r="R858" s="254"/>
      <c r="S858" s="254"/>
      <c r="T858" s="254"/>
      <c r="U858" s="254"/>
      <c r="V858" s="254"/>
      <c r="W858" s="254"/>
      <c r="X858" s="254"/>
      <c r="Y858" s="254"/>
      <c r="Z858" s="254"/>
    </row>
    <row r="859" spans="1:26" ht="13.5" customHeight="1">
      <c r="A859" s="254"/>
      <c r="B859" s="254"/>
      <c r="C859" s="254"/>
      <c r="D859" s="269"/>
      <c r="E859" s="254"/>
      <c r="F859" s="270"/>
      <c r="G859" s="254"/>
      <c r="H859" s="254"/>
      <c r="I859" s="254"/>
      <c r="J859" s="254"/>
      <c r="K859" s="254"/>
      <c r="L859" s="254"/>
      <c r="M859" s="254"/>
      <c r="N859" s="254"/>
      <c r="O859" s="254"/>
      <c r="P859" s="254"/>
      <c r="Q859" s="254"/>
      <c r="R859" s="254"/>
      <c r="S859" s="254"/>
      <c r="T859" s="254"/>
      <c r="U859" s="254"/>
      <c r="V859" s="254"/>
      <c r="W859" s="254"/>
      <c r="X859" s="254"/>
      <c r="Y859" s="254"/>
      <c r="Z859" s="254"/>
    </row>
    <row r="860" spans="1:26" ht="13.5" customHeight="1">
      <c r="A860" s="254"/>
      <c r="B860" s="254"/>
      <c r="C860" s="254"/>
      <c r="D860" s="269"/>
      <c r="E860" s="254"/>
      <c r="F860" s="270"/>
      <c r="G860" s="254"/>
      <c r="H860" s="254"/>
      <c r="I860" s="254"/>
      <c r="J860" s="254"/>
      <c r="K860" s="254"/>
      <c r="L860" s="254"/>
      <c r="M860" s="254"/>
      <c r="N860" s="254"/>
      <c r="O860" s="254"/>
      <c r="P860" s="254"/>
      <c r="Q860" s="254"/>
      <c r="R860" s="254"/>
      <c r="S860" s="254"/>
      <c r="T860" s="254"/>
      <c r="U860" s="254"/>
      <c r="V860" s="254"/>
      <c r="W860" s="254"/>
      <c r="X860" s="254"/>
      <c r="Y860" s="254"/>
      <c r="Z860" s="254"/>
    </row>
    <row r="861" spans="1:26" ht="13.5" customHeight="1">
      <c r="A861" s="254"/>
      <c r="B861" s="254"/>
      <c r="C861" s="254"/>
      <c r="D861" s="269"/>
      <c r="E861" s="254"/>
      <c r="F861" s="270"/>
      <c r="G861" s="254"/>
      <c r="H861" s="254"/>
      <c r="I861" s="254"/>
      <c r="J861" s="254"/>
      <c r="K861" s="254"/>
      <c r="L861" s="254"/>
      <c r="M861" s="254"/>
      <c r="N861" s="254"/>
      <c r="O861" s="254"/>
      <c r="P861" s="254"/>
      <c r="Q861" s="254"/>
      <c r="R861" s="254"/>
      <c r="S861" s="254"/>
      <c r="T861" s="254"/>
      <c r="U861" s="254"/>
      <c r="V861" s="254"/>
      <c r="W861" s="254"/>
      <c r="X861" s="254"/>
      <c r="Y861" s="254"/>
      <c r="Z861" s="254"/>
    </row>
    <row r="862" spans="1:26" ht="13.5" customHeight="1">
      <c r="A862" s="254"/>
      <c r="B862" s="254"/>
      <c r="C862" s="254"/>
      <c r="D862" s="269"/>
      <c r="E862" s="254"/>
      <c r="F862" s="270"/>
      <c r="G862" s="254"/>
      <c r="H862" s="254"/>
      <c r="I862" s="254"/>
      <c r="J862" s="254"/>
      <c r="K862" s="254"/>
      <c r="L862" s="254"/>
      <c r="M862" s="254"/>
      <c r="N862" s="254"/>
      <c r="O862" s="254"/>
      <c r="P862" s="254"/>
      <c r="Q862" s="254"/>
      <c r="R862" s="254"/>
      <c r="S862" s="254"/>
      <c r="T862" s="254"/>
      <c r="U862" s="254"/>
      <c r="V862" s="254"/>
      <c r="W862" s="254"/>
      <c r="X862" s="254"/>
      <c r="Y862" s="254"/>
      <c r="Z862" s="254"/>
    </row>
    <row r="863" spans="1:26" ht="13.5" customHeight="1">
      <c r="A863" s="254"/>
      <c r="B863" s="254"/>
      <c r="C863" s="254"/>
      <c r="D863" s="269"/>
      <c r="E863" s="254"/>
      <c r="F863" s="270"/>
      <c r="G863" s="254"/>
      <c r="H863" s="254"/>
      <c r="I863" s="254"/>
      <c r="J863" s="254"/>
      <c r="K863" s="254"/>
      <c r="L863" s="254"/>
      <c r="M863" s="254"/>
      <c r="N863" s="254"/>
      <c r="O863" s="254"/>
      <c r="P863" s="254"/>
      <c r="Q863" s="254"/>
      <c r="R863" s="254"/>
      <c r="S863" s="254"/>
      <c r="T863" s="254"/>
      <c r="U863" s="254"/>
      <c r="V863" s="254"/>
      <c r="W863" s="254"/>
      <c r="X863" s="254"/>
      <c r="Y863" s="254"/>
      <c r="Z863" s="254"/>
    </row>
    <row r="864" spans="1:26" ht="13.5" customHeight="1">
      <c r="A864" s="254"/>
      <c r="B864" s="254"/>
      <c r="C864" s="254"/>
      <c r="D864" s="269"/>
      <c r="E864" s="254"/>
      <c r="F864" s="270"/>
      <c r="G864" s="254"/>
      <c r="H864" s="254"/>
      <c r="I864" s="254"/>
      <c r="J864" s="254"/>
      <c r="K864" s="254"/>
      <c r="L864" s="254"/>
      <c r="M864" s="254"/>
      <c r="N864" s="254"/>
      <c r="O864" s="254"/>
      <c r="P864" s="254"/>
      <c r="Q864" s="254"/>
      <c r="R864" s="254"/>
      <c r="S864" s="254"/>
      <c r="T864" s="254"/>
      <c r="U864" s="254"/>
      <c r="V864" s="254"/>
      <c r="W864" s="254"/>
      <c r="X864" s="254"/>
      <c r="Y864" s="254"/>
      <c r="Z864" s="254"/>
    </row>
    <row r="865" spans="1:26" ht="13.5" customHeight="1">
      <c r="A865" s="254"/>
      <c r="B865" s="254"/>
      <c r="C865" s="254"/>
      <c r="D865" s="269"/>
      <c r="E865" s="254"/>
      <c r="F865" s="270"/>
      <c r="G865" s="254"/>
      <c r="H865" s="254"/>
      <c r="I865" s="254"/>
      <c r="J865" s="254"/>
      <c r="K865" s="254"/>
      <c r="L865" s="254"/>
      <c r="M865" s="254"/>
      <c r="N865" s="254"/>
      <c r="O865" s="254"/>
      <c r="P865" s="254"/>
      <c r="Q865" s="254"/>
      <c r="R865" s="254"/>
      <c r="S865" s="254"/>
      <c r="T865" s="254"/>
      <c r="U865" s="254"/>
      <c r="V865" s="254"/>
      <c r="W865" s="254"/>
      <c r="X865" s="254"/>
      <c r="Y865" s="254"/>
      <c r="Z865" s="254"/>
    </row>
    <row r="866" spans="1:26" ht="13.5" customHeight="1">
      <c r="A866" s="254"/>
      <c r="B866" s="254"/>
      <c r="C866" s="254"/>
      <c r="D866" s="269"/>
      <c r="E866" s="254"/>
      <c r="F866" s="270"/>
      <c r="G866" s="254"/>
      <c r="H866" s="254"/>
      <c r="I866" s="254"/>
      <c r="J866" s="254"/>
      <c r="K866" s="254"/>
      <c r="L866" s="254"/>
      <c r="M866" s="254"/>
      <c r="N866" s="254"/>
      <c r="O866" s="254"/>
      <c r="P866" s="254"/>
      <c r="Q866" s="254"/>
      <c r="R866" s="254"/>
      <c r="S866" s="254"/>
      <c r="T866" s="254"/>
      <c r="U866" s="254"/>
      <c r="V866" s="254"/>
      <c r="W866" s="254"/>
      <c r="X866" s="254"/>
      <c r="Y866" s="254"/>
      <c r="Z866" s="254"/>
    </row>
    <row r="867" spans="1:26" ht="13.5" customHeight="1">
      <c r="A867" s="254"/>
      <c r="B867" s="254"/>
      <c r="C867" s="254"/>
      <c r="D867" s="269"/>
      <c r="E867" s="254"/>
      <c r="F867" s="270"/>
      <c r="G867" s="254"/>
      <c r="H867" s="254"/>
      <c r="I867" s="254"/>
      <c r="J867" s="254"/>
      <c r="K867" s="254"/>
      <c r="L867" s="254"/>
      <c r="M867" s="254"/>
      <c r="N867" s="254"/>
      <c r="O867" s="254"/>
      <c r="P867" s="254"/>
      <c r="Q867" s="254"/>
      <c r="R867" s="254"/>
      <c r="S867" s="254"/>
      <c r="T867" s="254"/>
      <c r="U867" s="254"/>
      <c r="V867" s="254"/>
      <c r="W867" s="254"/>
      <c r="X867" s="254"/>
      <c r="Y867" s="254"/>
      <c r="Z867" s="254"/>
    </row>
    <row r="868" spans="1:26" ht="13.5" customHeight="1">
      <c r="A868" s="254"/>
      <c r="B868" s="254"/>
      <c r="C868" s="254"/>
      <c r="D868" s="269"/>
      <c r="E868" s="254"/>
      <c r="F868" s="270"/>
      <c r="G868" s="254"/>
      <c r="H868" s="254"/>
      <c r="I868" s="254"/>
      <c r="J868" s="254"/>
      <c r="K868" s="254"/>
      <c r="L868" s="254"/>
      <c r="M868" s="254"/>
      <c r="N868" s="254"/>
      <c r="O868" s="254"/>
      <c r="P868" s="254"/>
      <c r="Q868" s="254"/>
      <c r="R868" s="254"/>
      <c r="S868" s="254"/>
      <c r="T868" s="254"/>
      <c r="U868" s="254"/>
      <c r="V868" s="254"/>
      <c r="W868" s="254"/>
      <c r="X868" s="254"/>
      <c r="Y868" s="254"/>
      <c r="Z868" s="254"/>
    </row>
    <row r="869" spans="1:26" ht="13.5" customHeight="1">
      <c r="A869" s="254"/>
      <c r="B869" s="254"/>
      <c r="C869" s="254"/>
      <c r="D869" s="269"/>
      <c r="E869" s="254"/>
      <c r="F869" s="270"/>
      <c r="G869" s="254"/>
      <c r="H869" s="254"/>
      <c r="I869" s="254"/>
      <c r="J869" s="254"/>
      <c r="K869" s="254"/>
      <c r="L869" s="254"/>
      <c r="M869" s="254"/>
      <c r="N869" s="254"/>
      <c r="O869" s="254"/>
      <c r="P869" s="254"/>
      <c r="Q869" s="254"/>
      <c r="R869" s="254"/>
      <c r="S869" s="254"/>
      <c r="T869" s="254"/>
      <c r="U869" s="254"/>
      <c r="V869" s="254"/>
      <c r="W869" s="254"/>
      <c r="X869" s="254"/>
      <c r="Y869" s="254"/>
      <c r="Z869" s="254"/>
    </row>
    <row r="870" spans="1:26" ht="13.5" customHeight="1">
      <c r="A870" s="254"/>
      <c r="B870" s="254"/>
      <c r="C870" s="254"/>
      <c r="D870" s="269"/>
      <c r="E870" s="254"/>
      <c r="F870" s="270"/>
      <c r="G870" s="254"/>
      <c r="H870" s="254"/>
      <c r="I870" s="254"/>
      <c r="J870" s="254"/>
      <c r="K870" s="254"/>
      <c r="L870" s="254"/>
      <c r="M870" s="254"/>
      <c r="N870" s="254"/>
      <c r="O870" s="254"/>
      <c r="P870" s="254"/>
      <c r="Q870" s="254"/>
      <c r="R870" s="254"/>
      <c r="S870" s="254"/>
      <c r="T870" s="254"/>
      <c r="U870" s="254"/>
      <c r="V870" s="254"/>
      <c r="W870" s="254"/>
      <c r="X870" s="254"/>
      <c r="Y870" s="254"/>
      <c r="Z870" s="254"/>
    </row>
    <row r="871" spans="1:26" ht="13.5" customHeight="1">
      <c r="A871" s="254"/>
      <c r="B871" s="254"/>
      <c r="C871" s="254"/>
      <c r="D871" s="269"/>
      <c r="E871" s="254"/>
      <c r="F871" s="270"/>
      <c r="G871" s="254"/>
      <c r="H871" s="254"/>
      <c r="I871" s="254"/>
      <c r="J871" s="254"/>
      <c r="K871" s="254"/>
      <c r="L871" s="254"/>
      <c r="M871" s="254"/>
      <c r="N871" s="254"/>
      <c r="O871" s="254"/>
      <c r="P871" s="254"/>
      <c r="Q871" s="254"/>
      <c r="R871" s="254"/>
      <c r="S871" s="254"/>
      <c r="T871" s="254"/>
      <c r="U871" s="254"/>
      <c r="V871" s="254"/>
      <c r="W871" s="254"/>
      <c r="X871" s="254"/>
      <c r="Y871" s="254"/>
      <c r="Z871" s="254"/>
    </row>
    <row r="872" spans="1:26" ht="13.5" customHeight="1">
      <c r="A872" s="254"/>
      <c r="B872" s="254"/>
      <c r="C872" s="254"/>
      <c r="D872" s="269"/>
      <c r="E872" s="254"/>
      <c r="F872" s="270"/>
      <c r="G872" s="254"/>
      <c r="H872" s="254"/>
      <c r="I872" s="254"/>
      <c r="J872" s="254"/>
      <c r="K872" s="254"/>
      <c r="L872" s="254"/>
      <c r="M872" s="254"/>
      <c r="N872" s="254"/>
      <c r="O872" s="254"/>
      <c r="P872" s="254"/>
      <c r="Q872" s="254"/>
      <c r="R872" s="254"/>
      <c r="S872" s="254"/>
      <c r="T872" s="254"/>
      <c r="U872" s="254"/>
      <c r="V872" s="254"/>
      <c r="W872" s="254"/>
      <c r="X872" s="254"/>
      <c r="Y872" s="254"/>
      <c r="Z872" s="254"/>
    </row>
    <row r="873" spans="1:26" ht="13.5" customHeight="1">
      <c r="A873" s="254"/>
      <c r="B873" s="254"/>
      <c r="C873" s="254"/>
      <c r="D873" s="269"/>
      <c r="E873" s="254"/>
      <c r="F873" s="270"/>
      <c r="G873" s="254"/>
      <c r="H873" s="254"/>
      <c r="I873" s="254"/>
      <c r="J873" s="254"/>
      <c r="K873" s="254"/>
      <c r="L873" s="254"/>
      <c r="M873" s="254"/>
      <c r="N873" s="254"/>
      <c r="O873" s="254"/>
      <c r="P873" s="254"/>
      <c r="Q873" s="254"/>
      <c r="R873" s="254"/>
      <c r="S873" s="254"/>
      <c r="T873" s="254"/>
      <c r="U873" s="254"/>
      <c r="V873" s="254"/>
      <c r="W873" s="254"/>
      <c r="X873" s="254"/>
      <c r="Y873" s="254"/>
      <c r="Z873" s="254"/>
    </row>
    <row r="874" spans="1:26" ht="13.5" customHeight="1">
      <c r="A874" s="254"/>
      <c r="B874" s="254"/>
      <c r="C874" s="254"/>
      <c r="D874" s="269"/>
      <c r="E874" s="254"/>
      <c r="F874" s="270"/>
      <c r="G874" s="254"/>
      <c r="H874" s="254"/>
      <c r="I874" s="254"/>
      <c r="J874" s="254"/>
      <c r="K874" s="254"/>
      <c r="L874" s="254"/>
      <c r="M874" s="254"/>
      <c r="N874" s="254"/>
      <c r="O874" s="254"/>
      <c r="P874" s="254"/>
      <c r="Q874" s="254"/>
      <c r="R874" s="254"/>
      <c r="S874" s="254"/>
      <c r="T874" s="254"/>
      <c r="U874" s="254"/>
      <c r="V874" s="254"/>
      <c r="W874" s="254"/>
      <c r="X874" s="254"/>
      <c r="Y874" s="254"/>
      <c r="Z874" s="254"/>
    </row>
    <row r="875" spans="1:26" ht="13.5" customHeight="1">
      <c r="A875" s="254"/>
      <c r="B875" s="254"/>
      <c r="C875" s="254"/>
      <c r="D875" s="269"/>
      <c r="E875" s="254"/>
      <c r="F875" s="270"/>
      <c r="G875" s="254"/>
      <c r="H875" s="254"/>
      <c r="I875" s="254"/>
      <c r="J875" s="254"/>
      <c r="K875" s="254"/>
      <c r="L875" s="254"/>
      <c r="M875" s="254"/>
      <c r="N875" s="254"/>
      <c r="O875" s="254"/>
      <c r="P875" s="254"/>
      <c r="Q875" s="254"/>
      <c r="R875" s="254"/>
      <c r="S875" s="254"/>
      <c r="T875" s="254"/>
      <c r="U875" s="254"/>
      <c r="V875" s="254"/>
      <c r="W875" s="254"/>
      <c r="X875" s="254"/>
      <c r="Y875" s="254"/>
      <c r="Z875" s="254"/>
    </row>
    <row r="876" spans="1:26" ht="13.5" customHeight="1">
      <c r="A876" s="254"/>
      <c r="B876" s="254"/>
      <c r="C876" s="254"/>
      <c r="D876" s="269"/>
      <c r="E876" s="254"/>
      <c r="F876" s="270"/>
      <c r="G876" s="254"/>
      <c r="H876" s="254"/>
      <c r="I876" s="254"/>
      <c r="J876" s="254"/>
      <c r="K876" s="254"/>
      <c r="L876" s="254"/>
      <c r="M876" s="254"/>
      <c r="N876" s="254"/>
      <c r="O876" s="254"/>
      <c r="P876" s="254"/>
      <c r="Q876" s="254"/>
      <c r="R876" s="254"/>
      <c r="S876" s="254"/>
      <c r="T876" s="254"/>
      <c r="U876" s="254"/>
      <c r="V876" s="254"/>
      <c r="W876" s="254"/>
      <c r="X876" s="254"/>
      <c r="Y876" s="254"/>
      <c r="Z876" s="254"/>
    </row>
    <row r="877" spans="1:26" ht="13.5" customHeight="1">
      <c r="A877" s="254"/>
      <c r="B877" s="254"/>
      <c r="C877" s="254"/>
      <c r="D877" s="269"/>
      <c r="E877" s="254"/>
      <c r="F877" s="270"/>
      <c r="G877" s="254"/>
      <c r="H877" s="254"/>
      <c r="I877" s="254"/>
      <c r="J877" s="254"/>
      <c r="K877" s="254"/>
      <c r="L877" s="254"/>
      <c r="M877" s="254"/>
      <c r="N877" s="254"/>
      <c r="O877" s="254"/>
      <c r="P877" s="254"/>
      <c r="Q877" s="254"/>
      <c r="R877" s="254"/>
      <c r="S877" s="254"/>
      <c r="T877" s="254"/>
      <c r="U877" s="254"/>
      <c r="V877" s="254"/>
      <c r="W877" s="254"/>
      <c r="X877" s="254"/>
      <c r="Y877" s="254"/>
      <c r="Z877" s="254"/>
    </row>
    <row r="878" spans="1:26" ht="13.5" customHeight="1">
      <c r="A878" s="254"/>
      <c r="B878" s="254"/>
      <c r="C878" s="254"/>
      <c r="D878" s="269"/>
      <c r="E878" s="254"/>
      <c r="F878" s="270"/>
      <c r="G878" s="254"/>
      <c r="H878" s="254"/>
      <c r="I878" s="254"/>
      <c r="J878" s="254"/>
      <c r="K878" s="254"/>
      <c r="L878" s="254"/>
      <c r="M878" s="254"/>
      <c r="N878" s="254"/>
      <c r="O878" s="254"/>
      <c r="P878" s="254"/>
      <c r="Q878" s="254"/>
      <c r="R878" s="254"/>
      <c r="S878" s="254"/>
      <c r="T878" s="254"/>
      <c r="U878" s="254"/>
      <c r="V878" s="254"/>
      <c r="W878" s="254"/>
      <c r="X878" s="254"/>
      <c r="Y878" s="254"/>
      <c r="Z878" s="254"/>
    </row>
    <row r="879" spans="1:26" ht="13.5" customHeight="1">
      <c r="A879" s="254"/>
      <c r="B879" s="254"/>
      <c r="C879" s="254"/>
      <c r="D879" s="269"/>
      <c r="E879" s="254"/>
      <c r="F879" s="270"/>
      <c r="G879" s="254"/>
      <c r="H879" s="254"/>
      <c r="I879" s="254"/>
      <c r="J879" s="254"/>
      <c r="K879" s="254"/>
      <c r="L879" s="254"/>
      <c r="M879" s="254"/>
      <c r="N879" s="254"/>
      <c r="O879" s="254"/>
      <c r="P879" s="254"/>
      <c r="Q879" s="254"/>
      <c r="R879" s="254"/>
      <c r="S879" s="254"/>
      <c r="T879" s="254"/>
      <c r="U879" s="254"/>
      <c r="V879" s="254"/>
      <c r="W879" s="254"/>
      <c r="X879" s="254"/>
      <c r="Y879" s="254"/>
      <c r="Z879" s="254"/>
    </row>
    <row r="880" spans="1:26" ht="13.5" customHeight="1">
      <c r="A880" s="254"/>
      <c r="B880" s="254"/>
      <c r="C880" s="254"/>
      <c r="D880" s="269"/>
      <c r="E880" s="254"/>
      <c r="F880" s="270"/>
      <c r="G880" s="254"/>
      <c r="H880" s="254"/>
      <c r="I880" s="254"/>
      <c r="J880" s="254"/>
      <c r="K880" s="254"/>
      <c r="L880" s="254"/>
      <c r="M880" s="254"/>
      <c r="N880" s="254"/>
      <c r="O880" s="254"/>
      <c r="P880" s="254"/>
      <c r="Q880" s="254"/>
      <c r="R880" s="254"/>
      <c r="S880" s="254"/>
      <c r="T880" s="254"/>
      <c r="U880" s="254"/>
      <c r="V880" s="254"/>
      <c r="W880" s="254"/>
      <c r="X880" s="254"/>
      <c r="Y880" s="254"/>
      <c r="Z880" s="254"/>
    </row>
    <row r="881" spans="1:26" ht="13.5" customHeight="1">
      <c r="A881" s="254"/>
      <c r="B881" s="254"/>
      <c r="C881" s="254"/>
      <c r="D881" s="269"/>
      <c r="E881" s="254"/>
      <c r="F881" s="270"/>
      <c r="G881" s="254"/>
      <c r="H881" s="254"/>
      <c r="I881" s="254"/>
      <c r="J881" s="254"/>
      <c r="K881" s="254"/>
      <c r="L881" s="254"/>
      <c r="M881" s="254"/>
      <c r="N881" s="254"/>
      <c r="O881" s="254"/>
      <c r="P881" s="254"/>
      <c r="Q881" s="254"/>
      <c r="R881" s="254"/>
      <c r="S881" s="254"/>
      <c r="T881" s="254"/>
      <c r="U881" s="254"/>
      <c r="V881" s="254"/>
      <c r="W881" s="254"/>
      <c r="X881" s="254"/>
      <c r="Y881" s="254"/>
      <c r="Z881" s="254"/>
    </row>
    <row r="882" spans="1:26" ht="13.5" customHeight="1">
      <c r="A882" s="254"/>
      <c r="B882" s="254"/>
      <c r="C882" s="254"/>
      <c r="D882" s="269"/>
      <c r="E882" s="254"/>
      <c r="F882" s="270"/>
      <c r="G882" s="254"/>
      <c r="H882" s="254"/>
      <c r="I882" s="254"/>
      <c r="J882" s="254"/>
      <c r="K882" s="254"/>
      <c r="L882" s="254"/>
      <c r="M882" s="254"/>
      <c r="N882" s="254"/>
      <c r="O882" s="254"/>
      <c r="P882" s="254"/>
      <c r="Q882" s="254"/>
      <c r="R882" s="254"/>
      <c r="S882" s="254"/>
      <c r="T882" s="254"/>
      <c r="U882" s="254"/>
      <c r="V882" s="254"/>
      <c r="W882" s="254"/>
      <c r="X882" s="254"/>
      <c r="Y882" s="254"/>
      <c r="Z882" s="254"/>
    </row>
    <row r="883" spans="1:26" ht="13.5" customHeight="1">
      <c r="A883" s="254"/>
      <c r="B883" s="254"/>
      <c r="C883" s="254"/>
      <c r="D883" s="269"/>
      <c r="E883" s="254"/>
      <c r="F883" s="270"/>
      <c r="G883" s="254"/>
      <c r="H883" s="254"/>
      <c r="I883" s="254"/>
      <c r="J883" s="254"/>
      <c r="K883" s="254"/>
      <c r="L883" s="254"/>
      <c r="M883" s="254"/>
      <c r="N883" s="254"/>
      <c r="O883" s="254"/>
      <c r="P883" s="254"/>
      <c r="Q883" s="254"/>
      <c r="R883" s="254"/>
      <c r="S883" s="254"/>
      <c r="T883" s="254"/>
      <c r="U883" s="254"/>
      <c r="V883" s="254"/>
      <c r="W883" s="254"/>
      <c r="X883" s="254"/>
      <c r="Y883" s="254"/>
      <c r="Z883" s="254"/>
    </row>
    <row r="884" spans="1:26" ht="13.5" customHeight="1">
      <c r="A884" s="254"/>
      <c r="B884" s="254"/>
      <c r="C884" s="254"/>
      <c r="D884" s="269"/>
      <c r="E884" s="254"/>
      <c r="F884" s="270"/>
      <c r="G884" s="254"/>
      <c r="H884" s="254"/>
      <c r="I884" s="254"/>
      <c r="J884" s="254"/>
      <c r="K884" s="254"/>
      <c r="L884" s="254"/>
      <c r="M884" s="254"/>
      <c r="N884" s="254"/>
      <c r="O884" s="254"/>
      <c r="P884" s="254"/>
      <c r="Q884" s="254"/>
      <c r="R884" s="254"/>
      <c r="S884" s="254"/>
      <c r="T884" s="254"/>
      <c r="U884" s="254"/>
      <c r="V884" s="254"/>
      <c r="W884" s="254"/>
      <c r="X884" s="254"/>
      <c r="Y884" s="254"/>
      <c r="Z884" s="254"/>
    </row>
    <row r="885" spans="1:26" ht="13.5" customHeight="1">
      <c r="A885" s="254"/>
      <c r="B885" s="254"/>
      <c r="C885" s="254"/>
      <c r="D885" s="269"/>
      <c r="E885" s="254"/>
      <c r="F885" s="270"/>
      <c r="G885" s="254"/>
      <c r="H885" s="254"/>
      <c r="I885" s="254"/>
      <c r="J885" s="254"/>
      <c r="K885" s="254"/>
      <c r="L885" s="254"/>
      <c r="M885" s="254"/>
      <c r="N885" s="254"/>
      <c r="O885" s="254"/>
      <c r="P885" s="254"/>
      <c r="Q885" s="254"/>
      <c r="R885" s="254"/>
      <c r="S885" s="254"/>
      <c r="T885" s="254"/>
      <c r="U885" s="254"/>
      <c r="V885" s="254"/>
      <c r="W885" s="254"/>
      <c r="X885" s="254"/>
      <c r="Y885" s="254"/>
      <c r="Z885" s="254"/>
    </row>
    <row r="886" spans="1:26" ht="13.5" customHeight="1">
      <c r="A886" s="254"/>
      <c r="B886" s="254"/>
      <c r="C886" s="254"/>
      <c r="D886" s="269"/>
      <c r="E886" s="254"/>
      <c r="F886" s="270"/>
      <c r="G886" s="254"/>
      <c r="H886" s="254"/>
      <c r="I886" s="254"/>
      <c r="J886" s="254"/>
      <c r="K886" s="254"/>
      <c r="L886" s="254"/>
      <c r="M886" s="254"/>
      <c r="N886" s="254"/>
      <c r="O886" s="254"/>
      <c r="P886" s="254"/>
      <c r="Q886" s="254"/>
      <c r="R886" s="254"/>
      <c r="S886" s="254"/>
      <c r="T886" s="254"/>
      <c r="U886" s="254"/>
      <c r="V886" s="254"/>
      <c r="W886" s="254"/>
      <c r="X886" s="254"/>
      <c r="Y886" s="254"/>
      <c r="Z886" s="254"/>
    </row>
    <row r="887" spans="1:26" ht="13.5" customHeight="1">
      <c r="A887" s="254"/>
      <c r="B887" s="254"/>
      <c r="C887" s="254"/>
      <c r="D887" s="269"/>
      <c r="E887" s="254"/>
      <c r="F887" s="270"/>
      <c r="G887" s="254"/>
      <c r="H887" s="254"/>
      <c r="I887" s="254"/>
      <c r="J887" s="254"/>
      <c r="K887" s="254"/>
      <c r="L887" s="254"/>
      <c r="M887" s="254"/>
      <c r="N887" s="254"/>
      <c r="O887" s="254"/>
      <c r="P887" s="254"/>
      <c r="Q887" s="254"/>
      <c r="R887" s="254"/>
      <c r="S887" s="254"/>
      <c r="T887" s="254"/>
      <c r="U887" s="254"/>
      <c r="V887" s="254"/>
      <c r="W887" s="254"/>
      <c r="X887" s="254"/>
      <c r="Y887" s="254"/>
      <c r="Z887" s="254"/>
    </row>
    <row r="888" spans="1:26" ht="13.5" customHeight="1">
      <c r="A888" s="254"/>
      <c r="B888" s="254"/>
      <c r="C888" s="254"/>
      <c r="D888" s="269"/>
      <c r="E888" s="254"/>
      <c r="F888" s="270"/>
      <c r="G888" s="254"/>
      <c r="H888" s="254"/>
      <c r="I888" s="254"/>
      <c r="J888" s="254"/>
      <c r="K888" s="254"/>
      <c r="L888" s="254"/>
      <c r="M888" s="254"/>
      <c r="N888" s="254"/>
      <c r="O888" s="254"/>
      <c r="P888" s="254"/>
      <c r="Q888" s="254"/>
      <c r="R888" s="254"/>
      <c r="S888" s="254"/>
      <c r="T888" s="254"/>
      <c r="U888" s="254"/>
      <c r="V888" s="254"/>
      <c r="W888" s="254"/>
      <c r="X888" s="254"/>
      <c r="Y888" s="254"/>
      <c r="Z888" s="254"/>
    </row>
    <row r="889" spans="1:26" ht="13.5" customHeight="1">
      <c r="A889" s="254"/>
      <c r="B889" s="254"/>
      <c r="C889" s="254"/>
      <c r="D889" s="269"/>
      <c r="E889" s="254"/>
      <c r="F889" s="270"/>
      <c r="G889" s="254"/>
      <c r="H889" s="254"/>
      <c r="I889" s="254"/>
      <c r="J889" s="254"/>
      <c r="K889" s="254"/>
      <c r="L889" s="254"/>
      <c r="M889" s="254"/>
      <c r="N889" s="254"/>
      <c r="O889" s="254"/>
      <c r="P889" s="254"/>
      <c r="Q889" s="254"/>
      <c r="R889" s="254"/>
      <c r="S889" s="254"/>
      <c r="T889" s="254"/>
      <c r="U889" s="254"/>
      <c r="V889" s="254"/>
      <c r="W889" s="254"/>
      <c r="X889" s="254"/>
      <c r="Y889" s="254"/>
      <c r="Z889" s="254"/>
    </row>
    <row r="890" spans="1:26" ht="13.5" customHeight="1">
      <c r="A890" s="254"/>
      <c r="B890" s="254"/>
      <c r="C890" s="254"/>
      <c r="D890" s="269"/>
      <c r="E890" s="254"/>
      <c r="F890" s="270"/>
      <c r="G890" s="254"/>
      <c r="H890" s="254"/>
      <c r="I890" s="254"/>
      <c r="J890" s="254"/>
      <c r="K890" s="254"/>
      <c r="L890" s="254"/>
      <c r="M890" s="254"/>
      <c r="N890" s="254"/>
      <c r="O890" s="254"/>
      <c r="P890" s="254"/>
      <c r="Q890" s="254"/>
      <c r="R890" s="254"/>
      <c r="S890" s="254"/>
      <c r="T890" s="254"/>
      <c r="U890" s="254"/>
      <c r="V890" s="254"/>
      <c r="W890" s="254"/>
      <c r="X890" s="254"/>
      <c r="Y890" s="254"/>
      <c r="Z890" s="254"/>
    </row>
    <row r="891" spans="1:26" ht="13.5" customHeight="1">
      <c r="A891" s="254"/>
      <c r="B891" s="254"/>
      <c r="C891" s="254"/>
      <c r="D891" s="269"/>
      <c r="E891" s="254"/>
      <c r="F891" s="270"/>
      <c r="G891" s="254"/>
      <c r="H891" s="254"/>
      <c r="I891" s="254"/>
      <c r="J891" s="254"/>
      <c r="K891" s="254"/>
      <c r="L891" s="254"/>
      <c r="M891" s="254"/>
      <c r="N891" s="254"/>
      <c r="O891" s="254"/>
      <c r="P891" s="254"/>
      <c r="Q891" s="254"/>
      <c r="R891" s="254"/>
      <c r="S891" s="254"/>
      <c r="T891" s="254"/>
      <c r="U891" s="254"/>
      <c r="V891" s="254"/>
      <c r="W891" s="254"/>
      <c r="X891" s="254"/>
      <c r="Y891" s="254"/>
      <c r="Z891" s="254"/>
    </row>
    <row r="892" spans="1:26" ht="13.5" customHeight="1">
      <c r="A892" s="254"/>
      <c r="B892" s="254"/>
      <c r="C892" s="254"/>
      <c r="D892" s="269"/>
      <c r="E892" s="254"/>
      <c r="F892" s="270"/>
      <c r="G892" s="254"/>
      <c r="H892" s="254"/>
      <c r="I892" s="254"/>
      <c r="J892" s="254"/>
      <c r="K892" s="254"/>
      <c r="L892" s="254"/>
      <c r="M892" s="254"/>
      <c r="N892" s="254"/>
      <c r="O892" s="254"/>
      <c r="P892" s="254"/>
      <c r="Q892" s="254"/>
      <c r="R892" s="254"/>
      <c r="S892" s="254"/>
      <c r="T892" s="254"/>
      <c r="U892" s="254"/>
      <c r="V892" s="254"/>
      <c r="W892" s="254"/>
      <c r="X892" s="254"/>
      <c r="Y892" s="254"/>
      <c r="Z892" s="254"/>
    </row>
    <row r="893" spans="1:26" ht="13.5" customHeight="1">
      <c r="A893" s="254"/>
      <c r="B893" s="254"/>
      <c r="C893" s="254"/>
      <c r="D893" s="269"/>
      <c r="E893" s="254"/>
      <c r="F893" s="270"/>
      <c r="G893" s="254"/>
      <c r="H893" s="254"/>
      <c r="I893" s="254"/>
      <c r="J893" s="254"/>
      <c r="K893" s="254"/>
      <c r="L893" s="254"/>
      <c r="M893" s="254"/>
      <c r="N893" s="254"/>
      <c r="O893" s="254"/>
      <c r="P893" s="254"/>
      <c r="Q893" s="254"/>
      <c r="R893" s="254"/>
      <c r="S893" s="254"/>
      <c r="T893" s="254"/>
      <c r="U893" s="254"/>
      <c r="V893" s="254"/>
      <c r="W893" s="254"/>
      <c r="X893" s="254"/>
      <c r="Y893" s="254"/>
      <c r="Z893" s="254"/>
    </row>
    <row r="894" spans="1:26" ht="13.5" customHeight="1">
      <c r="A894" s="254"/>
      <c r="B894" s="254"/>
      <c r="C894" s="254"/>
      <c r="D894" s="269"/>
      <c r="E894" s="254"/>
      <c r="F894" s="270"/>
      <c r="G894" s="254"/>
      <c r="H894" s="254"/>
      <c r="I894" s="254"/>
      <c r="J894" s="254"/>
      <c r="K894" s="254"/>
      <c r="L894" s="254"/>
      <c r="M894" s="254"/>
      <c r="N894" s="254"/>
      <c r="O894" s="254"/>
      <c r="P894" s="254"/>
      <c r="Q894" s="254"/>
      <c r="R894" s="254"/>
      <c r="S894" s="254"/>
      <c r="T894" s="254"/>
      <c r="U894" s="254"/>
      <c r="V894" s="254"/>
      <c r="W894" s="254"/>
      <c r="X894" s="254"/>
      <c r="Y894" s="254"/>
      <c r="Z894" s="254"/>
    </row>
    <row r="895" spans="1:26" ht="13.5" customHeight="1">
      <c r="A895" s="254"/>
      <c r="B895" s="254"/>
      <c r="C895" s="254"/>
      <c r="D895" s="269"/>
      <c r="E895" s="254"/>
      <c r="F895" s="270"/>
      <c r="G895" s="254"/>
      <c r="H895" s="254"/>
      <c r="I895" s="254"/>
      <c r="J895" s="254"/>
      <c r="K895" s="254"/>
      <c r="L895" s="254"/>
      <c r="M895" s="254"/>
      <c r="N895" s="254"/>
      <c r="O895" s="254"/>
      <c r="P895" s="254"/>
      <c r="Q895" s="254"/>
      <c r="R895" s="254"/>
      <c r="S895" s="254"/>
      <c r="T895" s="254"/>
      <c r="U895" s="254"/>
      <c r="V895" s="254"/>
      <c r="W895" s="254"/>
      <c r="X895" s="254"/>
      <c r="Y895" s="254"/>
      <c r="Z895" s="254"/>
    </row>
    <row r="896" spans="1:26" ht="13.5" customHeight="1">
      <c r="A896" s="254"/>
      <c r="B896" s="254"/>
      <c r="C896" s="254"/>
      <c r="D896" s="269"/>
      <c r="E896" s="254"/>
      <c r="F896" s="270"/>
      <c r="G896" s="254"/>
      <c r="H896" s="254"/>
      <c r="I896" s="254"/>
      <c r="J896" s="254"/>
      <c r="K896" s="254"/>
      <c r="L896" s="254"/>
      <c r="M896" s="254"/>
      <c r="N896" s="254"/>
      <c r="O896" s="254"/>
      <c r="P896" s="254"/>
      <c r="Q896" s="254"/>
      <c r="R896" s="254"/>
      <c r="S896" s="254"/>
      <c r="T896" s="254"/>
      <c r="U896" s="254"/>
      <c r="V896" s="254"/>
      <c r="W896" s="254"/>
      <c r="X896" s="254"/>
      <c r="Y896" s="254"/>
      <c r="Z896" s="254"/>
    </row>
    <row r="897" spans="1:26" ht="13.5" customHeight="1">
      <c r="A897" s="254"/>
      <c r="B897" s="254"/>
      <c r="C897" s="254"/>
      <c r="D897" s="269"/>
      <c r="E897" s="254"/>
      <c r="F897" s="270"/>
      <c r="G897" s="254"/>
      <c r="H897" s="254"/>
      <c r="I897" s="254"/>
      <c r="J897" s="254"/>
      <c r="K897" s="254"/>
      <c r="L897" s="254"/>
      <c r="M897" s="254"/>
      <c r="N897" s="254"/>
      <c r="O897" s="254"/>
      <c r="P897" s="254"/>
      <c r="Q897" s="254"/>
      <c r="R897" s="254"/>
      <c r="S897" s="254"/>
      <c r="T897" s="254"/>
      <c r="U897" s="254"/>
      <c r="V897" s="254"/>
      <c r="W897" s="254"/>
      <c r="X897" s="254"/>
      <c r="Y897" s="254"/>
      <c r="Z897" s="254"/>
    </row>
    <row r="898" spans="1:26" ht="13.5" customHeight="1">
      <c r="A898" s="254"/>
      <c r="B898" s="254"/>
      <c r="C898" s="254"/>
      <c r="D898" s="269"/>
      <c r="E898" s="254"/>
      <c r="F898" s="270"/>
      <c r="G898" s="254"/>
      <c r="H898" s="254"/>
      <c r="I898" s="254"/>
      <c r="J898" s="254"/>
      <c r="K898" s="254"/>
      <c r="L898" s="254"/>
      <c r="M898" s="254"/>
      <c r="N898" s="254"/>
      <c r="O898" s="254"/>
      <c r="P898" s="254"/>
      <c r="Q898" s="254"/>
      <c r="R898" s="254"/>
      <c r="S898" s="254"/>
      <c r="T898" s="254"/>
      <c r="U898" s="254"/>
      <c r="V898" s="254"/>
      <c r="W898" s="254"/>
      <c r="X898" s="254"/>
      <c r="Y898" s="254"/>
      <c r="Z898" s="254"/>
    </row>
    <row r="899" spans="1:26" ht="13.5" customHeight="1">
      <c r="A899" s="254"/>
      <c r="B899" s="254"/>
      <c r="C899" s="254"/>
      <c r="D899" s="269"/>
      <c r="E899" s="254"/>
      <c r="F899" s="270"/>
      <c r="G899" s="254"/>
      <c r="H899" s="254"/>
      <c r="I899" s="254"/>
      <c r="J899" s="254"/>
      <c r="K899" s="254"/>
      <c r="L899" s="254"/>
      <c r="M899" s="254"/>
      <c r="N899" s="254"/>
      <c r="O899" s="254"/>
      <c r="P899" s="254"/>
      <c r="Q899" s="254"/>
      <c r="R899" s="254"/>
      <c r="S899" s="254"/>
      <c r="T899" s="254"/>
      <c r="U899" s="254"/>
      <c r="V899" s="254"/>
      <c r="W899" s="254"/>
      <c r="X899" s="254"/>
      <c r="Y899" s="254"/>
      <c r="Z899" s="254"/>
    </row>
    <row r="900" spans="1:26" ht="13.5" customHeight="1">
      <c r="A900" s="254"/>
      <c r="B900" s="254"/>
      <c r="C900" s="254"/>
      <c r="D900" s="269"/>
      <c r="E900" s="254"/>
      <c r="F900" s="270"/>
      <c r="G900" s="254"/>
      <c r="H900" s="254"/>
      <c r="I900" s="254"/>
      <c r="J900" s="254"/>
      <c r="K900" s="254"/>
      <c r="L900" s="254"/>
      <c r="M900" s="254"/>
      <c r="N900" s="254"/>
      <c r="O900" s="254"/>
      <c r="P900" s="254"/>
      <c r="Q900" s="254"/>
      <c r="R900" s="254"/>
      <c r="S900" s="254"/>
      <c r="T900" s="254"/>
      <c r="U900" s="254"/>
      <c r="V900" s="254"/>
      <c r="W900" s="254"/>
      <c r="X900" s="254"/>
      <c r="Y900" s="254"/>
      <c r="Z900" s="254"/>
    </row>
    <row r="901" spans="1:26" ht="13.5" customHeight="1">
      <c r="A901" s="254"/>
      <c r="B901" s="254"/>
      <c r="C901" s="254"/>
      <c r="D901" s="269"/>
      <c r="E901" s="254"/>
      <c r="F901" s="270"/>
      <c r="G901" s="254"/>
      <c r="H901" s="254"/>
      <c r="I901" s="254"/>
      <c r="J901" s="254"/>
      <c r="K901" s="254"/>
      <c r="L901" s="254"/>
      <c r="M901" s="254"/>
      <c r="N901" s="254"/>
      <c r="O901" s="254"/>
      <c r="P901" s="254"/>
      <c r="Q901" s="254"/>
      <c r="R901" s="254"/>
      <c r="S901" s="254"/>
      <c r="T901" s="254"/>
      <c r="U901" s="254"/>
      <c r="V901" s="254"/>
      <c r="W901" s="254"/>
      <c r="X901" s="254"/>
      <c r="Y901" s="254"/>
      <c r="Z901" s="254"/>
    </row>
    <row r="902" spans="1:26" ht="13.5" customHeight="1">
      <c r="A902" s="254"/>
      <c r="B902" s="254"/>
      <c r="C902" s="254"/>
      <c r="D902" s="269"/>
      <c r="E902" s="254"/>
      <c r="F902" s="270"/>
      <c r="G902" s="254"/>
      <c r="H902" s="254"/>
      <c r="I902" s="254"/>
      <c r="J902" s="254"/>
      <c r="K902" s="254"/>
      <c r="L902" s="254"/>
      <c r="M902" s="254"/>
      <c r="N902" s="254"/>
      <c r="O902" s="254"/>
      <c r="P902" s="254"/>
      <c r="Q902" s="254"/>
      <c r="R902" s="254"/>
      <c r="S902" s="254"/>
      <c r="T902" s="254"/>
      <c r="U902" s="254"/>
      <c r="V902" s="254"/>
      <c r="W902" s="254"/>
      <c r="X902" s="254"/>
      <c r="Y902" s="254"/>
      <c r="Z902" s="254"/>
    </row>
    <row r="903" spans="1:26" ht="13.5" customHeight="1">
      <c r="A903" s="254"/>
      <c r="B903" s="254"/>
      <c r="C903" s="254"/>
      <c r="D903" s="269"/>
      <c r="E903" s="254"/>
      <c r="F903" s="270"/>
      <c r="G903" s="254"/>
      <c r="H903" s="254"/>
      <c r="I903" s="254"/>
      <c r="J903" s="254"/>
      <c r="K903" s="254"/>
      <c r="L903" s="254"/>
      <c r="M903" s="254"/>
      <c r="N903" s="254"/>
      <c r="O903" s="254"/>
      <c r="P903" s="254"/>
      <c r="Q903" s="254"/>
      <c r="R903" s="254"/>
      <c r="S903" s="254"/>
      <c r="T903" s="254"/>
      <c r="U903" s="254"/>
      <c r="V903" s="254"/>
      <c r="W903" s="254"/>
      <c r="X903" s="254"/>
      <c r="Y903" s="254"/>
      <c r="Z903" s="254"/>
    </row>
    <row r="904" spans="1:26" ht="13.5" customHeight="1">
      <c r="A904" s="254"/>
      <c r="B904" s="254"/>
      <c r="C904" s="254"/>
      <c r="D904" s="269"/>
      <c r="E904" s="254"/>
      <c r="F904" s="270"/>
      <c r="G904" s="254"/>
      <c r="H904" s="254"/>
      <c r="I904" s="254"/>
      <c r="J904" s="254"/>
      <c r="K904" s="254"/>
      <c r="L904" s="254"/>
      <c r="M904" s="254"/>
      <c r="N904" s="254"/>
      <c r="O904" s="254"/>
      <c r="P904" s="254"/>
      <c r="Q904" s="254"/>
      <c r="R904" s="254"/>
      <c r="S904" s="254"/>
      <c r="T904" s="254"/>
      <c r="U904" s="254"/>
      <c r="V904" s="254"/>
      <c r="W904" s="254"/>
      <c r="X904" s="254"/>
      <c r="Y904" s="254"/>
      <c r="Z904" s="254"/>
    </row>
    <row r="905" spans="1:26" ht="13.5" customHeight="1">
      <c r="A905" s="254"/>
      <c r="B905" s="254"/>
      <c r="C905" s="254"/>
      <c r="D905" s="269"/>
      <c r="E905" s="254"/>
      <c r="F905" s="270"/>
      <c r="G905" s="254"/>
      <c r="H905" s="254"/>
      <c r="I905" s="254"/>
      <c r="J905" s="254"/>
      <c r="K905" s="254"/>
      <c r="L905" s="254"/>
      <c r="M905" s="254"/>
      <c r="N905" s="254"/>
      <c r="O905" s="254"/>
      <c r="P905" s="254"/>
      <c r="Q905" s="254"/>
      <c r="R905" s="254"/>
      <c r="S905" s="254"/>
      <c r="T905" s="254"/>
      <c r="U905" s="254"/>
      <c r="V905" s="254"/>
      <c r="W905" s="254"/>
      <c r="X905" s="254"/>
      <c r="Y905" s="254"/>
      <c r="Z905" s="254"/>
    </row>
    <row r="906" spans="1:26" ht="13.5" customHeight="1">
      <c r="A906" s="254"/>
      <c r="B906" s="254"/>
      <c r="C906" s="254"/>
      <c r="D906" s="269"/>
      <c r="E906" s="254"/>
      <c r="F906" s="270"/>
      <c r="G906" s="254"/>
      <c r="H906" s="254"/>
      <c r="I906" s="254"/>
      <c r="J906" s="254"/>
      <c r="K906" s="254"/>
      <c r="L906" s="254"/>
      <c r="M906" s="254"/>
      <c r="N906" s="254"/>
      <c r="O906" s="254"/>
      <c r="P906" s="254"/>
      <c r="Q906" s="254"/>
      <c r="R906" s="254"/>
      <c r="S906" s="254"/>
      <c r="T906" s="254"/>
      <c r="U906" s="254"/>
      <c r="V906" s="254"/>
      <c r="W906" s="254"/>
      <c r="X906" s="254"/>
      <c r="Y906" s="254"/>
      <c r="Z906" s="254"/>
    </row>
    <row r="907" spans="1:26" ht="13.5" customHeight="1">
      <c r="A907" s="254"/>
      <c r="B907" s="254"/>
      <c r="C907" s="254"/>
      <c r="D907" s="269"/>
      <c r="E907" s="254"/>
      <c r="F907" s="270"/>
      <c r="G907" s="254"/>
      <c r="H907" s="254"/>
      <c r="I907" s="254"/>
      <c r="J907" s="254"/>
      <c r="K907" s="254"/>
      <c r="L907" s="254"/>
      <c r="M907" s="254"/>
      <c r="N907" s="254"/>
      <c r="O907" s="254"/>
      <c r="P907" s="254"/>
      <c r="Q907" s="254"/>
      <c r="R907" s="254"/>
      <c r="S907" s="254"/>
      <c r="T907" s="254"/>
      <c r="U907" s="254"/>
      <c r="V907" s="254"/>
      <c r="W907" s="254"/>
      <c r="X907" s="254"/>
      <c r="Y907" s="254"/>
      <c r="Z907" s="254"/>
    </row>
    <row r="908" spans="1:26" ht="13.5" customHeight="1">
      <c r="A908" s="254"/>
      <c r="B908" s="254"/>
      <c r="C908" s="254"/>
      <c r="D908" s="269"/>
      <c r="E908" s="254"/>
      <c r="F908" s="270"/>
      <c r="G908" s="254"/>
      <c r="H908" s="254"/>
      <c r="I908" s="254"/>
      <c r="J908" s="254"/>
      <c r="K908" s="254"/>
      <c r="L908" s="254"/>
      <c r="M908" s="254"/>
      <c r="N908" s="254"/>
      <c r="O908" s="254"/>
      <c r="P908" s="254"/>
      <c r="Q908" s="254"/>
      <c r="R908" s="254"/>
      <c r="S908" s="254"/>
      <c r="T908" s="254"/>
      <c r="U908" s="254"/>
      <c r="V908" s="254"/>
      <c r="W908" s="254"/>
      <c r="X908" s="254"/>
      <c r="Y908" s="254"/>
      <c r="Z908" s="254"/>
    </row>
    <row r="909" spans="1:26" ht="13.5" customHeight="1">
      <c r="A909" s="254"/>
      <c r="B909" s="254"/>
      <c r="C909" s="254"/>
      <c r="D909" s="269"/>
      <c r="E909" s="254"/>
      <c r="F909" s="270"/>
      <c r="G909" s="254"/>
      <c r="H909" s="254"/>
      <c r="I909" s="254"/>
      <c r="J909" s="254"/>
      <c r="K909" s="254"/>
      <c r="L909" s="254"/>
      <c r="M909" s="254"/>
      <c r="N909" s="254"/>
      <c r="O909" s="254"/>
      <c r="P909" s="254"/>
      <c r="Q909" s="254"/>
      <c r="R909" s="254"/>
      <c r="S909" s="254"/>
      <c r="T909" s="254"/>
      <c r="U909" s="254"/>
      <c r="V909" s="254"/>
      <c r="W909" s="254"/>
      <c r="X909" s="254"/>
      <c r="Y909" s="254"/>
      <c r="Z909" s="254"/>
    </row>
    <row r="910" spans="1:26" ht="13.5" customHeight="1">
      <c r="A910" s="254"/>
      <c r="B910" s="254"/>
      <c r="C910" s="254"/>
      <c r="D910" s="269"/>
      <c r="E910" s="254"/>
      <c r="F910" s="270"/>
      <c r="G910" s="254"/>
      <c r="H910" s="254"/>
      <c r="I910" s="254"/>
      <c r="J910" s="254"/>
      <c r="K910" s="254"/>
      <c r="L910" s="254"/>
      <c r="M910" s="254"/>
      <c r="N910" s="254"/>
      <c r="O910" s="254"/>
      <c r="P910" s="254"/>
      <c r="Q910" s="254"/>
      <c r="R910" s="254"/>
      <c r="S910" s="254"/>
      <c r="T910" s="254"/>
      <c r="U910" s="254"/>
      <c r="V910" s="254"/>
      <c r="W910" s="254"/>
      <c r="X910" s="254"/>
      <c r="Y910" s="254"/>
      <c r="Z910" s="254"/>
    </row>
    <row r="911" spans="1:26" ht="13.5" customHeight="1">
      <c r="A911" s="254"/>
      <c r="B911" s="254"/>
      <c r="C911" s="254"/>
      <c r="D911" s="269"/>
      <c r="E911" s="254"/>
      <c r="F911" s="270"/>
      <c r="G911" s="254"/>
      <c r="H911" s="254"/>
      <c r="I911" s="254"/>
      <c r="J911" s="254"/>
      <c r="K911" s="254"/>
      <c r="L911" s="254"/>
      <c r="M911" s="254"/>
      <c r="N911" s="254"/>
      <c r="O911" s="254"/>
      <c r="P911" s="254"/>
      <c r="Q911" s="254"/>
      <c r="R911" s="254"/>
      <c r="S911" s="254"/>
      <c r="T911" s="254"/>
      <c r="U911" s="254"/>
      <c r="V911" s="254"/>
      <c r="W911" s="254"/>
      <c r="X911" s="254"/>
      <c r="Y911" s="254"/>
      <c r="Z911" s="254"/>
    </row>
    <row r="912" spans="1:26" ht="13.5" customHeight="1">
      <c r="A912" s="254"/>
      <c r="B912" s="254"/>
      <c r="C912" s="254"/>
      <c r="D912" s="269"/>
      <c r="E912" s="254"/>
      <c r="F912" s="270"/>
      <c r="G912" s="254"/>
      <c r="H912" s="254"/>
      <c r="I912" s="254"/>
      <c r="J912" s="254"/>
      <c r="K912" s="254"/>
      <c r="L912" s="254"/>
      <c r="M912" s="254"/>
      <c r="N912" s="254"/>
      <c r="O912" s="254"/>
      <c r="P912" s="254"/>
      <c r="Q912" s="254"/>
      <c r="R912" s="254"/>
      <c r="S912" s="254"/>
      <c r="T912" s="254"/>
      <c r="U912" s="254"/>
      <c r="V912" s="254"/>
      <c r="W912" s="254"/>
      <c r="X912" s="254"/>
      <c r="Y912" s="254"/>
      <c r="Z912" s="254"/>
    </row>
    <row r="913" spans="1:26" ht="13.5" customHeight="1">
      <c r="A913" s="254"/>
      <c r="B913" s="254"/>
      <c r="C913" s="254"/>
      <c r="D913" s="269"/>
      <c r="E913" s="254"/>
      <c r="F913" s="270"/>
      <c r="G913" s="254"/>
      <c r="H913" s="254"/>
      <c r="I913" s="254"/>
      <c r="J913" s="254"/>
      <c r="K913" s="254"/>
      <c r="L913" s="254"/>
      <c r="M913" s="254"/>
      <c r="N913" s="254"/>
      <c r="O913" s="254"/>
      <c r="P913" s="254"/>
      <c r="Q913" s="254"/>
      <c r="R913" s="254"/>
      <c r="S913" s="254"/>
      <c r="T913" s="254"/>
      <c r="U913" s="254"/>
      <c r="V913" s="254"/>
      <c r="W913" s="254"/>
      <c r="X913" s="254"/>
      <c r="Y913" s="254"/>
      <c r="Z913" s="254"/>
    </row>
    <row r="914" spans="1:26" ht="13.5" customHeight="1">
      <c r="A914" s="254"/>
      <c r="B914" s="254"/>
      <c r="C914" s="254"/>
      <c r="D914" s="269"/>
      <c r="E914" s="254"/>
      <c r="F914" s="270"/>
      <c r="G914" s="254"/>
      <c r="H914" s="254"/>
      <c r="I914" s="254"/>
      <c r="J914" s="254"/>
      <c r="K914" s="254"/>
      <c r="L914" s="254"/>
      <c r="M914" s="254"/>
      <c r="N914" s="254"/>
      <c r="O914" s="254"/>
      <c r="P914" s="254"/>
      <c r="Q914" s="254"/>
      <c r="R914" s="254"/>
      <c r="S914" s="254"/>
      <c r="T914" s="254"/>
      <c r="U914" s="254"/>
      <c r="V914" s="254"/>
      <c r="W914" s="254"/>
      <c r="X914" s="254"/>
      <c r="Y914" s="254"/>
      <c r="Z914" s="254"/>
    </row>
    <row r="915" spans="1:26" ht="13.5" customHeight="1">
      <c r="A915" s="254"/>
      <c r="B915" s="254"/>
      <c r="C915" s="254"/>
      <c r="D915" s="269"/>
      <c r="E915" s="254"/>
      <c r="F915" s="270"/>
      <c r="G915" s="254"/>
      <c r="H915" s="254"/>
      <c r="I915" s="254"/>
      <c r="J915" s="254"/>
      <c r="K915" s="254"/>
      <c r="L915" s="254"/>
      <c r="M915" s="254"/>
      <c r="N915" s="254"/>
      <c r="O915" s="254"/>
      <c r="P915" s="254"/>
      <c r="Q915" s="254"/>
      <c r="R915" s="254"/>
      <c r="S915" s="254"/>
      <c r="T915" s="254"/>
      <c r="U915" s="254"/>
      <c r="V915" s="254"/>
      <c r="W915" s="254"/>
      <c r="X915" s="254"/>
      <c r="Y915" s="254"/>
      <c r="Z915" s="254"/>
    </row>
    <row r="916" spans="1:26" ht="13.5" customHeight="1">
      <c r="A916" s="254"/>
      <c r="B916" s="254"/>
      <c r="C916" s="254"/>
      <c r="D916" s="269"/>
      <c r="E916" s="254"/>
      <c r="F916" s="270"/>
      <c r="G916" s="254"/>
      <c r="H916" s="254"/>
      <c r="I916" s="254"/>
      <c r="J916" s="254"/>
      <c r="K916" s="254"/>
      <c r="L916" s="254"/>
      <c r="M916" s="254"/>
      <c r="N916" s="254"/>
      <c r="O916" s="254"/>
      <c r="P916" s="254"/>
      <c r="Q916" s="254"/>
      <c r="R916" s="254"/>
      <c r="S916" s="254"/>
      <c r="T916" s="254"/>
      <c r="U916" s="254"/>
      <c r="V916" s="254"/>
      <c r="W916" s="254"/>
      <c r="X916" s="254"/>
      <c r="Y916" s="254"/>
      <c r="Z916" s="254"/>
    </row>
    <row r="917" spans="1:26" ht="13.5" customHeight="1">
      <c r="A917" s="254"/>
      <c r="B917" s="254"/>
      <c r="C917" s="254"/>
      <c r="D917" s="269"/>
      <c r="E917" s="254"/>
      <c r="F917" s="270"/>
      <c r="G917" s="254"/>
      <c r="H917" s="254"/>
      <c r="I917" s="254"/>
      <c r="J917" s="254"/>
      <c r="K917" s="254"/>
      <c r="L917" s="254"/>
      <c r="M917" s="254"/>
      <c r="N917" s="254"/>
      <c r="O917" s="254"/>
      <c r="P917" s="254"/>
      <c r="Q917" s="254"/>
      <c r="R917" s="254"/>
      <c r="S917" s="254"/>
      <c r="T917" s="254"/>
      <c r="U917" s="254"/>
      <c r="V917" s="254"/>
      <c r="W917" s="254"/>
      <c r="X917" s="254"/>
      <c r="Y917" s="254"/>
      <c r="Z917" s="254"/>
    </row>
    <row r="918" spans="1:26" ht="13.5" customHeight="1">
      <c r="A918" s="254"/>
      <c r="B918" s="254"/>
      <c r="C918" s="254"/>
      <c r="D918" s="269"/>
      <c r="E918" s="254"/>
      <c r="F918" s="270"/>
      <c r="G918" s="254"/>
      <c r="H918" s="254"/>
      <c r="I918" s="254"/>
      <c r="J918" s="254"/>
      <c r="K918" s="254"/>
      <c r="L918" s="254"/>
      <c r="M918" s="254"/>
      <c r="N918" s="254"/>
      <c r="O918" s="254"/>
      <c r="P918" s="254"/>
      <c r="Q918" s="254"/>
      <c r="R918" s="254"/>
      <c r="S918" s="254"/>
      <c r="T918" s="254"/>
      <c r="U918" s="254"/>
      <c r="V918" s="254"/>
      <c r="W918" s="254"/>
      <c r="X918" s="254"/>
      <c r="Y918" s="254"/>
      <c r="Z918" s="254"/>
    </row>
    <row r="919" spans="1:26" ht="13.5" customHeight="1">
      <c r="A919" s="254"/>
      <c r="B919" s="254"/>
      <c r="C919" s="254"/>
      <c r="D919" s="269"/>
      <c r="E919" s="254"/>
      <c r="F919" s="270"/>
      <c r="G919" s="254"/>
      <c r="H919" s="254"/>
      <c r="I919" s="254"/>
      <c r="J919" s="254"/>
      <c r="K919" s="254"/>
      <c r="L919" s="254"/>
      <c r="M919" s="254"/>
      <c r="N919" s="254"/>
      <c r="O919" s="254"/>
      <c r="P919" s="254"/>
      <c r="Q919" s="254"/>
      <c r="R919" s="254"/>
      <c r="S919" s="254"/>
      <c r="T919" s="254"/>
      <c r="U919" s="254"/>
      <c r="V919" s="254"/>
      <c r="W919" s="254"/>
      <c r="X919" s="254"/>
      <c r="Y919" s="254"/>
      <c r="Z919" s="254"/>
    </row>
    <row r="920" spans="1:26" ht="13.5" customHeight="1">
      <c r="A920" s="254"/>
      <c r="B920" s="254"/>
      <c r="C920" s="254"/>
      <c r="D920" s="269"/>
      <c r="E920" s="254"/>
      <c r="F920" s="270"/>
      <c r="G920" s="254"/>
      <c r="H920" s="254"/>
      <c r="I920" s="254"/>
      <c r="J920" s="254"/>
      <c r="K920" s="254"/>
      <c r="L920" s="254"/>
      <c r="M920" s="254"/>
      <c r="N920" s="254"/>
      <c r="O920" s="254"/>
      <c r="P920" s="254"/>
      <c r="Q920" s="254"/>
      <c r="R920" s="254"/>
      <c r="S920" s="254"/>
      <c r="T920" s="254"/>
      <c r="U920" s="254"/>
      <c r="V920" s="254"/>
      <c r="W920" s="254"/>
      <c r="X920" s="254"/>
      <c r="Y920" s="254"/>
      <c r="Z920" s="254"/>
    </row>
    <row r="921" spans="1:26" ht="13.5" customHeight="1">
      <c r="A921" s="254"/>
      <c r="B921" s="254"/>
      <c r="C921" s="254"/>
      <c r="D921" s="269"/>
      <c r="E921" s="254"/>
      <c r="F921" s="270"/>
      <c r="G921" s="254"/>
      <c r="H921" s="254"/>
      <c r="I921" s="254"/>
      <c r="J921" s="254"/>
      <c r="K921" s="254"/>
      <c r="L921" s="254"/>
      <c r="M921" s="254"/>
      <c r="N921" s="254"/>
      <c r="O921" s="254"/>
      <c r="P921" s="254"/>
      <c r="Q921" s="254"/>
      <c r="R921" s="254"/>
      <c r="S921" s="254"/>
      <c r="T921" s="254"/>
      <c r="U921" s="254"/>
      <c r="V921" s="254"/>
      <c r="W921" s="254"/>
      <c r="X921" s="254"/>
      <c r="Y921" s="254"/>
      <c r="Z921" s="254"/>
    </row>
    <row r="922" spans="1:26" ht="13.5" customHeight="1">
      <c r="A922" s="254"/>
      <c r="B922" s="254"/>
      <c r="C922" s="254"/>
      <c r="D922" s="269"/>
      <c r="E922" s="254"/>
      <c r="F922" s="270"/>
      <c r="G922" s="254"/>
      <c r="H922" s="254"/>
      <c r="I922" s="254"/>
      <c r="J922" s="254"/>
      <c r="K922" s="254"/>
      <c r="L922" s="254"/>
      <c r="M922" s="254"/>
      <c r="N922" s="254"/>
      <c r="O922" s="254"/>
      <c r="P922" s="254"/>
      <c r="Q922" s="254"/>
      <c r="R922" s="254"/>
      <c r="S922" s="254"/>
      <c r="T922" s="254"/>
      <c r="U922" s="254"/>
      <c r="V922" s="254"/>
      <c r="W922" s="254"/>
      <c r="X922" s="254"/>
      <c r="Y922" s="254"/>
      <c r="Z922" s="254"/>
    </row>
    <row r="923" spans="1:26" ht="13.5" customHeight="1">
      <c r="A923" s="254"/>
      <c r="B923" s="254"/>
      <c r="C923" s="254"/>
      <c r="D923" s="269"/>
      <c r="E923" s="254"/>
      <c r="F923" s="270"/>
      <c r="G923" s="254"/>
      <c r="H923" s="254"/>
      <c r="I923" s="254"/>
      <c r="J923" s="254"/>
      <c r="K923" s="254"/>
      <c r="L923" s="254"/>
      <c r="M923" s="254"/>
      <c r="N923" s="254"/>
      <c r="O923" s="254"/>
      <c r="P923" s="254"/>
      <c r="Q923" s="254"/>
      <c r="R923" s="254"/>
      <c r="S923" s="254"/>
      <c r="T923" s="254"/>
      <c r="U923" s="254"/>
      <c r="V923" s="254"/>
      <c r="W923" s="254"/>
      <c r="X923" s="254"/>
      <c r="Y923" s="254"/>
      <c r="Z923" s="254"/>
    </row>
    <row r="924" spans="1:26" ht="13.5" customHeight="1">
      <c r="A924" s="254"/>
      <c r="B924" s="254"/>
      <c r="C924" s="254"/>
      <c r="D924" s="269"/>
      <c r="E924" s="254"/>
      <c r="F924" s="270"/>
      <c r="G924" s="254"/>
      <c r="H924" s="254"/>
      <c r="I924" s="254"/>
      <c r="J924" s="254"/>
      <c r="K924" s="254"/>
      <c r="L924" s="254"/>
      <c r="M924" s="254"/>
      <c r="N924" s="254"/>
      <c r="O924" s="254"/>
      <c r="P924" s="254"/>
      <c r="Q924" s="254"/>
      <c r="R924" s="254"/>
      <c r="S924" s="254"/>
      <c r="T924" s="254"/>
      <c r="U924" s="254"/>
      <c r="V924" s="254"/>
      <c r="W924" s="254"/>
      <c r="X924" s="254"/>
      <c r="Y924" s="254"/>
      <c r="Z924" s="254"/>
    </row>
    <row r="925" spans="1:26" ht="13.5" customHeight="1">
      <c r="A925" s="254"/>
      <c r="B925" s="254"/>
      <c r="C925" s="254"/>
      <c r="D925" s="269"/>
      <c r="E925" s="254"/>
      <c r="F925" s="270"/>
      <c r="G925" s="254"/>
      <c r="H925" s="254"/>
      <c r="I925" s="254"/>
      <c r="J925" s="254"/>
      <c r="K925" s="254"/>
      <c r="L925" s="254"/>
      <c r="M925" s="254"/>
      <c r="N925" s="254"/>
      <c r="O925" s="254"/>
      <c r="P925" s="254"/>
      <c r="Q925" s="254"/>
      <c r="R925" s="254"/>
      <c r="S925" s="254"/>
      <c r="T925" s="254"/>
      <c r="U925" s="254"/>
      <c r="V925" s="254"/>
      <c r="W925" s="254"/>
      <c r="X925" s="254"/>
      <c r="Y925" s="254"/>
      <c r="Z925" s="254"/>
    </row>
    <row r="926" spans="1:26" ht="13.5" customHeight="1">
      <c r="A926" s="254"/>
      <c r="B926" s="254"/>
      <c r="C926" s="254"/>
      <c r="D926" s="269"/>
      <c r="E926" s="254"/>
      <c r="F926" s="270"/>
      <c r="G926" s="254"/>
      <c r="H926" s="254"/>
      <c r="I926" s="254"/>
      <c r="J926" s="254"/>
      <c r="K926" s="254"/>
      <c r="L926" s="254"/>
      <c r="M926" s="254"/>
      <c r="N926" s="254"/>
      <c r="O926" s="254"/>
      <c r="P926" s="254"/>
      <c r="Q926" s="254"/>
      <c r="R926" s="254"/>
      <c r="S926" s="254"/>
      <c r="T926" s="254"/>
      <c r="U926" s="254"/>
      <c r="V926" s="254"/>
      <c r="W926" s="254"/>
      <c r="X926" s="254"/>
      <c r="Y926" s="254"/>
      <c r="Z926" s="254"/>
    </row>
    <row r="927" spans="1:26" ht="13.5" customHeight="1">
      <c r="A927" s="254"/>
      <c r="B927" s="254"/>
      <c r="C927" s="254"/>
      <c r="D927" s="269"/>
      <c r="E927" s="254"/>
      <c r="F927" s="270"/>
      <c r="G927" s="254"/>
      <c r="H927" s="254"/>
      <c r="I927" s="254"/>
      <c r="J927" s="254"/>
      <c r="K927" s="254"/>
      <c r="L927" s="254"/>
      <c r="M927" s="254"/>
      <c r="N927" s="254"/>
      <c r="O927" s="254"/>
      <c r="P927" s="254"/>
      <c r="Q927" s="254"/>
      <c r="R927" s="254"/>
      <c r="S927" s="254"/>
      <c r="T927" s="254"/>
      <c r="U927" s="254"/>
      <c r="V927" s="254"/>
      <c r="W927" s="254"/>
      <c r="X927" s="254"/>
      <c r="Y927" s="254"/>
      <c r="Z927" s="254"/>
    </row>
    <row r="928" spans="1:26" ht="13.5" customHeight="1">
      <c r="A928" s="254"/>
      <c r="B928" s="254"/>
      <c r="C928" s="254"/>
      <c r="D928" s="269"/>
      <c r="E928" s="254"/>
      <c r="F928" s="270"/>
      <c r="G928" s="254"/>
      <c r="H928" s="254"/>
      <c r="I928" s="254"/>
      <c r="J928" s="254"/>
      <c r="K928" s="254"/>
      <c r="L928" s="254"/>
      <c r="M928" s="254"/>
      <c r="N928" s="254"/>
      <c r="O928" s="254"/>
      <c r="P928" s="254"/>
      <c r="Q928" s="254"/>
      <c r="R928" s="254"/>
      <c r="S928" s="254"/>
      <c r="T928" s="254"/>
      <c r="U928" s="254"/>
      <c r="V928" s="254"/>
      <c r="W928" s="254"/>
      <c r="X928" s="254"/>
      <c r="Y928" s="254"/>
      <c r="Z928" s="254"/>
    </row>
    <row r="929" spans="1:26" ht="13.5" customHeight="1">
      <c r="A929" s="254"/>
      <c r="B929" s="254"/>
      <c r="C929" s="254"/>
      <c r="D929" s="269"/>
      <c r="E929" s="254"/>
      <c r="F929" s="270"/>
      <c r="G929" s="254"/>
      <c r="H929" s="254"/>
      <c r="I929" s="254"/>
      <c r="J929" s="254"/>
      <c r="K929" s="254"/>
      <c r="L929" s="254"/>
      <c r="M929" s="254"/>
      <c r="N929" s="254"/>
      <c r="O929" s="254"/>
      <c r="P929" s="254"/>
      <c r="Q929" s="254"/>
      <c r="R929" s="254"/>
      <c r="S929" s="254"/>
      <c r="T929" s="254"/>
      <c r="U929" s="254"/>
      <c r="V929" s="254"/>
      <c r="W929" s="254"/>
      <c r="X929" s="254"/>
      <c r="Y929" s="254"/>
      <c r="Z929" s="254"/>
    </row>
    <row r="930" spans="1:26" ht="13.5" customHeight="1">
      <c r="A930" s="254"/>
      <c r="B930" s="254"/>
      <c r="C930" s="254"/>
      <c r="D930" s="269"/>
      <c r="E930" s="254"/>
      <c r="F930" s="270"/>
      <c r="G930" s="254"/>
      <c r="H930" s="254"/>
      <c r="I930" s="254"/>
      <c r="J930" s="254"/>
      <c r="K930" s="254"/>
      <c r="L930" s="254"/>
      <c r="M930" s="254"/>
      <c r="N930" s="254"/>
      <c r="O930" s="254"/>
      <c r="P930" s="254"/>
      <c r="Q930" s="254"/>
      <c r="R930" s="254"/>
      <c r="S930" s="254"/>
      <c r="T930" s="254"/>
      <c r="U930" s="254"/>
      <c r="V930" s="254"/>
      <c r="W930" s="254"/>
      <c r="X930" s="254"/>
      <c r="Y930" s="254"/>
      <c r="Z930" s="254"/>
    </row>
    <row r="931" spans="1:26" ht="13.5" customHeight="1">
      <c r="A931" s="254"/>
      <c r="B931" s="254"/>
      <c r="C931" s="254"/>
      <c r="D931" s="269"/>
      <c r="E931" s="254"/>
      <c r="F931" s="270"/>
      <c r="G931" s="254"/>
      <c r="H931" s="254"/>
      <c r="I931" s="254"/>
      <c r="J931" s="254"/>
      <c r="K931" s="254"/>
      <c r="L931" s="254"/>
      <c r="M931" s="254"/>
      <c r="N931" s="254"/>
      <c r="O931" s="254"/>
      <c r="P931" s="254"/>
      <c r="Q931" s="254"/>
      <c r="R931" s="254"/>
      <c r="S931" s="254"/>
      <c r="T931" s="254"/>
      <c r="U931" s="254"/>
      <c r="V931" s="254"/>
      <c r="W931" s="254"/>
      <c r="X931" s="254"/>
      <c r="Y931" s="254"/>
      <c r="Z931" s="254"/>
    </row>
    <row r="932" spans="1:26" ht="13.5" customHeight="1">
      <c r="A932" s="254"/>
      <c r="B932" s="254"/>
      <c r="C932" s="254"/>
      <c r="D932" s="269"/>
      <c r="E932" s="254"/>
      <c r="F932" s="270"/>
      <c r="G932" s="254"/>
      <c r="H932" s="254"/>
      <c r="I932" s="254"/>
      <c r="J932" s="254"/>
      <c r="K932" s="254"/>
      <c r="L932" s="254"/>
      <c r="M932" s="254"/>
      <c r="N932" s="254"/>
      <c r="O932" s="254"/>
      <c r="P932" s="254"/>
      <c r="Q932" s="254"/>
      <c r="R932" s="254"/>
      <c r="S932" s="254"/>
      <c r="T932" s="254"/>
      <c r="U932" s="254"/>
      <c r="V932" s="254"/>
      <c r="W932" s="254"/>
      <c r="X932" s="254"/>
      <c r="Y932" s="254"/>
      <c r="Z932" s="254"/>
    </row>
    <row r="933" spans="1:26" ht="13.5" customHeight="1">
      <c r="A933" s="254"/>
      <c r="B933" s="254"/>
      <c r="C933" s="254"/>
      <c r="D933" s="269"/>
      <c r="E933" s="254"/>
      <c r="F933" s="270"/>
      <c r="G933" s="254"/>
      <c r="H933" s="254"/>
      <c r="I933" s="254"/>
      <c r="J933" s="254"/>
      <c r="K933" s="254"/>
      <c r="L933" s="254"/>
      <c r="M933" s="254"/>
      <c r="N933" s="254"/>
      <c r="O933" s="254"/>
      <c r="P933" s="254"/>
      <c r="Q933" s="254"/>
      <c r="R933" s="254"/>
      <c r="S933" s="254"/>
      <c r="T933" s="254"/>
      <c r="U933" s="254"/>
      <c r="V933" s="254"/>
      <c r="W933" s="254"/>
      <c r="X933" s="254"/>
      <c r="Y933" s="254"/>
      <c r="Z933" s="254"/>
    </row>
    <row r="934" spans="1:26" ht="13.5" customHeight="1">
      <c r="A934" s="254"/>
      <c r="B934" s="254"/>
      <c r="C934" s="254"/>
      <c r="D934" s="269"/>
      <c r="E934" s="254"/>
      <c r="F934" s="270"/>
      <c r="G934" s="254"/>
      <c r="H934" s="254"/>
      <c r="I934" s="254"/>
      <c r="J934" s="254"/>
      <c r="K934" s="254"/>
      <c r="L934" s="254"/>
      <c r="M934" s="254"/>
      <c r="N934" s="254"/>
      <c r="O934" s="254"/>
      <c r="P934" s="254"/>
      <c r="Q934" s="254"/>
      <c r="R934" s="254"/>
      <c r="S934" s="254"/>
      <c r="T934" s="254"/>
      <c r="U934" s="254"/>
      <c r="V934" s="254"/>
      <c r="W934" s="254"/>
      <c r="X934" s="254"/>
      <c r="Y934" s="254"/>
      <c r="Z934" s="254"/>
    </row>
    <row r="935" spans="1:26" ht="13.5" customHeight="1">
      <c r="A935" s="254"/>
      <c r="B935" s="254"/>
      <c r="C935" s="254"/>
      <c r="D935" s="269"/>
      <c r="E935" s="254"/>
      <c r="F935" s="270"/>
      <c r="G935" s="254"/>
      <c r="H935" s="254"/>
      <c r="I935" s="254"/>
      <c r="J935" s="254"/>
      <c r="K935" s="254"/>
      <c r="L935" s="254"/>
      <c r="M935" s="254"/>
      <c r="N935" s="254"/>
      <c r="O935" s="254"/>
      <c r="P935" s="254"/>
      <c r="Q935" s="254"/>
      <c r="R935" s="254"/>
      <c r="S935" s="254"/>
      <c r="T935" s="254"/>
      <c r="U935" s="254"/>
      <c r="V935" s="254"/>
      <c r="W935" s="254"/>
      <c r="X935" s="254"/>
      <c r="Y935" s="254"/>
      <c r="Z935" s="254"/>
    </row>
    <row r="936" spans="1:26" ht="13.5" customHeight="1">
      <c r="A936" s="254"/>
      <c r="B936" s="254"/>
      <c r="C936" s="254"/>
      <c r="D936" s="269"/>
      <c r="E936" s="254"/>
      <c r="F936" s="270"/>
      <c r="G936" s="254"/>
      <c r="H936" s="254"/>
      <c r="I936" s="254"/>
      <c r="J936" s="254"/>
      <c r="K936" s="254"/>
      <c r="L936" s="254"/>
      <c r="M936" s="254"/>
      <c r="N936" s="254"/>
      <c r="O936" s="254"/>
      <c r="P936" s="254"/>
      <c r="Q936" s="254"/>
      <c r="R936" s="254"/>
      <c r="S936" s="254"/>
      <c r="T936" s="254"/>
      <c r="U936" s="254"/>
      <c r="V936" s="254"/>
      <c r="W936" s="254"/>
      <c r="X936" s="254"/>
      <c r="Y936" s="254"/>
      <c r="Z936" s="254"/>
    </row>
    <row r="937" spans="1:26" ht="13.5" customHeight="1">
      <c r="A937" s="254"/>
      <c r="B937" s="254"/>
      <c r="C937" s="254"/>
      <c r="D937" s="269"/>
      <c r="E937" s="254"/>
      <c r="F937" s="270"/>
      <c r="G937" s="254"/>
      <c r="H937" s="254"/>
      <c r="I937" s="254"/>
      <c r="J937" s="254"/>
      <c r="K937" s="254"/>
      <c r="L937" s="254"/>
      <c r="M937" s="254"/>
      <c r="N937" s="254"/>
      <c r="O937" s="254"/>
      <c r="P937" s="254"/>
      <c r="Q937" s="254"/>
      <c r="R937" s="254"/>
      <c r="S937" s="254"/>
      <c r="T937" s="254"/>
      <c r="U937" s="254"/>
      <c r="V937" s="254"/>
      <c r="W937" s="254"/>
      <c r="X937" s="254"/>
      <c r="Y937" s="254"/>
      <c r="Z937" s="254"/>
    </row>
    <row r="938" spans="1:26" ht="13.5" customHeight="1">
      <c r="A938" s="254"/>
      <c r="B938" s="254"/>
      <c r="C938" s="254"/>
      <c r="D938" s="269"/>
      <c r="E938" s="254"/>
      <c r="F938" s="270"/>
      <c r="G938" s="254"/>
      <c r="H938" s="254"/>
      <c r="I938" s="254"/>
      <c r="J938" s="254"/>
      <c r="K938" s="254"/>
      <c r="L938" s="254"/>
      <c r="M938" s="254"/>
      <c r="N938" s="254"/>
      <c r="O938" s="254"/>
      <c r="P938" s="254"/>
      <c r="Q938" s="254"/>
      <c r="R938" s="254"/>
      <c r="S938" s="254"/>
      <c r="T938" s="254"/>
      <c r="U938" s="254"/>
      <c r="V938" s="254"/>
      <c r="W938" s="254"/>
      <c r="X938" s="254"/>
      <c r="Y938" s="254"/>
      <c r="Z938" s="254"/>
    </row>
    <row r="939" spans="1:26" ht="13.5" customHeight="1">
      <c r="A939" s="254"/>
      <c r="B939" s="254"/>
      <c r="C939" s="254"/>
      <c r="D939" s="269"/>
      <c r="E939" s="254"/>
      <c r="F939" s="270"/>
      <c r="G939" s="254"/>
      <c r="H939" s="254"/>
      <c r="I939" s="254"/>
      <c r="J939" s="254"/>
      <c r="K939" s="254"/>
      <c r="L939" s="254"/>
      <c r="M939" s="254"/>
      <c r="N939" s="254"/>
      <c r="O939" s="254"/>
      <c r="P939" s="254"/>
      <c r="Q939" s="254"/>
      <c r="R939" s="254"/>
      <c r="S939" s="254"/>
      <c r="T939" s="254"/>
      <c r="U939" s="254"/>
      <c r="V939" s="254"/>
      <c r="W939" s="254"/>
      <c r="X939" s="254"/>
      <c r="Y939" s="254"/>
      <c r="Z939" s="254"/>
    </row>
    <row r="940" spans="1:26" ht="13.5" customHeight="1">
      <c r="A940" s="254"/>
      <c r="B940" s="254"/>
      <c r="C940" s="254"/>
      <c r="D940" s="269"/>
      <c r="E940" s="254"/>
      <c r="F940" s="270"/>
      <c r="G940" s="254"/>
      <c r="H940" s="254"/>
      <c r="I940" s="254"/>
      <c r="J940" s="254"/>
      <c r="K940" s="254"/>
      <c r="L940" s="254"/>
      <c r="M940" s="254"/>
      <c r="N940" s="254"/>
      <c r="O940" s="254"/>
      <c r="P940" s="254"/>
      <c r="Q940" s="254"/>
      <c r="R940" s="254"/>
      <c r="S940" s="254"/>
      <c r="T940" s="254"/>
      <c r="U940" s="254"/>
      <c r="V940" s="254"/>
      <c r="W940" s="254"/>
      <c r="X940" s="254"/>
      <c r="Y940" s="254"/>
      <c r="Z940" s="254"/>
    </row>
    <row r="941" spans="1:26" ht="13.5" customHeight="1">
      <c r="A941" s="254"/>
      <c r="B941" s="254"/>
      <c r="C941" s="254"/>
      <c r="D941" s="269"/>
      <c r="E941" s="254"/>
      <c r="F941" s="270"/>
      <c r="G941" s="254"/>
      <c r="H941" s="254"/>
      <c r="I941" s="254"/>
      <c r="J941" s="254"/>
      <c r="K941" s="254"/>
      <c r="L941" s="254"/>
      <c r="M941" s="254"/>
      <c r="N941" s="254"/>
      <c r="O941" s="254"/>
      <c r="P941" s="254"/>
      <c r="Q941" s="254"/>
      <c r="R941" s="254"/>
      <c r="S941" s="254"/>
      <c r="T941" s="254"/>
      <c r="U941" s="254"/>
      <c r="V941" s="254"/>
      <c r="W941" s="254"/>
      <c r="X941" s="254"/>
      <c r="Y941" s="254"/>
      <c r="Z941" s="254"/>
    </row>
    <row r="942" spans="1:26" ht="13.5" customHeight="1">
      <c r="A942" s="254"/>
      <c r="B942" s="254"/>
      <c r="C942" s="254"/>
      <c r="D942" s="269"/>
      <c r="E942" s="254"/>
      <c r="F942" s="270"/>
      <c r="G942" s="254"/>
      <c r="H942" s="254"/>
      <c r="I942" s="254"/>
      <c r="J942" s="254"/>
      <c r="K942" s="254"/>
      <c r="L942" s="254"/>
      <c r="M942" s="254"/>
      <c r="N942" s="254"/>
      <c r="O942" s="254"/>
      <c r="P942" s="254"/>
      <c r="Q942" s="254"/>
      <c r="R942" s="254"/>
      <c r="S942" s="254"/>
      <c r="T942" s="254"/>
      <c r="U942" s="254"/>
      <c r="V942" s="254"/>
      <c r="W942" s="254"/>
      <c r="X942" s="254"/>
      <c r="Y942" s="254"/>
      <c r="Z942" s="254"/>
    </row>
    <row r="943" spans="1:26" ht="13.5" customHeight="1">
      <c r="A943" s="254"/>
      <c r="B943" s="254"/>
      <c r="C943" s="254"/>
      <c r="D943" s="269"/>
      <c r="E943" s="254"/>
      <c r="F943" s="270"/>
      <c r="G943" s="254"/>
      <c r="H943" s="254"/>
      <c r="I943" s="254"/>
      <c r="J943" s="254"/>
      <c r="K943" s="254"/>
      <c r="L943" s="254"/>
      <c r="M943" s="254"/>
      <c r="N943" s="254"/>
      <c r="O943" s="254"/>
      <c r="P943" s="254"/>
      <c r="Q943" s="254"/>
      <c r="R943" s="254"/>
      <c r="S943" s="254"/>
      <c r="T943" s="254"/>
      <c r="U943" s="254"/>
      <c r="V943" s="254"/>
      <c r="W943" s="254"/>
      <c r="X943" s="254"/>
      <c r="Y943" s="254"/>
      <c r="Z943" s="254"/>
    </row>
    <row r="944" spans="1:26" ht="13.5" customHeight="1">
      <c r="A944" s="254"/>
      <c r="B944" s="254"/>
      <c r="C944" s="254"/>
      <c r="D944" s="269"/>
      <c r="E944" s="254"/>
      <c r="F944" s="270"/>
      <c r="G944" s="254"/>
      <c r="H944" s="254"/>
      <c r="I944" s="254"/>
      <c r="J944" s="254"/>
      <c r="K944" s="254"/>
      <c r="L944" s="254"/>
      <c r="M944" s="254"/>
      <c r="N944" s="254"/>
      <c r="O944" s="254"/>
      <c r="P944" s="254"/>
      <c r="Q944" s="254"/>
      <c r="R944" s="254"/>
      <c r="S944" s="254"/>
      <c r="T944" s="254"/>
      <c r="U944" s="254"/>
      <c r="V944" s="254"/>
      <c r="W944" s="254"/>
      <c r="X944" s="254"/>
      <c r="Y944" s="254"/>
      <c r="Z944" s="254"/>
    </row>
    <row r="945" spans="1:26" ht="13.5" customHeight="1">
      <c r="A945" s="254"/>
      <c r="B945" s="254"/>
      <c r="C945" s="254"/>
      <c r="D945" s="269"/>
      <c r="E945" s="254"/>
      <c r="F945" s="270"/>
      <c r="G945" s="254"/>
      <c r="H945" s="254"/>
      <c r="I945" s="254"/>
      <c r="J945" s="254"/>
      <c r="K945" s="254"/>
      <c r="L945" s="254"/>
      <c r="M945" s="254"/>
      <c r="N945" s="254"/>
      <c r="O945" s="254"/>
      <c r="P945" s="254"/>
      <c r="Q945" s="254"/>
      <c r="R945" s="254"/>
      <c r="S945" s="254"/>
      <c r="T945" s="254"/>
      <c r="U945" s="254"/>
      <c r="V945" s="254"/>
      <c r="W945" s="254"/>
      <c r="X945" s="254"/>
      <c r="Y945" s="254"/>
      <c r="Z945" s="254"/>
    </row>
    <row r="946" spans="1:26" ht="13.5" customHeight="1">
      <c r="A946" s="254"/>
      <c r="B946" s="254"/>
      <c r="C946" s="254"/>
      <c r="D946" s="269"/>
      <c r="E946" s="254"/>
      <c r="F946" s="270"/>
      <c r="G946" s="254"/>
      <c r="H946" s="254"/>
      <c r="I946" s="254"/>
      <c r="J946" s="254"/>
      <c r="K946" s="254"/>
      <c r="L946" s="254"/>
      <c r="M946" s="254"/>
      <c r="N946" s="254"/>
      <c r="O946" s="254"/>
      <c r="P946" s="254"/>
      <c r="Q946" s="254"/>
      <c r="R946" s="254"/>
      <c r="S946" s="254"/>
      <c r="T946" s="254"/>
      <c r="U946" s="254"/>
      <c r="V946" s="254"/>
      <c r="W946" s="254"/>
      <c r="X946" s="254"/>
      <c r="Y946" s="254"/>
      <c r="Z946" s="254"/>
    </row>
    <row r="947" spans="1:26" ht="13.5" customHeight="1">
      <c r="A947" s="254"/>
      <c r="B947" s="254"/>
      <c r="C947" s="254"/>
      <c r="D947" s="269"/>
      <c r="E947" s="254"/>
      <c r="F947" s="270"/>
      <c r="G947" s="254"/>
      <c r="H947" s="254"/>
      <c r="I947" s="254"/>
      <c r="J947" s="254"/>
      <c r="K947" s="254"/>
      <c r="L947" s="254"/>
      <c r="M947" s="254"/>
      <c r="N947" s="254"/>
      <c r="O947" s="254"/>
      <c r="P947" s="254"/>
      <c r="Q947" s="254"/>
      <c r="R947" s="254"/>
      <c r="S947" s="254"/>
      <c r="T947" s="254"/>
      <c r="U947" s="254"/>
      <c r="V947" s="254"/>
      <c r="W947" s="254"/>
      <c r="X947" s="254"/>
      <c r="Y947" s="254"/>
      <c r="Z947" s="254"/>
    </row>
    <row r="948" spans="1:26" ht="13.5" customHeight="1">
      <c r="A948" s="254"/>
      <c r="B948" s="254"/>
      <c r="C948" s="254"/>
      <c r="D948" s="269"/>
      <c r="E948" s="254"/>
      <c r="F948" s="270"/>
      <c r="G948" s="254"/>
      <c r="H948" s="254"/>
      <c r="I948" s="254"/>
      <c r="J948" s="254"/>
      <c r="K948" s="254"/>
      <c r="L948" s="254"/>
      <c r="M948" s="254"/>
      <c r="N948" s="254"/>
      <c r="O948" s="254"/>
      <c r="P948" s="254"/>
      <c r="Q948" s="254"/>
      <c r="R948" s="254"/>
      <c r="S948" s="254"/>
      <c r="T948" s="254"/>
      <c r="U948" s="254"/>
      <c r="V948" s="254"/>
      <c r="W948" s="254"/>
      <c r="X948" s="254"/>
      <c r="Y948" s="254"/>
      <c r="Z948" s="254"/>
    </row>
    <row r="949" spans="1:26" ht="13.5" customHeight="1">
      <c r="A949" s="254"/>
      <c r="B949" s="254"/>
      <c r="C949" s="254"/>
      <c r="D949" s="269"/>
      <c r="E949" s="254"/>
      <c r="F949" s="270"/>
      <c r="G949" s="254"/>
      <c r="H949" s="254"/>
      <c r="I949" s="254"/>
      <c r="J949" s="254"/>
      <c r="K949" s="254"/>
      <c r="L949" s="254"/>
      <c r="M949" s="254"/>
      <c r="N949" s="254"/>
      <c r="O949" s="254"/>
      <c r="P949" s="254"/>
      <c r="Q949" s="254"/>
      <c r="R949" s="254"/>
      <c r="S949" s="254"/>
      <c r="T949" s="254"/>
      <c r="U949" s="254"/>
      <c r="V949" s="254"/>
      <c r="W949" s="254"/>
      <c r="X949" s="254"/>
      <c r="Y949" s="254"/>
      <c r="Z949" s="254"/>
    </row>
    <row r="950" spans="1:26" ht="13.5" customHeight="1">
      <c r="A950" s="254"/>
      <c r="B950" s="254"/>
      <c r="C950" s="254"/>
      <c r="D950" s="269"/>
      <c r="E950" s="254"/>
      <c r="F950" s="270"/>
      <c r="G950" s="254"/>
      <c r="H950" s="254"/>
      <c r="I950" s="254"/>
      <c r="J950" s="254"/>
      <c r="K950" s="254"/>
      <c r="L950" s="254"/>
      <c r="M950" s="254"/>
      <c r="N950" s="254"/>
      <c r="O950" s="254"/>
      <c r="P950" s="254"/>
      <c r="Q950" s="254"/>
      <c r="R950" s="254"/>
      <c r="S950" s="254"/>
      <c r="T950" s="254"/>
      <c r="U950" s="254"/>
      <c r="V950" s="254"/>
      <c r="W950" s="254"/>
      <c r="X950" s="254"/>
      <c r="Y950" s="254"/>
      <c r="Z950" s="254"/>
    </row>
    <row r="951" spans="1:26" ht="13.5" customHeight="1">
      <c r="A951" s="254"/>
      <c r="B951" s="254"/>
      <c r="C951" s="254"/>
      <c r="D951" s="269"/>
      <c r="E951" s="254"/>
      <c r="F951" s="270"/>
      <c r="G951" s="254"/>
      <c r="H951" s="254"/>
      <c r="I951" s="254"/>
      <c r="J951" s="254"/>
      <c r="K951" s="254"/>
      <c r="L951" s="254"/>
      <c r="M951" s="254"/>
      <c r="N951" s="254"/>
      <c r="O951" s="254"/>
      <c r="P951" s="254"/>
      <c r="Q951" s="254"/>
      <c r="R951" s="254"/>
      <c r="S951" s="254"/>
      <c r="T951" s="254"/>
      <c r="U951" s="254"/>
      <c r="V951" s="254"/>
      <c r="W951" s="254"/>
      <c r="X951" s="254"/>
      <c r="Y951" s="254"/>
      <c r="Z951" s="254"/>
    </row>
    <row r="952" spans="1:26" ht="13.5" customHeight="1">
      <c r="A952" s="254"/>
      <c r="B952" s="254"/>
      <c r="C952" s="254"/>
      <c r="D952" s="269"/>
      <c r="E952" s="254"/>
      <c r="F952" s="270"/>
      <c r="G952" s="254"/>
      <c r="H952" s="254"/>
      <c r="I952" s="254"/>
      <c r="J952" s="254"/>
      <c r="K952" s="254"/>
      <c r="L952" s="254"/>
      <c r="M952" s="254"/>
      <c r="N952" s="254"/>
      <c r="O952" s="254"/>
      <c r="P952" s="254"/>
      <c r="Q952" s="254"/>
      <c r="R952" s="254"/>
      <c r="S952" s="254"/>
      <c r="T952" s="254"/>
      <c r="U952" s="254"/>
      <c r="V952" s="254"/>
      <c r="W952" s="254"/>
      <c r="X952" s="254"/>
      <c r="Y952" s="254"/>
      <c r="Z952" s="254"/>
    </row>
    <row r="953" spans="1:26" ht="13.5" customHeight="1">
      <c r="A953" s="254"/>
      <c r="B953" s="254"/>
      <c r="C953" s="254"/>
      <c r="D953" s="269"/>
      <c r="E953" s="254"/>
      <c r="F953" s="270"/>
      <c r="G953" s="254"/>
      <c r="H953" s="254"/>
      <c r="I953" s="254"/>
      <c r="J953" s="254"/>
      <c r="K953" s="254"/>
      <c r="L953" s="254"/>
      <c r="M953" s="254"/>
      <c r="N953" s="254"/>
      <c r="O953" s="254"/>
      <c r="P953" s="254"/>
      <c r="Q953" s="254"/>
      <c r="R953" s="254"/>
      <c r="S953" s="254"/>
      <c r="T953" s="254"/>
      <c r="U953" s="254"/>
      <c r="V953" s="254"/>
      <c r="W953" s="254"/>
      <c r="X953" s="254"/>
      <c r="Y953" s="254"/>
      <c r="Z953" s="254"/>
    </row>
    <row r="954" spans="1:26" ht="13.5" customHeight="1">
      <c r="A954" s="254"/>
      <c r="B954" s="254"/>
      <c r="C954" s="254"/>
      <c r="D954" s="269"/>
      <c r="E954" s="254"/>
      <c r="F954" s="270"/>
      <c r="G954" s="254"/>
      <c r="H954" s="254"/>
      <c r="I954" s="254"/>
      <c r="J954" s="254"/>
      <c r="K954" s="254"/>
      <c r="L954" s="254"/>
      <c r="M954" s="254"/>
      <c r="N954" s="254"/>
      <c r="O954" s="254"/>
      <c r="P954" s="254"/>
      <c r="Q954" s="254"/>
      <c r="R954" s="254"/>
      <c r="S954" s="254"/>
      <c r="T954" s="254"/>
      <c r="U954" s="254"/>
      <c r="V954" s="254"/>
      <c r="W954" s="254"/>
      <c r="X954" s="254"/>
      <c r="Y954" s="254"/>
      <c r="Z954" s="254"/>
    </row>
    <row r="955" spans="1:26" ht="13.5" customHeight="1">
      <c r="A955" s="254"/>
      <c r="B955" s="254"/>
      <c r="C955" s="254"/>
      <c r="D955" s="269"/>
      <c r="E955" s="254"/>
      <c r="F955" s="270"/>
      <c r="G955" s="254"/>
      <c r="H955" s="254"/>
      <c r="I955" s="254"/>
      <c r="J955" s="254"/>
      <c r="K955" s="254"/>
      <c r="L955" s="254"/>
      <c r="M955" s="254"/>
      <c r="N955" s="254"/>
      <c r="O955" s="254"/>
      <c r="P955" s="254"/>
      <c r="Q955" s="254"/>
      <c r="R955" s="254"/>
      <c r="S955" s="254"/>
      <c r="T955" s="254"/>
      <c r="U955" s="254"/>
      <c r="V955" s="254"/>
      <c r="W955" s="254"/>
      <c r="X955" s="254"/>
      <c r="Y955" s="254"/>
      <c r="Z955" s="254"/>
    </row>
    <row r="956" spans="1:26" ht="13.5" customHeight="1">
      <c r="A956" s="254"/>
      <c r="B956" s="254"/>
      <c r="C956" s="254"/>
      <c r="D956" s="269"/>
      <c r="E956" s="254"/>
      <c r="F956" s="270"/>
      <c r="G956" s="254"/>
      <c r="H956" s="254"/>
      <c r="I956" s="254"/>
      <c r="J956" s="254"/>
      <c r="K956" s="254"/>
      <c r="L956" s="254"/>
      <c r="M956" s="254"/>
      <c r="N956" s="254"/>
      <c r="O956" s="254"/>
      <c r="P956" s="254"/>
      <c r="Q956" s="254"/>
      <c r="R956" s="254"/>
      <c r="S956" s="254"/>
      <c r="T956" s="254"/>
      <c r="U956" s="254"/>
      <c r="V956" s="254"/>
      <c r="W956" s="254"/>
      <c r="X956" s="254"/>
      <c r="Y956" s="254"/>
      <c r="Z956" s="254"/>
    </row>
    <row r="957" spans="1:26" ht="13.5" customHeight="1">
      <c r="A957" s="254"/>
      <c r="B957" s="254"/>
      <c r="C957" s="254"/>
      <c r="D957" s="269"/>
      <c r="E957" s="254"/>
      <c r="F957" s="270"/>
      <c r="G957" s="254"/>
      <c r="H957" s="254"/>
      <c r="I957" s="254"/>
      <c r="J957" s="254"/>
      <c r="K957" s="254"/>
      <c r="L957" s="254"/>
      <c r="M957" s="254"/>
      <c r="N957" s="254"/>
      <c r="O957" s="254"/>
      <c r="P957" s="254"/>
      <c r="Q957" s="254"/>
      <c r="R957" s="254"/>
      <c r="S957" s="254"/>
      <c r="T957" s="254"/>
      <c r="U957" s="254"/>
      <c r="V957" s="254"/>
      <c r="W957" s="254"/>
      <c r="X957" s="254"/>
      <c r="Y957" s="254"/>
      <c r="Z957" s="254"/>
    </row>
    <row r="958" spans="1:26" ht="13.5" customHeight="1">
      <c r="A958" s="254"/>
      <c r="B958" s="254"/>
      <c r="C958" s="254"/>
      <c r="D958" s="269"/>
      <c r="E958" s="254"/>
      <c r="F958" s="270"/>
      <c r="G958" s="254"/>
      <c r="H958" s="254"/>
      <c r="I958" s="254"/>
      <c r="J958" s="254"/>
      <c r="K958" s="254"/>
      <c r="L958" s="254"/>
      <c r="M958" s="254"/>
      <c r="N958" s="254"/>
      <c r="O958" s="254"/>
      <c r="P958" s="254"/>
      <c r="Q958" s="254"/>
      <c r="R958" s="254"/>
      <c r="S958" s="254"/>
      <c r="T958" s="254"/>
      <c r="U958" s="254"/>
      <c r="V958" s="254"/>
      <c r="W958" s="254"/>
      <c r="X958" s="254"/>
      <c r="Y958" s="254"/>
      <c r="Z958" s="254"/>
    </row>
    <row r="959" spans="1:26" ht="13.5" customHeight="1">
      <c r="A959" s="254"/>
      <c r="B959" s="254"/>
      <c r="C959" s="254"/>
      <c r="D959" s="269"/>
      <c r="E959" s="254"/>
      <c r="F959" s="270"/>
      <c r="G959" s="254"/>
      <c r="H959" s="254"/>
      <c r="I959" s="254"/>
      <c r="J959" s="254"/>
      <c r="K959" s="254"/>
      <c r="L959" s="254"/>
      <c r="M959" s="254"/>
      <c r="N959" s="254"/>
      <c r="O959" s="254"/>
      <c r="P959" s="254"/>
      <c r="Q959" s="254"/>
      <c r="R959" s="254"/>
      <c r="S959" s="254"/>
      <c r="T959" s="254"/>
      <c r="U959" s="254"/>
      <c r="V959" s="254"/>
      <c r="W959" s="254"/>
      <c r="X959" s="254"/>
      <c r="Y959" s="254"/>
      <c r="Z959" s="254"/>
    </row>
    <row r="960" spans="1:26" ht="13.5" customHeight="1">
      <c r="A960" s="254"/>
      <c r="B960" s="254"/>
      <c r="C960" s="254"/>
      <c r="D960" s="269"/>
      <c r="E960" s="254"/>
      <c r="F960" s="270"/>
      <c r="G960" s="254"/>
      <c r="H960" s="254"/>
      <c r="I960" s="254"/>
      <c r="J960" s="254"/>
      <c r="K960" s="254"/>
      <c r="L960" s="254"/>
      <c r="M960" s="254"/>
      <c r="N960" s="254"/>
      <c r="O960" s="254"/>
      <c r="P960" s="254"/>
      <c r="Q960" s="254"/>
      <c r="R960" s="254"/>
      <c r="S960" s="254"/>
      <c r="T960" s="254"/>
      <c r="U960" s="254"/>
      <c r="V960" s="254"/>
      <c r="W960" s="254"/>
      <c r="X960" s="254"/>
      <c r="Y960" s="254"/>
      <c r="Z960" s="254"/>
    </row>
    <row r="961" spans="1:26" ht="13.5" customHeight="1">
      <c r="A961" s="254"/>
      <c r="B961" s="254"/>
      <c r="C961" s="254"/>
      <c r="D961" s="269"/>
      <c r="E961" s="254"/>
      <c r="F961" s="270"/>
      <c r="G961" s="254"/>
      <c r="H961" s="254"/>
      <c r="I961" s="254"/>
      <c r="J961" s="254"/>
      <c r="K961" s="254"/>
      <c r="L961" s="254"/>
      <c r="M961" s="254"/>
      <c r="N961" s="254"/>
      <c r="O961" s="254"/>
      <c r="P961" s="254"/>
      <c r="Q961" s="254"/>
      <c r="R961" s="254"/>
      <c r="S961" s="254"/>
      <c r="T961" s="254"/>
      <c r="U961" s="254"/>
      <c r="V961" s="254"/>
      <c r="W961" s="254"/>
      <c r="X961" s="254"/>
      <c r="Y961" s="254"/>
      <c r="Z961" s="254"/>
    </row>
    <row r="962" spans="1:26" ht="13.5" customHeight="1">
      <c r="A962" s="254"/>
      <c r="B962" s="254"/>
      <c r="C962" s="254"/>
      <c r="D962" s="269"/>
      <c r="E962" s="254"/>
      <c r="F962" s="270"/>
      <c r="G962" s="254"/>
      <c r="H962" s="254"/>
      <c r="I962" s="254"/>
      <c r="J962" s="254"/>
      <c r="K962" s="254"/>
      <c r="L962" s="254"/>
      <c r="M962" s="254"/>
      <c r="N962" s="254"/>
      <c r="O962" s="254"/>
      <c r="P962" s="254"/>
      <c r="Q962" s="254"/>
      <c r="R962" s="254"/>
      <c r="S962" s="254"/>
      <c r="T962" s="254"/>
      <c r="U962" s="254"/>
      <c r="V962" s="254"/>
      <c r="W962" s="254"/>
      <c r="X962" s="254"/>
      <c r="Y962" s="254"/>
      <c r="Z962" s="254"/>
    </row>
    <row r="963" spans="1:26" ht="13.5" customHeight="1">
      <c r="A963" s="254"/>
      <c r="B963" s="254"/>
      <c r="C963" s="254"/>
      <c r="D963" s="269"/>
      <c r="E963" s="254"/>
      <c r="F963" s="270"/>
      <c r="G963" s="254"/>
      <c r="H963" s="254"/>
      <c r="I963" s="254"/>
      <c r="J963" s="254"/>
      <c r="K963" s="254"/>
      <c r="L963" s="254"/>
      <c r="M963" s="254"/>
      <c r="N963" s="254"/>
      <c r="O963" s="254"/>
      <c r="P963" s="254"/>
      <c r="Q963" s="254"/>
      <c r="R963" s="254"/>
      <c r="S963" s="254"/>
      <c r="T963" s="254"/>
      <c r="U963" s="254"/>
      <c r="V963" s="254"/>
      <c r="W963" s="254"/>
      <c r="X963" s="254"/>
      <c r="Y963" s="254"/>
      <c r="Z963" s="254"/>
    </row>
    <row r="964" spans="1:26" ht="13.5" customHeight="1">
      <c r="A964" s="254"/>
      <c r="B964" s="254"/>
      <c r="C964" s="254"/>
      <c r="D964" s="269"/>
      <c r="E964" s="254"/>
      <c r="F964" s="270"/>
      <c r="G964" s="254"/>
      <c r="H964" s="254"/>
      <c r="I964" s="254"/>
      <c r="J964" s="254"/>
      <c r="K964" s="254"/>
      <c r="L964" s="254"/>
      <c r="M964" s="254"/>
      <c r="N964" s="254"/>
      <c r="O964" s="254"/>
      <c r="P964" s="254"/>
      <c r="Q964" s="254"/>
      <c r="R964" s="254"/>
      <c r="S964" s="254"/>
      <c r="T964" s="254"/>
      <c r="U964" s="254"/>
      <c r="V964" s="254"/>
      <c r="W964" s="254"/>
      <c r="X964" s="254"/>
      <c r="Y964" s="254"/>
      <c r="Z964" s="254"/>
    </row>
    <row r="965" spans="1:26" ht="13.5" customHeight="1">
      <c r="A965" s="254"/>
      <c r="B965" s="254"/>
      <c r="C965" s="254"/>
      <c r="D965" s="269"/>
      <c r="E965" s="254"/>
      <c r="F965" s="270"/>
      <c r="G965" s="254"/>
      <c r="H965" s="254"/>
      <c r="I965" s="254"/>
      <c r="J965" s="254"/>
      <c r="K965" s="254"/>
      <c r="L965" s="254"/>
      <c r="M965" s="254"/>
      <c r="N965" s="254"/>
      <c r="O965" s="254"/>
      <c r="P965" s="254"/>
      <c r="Q965" s="254"/>
      <c r="R965" s="254"/>
      <c r="S965" s="254"/>
      <c r="T965" s="254"/>
      <c r="U965" s="254"/>
      <c r="V965" s="254"/>
      <c r="W965" s="254"/>
      <c r="X965" s="254"/>
      <c r="Y965" s="254"/>
      <c r="Z965" s="254"/>
    </row>
    <row r="966" spans="1:26" ht="13.5" customHeight="1">
      <c r="A966" s="254"/>
      <c r="B966" s="254"/>
      <c r="C966" s="254"/>
      <c r="D966" s="269"/>
      <c r="E966" s="254"/>
      <c r="F966" s="270"/>
      <c r="G966" s="254"/>
      <c r="H966" s="254"/>
      <c r="I966" s="254"/>
      <c r="J966" s="254"/>
      <c r="K966" s="254"/>
      <c r="L966" s="254"/>
      <c r="M966" s="254"/>
      <c r="N966" s="254"/>
      <c r="O966" s="254"/>
      <c r="P966" s="254"/>
      <c r="Q966" s="254"/>
      <c r="R966" s="254"/>
      <c r="S966" s="254"/>
      <c r="T966" s="254"/>
      <c r="U966" s="254"/>
      <c r="V966" s="254"/>
      <c r="W966" s="254"/>
      <c r="X966" s="254"/>
      <c r="Y966" s="254"/>
      <c r="Z966" s="254"/>
    </row>
    <row r="967" spans="1:26" ht="13.5" customHeight="1">
      <c r="A967" s="254"/>
      <c r="B967" s="254"/>
      <c r="C967" s="254"/>
      <c r="D967" s="269"/>
      <c r="E967" s="254"/>
      <c r="F967" s="270"/>
      <c r="G967" s="254"/>
      <c r="H967" s="254"/>
      <c r="I967" s="254"/>
      <c r="J967" s="254"/>
      <c r="K967" s="254"/>
      <c r="L967" s="254"/>
      <c r="M967" s="254"/>
      <c r="N967" s="254"/>
      <c r="O967" s="254"/>
      <c r="P967" s="254"/>
      <c r="Q967" s="254"/>
      <c r="R967" s="254"/>
      <c r="S967" s="254"/>
      <c r="T967" s="254"/>
      <c r="U967" s="254"/>
      <c r="V967" s="254"/>
      <c r="W967" s="254"/>
      <c r="X967" s="254"/>
      <c r="Y967" s="254"/>
      <c r="Z967" s="254"/>
    </row>
    <row r="968" spans="1:26" ht="13.5" customHeight="1">
      <c r="A968" s="254"/>
      <c r="B968" s="254"/>
      <c r="C968" s="254"/>
      <c r="D968" s="269"/>
      <c r="E968" s="254"/>
      <c r="F968" s="270"/>
      <c r="G968" s="254"/>
      <c r="H968" s="254"/>
      <c r="I968" s="254"/>
      <c r="J968" s="254"/>
      <c r="K968" s="254"/>
      <c r="L968" s="254"/>
      <c r="M968" s="254"/>
      <c r="N968" s="254"/>
      <c r="O968" s="254"/>
      <c r="P968" s="254"/>
      <c r="Q968" s="254"/>
      <c r="R968" s="254"/>
      <c r="S968" s="254"/>
      <c r="T968" s="254"/>
      <c r="U968" s="254"/>
      <c r="V968" s="254"/>
      <c r="W968" s="254"/>
      <c r="X968" s="254"/>
      <c r="Y968" s="254"/>
      <c r="Z968" s="254"/>
    </row>
    <row r="969" spans="1:26" ht="13.5" customHeight="1">
      <c r="A969" s="254"/>
      <c r="B969" s="254"/>
      <c r="C969" s="254"/>
      <c r="D969" s="269"/>
      <c r="E969" s="254"/>
      <c r="F969" s="270"/>
      <c r="G969" s="254"/>
      <c r="H969" s="254"/>
      <c r="I969" s="254"/>
      <c r="J969" s="254"/>
      <c r="K969" s="254"/>
      <c r="L969" s="254"/>
      <c r="M969" s="254"/>
      <c r="N969" s="254"/>
      <c r="O969" s="254"/>
      <c r="P969" s="254"/>
      <c r="Q969" s="254"/>
      <c r="R969" s="254"/>
      <c r="S969" s="254"/>
      <c r="T969" s="254"/>
      <c r="U969" s="254"/>
      <c r="V969" s="254"/>
      <c r="W969" s="254"/>
      <c r="X969" s="254"/>
      <c r="Y969" s="254"/>
      <c r="Z969" s="254"/>
    </row>
    <row r="970" spans="1:26" ht="13.5" customHeight="1">
      <c r="A970" s="254"/>
      <c r="B970" s="254"/>
      <c r="C970" s="254"/>
      <c r="D970" s="269"/>
      <c r="E970" s="254"/>
      <c r="F970" s="270"/>
      <c r="G970" s="254"/>
      <c r="H970" s="254"/>
      <c r="I970" s="254"/>
      <c r="J970" s="254"/>
      <c r="K970" s="254"/>
      <c r="L970" s="254"/>
      <c r="M970" s="254"/>
      <c r="N970" s="254"/>
      <c r="O970" s="254"/>
      <c r="P970" s="254"/>
      <c r="Q970" s="254"/>
      <c r="R970" s="254"/>
      <c r="S970" s="254"/>
      <c r="T970" s="254"/>
      <c r="U970" s="254"/>
      <c r="V970" s="254"/>
      <c r="W970" s="254"/>
      <c r="X970" s="254"/>
      <c r="Y970" s="254"/>
      <c r="Z970" s="254"/>
    </row>
    <row r="971" spans="1:26" ht="13.5" customHeight="1">
      <c r="A971" s="254"/>
      <c r="B971" s="254"/>
      <c r="C971" s="254"/>
      <c r="D971" s="269"/>
      <c r="E971" s="254"/>
      <c r="F971" s="270"/>
      <c r="G971" s="254"/>
      <c r="H971" s="254"/>
      <c r="I971" s="254"/>
      <c r="J971" s="254"/>
      <c r="K971" s="254"/>
      <c r="L971" s="254"/>
      <c r="M971" s="254"/>
      <c r="N971" s="254"/>
      <c r="O971" s="254"/>
      <c r="P971" s="254"/>
      <c r="Q971" s="254"/>
      <c r="R971" s="254"/>
      <c r="S971" s="254"/>
      <c r="T971" s="254"/>
      <c r="U971" s="254"/>
      <c r="V971" s="254"/>
      <c r="W971" s="254"/>
      <c r="X971" s="254"/>
      <c r="Y971" s="254"/>
      <c r="Z971" s="254"/>
    </row>
    <row r="972" spans="1:26" ht="13.5" customHeight="1">
      <c r="A972" s="254"/>
      <c r="B972" s="254"/>
      <c r="C972" s="254"/>
      <c r="D972" s="269"/>
      <c r="E972" s="254"/>
      <c r="F972" s="270"/>
      <c r="G972" s="254"/>
      <c r="H972" s="254"/>
      <c r="I972" s="254"/>
      <c r="J972" s="254"/>
      <c r="K972" s="254"/>
      <c r="L972" s="254"/>
      <c r="M972" s="254"/>
      <c r="N972" s="254"/>
      <c r="O972" s="254"/>
      <c r="P972" s="254"/>
      <c r="Q972" s="254"/>
      <c r="R972" s="254"/>
      <c r="S972" s="254"/>
      <c r="T972" s="254"/>
      <c r="U972" s="254"/>
      <c r="V972" s="254"/>
      <c r="W972" s="254"/>
      <c r="X972" s="254"/>
      <c r="Y972" s="254"/>
      <c r="Z972" s="254"/>
    </row>
    <row r="973" spans="1:26" ht="13.5" customHeight="1">
      <c r="A973" s="254"/>
      <c r="B973" s="254"/>
      <c r="C973" s="254"/>
      <c r="D973" s="269"/>
      <c r="E973" s="254"/>
      <c r="F973" s="270"/>
      <c r="G973" s="254"/>
      <c r="H973" s="254"/>
      <c r="I973" s="254"/>
      <c r="J973" s="254"/>
      <c r="K973" s="254"/>
      <c r="L973" s="254"/>
      <c r="M973" s="254"/>
      <c r="N973" s="254"/>
      <c r="O973" s="254"/>
      <c r="P973" s="254"/>
      <c r="Q973" s="254"/>
      <c r="R973" s="254"/>
      <c r="S973" s="254"/>
      <c r="T973" s="254"/>
      <c r="U973" s="254"/>
      <c r="V973" s="254"/>
      <c r="W973" s="254"/>
      <c r="X973" s="254"/>
      <c r="Y973" s="254"/>
      <c r="Z973" s="254"/>
    </row>
    <row r="974" spans="1:26" ht="13.5" customHeight="1">
      <c r="A974" s="254"/>
      <c r="B974" s="254"/>
      <c r="C974" s="254"/>
      <c r="D974" s="269"/>
      <c r="E974" s="254"/>
      <c r="F974" s="270"/>
      <c r="G974" s="254"/>
      <c r="H974" s="254"/>
      <c r="I974" s="254"/>
      <c r="J974" s="254"/>
      <c r="K974" s="254"/>
      <c r="L974" s="254"/>
      <c r="M974" s="254"/>
      <c r="N974" s="254"/>
      <c r="O974" s="254"/>
      <c r="P974" s="254"/>
      <c r="Q974" s="254"/>
      <c r="R974" s="254"/>
      <c r="S974" s="254"/>
      <c r="T974" s="254"/>
      <c r="U974" s="254"/>
      <c r="V974" s="254"/>
      <c r="W974" s="254"/>
      <c r="X974" s="254"/>
      <c r="Y974" s="254"/>
      <c r="Z974" s="254"/>
    </row>
    <row r="975" spans="1:26" ht="13.5" customHeight="1">
      <c r="A975" s="254"/>
      <c r="B975" s="254"/>
      <c r="C975" s="254"/>
      <c r="D975" s="269"/>
      <c r="E975" s="254"/>
      <c r="F975" s="270"/>
      <c r="G975" s="254"/>
      <c r="H975" s="254"/>
      <c r="I975" s="254"/>
      <c r="J975" s="254"/>
      <c r="K975" s="254"/>
      <c r="L975" s="254"/>
      <c r="M975" s="254"/>
      <c r="N975" s="254"/>
      <c r="O975" s="254"/>
      <c r="P975" s="254"/>
      <c r="Q975" s="254"/>
      <c r="R975" s="254"/>
      <c r="S975" s="254"/>
      <c r="T975" s="254"/>
      <c r="U975" s="254"/>
      <c r="V975" s="254"/>
      <c r="W975" s="254"/>
      <c r="X975" s="254"/>
      <c r="Y975" s="254"/>
      <c r="Z975" s="254"/>
    </row>
    <row r="976" spans="1:26" ht="13.5" customHeight="1">
      <c r="A976" s="254"/>
      <c r="B976" s="254"/>
      <c r="C976" s="254"/>
      <c r="D976" s="269"/>
      <c r="E976" s="254"/>
      <c r="F976" s="270"/>
      <c r="G976" s="254"/>
      <c r="H976" s="254"/>
      <c r="I976" s="254"/>
      <c r="J976" s="254"/>
      <c r="K976" s="254"/>
      <c r="L976" s="254"/>
      <c r="M976" s="254"/>
      <c r="N976" s="254"/>
      <c r="O976" s="254"/>
      <c r="P976" s="254"/>
      <c r="Q976" s="254"/>
      <c r="R976" s="254"/>
      <c r="S976" s="254"/>
      <c r="T976" s="254"/>
      <c r="U976" s="254"/>
      <c r="V976" s="254"/>
      <c r="W976" s="254"/>
      <c r="X976" s="254"/>
      <c r="Y976" s="254"/>
      <c r="Z976" s="254"/>
    </row>
    <row r="977" spans="1:26" ht="13.5" customHeight="1">
      <c r="A977" s="254"/>
      <c r="B977" s="254"/>
      <c r="C977" s="254"/>
      <c r="D977" s="269"/>
      <c r="E977" s="254"/>
      <c r="F977" s="270"/>
      <c r="G977" s="254"/>
      <c r="H977" s="254"/>
      <c r="I977" s="254"/>
      <c r="J977" s="254"/>
      <c r="K977" s="254"/>
      <c r="L977" s="254"/>
      <c r="M977" s="254"/>
      <c r="N977" s="254"/>
      <c r="O977" s="254"/>
      <c r="P977" s="254"/>
      <c r="Q977" s="254"/>
      <c r="R977" s="254"/>
      <c r="S977" s="254"/>
      <c r="T977" s="254"/>
      <c r="U977" s="254"/>
      <c r="V977" s="254"/>
      <c r="W977" s="254"/>
      <c r="X977" s="254"/>
      <c r="Y977" s="254"/>
      <c r="Z977" s="254"/>
    </row>
    <row r="978" spans="1:26" ht="13.5" customHeight="1">
      <c r="A978" s="254"/>
      <c r="B978" s="254"/>
      <c r="C978" s="254"/>
      <c r="D978" s="269"/>
      <c r="E978" s="254"/>
      <c r="F978" s="270"/>
      <c r="G978" s="254"/>
      <c r="H978" s="254"/>
      <c r="I978" s="254"/>
      <c r="J978" s="254"/>
      <c r="K978" s="254"/>
      <c r="L978" s="254"/>
      <c r="M978" s="254"/>
      <c r="N978" s="254"/>
      <c r="O978" s="254"/>
      <c r="P978" s="254"/>
      <c r="Q978" s="254"/>
      <c r="R978" s="254"/>
      <c r="S978" s="254"/>
      <c r="T978" s="254"/>
      <c r="U978" s="254"/>
      <c r="V978" s="254"/>
      <c r="W978" s="254"/>
      <c r="X978" s="254"/>
      <c r="Y978" s="254"/>
      <c r="Z978" s="254"/>
    </row>
    <row r="979" spans="1:26" ht="13.5" customHeight="1">
      <c r="A979" s="254"/>
      <c r="B979" s="254"/>
      <c r="C979" s="254"/>
      <c r="D979" s="269"/>
      <c r="E979" s="254"/>
      <c r="F979" s="270"/>
      <c r="G979" s="254"/>
      <c r="H979" s="254"/>
      <c r="I979" s="254"/>
      <c r="J979" s="254"/>
      <c r="K979" s="254"/>
      <c r="L979" s="254"/>
      <c r="M979" s="254"/>
      <c r="N979" s="254"/>
      <c r="O979" s="254"/>
      <c r="P979" s="254"/>
      <c r="Q979" s="254"/>
      <c r="R979" s="254"/>
      <c r="S979" s="254"/>
      <c r="T979" s="254"/>
      <c r="U979" s="254"/>
      <c r="V979" s="254"/>
      <c r="W979" s="254"/>
      <c r="X979" s="254"/>
      <c r="Y979" s="254"/>
      <c r="Z979" s="254"/>
    </row>
    <row r="980" spans="1:26" ht="13.5" customHeight="1">
      <c r="A980" s="254"/>
      <c r="B980" s="254"/>
      <c r="C980" s="254"/>
      <c r="D980" s="269"/>
      <c r="E980" s="254"/>
      <c r="F980" s="270"/>
      <c r="G980" s="254"/>
      <c r="H980" s="254"/>
      <c r="I980" s="254"/>
      <c r="J980" s="254"/>
      <c r="K980" s="254"/>
      <c r="L980" s="254"/>
      <c r="M980" s="254"/>
      <c r="N980" s="254"/>
      <c r="O980" s="254"/>
      <c r="P980" s="254"/>
      <c r="Q980" s="254"/>
      <c r="R980" s="254"/>
      <c r="S980" s="254"/>
      <c r="T980" s="254"/>
      <c r="U980" s="254"/>
      <c r="V980" s="254"/>
      <c r="W980" s="254"/>
      <c r="X980" s="254"/>
      <c r="Y980" s="254"/>
      <c r="Z980" s="254"/>
    </row>
    <row r="981" spans="1:26" ht="13.5" customHeight="1">
      <c r="A981" s="254"/>
      <c r="B981" s="254"/>
      <c r="C981" s="254"/>
      <c r="D981" s="269"/>
      <c r="E981" s="254"/>
      <c r="F981" s="270"/>
      <c r="G981" s="254"/>
      <c r="H981" s="254"/>
      <c r="I981" s="254"/>
      <c r="J981" s="254"/>
      <c r="K981" s="254"/>
      <c r="L981" s="254"/>
      <c r="M981" s="254"/>
      <c r="N981" s="254"/>
      <c r="O981" s="254"/>
      <c r="P981" s="254"/>
      <c r="Q981" s="254"/>
      <c r="R981" s="254"/>
      <c r="S981" s="254"/>
      <c r="T981" s="254"/>
      <c r="U981" s="254"/>
      <c r="V981" s="254"/>
      <c r="W981" s="254"/>
      <c r="X981" s="254"/>
      <c r="Y981" s="254"/>
      <c r="Z981" s="254"/>
    </row>
    <row r="982" spans="1:26" ht="13.5" customHeight="1">
      <c r="A982" s="254"/>
      <c r="B982" s="254"/>
      <c r="C982" s="254"/>
      <c r="D982" s="269"/>
      <c r="E982" s="254"/>
      <c r="F982" s="270"/>
      <c r="G982" s="254"/>
      <c r="H982" s="254"/>
      <c r="I982" s="254"/>
      <c r="J982" s="254"/>
      <c r="K982" s="254"/>
      <c r="L982" s="254"/>
      <c r="M982" s="254"/>
      <c r="N982" s="254"/>
      <c r="O982" s="254"/>
      <c r="P982" s="254"/>
      <c r="Q982" s="254"/>
      <c r="R982" s="254"/>
      <c r="S982" s="254"/>
      <c r="T982" s="254"/>
      <c r="U982" s="254"/>
      <c r="V982" s="254"/>
      <c r="W982" s="254"/>
      <c r="X982" s="254"/>
      <c r="Y982" s="254"/>
      <c r="Z982" s="254"/>
    </row>
    <row r="983" spans="1:26" ht="13.5" customHeight="1">
      <c r="A983" s="254"/>
      <c r="B983" s="254"/>
      <c r="C983" s="254"/>
      <c r="D983" s="269"/>
      <c r="E983" s="254"/>
      <c r="F983" s="270"/>
      <c r="G983" s="254"/>
      <c r="H983" s="254"/>
      <c r="I983" s="254"/>
      <c r="J983" s="254"/>
      <c r="K983" s="254"/>
      <c r="L983" s="254"/>
      <c r="M983" s="254"/>
      <c r="N983" s="254"/>
      <c r="O983" s="254"/>
      <c r="P983" s="254"/>
      <c r="Q983" s="254"/>
      <c r="R983" s="254"/>
      <c r="S983" s="254"/>
      <c r="T983" s="254"/>
      <c r="U983" s="254"/>
      <c r="V983" s="254"/>
      <c r="W983" s="254"/>
      <c r="X983" s="254"/>
      <c r="Y983" s="254"/>
      <c r="Z983" s="254"/>
    </row>
    <row r="984" spans="1:26" ht="13.5" customHeight="1">
      <c r="A984" s="254"/>
      <c r="B984" s="254"/>
      <c r="C984" s="254"/>
      <c r="D984" s="269"/>
      <c r="E984" s="254"/>
      <c r="F984" s="270"/>
      <c r="G984" s="254"/>
      <c r="H984" s="254"/>
      <c r="I984" s="254"/>
      <c r="J984" s="254"/>
      <c r="K984" s="254"/>
      <c r="L984" s="254"/>
      <c r="M984" s="254"/>
      <c r="N984" s="254"/>
      <c r="O984" s="254"/>
      <c r="P984" s="254"/>
      <c r="Q984" s="254"/>
      <c r="R984" s="254"/>
      <c r="S984" s="254"/>
      <c r="T984" s="254"/>
      <c r="U984" s="254"/>
      <c r="V984" s="254"/>
      <c r="W984" s="254"/>
      <c r="X984" s="254"/>
      <c r="Y984" s="254"/>
      <c r="Z984" s="254"/>
    </row>
    <row r="985" spans="1:26" ht="13.5" customHeight="1">
      <c r="A985" s="254"/>
      <c r="B985" s="254"/>
      <c r="C985" s="254"/>
      <c r="D985" s="269"/>
      <c r="E985" s="254"/>
      <c r="F985" s="270"/>
      <c r="G985" s="254"/>
      <c r="H985" s="254"/>
      <c r="I985" s="254"/>
      <c r="J985" s="254"/>
      <c r="K985" s="254"/>
      <c r="L985" s="254"/>
      <c r="M985" s="254"/>
      <c r="N985" s="254"/>
      <c r="O985" s="254"/>
      <c r="P985" s="254"/>
      <c r="Q985" s="254"/>
      <c r="R985" s="254"/>
      <c r="S985" s="254"/>
      <c r="T985" s="254"/>
      <c r="U985" s="254"/>
      <c r="V985" s="254"/>
      <c r="W985" s="254"/>
      <c r="X985" s="254"/>
      <c r="Y985" s="254"/>
      <c r="Z985" s="254"/>
    </row>
    <row r="986" spans="1:26" ht="13.5" customHeight="1">
      <c r="A986" s="254"/>
      <c r="B986" s="254"/>
      <c r="C986" s="254"/>
      <c r="D986" s="269"/>
      <c r="E986" s="254"/>
      <c r="F986" s="270"/>
      <c r="G986" s="254"/>
      <c r="H986" s="254"/>
      <c r="I986" s="254"/>
      <c r="J986" s="254"/>
      <c r="K986" s="254"/>
      <c r="L986" s="254"/>
      <c r="M986" s="254"/>
      <c r="N986" s="254"/>
      <c r="O986" s="254"/>
      <c r="P986" s="254"/>
      <c r="Q986" s="254"/>
      <c r="R986" s="254"/>
      <c r="S986" s="254"/>
      <c r="T986" s="254"/>
      <c r="U986" s="254"/>
      <c r="V986" s="254"/>
      <c r="W986" s="254"/>
      <c r="X986" s="254"/>
      <c r="Y986" s="254"/>
      <c r="Z986" s="254"/>
    </row>
    <row r="987" spans="1:26" ht="13.5" customHeight="1">
      <c r="A987" s="254"/>
      <c r="B987" s="254"/>
      <c r="C987" s="254"/>
      <c r="D987" s="269"/>
      <c r="E987" s="254"/>
      <c r="F987" s="270"/>
      <c r="G987" s="254"/>
      <c r="H987" s="254"/>
      <c r="I987" s="254"/>
      <c r="J987" s="254"/>
      <c r="K987" s="254"/>
      <c r="L987" s="254"/>
      <c r="M987" s="254"/>
      <c r="N987" s="254"/>
      <c r="O987" s="254"/>
      <c r="P987" s="254"/>
      <c r="Q987" s="254"/>
      <c r="R987" s="254"/>
      <c r="S987" s="254"/>
      <c r="T987" s="254"/>
      <c r="U987" s="254"/>
      <c r="V987" s="254"/>
      <c r="W987" s="254"/>
      <c r="X987" s="254"/>
      <c r="Y987" s="254"/>
      <c r="Z987" s="254"/>
    </row>
    <row r="988" spans="1:26" ht="13.5" customHeight="1">
      <c r="A988" s="254"/>
      <c r="B988" s="254"/>
      <c r="C988" s="254"/>
      <c r="D988" s="269"/>
      <c r="E988" s="254"/>
      <c r="F988" s="270"/>
      <c r="G988" s="254"/>
      <c r="H988" s="254"/>
      <c r="I988" s="254"/>
      <c r="J988" s="254"/>
      <c r="K988" s="254"/>
      <c r="L988" s="254"/>
      <c r="M988" s="254"/>
      <c r="N988" s="254"/>
      <c r="O988" s="254"/>
      <c r="P988" s="254"/>
      <c r="Q988" s="254"/>
      <c r="R988" s="254"/>
      <c r="S988" s="254"/>
      <c r="T988" s="254"/>
      <c r="U988" s="254"/>
      <c r="V988" s="254"/>
      <c r="W988" s="254"/>
      <c r="X988" s="254"/>
      <c r="Y988" s="254"/>
      <c r="Z988" s="254"/>
    </row>
    <row r="989" spans="1:26" ht="13.5" customHeight="1">
      <c r="A989" s="254"/>
      <c r="B989" s="254"/>
      <c r="C989" s="254"/>
      <c r="D989" s="269"/>
      <c r="E989" s="254"/>
      <c r="F989" s="270"/>
      <c r="G989" s="254"/>
      <c r="H989" s="254"/>
      <c r="I989" s="254"/>
      <c r="J989" s="254"/>
      <c r="K989" s="254"/>
      <c r="L989" s="254"/>
      <c r="M989" s="254"/>
      <c r="N989" s="254"/>
      <c r="O989" s="254"/>
      <c r="P989" s="254"/>
      <c r="Q989" s="254"/>
      <c r="R989" s="254"/>
      <c r="S989" s="254"/>
      <c r="T989" s="254"/>
      <c r="U989" s="254"/>
      <c r="V989" s="254"/>
      <c r="W989" s="254"/>
      <c r="X989" s="254"/>
      <c r="Y989" s="254"/>
      <c r="Z989" s="254"/>
    </row>
    <row r="990" spans="1:26" ht="13.5" customHeight="1">
      <c r="A990" s="254"/>
      <c r="B990" s="254"/>
      <c r="C990" s="254"/>
      <c r="D990" s="269"/>
      <c r="E990" s="254"/>
      <c r="F990" s="270"/>
      <c r="G990" s="254"/>
      <c r="H990" s="254"/>
      <c r="I990" s="254"/>
      <c r="J990" s="254"/>
      <c r="K990" s="254"/>
      <c r="L990" s="254"/>
      <c r="M990" s="254"/>
      <c r="N990" s="254"/>
      <c r="O990" s="254"/>
      <c r="P990" s="254"/>
      <c r="Q990" s="254"/>
      <c r="R990" s="254"/>
      <c r="S990" s="254"/>
      <c r="T990" s="254"/>
      <c r="U990" s="254"/>
      <c r="V990" s="254"/>
      <c r="W990" s="254"/>
      <c r="X990" s="254"/>
      <c r="Y990" s="254"/>
      <c r="Z990" s="254"/>
    </row>
    <row r="991" spans="1:26" ht="13.5" customHeight="1">
      <c r="A991" s="254"/>
      <c r="B991" s="254"/>
      <c r="C991" s="254"/>
      <c r="D991" s="269"/>
      <c r="E991" s="254"/>
      <c r="F991" s="270"/>
      <c r="G991" s="254"/>
      <c r="H991" s="254"/>
      <c r="I991" s="254"/>
      <c r="J991" s="254"/>
      <c r="K991" s="254"/>
      <c r="L991" s="254"/>
      <c r="M991" s="254"/>
      <c r="N991" s="254"/>
      <c r="O991" s="254"/>
      <c r="P991" s="254"/>
      <c r="Q991" s="254"/>
      <c r="R991" s="254"/>
      <c r="S991" s="254"/>
      <c r="T991" s="254"/>
      <c r="U991" s="254"/>
      <c r="V991" s="254"/>
      <c r="W991" s="254"/>
      <c r="X991" s="254"/>
      <c r="Y991" s="254"/>
      <c r="Z991" s="254"/>
    </row>
    <row r="992" spans="1:26" ht="13.5" customHeight="1">
      <c r="A992" s="254"/>
      <c r="B992" s="254"/>
      <c r="C992" s="254"/>
      <c r="D992" s="269"/>
      <c r="E992" s="254"/>
      <c r="F992" s="270"/>
      <c r="G992" s="254"/>
      <c r="H992" s="254"/>
      <c r="I992" s="254"/>
      <c r="J992" s="254"/>
      <c r="K992" s="254"/>
      <c r="L992" s="254"/>
      <c r="M992" s="254"/>
      <c r="N992" s="254"/>
      <c r="O992" s="254"/>
      <c r="P992" s="254"/>
      <c r="Q992" s="254"/>
      <c r="R992" s="254"/>
      <c r="S992" s="254"/>
      <c r="T992" s="254"/>
      <c r="U992" s="254"/>
      <c r="V992" s="254"/>
      <c r="W992" s="254"/>
      <c r="X992" s="254"/>
      <c r="Y992" s="254"/>
      <c r="Z992" s="254"/>
    </row>
    <row r="993" spans="1:26" ht="13.5" customHeight="1">
      <c r="A993" s="254"/>
      <c r="B993" s="254"/>
      <c r="C993" s="254"/>
      <c r="D993" s="269"/>
      <c r="E993" s="254"/>
      <c r="F993" s="270"/>
      <c r="G993" s="254"/>
      <c r="H993" s="254"/>
      <c r="I993" s="254"/>
      <c r="J993" s="254"/>
      <c r="K993" s="254"/>
      <c r="L993" s="254"/>
      <c r="M993" s="254"/>
      <c r="N993" s="254"/>
      <c r="O993" s="254"/>
      <c r="P993" s="254"/>
      <c r="Q993" s="254"/>
      <c r="R993" s="254"/>
      <c r="S993" s="254"/>
      <c r="T993" s="254"/>
      <c r="U993" s="254"/>
      <c r="V993" s="254"/>
      <c r="W993" s="254"/>
      <c r="X993" s="254"/>
      <c r="Y993" s="254"/>
      <c r="Z993" s="254"/>
    </row>
    <row r="994" spans="1:26" ht="13.5" customHeight="1">
      <c r="A994" s="254"/>
      <c r="B994" s="254"/>
      <c r="C994" s="254"/>
      <c r="D994" s="269"/>
      <c r="E994" s="254"/>
      <c r="F994" s="270"/>
      <c r="G994" s="254"/>
      <c r="H994" s="254"/>
      <c r="I994" s="254"/>
      <c r="J994" s="254"/>
      <c r="K994" s="254"/>
      <c r="L994" s="254"/>
      <c r="M994" s="254"/>
      <c r="N994" s="254"/>
      <c r="O994" s="254"/>
      <c r="P994" s="254"/>
      <c r="Q994" s="254"/>
      <c r="R994" s="254"/>
      <c r="S994" s="254"/>
      <c r="T994" s="254"/>
      <c r="U994" s="254"/>
      <c r="V994" s="254"/>
      <c r="W994" s="254"/>
      <c r="X994" s="254"/>
      <c r="Y994" s="254"/>
      <c r="Z994" s="254"/>
    </row>
    <row r="995" spans="1:26" ht="13.5" customHeight="1">
      <c r="A995" s="254"/>
      <c r="B995" s="254"/>
      <c r="C995" s="254"/>
      <c r="D995" s="269"/>
      <c r="E995" s="254"/>
      <c r="F995" s="270"/>
      <c r="G995" s="254"/>
      <c r="H995" s="254"/>
      <c r="I995" s="254"/>
      <c r="J995" s="254"/>
      <c r="K995" s="254"/>
      <c r="L995" s="254"/>
      <c r="M995" s="254"/>
      <c r="N995" s="254"/>
      <c r="O995" s="254"/>
      <c r="P995" s="254"/>
      <c r="Q995" s="254"/>
      <c r="R995" s="254"/>
      <c r="S995" s="254"/>
      <c r="T995" s="254"/>
      <c r="U995" s="254"/>
      <c r="V995" s="254"/>
      <c r="W995" s="254"/>
      <c r="X995" s="254"/>
      <c r="Y995" s="254"/>
      <c r="Z995" s="254"/>
    </row>
    <row r="996" spans="1:26" ht="13.5" customHeight="1">
      <c r="A996" s="254"/>
      <c r="B996" s="254"/>
      <c r="C996" s="254"/>
      <c r="D996" s="269"/>
      <c r="E996" s="254"/>
      <c r="F996" s="270"/>
      <c r="G996" s="254"/>
      <c r="H996" s="254"/>
      <c r="I996" s="254"/>
      <c r="J996" s="254"/>
      <c r="K996" s="254"/>
      <c r="L996" s="254"/>
      <c r="M996" s="254"/>
      <c r="N996" s="254"/>
      <c r="O996" s="254"/>
      <c r="P996" s="254"/>
      <c r="Q996" s="254"/>
      <c r="R996" s="254"/>
      <c r="S996" s="254"/>
      <c r="T996" s="254"/>
      <c r="U996" s="254"/>
      <c r="V996" s="254"/>
      <c r="W996" s="254"/>
      <c r="X996" s="254"/>
      <c r="Y996" s="254"/>
      <c r="Z996" s="254"/>
    </row>
    <row r="997" spans="1:26" ht="13.5" customHeight="1">
      <c r="A997" s="254"/>
      <c r="B997" s="254"/>
      <c r="C997" s="254"/>
      <c r="D997" s="269"/>
      <c r="E997" s="254"/>
      <c r="F997" s="270"/>
      <c r="G997" s="254"/>
      <c r="H997" s="254"/>
      <c r="I997" s="254"/>
      <c r="J997" s="254"/>
      <c r="K997" s="254"/>
      <c r="L997" s="254"/>
      <c r="M997" s="254"/>
      <c r="N997" s="254"/>
      <c r="O997" s="254"/>
      <c r="P997" s="254"/>
      <c r="Q997" s="254"/>
      <c r="R997" s="254"/>
      <c r="S997" s="254"/>
      <c r="T997" s="254"/>
      <c r="U997" s="254"/>
      <c r="V997" s="254"/>
      <c r="W997" s="254"/>
      <c r="X997" s="254"/>
      <c r="Y997" s="254"/>
      <c r="Z997" s="254"/>
    </row>
    <row r="998" spans="1:26" ht="13.5" customHeight="1">
      <c r="A998" s="254"/>
      <c r="B998" s="254"/>
      <c r="C998" s="254"/>
      <c r="D998" s="269"/>
      <c r="E998" s="254"/>
      <c r="F998" s="270"/>
      <c r="G998" s="254"/>
      <c r="H998" s="254"/>
      <c r="I998" s="254"/>
      <c r="J998" s="254"/>
      <c r="K998" s="254"/>
      <c r="L998" s="254"/>
      <c r="M998" s="254"/>
      <c r="N998" s="254"/>
      <c r="O998" s="254"/>
      <c r="P998" s="254"/>
      <c r="Q998" s="254"/>
      <c r="R998" s="254"/>
      <c r="S998" s="254"/>
      <c r="T998" s="254"/>
      <c r="U998" s="254"/>
      <c r="V998" s="254"/>
      <c r="W998" s="254"/>
      <c r="X998" s="254"/>
      <c r="Y998" s="254"/>
      <c r="Z998" s="254"/>
    </row>
    <row r="999" spans="1:26" ht="13.5" customHeight="1">
      <c r="A999" s="254"/>
      <c r="B999" s="254"/>
      <c r="C999" s="254"/>
      <c r="D999" s="269"/>
      <c r="E999" s="254"/>
      <c r="F999" s="270"/>
      <c r="G999" s="254"/>
      <c r="H999" s="254"/>
      <c r="I999" s="254"/>
      <c r="J999" s="254"/>
      <c r="K999" s="254"/>
      <c r="L999" s="254"/>
      <c r="M999" s="254"/>
      <c r="N999" s="254"/>
      <c r="O999" s="254"/>
      <c r="P999" s="254"/>
      <c r="Q999" s="254"/>
      <c r="R999" s="254"/>
      <c r="S999" s="254"/>
      <c r="T999" s="254"/>
      <c r="U999" s="254"/>
      <c r="V999" s="254"/>
      <c r="W999" s="254"/>
      <c r="X999" s="254"/>
      <c r="Y999" s="254"/>
      <c r="Z999" s="254"/>
    </row>
    <row r="1000" spans="1:26" ht="13.5" customHeight="1">
      <c r="A1000" s="254"/>
      <c r="B1000" s="254"/>
      <c r="C1000" s="254"/>
      <c r="D1000" s="269"/>
      <c r="E1000" s="254"/>
      <c r="F1000" s="270"/>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row>
  </sheetData>
  <mergeCells count="5">
    <mergeCell ref="B2:F2"/>
    <mergeCell ref="B3:F4"/>
    <mergeCell ref="B15:F15"/>
    <mergeCell ref="B16:F16"/>
    <mergeCell ref="B17:F17"/>
  </mergeCells>
  <conditionalFormatting sqref="F18:F37">
    <cfRule type="cellIs" dxfId="1" priority="1" operator="lessThan">
      <formula>0</formula>
    </cfRule>
  </conditionalFormatting>
  <conditionalFormatting sqref="F38">
    <cfRule type="cellIs" dxfId="0" priority="2" operator="lessThan">
      <formula>0</formula>
    </cfRule>
  </conditionalFormatting>
  <pageMargins left="0.57986111111111116" right="0.77986111111111112" top="0.78749999999999998" bottom="0.78749999999999998" header="0" footer="0"/>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tabSelected="1" workbookViewId="0">
      <pane ySplit="2" topLeftCell="A3" activePane="bottomLeft" state="frozen"/>
      <selection pane="bottomLeft" activeCell="H5" sqref="H5"/>
    </sheetView>
  </sheetViews>
  <sheetFormatPr defaultColWidth="14.453125" defaultRowHeight="15" customHeight="1"/>
  <cols>
    <col min="1" max="1" width="32.36328125" customWidth="1"/>
    <col min="2" max="2" width="2.36328125" customWidth="1"/>
    <col min="3" max="3" width="94.36328125" customWidth="1"/>
    <col min="4" max="4" width="4.6328125" customWidth="1"/>
    <col min="5" max="26" width="10.36328125" customWidth="1"/>
  </cols>
  <sheetData>
    <row r="1" spans="1:26" ht="33" customHeight="1">
      <c r="A1" s="3" t="str">
        <f>'12.lan'!D91&amp;" - "&amp;'S0. Intro'!B3&amp;" "&amp;'S0. Intro'!C3</f>
        <v>Common Good Balance Calculator - Version 5.06</v>
      </c>
      <c r="B1" s="241"/>
      <c r="C1" s="241"/>
      <c r="D1" s="241"/>
      <c r="E1" s="241"/>
      <c r="F1" s="241"/>
      <c r="G1" s="274"/>
      <c r="H1" s="274"/>
      <c r="I1" s="274"/>
      <c r="J1" s="274"/>
      <c r="K1" s="274"/>
      <c r="L1" s="274"/>
      <c r="M1" s="274"/>
      <c r="N1" s="274"/>
      <c r="O1" s="274"/>
      <c r="P1" s="274"/>
      <c r="Q1" s="274"/>
      <c r="R1" s="274"/>
      <c r="S1" s="274"/>
      <c r="T1" s="274"/>
      <c r="U1" s="274"/>
      <c r="V1" s="274"/>
      <c r="W1" s="274"/>
      <c r="X1" s="274"/>
      <c r="Y1" s="274"/>
      <c r="Z1" s="274"/>
    </row>
    <row r="2" spans="1:26" ht="31.5" customHeight="1">
      <c r="A2" s="506" t="str">
        <f>'12.lan'!D204</f>
        <v>Description of the weighting model</v>
      </c>
      <c r="B2" s="488"/>
      <c r="C2" s="488"/>
      <c r="D2" s="275"/>
      <c r="E2" s="275"/>
      <c r="F2" s="274"/>
      <c r="G2" s="274"/>
      <c r="H2" s="274"/>
      <c r="I2" s="274"/>
      <c r="J2" s="274"/>
      <c r="K2" s="274"/>
      <c r="L2" s="274"/>
      <c r="M2" s="274"/>
      <c r="N2" s="274"/>
      <c r="O2" s="274"/>
      <c r="P2" s="274"/>
      <c r="Q2" s="274"/>
      <c r="R2" s="274"/>
      <c r="S2" s="274"/>
      <c r="T2" s="274"/>
      <c r="U2" s="274"/>
      <c r="V2" s="274"/>
      <c r="W2" s="274"/>
      <c r="X2" s="274"/>
      <c r="Y2" s="274"/>
      <c r="Z2" s="274"/>
    </row>
    <row r="3" spans="1:26" ht="12" customHeight="1">
      <c r="A3" s="275"/>
      <c r="B3" s="275"/>
      <c r="C3" s="275"/>
      <c r="D3" s="275"/>
      <c r="E3" s="275"/>
      <c r="F3" s="274"/>
      <c r="G3" s="274"/>
      <c r="H3" s="274"/>
      <c r="I3" s="274"/>
      <c r="J3" s="274"/>
      <c r="K3" s="274"/>
      <c r="L3" s="274"/>
      <c r="M3" s="274"/>
      <c r="N3" s="274"/>
      <c r="O3" s="274"/>
      <c r="P3" s="274"/>
      <c r="Q3" s="274"/>
      <c r="R3" s="274"/>
      <c r="S3" s="274"/>
      <c r="T3" s="274"/>
      <c r="U3" s="274"/>
      <c r="V3" s="274"/>
      <c r="W3" s="274"/>
      <c r="X3" s="274"/>
      <c r="Y3" s="274"/>
      <c r="Z3" s="274"/>
    </row>
    <row r="4" spans="1:26" ht="108" customHeight="1">
      <c r="A4" s="469" t="str">
        <f>'12.lan'!D208</f>
        <v>General</v>
      </c>
      <c r="B4" s="276"/>
      <c r="C4" s="277" t="str">
        <f>'12.lan'!D244</f>
        <v xml:space="preserve">The allocation of equal and fixed scores for all companies has been the subject of much discussion within the Matrix-development team during the past few years. Outside sources have also raised many questions and provided feedback. Untill now, the way points are distributed for themes has been the same for all companies (with the exception of one-person companies), regardless of company size, industry and other parameters (regional background, B2B versus B2C, etc.). However, these variables may well have an effect on the relevance to and effect on the common good.For example, the supply chain of an electronics trading company (A1-A4) is more significant than for a mining company, which, in turn, leaves a huge, direct environmental impact, amongst other things (E3). The new weighting model addresses these issues and highlights the significant factors. A survey on the changes was conducted, with feedback clearly favouring a new approach. </v>
      </c>
      <c r="D4" s="275"/>
      <c r="E4" s="275"/>
      <c r="F4" s="274"/>
      <c r="G4" s="274"/>
      <c r="H4" s="274"/>
      <c r="I4" s="274"/>
      <c r="J4" s="274"/>
      <c r="K4" s="274"/>
      <c r="L4" s="274"/>
      <c r="M4" s="274"/>
      <c r="N4" s="274"/>
      <c r="O4" s="274"/>
      <c r="P4" s="274"/>
      <c r="Q4" s="274"/>
      <c r="R4" s="274"/>
      <c r="S4" s="274"/>
      <c r="T4" s="274"/>
      <c r="U4" s="274"/>
      <c r="V4" s="274"/>
      <c r="W4" s="274"/>
      <c r="X4" s="274"/>
      <c r="Y4" s="274"/>
      <c r="Z4" s="274"/>
    </row>
    <row r="5" spans="1:26" ht="78.75" customHeight="1">
      <c r="A5" s="469" t="str">
        <f>'12.lan'!D207</f>
        <v>Stakekolders &amp; values</v>
      </c>
      <c r="B5" s="276"/>
      <c r="C5" s="277" t="str">
        <f>'12.lan'!D245</f>
        <v>For the weighting of three stakeholder groups, A) suppliers, B) investors and C) employees, the matrix takes into account the following financial flows to these stakeholders: A) procurement expenditure, B) profit and borrowing costs C) wages and salaries. We are aware of the limited significance attached to money in the current matrix and have plans for how this can be improved in the future. At the same time, this information is readily available in companies' financial balance sheets, and easily meets the needs of many companies. Since taxes and borrowing costs are included in procurement expenditure, these account for only 50% of the weighting.</v>
      </c>
      <c r="D5" s="274"/>
      <c r="E5" s="274"/>
      <c r="F5" s="274"/>
      <c r="G5" s="274"/>
      <c r="H5" s="274"/>
      <c r="I5" s="274"/>
      <c r="J5" s="274"/>
      <c r="K5" s="274"/>
      <c r="L5" s="274"/>
      <c r="M5" s="274"/>
      <c r="N5" s="274"/>
      <c r="O5" s="274"/>
      <c r="P5" s="274"/>
      <c r="Q5" s="274"/>
      <c r="R5" s="274"/>
      <c r="S5" s="274"/>
      <c r="T5" s="274"/>
      <c r="U5" s="274"/>
      <c r="V5" s="274"/>
      <c r="W5" s="274"/>
      <c r="X5" s="274"/>
      <c r="Y5" s="274"/>
      <c r="Z5" s="274"/>
    </row>
    <row r="6" spans="1:26" ht="45.75" customHeight="1">
      <c r="A6" s="464" t="str">
        <f>'12.lan'!D205</f>
        <v>Themes</v>
      </c>
      <c r="B6" s="278"/>
      <c r="C6" s="279" t="str">
        <f>'12.lan'!D246</f>
        <v>There are also criteria for the weighting of the themes, for example a company's size or industry or the relevant local employment law. The United Nations' International Standard Industrial Classification of All Economic Activities (ISIC Rev.4) is used for all industry sector definitions. For size classification, definitions as set out by the EU are used. The table below summarises the current weighting factors (as at May 2017):</v>
      </c>
      <c r="D6" s="274"/>
      <c r="E6" s="274"/>
      <c r="F6" s="274"/>
      <c r="G6" s="274"/>
      <c r="H6" s="274"/>
      <c r="I6" s="274"/>
      <c r="J6" s="274"/>
      <c r="K6" s="274"/>
      <c r="L6" s="274"/>
      <c r="M6" s="274"/>
      <c r="N6" s="274"/>
      <c r="O6" s="274"/>
      <c r="P6" s="274"/>
      <c r="Q6" s="274"/>
      <c r="R6" s="274"/>
      <c r="S6" s="274"/>
      <c r="T6" s="274"/>
      <c r="U6" s="274"/>
      <c r="V6" s="274"/>
      <c r="W6" s="274"/>
      <c r="X6" s="274"/>
      <c r="Y6" s="274"/>
      <c r="Z6" s="274"/>
    </row>
    <row r="7" spans="1:26" ht="18.75" customHeight="1">
      <c r="A7" s="465" t="s">
        <v>94</v>
      </c>
      <c r="B7" s="280"/>
      <c r="C7" s="279" t="s">
        <v>173</v>
      </c>
      <c r="D7" s="274"/>
      <c r="E7" s="274"/>
      <c r="F7" s="274"/>
      <c r="G7" s="274"/>
      <c r="H7" s="274"/>
      <c r="I7" s="274"/>
      <c r="J7" s="274"/>
      <c r="K7" s="274"/>
      <c r="L7" s="274"/>
      <c r="M7" s="274"/>
      <c r="N7" s="274"/>
      <c r="O7" s="274"/>
      <c r="P7" s="274"/>
      <c r="Q7" s="274"/>
      <c r="R7" s="274"/>
      <c r="S7" s="274"/>
      <c r="T7" s="274"/>
      <c r="U7" s="274"/>
      <c r="V7" s="274"/>
      <c r="W7" s="274"/>
      <c r="X7" s="274"/>
      <c r="Y7" s="274"/>
      <c r="Z7" s="274"/>
    </row>
    <row r="8" spans="1:26" ht="18.75" customHeight="1">
      <c r="A8" s="466" t="s">
        <v>95</v>
      </c>
      <c r="B8" s="281"/>
      <c r="C8" s="279" t="str">
        <f>'12.lan'!D248</f>
        <v>-</v>
      </c>
      <c r="D8" s="274"/>
      <c r="E8" s="274"/>
      <c r="F8" s="274"/>
      <c r="G8" s="274"/>
      <c r="H8" s="274"/>
      <c r="I8" s="274"/>
      <c r="J8" s="274"/>
      <c r="K8" s="274"/>
      <c r="L8" s="274"/>
      <c r="M8" s="274"/>
      <c r="N8" s="274"/>
      <c r="O8" s="274"/>
      <c r="P8" s="274"/>
      <c r="Q8" s="274"/>
      <c r="R8" s="274"/>
      <c r="S8" s="274"/>
      <c r="T8" s="274"/>
      <c r="U8" s="274"/>
      <c r="V8" s="274"/>
      <c r="W8" s="274"/>
      <c r="X8" s="274"/>
      <c r="Y8" s="274"/>
      <c r="Z8" s="274"/>
    </row>
    <row r="9" spans="1:26" ht="26.25" customHeight="1">
      <c r="A9" s="467" t="s">
        <v>96</v>
      </c>
      <c r="B9" s="282"/>
      <c r="C9" s="279" t="str">
        <f>'12.lan'!D249</f>
        <v>The weighting of this theme is dependent on the environmental effect of the supplier's sector (see sheet “Industry").</v>
      </c>
      <c r="D9" s="274"/>
      <c r="E9" s="274"/>
      <c r="F9" s="274"/>
      <c r="G9" s="274"/>
      <c r="H9" s="274"/>
      <c r="I9" s="274"/>
      <c r="J9" s="274"/>
      <c r="K9" s="274"/>
      <c r="L9" s="274"/>
      <c r="M9" s="274"/>
      <c r="N9" s="274"/>
      <c r="O9" s="274"/>
      <c r="P9" s="274"/>
      <c r="Q9" s="274"/>
      <c r="R9" s="274"/>
      <c r="S9" s="274"/>
      <c r="T9" s="274"/>
      <c r="U9" s="274"/>
      <c r="V9" s="274"/>
      <c r="W9" s="274"/>
      <c r="X9" s="274"/>
      <c r="Y9" s="274"/>
      <c r="Z9" s="274"/>
    </row>
    <row r="10" spans="1:26" ht="24.75" customHeight="1">
      <c r="A10" s="467" t="s">
        <v>97</v>
      </c>
      <c r="B10" s="282"/>
      <c r="C10" s="279" t="str">
        <f>'12.lan'!D250</f>
        <v>The weighting of this theme is dependent on co-determination rights in the countries of the most important supply industries (based on the ILUC index of the International Labour Union).</v>
      </c>
      <c r="D10" s="274"/>
      <c r="E10" s="274"/>
      <c r="F10" s="274"/>
      <c r="G10" s="274"/>
      <c r="H10" s="274"/>
      <c r="I10" s="274"/>
      <c r="J10" s="274"/>
      <c r="K10" s="274"/>
      <c r="L10" s="274"/>
      <c r="M10" s="274"/>
      <c r="N10" s="274"/>
      <c r="O10" s="274"/>
      <c r="P10" s="274"/>
      <c r="Q10" s="274"/>
      <c r="R10" s="274"/>
      <c r="S10" s="274"/>
      <c r="T10" s="274"/>
      <c r="U10" s="274"/>
      <c r="V10" s="274"/>
      <c r="W10" s="274"/>
      <c r="X10" s="274"/>
      <c r="Y10" s="274"/>
      <c r="Z10" s="274"/>
    </row>
    <row r="11" spans="1:26" ht="20.25" customHeight="1">
      <c r="A11" s="467" t="s">
        <v>99</v>
      </c>
      <c r="B11" s="282"/>
      <c r="C11" s="279" t="str">
        <f>'12.lan'!D251</f>
        <v>The weighting of this theme depends on the ratio turnover to the balance sheet total.</v>
      </c>
      <c r="D11" s="274"/>
      <c r="E11" s="274"/>
      <c r="F11" s="274"/>
      <c r="G11" s="274"/>
      <c r="H11" s="274"/>
      <c r="I11" s="274"/>
      <c r="J11" s="274"/>
      <c r="K11" s="274"/>
      <c r="L11" s="274"/>
      <c r="M11" s="274"/>
      <c r="N11" s="274"/>
      <c r="O11" s="274"/>
      <c r="P11" s="274"/>
      <c r="Q11" s="274"/>
      <c r="R11" s="274"/>
      <c r="S11" s="274"/>
      <c r="T11" s="274"/>
      <c r="U11" s="274"/>
      <c r="V11" s="274"/>
      <c r="W11" s="274"/>
      <c r="X11" s="274"/>
      <c r="Y11" s="274"/>
      <c r="Z11" s="274"/>
    </row>
    <row r="12" spans="1:26" ht="20.25" customHeight="1">
      <c r="A12" s="467" t="s">
        <v>100</v>
      </c>
      <c r="B12" s="282"/>
      <c r="C12" s="279" t="str">
        <f>'12.lan'!D252</f>
        <v>The weighting of this theme depends on the ratio profit to turnover</v>
      </c>
      <c r="D12" s="274"/>
      <c r="E12" s="274"/>
      <c r="F12" s="274"/>
      <c r="G12" s="274"/>
      <c r="H12" s="274"/>
      <c r="I12" s="274"/>
      <c r="J12" s="274"/>
      <c r="K12" s="274"/>
      <c r="L12" s="274"/>
      <c r="M12" s="274"/>
      <c r="N12" s="274"/>
      <c r="O12" s="274"/>
      <c r="P12" s="274"/>
      <c r="Q12" s="274"/>
      <c r="R12" s="274"/>
      <c r="S12" s="274"/>
      <c r="T12" s="274"/>
      <c r="U12" s="274"/>
      <c r="V12" s="274"/>
      <c r="W12" s="274"/>
      <c r="X12" s="274"/>
      <c r="Y12" s="274"/>
      <c r="Z12" s="274"/>
    </row>
    <row r="13" spans="1:26" ht="20.25" customHeight="1">
      <c r="A13" s="467" t="s">
        <v>101</v>
      </c>
      <c r="B13" s="282"/>
      <c r="C13" s="279" t="str">
        <f>'12.lan'!D253</f>
        <v>The weighting of this theme is dependent on additions to fixed-assets and financial assets in relation to the balance sheet total.</v>
      </c>
      <c r="D13" s="274"/>
      <c r="E13" s="274"/>
      <c r="F13" s="274"/>
      <c r="G13" s="274"/>
      <c r="H13" s="274"/>
      <c r="I13" s="274"/>
      <c r="J13" s="274"/>
      <c r="K13" s="274"/>
      <c r="L13" s="274"/>
      <c r="M13" s="274"/>
      <c r="N13" s="274"/>
      <c r="O13" s="274"/>
      <c r="P13" s="274"/>
      <c r="Q13" s="274"/>
      <c r="R13" s="274"/>
      <c r="S13" s="274"/>
      <c r="T13" s="274"/>
      <c r="U13" s="274"/>
      <c r="V13" s="274"/>
      <c r="W13" s="274"/>
      <c r="X13" s="274"/>
      <c r="Y13" s="274"/>
      <c r="Z13" s="274"/>
    </row>
    <row r="14" spans="1:26" ht="20.25" customHeight="1">
      <c r="A14" s="467" t="s">
        <v>102</v>
      </c>
      <c r="B14" s="282"/>
      <c r="C14" s="279" t="str">
        <f>'12.lan'!D254</f>
        <v>The weighting of this theme is dependent on the size of the company.</v>
      </c>
      <c r="D14" s="274"/>
      <c r="E14" s="274"/>
      <c r="F14" s="274"/>
      <c r="G14" s="274"/>
      <c r="H14" s="274"/>
      <c r="I14" s="274"/>
      <c r="J14" s="274"/>
      <c r="K14" s="274"/>
      <c r="L14" s="274"/>
      <c r="M14" s="274"/>
      <c r="N14" s="274"/>
      <c r="O14" s="274"/>
      <c r="P14" s="274"/>
      <c r="Q14" s="274"/>
      <c r="R14" s="274"/>
      <c r="S14" s="274"/>
      <c r="T14" s="274"/>
      <c r="U14" s="274"/>
      <c r="V14" s="274"/>
      <c r="W14" s="274"/>
      <c r="X14" s="274"/>
      <c r="Y14" s="274"/>
      <c r="Z14" s="274"/>
    </row>
    <row r="15" spans="1:26" ht="20.25" customHeight="1">
      <c r="A15" s="467" t="s">
        <v>104</v>
      </c>
      <c r="B15" s="282"/>
      <c r="C15" s="279" t="str">
        <f>'12.lan'!D255</f>
        <v>-</v>
      </c>
      <c r="D15" s="274"/>
      <c r="E15" s="274"/>
      <c r="F15" s="274"/>
      <c r="G15" s="274"/>
      <c r="H15" s="274"/>
      <c r="I15" s="274"/>
      <c r="J15" s="274"/>
      <c r="K15" s="274"/>
      <c r="L15" s="274"/>
      <c r="M15" s="274"/>
      <c r="N15" s="274"/>
      <c r="O15" s="274"/>
      <c r="P15" s="274"/>
      <c r="Q15" s="274"/>
      <c r="R15" s="274"/>
      <c r="S15" s="274"/>
      <c r="T15" s="274"/>
      <c r="U15" s="274"/>
      <c r="V15" s="274"/>
      <c r="W15" s="274"/>
      <c r="X15" s="274"/>
      <c r="Y15" s="274"/>
      <c r="Z15" s="274"/>
    </row>
    <row r="16" spans="1:26" ht="20.25" customHeight="1">
      <c r="A16" s="467" t="s">
        <v>105</v>
      </c>
      <c r="B16" s="282"/>
      <c r="C16" s="279" t="str">
        <f>'12.lan'!D256</f>
        <v>-</v>
      </c>
      <c r="D16" s="274"/>
      <c r="E16" s="274"/>
      <c r="F16" s="274"/>
      <c r="G16" s="274"/>
      <c r="H16" s="274"/>
      <c r="I16" s="274"/>
      <c r="J16" s="274"/>
      <c r="K16" s="274"/>
      <c r="L16" s="274"/>
      <c r="M16" s="274"/>
      <c r="N16" s="274"/>
      <c r="O16" s="274"/>
      <c r="P16" s="274"/>
      <c r="Q16" s="274"/>
      <c r="R16" s="274"/>
      <c r="S16" s="274"/>
      <c r="T16" s="274"/>
      <c r="U16" s="274"/>
      <c r="V16" s="274"/>
      <c r="W16" s="274"/>
      <c r="X16" s="274"/>
      <c r="Y16" s="274"/>
      <c r="Z16" s="274"/>
    </row>
    <row r="17" spans="1:26" ht="26.25" customHeight="1">
      <c r="A17" s="467" t="s">
        <v>106</v>
      </c>
      <c r="B17" s="282"/>
      <c r="C17" s="279" t="str">
        <f>'12.lan'!D257</f>
        <v xml:space="preserve">The weighting of this theme is dependent on the existence of a canteen for most of the employees as well as an (estimated) average commute to work. </v>
      </c>
      <c r="D17" s="274"/>
      <c r="E17" s="274"/>
      <c r="F17" s="274"/>
      <c r="G17" s="274"/>
      <c r="H17" s="274"/>
      <c r="I17" s="274"/>
      <c r="J17" s="274"/>
      <c r="K17" s="274"/>
      <c r="L17" s="274"/>
      <c r="M17" s="274"/>
      <c r="N17" s="274"/>
      <c r="O17" s="274"/>
      <c r="P17" s="274"/>
      <c r="Q17" s="274"/>
      <c r="R17" s="274"/>
      <c r="S17" s="274"/>
      <c r="T17" s="274"/>
      <c r="U17" s="274"/>
      <c r="V17" s="274"/>
      <c r="W17" s="274"/>
      <c r="X17" s="274"/>
      <c r="Y17" s="274"/>
      <c r="Z17" s="274"/>
    </row>
    <row r="18" spans="1:26" ht="24.75" customHeight="1">
      <c r="A18" s="467" t="s">
        <v>107</v>
      </c>
      <c r="B18" s="282"/>
      <c r="C18" s="279" t="str">
        <f>'12.lan'!D258</f>
        <v>The weighting of this theme is dependent on company size and co-determination rights in the countries of the most important supply industries (based on the ILUC index of the International Labour Union).</v>
      </c>
      <c r="D18" s="274"/>
      <c r="E18" s="274"/>
      <c r="F18" s="274"/>
      <c r="G18" s="274"/>
      <c r="H18" s="274"/>
      <c r="I18" s="274"/>
      <c r="J18" s="274"/>
      <c r="K18" s="274"/>
      <c r="L18" s="274"/>
      <c r="M18" s="274"/>
      <c r="N18" s="274"/>
      <c r="O18" s="274"/>
      <c r="P18" s="274"/>
      <c r="Q18" s="274"/>
      <c r="R18" s="274"/>
      <c r="S18" s="274"/>
      <c r="T18" s="274"/>
      <c r="U18" s="274"/>
      <c r="V18" s="274"/>
      <c r="W18" s="274"/>
      <c r="X18" s="274"/>
      <c r="Y18" s="274"/>
      <c r="Z18" s="274"/>
    </row>
    <row r="19" spans="1:26" ht="16.5" customHeight="1">
      <c r="A19" s="467" t="s">
        <v>109</v>
      </c>
      <c r="B19" s="282"/>
      <c r="C19" s="279" t="str">
        <f>'12.lan'!D259</f>
        <v>-</v>
      </c>
      <c r="D19" s="274"/>
      <c r="E19" s="274"/>
      <c r="F19" s="274"/>
      <c r="G19" s="274"/>
      <c r="H19" s="274"/>
      <c r="I19" s="274"/>
      <c r="J19" s="274"/>
      <c r="K19" s="274"/>
      <c r="L19" s="274"/>
      <c r="M19" s="274"/>
      <c r="N19" s="274"/>
      <c r="O19" s="274"/>
      <c r="P19" s="274"/>
      <c r="Q19" s="274"/>
      <c r="R19" s="274"/>
      <c r="S19" s="274"/>
      <c r="T19" s="274"/>
      <c r="U19" s="274"/>
      <c r="V19" s="274"/>
      <c r="W19" s="274"/>
      <c r="X19" s="274"/>
      <c r="Y19" s="274"/>
      <c r="Z19" s="274"/>
    </row>
    <row r="20" spans="1:26" ht="16.5" customHeight="1">
      <c r="A20" s="467" t="s">
        <v>110</v>
      </c>
      <c r="B20" s="282"/>
      <c r="C20" s="279" t="str">
        <f>'12.lan'!D260</f>
        <v>-</v>
      </c>
      <c r="D20" s="274"/>
      <c r="E20" s="274"/>
      <c r="F20" s="274"/>
      <c r="G20" s="274"/>
      <c r="H20" s="274"/>
      <c r="I20" s="274"/>
      <c r="J20" s="274"/>
      <c r="K20" s="274"/>
      <c r="L20" s="274"/>
      <c r="M20" s="274"/>
      <c r="N20" s="274"/>
      <c r="O20" s="274"/>
      <c r="P20" s="274"/>
      <c r="Q20" s="274"/>
      <c r="R20" s="274"/>
      <c r="S20" s="274"/>
      <c r="T20" s="274"/>
      <c r="U20" s="274"/>
      <c r="V20" s="274"/>
      <c r="W20" s="274"/>
      <c r="X20" s="274"/>
      <c r="Y20" s="274"/>
      <c r="Z20" s="274"/>
    </row>
    <row r="21" spans="1:26" ht="16.5" customHeight="1">
      <c r="A21" s="467" t="s">
        <v>111</v>
      </c>
      <c r="B21" s="282"/>
      <c r="C21" s="279" t="str">
        <f>'12.lan'!D261</f>
        <v>The weighting of this theme depends on the industry sector.</v>
      </c>
      <c r="D21" s="274"/>
      <c r="E21" s="274"/>
      <c r="F21" s="274"/>
      <c r="G21" s="274"/>
      <c r="H21" s="274"/>
      <c r="I21" s="274"/>
      <c r="J21" s="274"/>
      <c r="K21" s="274"/>
      <c r="L21" s="274"/>
      <c r="M21" s="274"/>
      <c r="N21" s="274"/>
      <c r="O21" s="274"/>
      <c r="P21" s="274"/>
      <c r="Q21" s="274"/>
      <c r="R21" s="274"/>
      <c r="S21" s="274"/>
      <c r="T21" s="274"/>
      <c r="U21" s="274"/>
      <c r="V21" s="274"/>
      <c r="W21" s="274"/>
      <c r="X21" s="274"/>
      <c r="Y21" s="274"/>
      <c r="Z21" s="274"/>
    </row>
    <row r="22" spans="1:26" ht="16.5" customHeight="1">
      <c r="A22" s="467" t="s">
        <v>112</v>
      </c>
      <c r="B22" s="282"/>
      <c r="C22" s="279" t="str">
        <f>'12.lan'!D262</f>
        <v>The weighting of this theme depends on whether customers are primarily individuals or companies.</v>
      </c>
      <c r="D22" s="274"/>
      <c r="E22" s="274"/>
      <c r="F22" s="274"/>
      <c r="G22" s="274"/>
      <c r="H22" s="274"/>
      <c r="I22" s="274"/>
      <c r="J22" s="274"/>
      <c r="K22" s="274"/>
      <c r="L22" s="274"/>
      <c r="M22" s="274"/>
      <c r="N22" s="274"/>
      <c r="O22" s="274"/>
      <c r="P22" s="274"/>
      <c r="Q22" s="274"/>
      <c r="R22" s="274"/>
      <c r="S22" s="274"/>
      <c r="T22" s="274"/>
      <c r="U22" s="274"/>
      <c r="V22" s="274"/>
      <c r="W22" s="274"/>
      <c r="X22" s="274"/>
      <c r="Y22" s="274"/>
      <c r="Z22" s="274"/>
    </row>
    <row r="23" spans="1:26" ht="16.5" customHeight="1">
      <c r="A23" s="467" t="s">
        <v>114</v>
      </c>
      <c r="B23" s="282"/>
      <c r="C23" s="279" t="str">
        <f>'12.lan'!D263</f>
        <v>-</v>
      </c>
      <c r="D23" s="274"/>
      <c r="E23" s="274"/>
      <c r="F23" s="274"/>
      <c r="G23" s="274"/>
      <c r="H23" s="274"/>
      <c r="I23" s="274"/>
      <c r="J23" s="274"/>
      <c r="K23" s="274"/>
      <c r="L23" s="274"/>
      <c r="M23" s="274"/>
      <c r="N23" s="274"/>
      <c r="O23" s="274"/>
      <c r="P23" s="274"/>
      <c r="Q23" s="274"/>
      <c r="R23" s="274"/>
      <c r="S23" s="274"/>
      <c r="T23" s="274"/>
      <c r="U23" s="274"/>
      <c r="V23" s="274"/>
      <c r="W23" s="274"/>
      <c r="X23" s="274"/>
      <c r="Y23" s="274"/>
      <c r="Z23" s="274"/>
    </row>
    <row r="24" spans="1:26" ht="16.5" customHeight="1">
      <c r="A24" s="467" t="s">
        <v>115</v>
      </c>
      <c r="B24" s="282"/>
      <c r="C24" s="279" t="str">
        <f>'12.lan'!D264</f>
        <v>The weighting of this theme is dependent on the return on sales (profit/turnover).</v>
      </c>
      <c r="D24" s="274"/>
      <c r="E24" s="274"/>
      <c r="F24" s="274"/>
      <c r="G24" s="274"/>
      <c r="H24" s="274"/>
      <c r="I24" s="274"/>
      <c r="J24" s="274"/>
      <c r="K24" s="274"/>
      <c r="L24" s="274"/>
      <c r="M24" s="274"/>
      <c r="N24" s="274"/>
      <c r="O24" s="274"/>
      <c r="P24" s="274"/>
      <c r="Q24" s="274"/>
      <c r="R24" s="274"/>
      <c r="S24" s="274"/>
      <c r="T24" s="274"/>
      <c r="U24" s="274"/>
      <c r="V24" s="274"/>
      <c r="W24" s="274"/>
      <c r="X24" s="274"/>
      <c r="Y24" s="274"/>
      <c r="Z24" s="274"/>
    </row>
    <row r="25" spans="1:26" ht="16.5" customHeight="1">
      <c r="A25" s="467" t="s">
        <v>116</v>
      </c>
      <c r="B25" s="282"/>
      <c r="C25" s="279" t="str">
        <f>'12.lan'!D265</f>
        <v>The weighting of this theme depends on the industry sector.</v>
      </c>
      <c r="D25" s="274"/>
      <c r="E25" s="274"/>
      <c r="F25" s="274"/>
      <c r="G25" s="274"/>
      <c r="H25" s="274"/>
      <c r="I25" s="274"/>
      <c r="J25" s="274"/>
      <c r="K25" s="274"/>
      <c r="L25" s="274"/>
      <c r="M25" s="274"/>
      <c r="N25" s="274"/>
      <c r="O25" s="274"/>
      <c r="P25" s="274"/>
      <c r="Q25" s="274"/>
      <c r="R25" s="274"/>
      <c r="S25" s="274"/>
      <c r="T25" s="274"/>
      <c r="U25" s="274"/>
      <c r="V25" s="274"/>
      <c r="W25" s="274"/>
      <c r="X25" s="274"/>
      <c r="Y25" s="274"/>
      <c r="Z25" s="274"/>
    </row>
    <row r="26" spans="1:26" ht="16.5" customHeight="1">
      <c r="A26" s="468" t="s">
        <v>117</v>
      </c>
      <c r="B26" s="283"/>
      <c r="C26" s="279" t="str">
        <f>'12.lan'!D266</f>
        <v>The weighting of this theme depends on the company size and the industry sector.</v>
      </c>
      <c r="D26" s="274"/>
      <c r="E26" s="274"/>
      <c r="F26" s="274"/>
      <c r="G26" s="274"/>
      <c r="H26" s="274"/>
      <c r="I26" s="274"/>
      <c r="J26" s="274"/>
      <c r="K26" s="274"/>
      <c r="L26" s="274"/>
      <c r="M26" s="274"/>
      <c r="N26" s="274"/>
      <c r="O26" s="274"/>
      <c r="P26" s="274"/>
      <c r="Q26" s="274"/>
      <c r="R26" s="274"/>
      <c r="S26" s="274"/>
      <c r="T26" s="274"/>
      <c r="U26" s="274"/>
      <c r="V26" s="274"/>
      <c r="W26" s="274"/>
      <c r="X26" s="274"/>
      <c r="Y26" s="274"/>
      <c r="Z26" s="274"/>
    </row>
    <row r="27" spans="1:26" ht="12.75" customHeight="1">
      <c r="A27" s="284"/>
      <c r="B27" s="28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row>
    <row r="28" spans="1:26" ht="12.75" customHeight="1">
      <c r="A28" s="284"/>
      <c r="B28" s="28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row>
    <row r="29" spans="1:26" ht="12.75" customHeight="1">
      <c r="A29" s="284"/>
      <c r="B29" s="28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row>
    <row r="30" spans="1:26" ht="12.75" customHeight="1">
      <c r="A30" s="284"/>
      <c r="B30" s="28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row>
    <row r="31" spans="1:26" ht="12.75" customHeight="1">
      <c r="A31" s="284"/>
      <c r="B31" s="28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row>
    <row r="32" spans="1:26" ht="12.75" customHeight="1">
      <c r="A32" s="284"/>
      <c r="B32" s="28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row>
    <row r="33" spans="1:26" ht="12.75" customHeight="1">
      <c r="A33" s="284"/>
      <c r="B33" s="28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row>
    <row r="34" spans="1:26" ht="12.75" customHeight="1">
      <c r="A34" s="284"/>
      <c r="B34" s="28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row>
    <row r="35" spans="1:26" ht="12.75" customHeight="1">
      <c r="A35" s="284"/>
      <c r="B35" s="28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row>
    <row r="36" spans="1:26" ht="12.75" customHeight="1">
      <c r="A36" s="284"/>
      <c r="B36" s="28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row>
    <row r="37" spans="1:26" ht="12.75" customHeight="1">
      <c r="A37" s="284"/>
      <c r="B37" s="28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row>
    <row r="38" spans="1:26" ht="12.75" customHeight="1">
      <c r="A38" s="284"/>
      <c r="B38" s="28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row>
    <row r="39" spans="1:26" ht="12.75" customHeight="1">
      <c r="A39" s="284"/>
      <c r="B39" s="28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row>
    <row r="40" spans="1:26" ht="12.75" customHeight="1">
      <c r="A40" s="284"/>
      <c r="B40" s="28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row>
    <row r="41" spans="1:26" ht="12.75" customHeight="1">
      <c r="A41" s="284"/>
      <c r="B41" s="28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row>
    <row r="42" spans="1:26" ht="12.75" customHeight="1">
      <c r="A42" s="284"/>
      <c r="B42" s="28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row>
    <row r="43" spans="1:26" ht="12.75" customHeight="1">
      <c r="A43" s="284"/>
      <c r="B43" s="28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row>
    <row r="44" spans="1:26" ht="12.75" customHeight="1">
      <c r="A44" s="284"/>
      <c r="B44" s="284"/>
      <c r="C44" s="274"/>
      <c r="D44" s="274"/>
      <c r="E44" s="274"/>
      <c r="F44" s="274"/>
      <c r="G44" s="274"/>
      <c r="H44" s="274"/>
      <c r="I44" s="274"/>
      <c r="J44" s="274"/>
      <c r="K44" s="274"/>
      <c r="L44" s="274"/>
      <c r="M44" s="274"/>
      <c r="N44" s="274"/>
      <c r="O44" s="274"/>
      <c r="P44" s="274"/>
      <c r="Q44" s="274"/>
      <c r="R44" s="274"/>
      <c r="S44" s="274"/>
      <c r="T44" s="274"/>
      <c r="U44" s="274"/>
      <c r="V44" s="274"/>
      <c r="W44" s="274"/>
      <c r="X44" s="274"/>
      <c r="Y44" s="274"/>
      <c r="Z44" s="274"/>
    </row>
    <row r="45" spans="1:26" ht="12.75" customHeight="1">
      <c r="A45" s="284"/>
      <c r="B45" s="28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row>
    <row r="46" spans="1:26" ht="12.75" customHeight="1">
      <c r="A46" s="284"/>
      <c r="B46" s="28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row>
    <row r="47" spans="1:26" ht="12.75" customHeight="1">
      <c r="A47" s="284"/>
      <c r="B47" s="284"/>
      <c r="C47" s="274"/>
      <c r="D47" s="274"/>
      <c r="E47" s="274"/>
      <c r="F47" s="274"/>
      <c r="G47" s="274"/>
      <c r="H47" s="274"/>
      <c r="I47" s="274"/>
      <c r="J47" s="274"/>
      <c r="K47" s="274"/>
      <c r="L47" s="274"/>
      <c r="M47" s="274"/>
      <c r="N47" s="274"/>
      <c r="O47" s="274"/>
      <c r="P47" s="274"/>
      <c r="Q47" s="274"/>
      <c r="R47" s="274"/>
      <c r="S47" s="274"/>
      <c r="T47" s="274"/>
      <c r="U47" s="274"/>
      <c r="V47" s="274"/>
      <c r="W47" s="274"/>
      <c r="X47" s="274"/>
      <c r="Y47" s="274"/>
      <c r="Z47" s="274"/>
    </row>
    <row r="48" spans="1:26" ht="12.75" customHeight="1">
      <c r="A48" s="284"/>
      <c r="B48" s="28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row>
    <row r="49" spans="1:26" ht="12.75" customHeight="1">
      <c r="A49" s="284"/>
      <c r="B49" s="28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row>
    <row r="50" spans="1:26" ht="12.75" customHeight="1">
      <c r="A50" s="284"/>
      <c r="B50" s="28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row>
    <row r="51" spans="1:26" ht="12.75" customHeight="1">
      <c r="A51" s="284"/>
      <c r="B51" s="28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row>
    <row r="52" spans="1:26" ht="12.75" customHeight="1">
      <c r="A52" s="284"/>
      <c r="B52" s="28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row>
    <row r="53" spans="1:26" ht="12.75" customHeight="1">
      <c r="A53" s="284"/>
      <c r="B53" s="28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row>
    <row r="54" spans="1:26" ht="12.75" customHeight="1">
      <c r="A54" s="284"/>
      <c r="B54" s="28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row>
    <row r="55" spans="1:26" ht="12.75" customHeight="1">
      <c r="A55" s="284"/>
      <c r="B55" s="28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row>
    <row r="56" spans="1:26" ht="12.75" customHeight="1">
      <c r="A56" s="284"/>
      <c r="B56" s="28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row>
    <row r="57" spans="1:26" ht="12.75" customHeight="1">
      <c r="A57" s="284"/>
      <c r="B57" s="28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row>
    <row r="58" spans="1:26" ht="12.75" customHeight="1">
      <c r="A58" s="284"/>
      <c r="B58" s="28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row>
    <row r="59" spans="1:26" ht="12.75" customHeight="1">
      <c r="A59" s="284"/>
      <c r="B59" s="28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row>
    <row r="60" spans="1:26" ht="12.75" customHeight="1">
      <c r="A60" s="284"/>
      <c r="B60" s="28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row>
    <row r="61" spans="1:26" ht="12.75" customHeight="1">
      <c r="A61" s="284"/>
      <c r="B61" s="28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row>
    <row r="62" spans="1:26" ht="12.75" customHeight="1">
      <c r="A62" s="284"/>
      <c r="B62" s="28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row>
    <row r="63" spans="1:26" ht="12.75" customHeight="1">
      <c r="A63" s="284"/>
      <c r="B63" s="28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row>
    <row r="64" spans="1:26" ht="12.75" customHeight="1">
      <c r="A64" s="284"/>
      <c r="B64" s="28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row>
    <row r="65" spans="1:26" ht="12.75" customHeight="1">
      <c r="A65" s="284"/>
      <c r="B65" s="28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row>
    <row r="66" spans="1:26" ht="12.75" customHeight="1">
      <c r="A66" s="284"/>
      <c r="B66" s="28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row>
    <row r="67" spans="1:26" ht="12.75" customHeight="1">
      <c r="A67" s="284"/>
      <c r="B67" s="28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row>
    <row r="68" spans="1:26" ht="12.75" customHeight="1">
      <c r="A68" s="284"/>
      <c r="B68" s="28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row>
    <row r="69" spans="1:26" ht="12.75" customHeight="1">
      <c r="A69" s="284"/>
      <c r="B69" s="28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row>
    <row r="70" spans="1:26" ht="12.75" customHeight="1">
      <c r="A70" s="284"/>
      <c r="B70" s="28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row>
    <row r="71" spans="1:26" ht="12.75" customHeight="1">
      <c r="A71" s="284"/>
      <c r="B71" s="28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row>
    <row r="72" spans="1:26" ht="12.75" customHeight="1">
      <c r="A72" s="284"/>
      <c r="B72" s="28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row>
    <row r="73" spans="1:26" ht="12.75" customHeight="1">
      <c r="A73" s="284"/>
      <c r="B73" s="28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row>
    <row r="74" spans="1:26" ht="12.75" customHeight="1">
      <c r="A74" s="284"/>
      <c r="B74" s="28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row>
    <row r="75" spans="1:26" ht="12.75" customHeight="1">
      <c r="A75" s="284"/>
      <c r="B75" s="28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row>
    <row r="76" spans="1:26" ht="12.75" customHeight="1">
      <c r="A76" s="284"/>
      <c r="B76" s="28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row>
    <row r="77" spans="1:26" ht="12.75" customHeight="1">
      <c r="A77" s="284"/>
      <c r="B77" s="28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row>
    <row r="78" spans="1:26" ht="12.75" customHeight="1">
      <c r="A78" s="284"/>
      <c r="B78" s="28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row>
    <row r="79" spans="1:26" ht="12.75" customHeight="1">
      <c r="A79" s="284"/>
      <c r="B79" s="28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row>
    <row r="80" spans="1:26" ht="12.75" customHeight="1">
      <c r="A80" s="284"/>
      <c r="B80" s="28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row>
    <row r="81" spans="1:26" ht="12.75" customHeight="1">
      <c r="A81" s="284"/>
      <c r="B81" s="28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row>
    <row r="82" spans="1:26" ht="12.75" customHeight="1">
      <c r="A82" s="284"/>
      <c r="B82" s="28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row>
    <row r="83" spans="1:26" ht="12.75" customHeight="1">
      <c r="A83" s="284"/>
      <c r="B83" s="28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row>
    <row r="84" spans="1:26" ht="12.75" customHeight="1">
      <c r="A84" s="284"/>
      <c r="B84" s="28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2.75" customHeight="1">
      <c r="A85" s="284"/>
      <c r="B85" s="28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2.75" customHeight="1">
      <c r="A86" s="284"/>
      <c r="B86" s="28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2.75" customHeight="1">
      <c r="A87" s="284"/>
      <c r="B87" s="28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2.75" customHeight="1">
      <c r="A88" s="284"/>
      <c r="B88" s="28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2.75" customHeight="1">
      <c r="A89" s="284"/>
      <c r="B89" s="28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2.75" customHeight="1">
      <c r="A90" s="284"/>
      <c r="B90" s="28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2.75" customHeight="1">
      <c r="A91" s="284"/>
      <c r="B91" s="28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2.75" customHeight="1">
      <c r="A92" s="284"/>
      <c r="B92" s="28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2.75" customHeight="1">
      <c r="A93" s="284"/>
      <c r="B93" s="28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2.75" customHeight="1">
      <c r="A94" s="284"/>
      <c r="B94" s="28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2.75" customHeight="1">
      <c r="A95" s="284"/>
      <c r="B95" s="28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2.75" customHeight="1">
      <c r="A96" s="284"/>
      <c r="B96" s="28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2.75" customHeight="1">
      <c r="A97" s="284"/>
      <c r="B97" s="28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2.75" customHeight="1">
      <c r="A98" s="284"/>
      <c r="B98" s="28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2.75" customHeight="1">
      <c r="A99" s="284"/>
      <c r="B99" s="28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row>
    <row r="100" spans="1:26" ht="12.75" customHeight="1">
      <c r="A100" s="284"/>
      <c r="B100" s="28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row>
    <row r="101" spans="1:26" ht="12.75" customHeight="1">
      <c r="A101" s="284"/>
      <c r="B101" s="28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row>
    <row r="102" spans="1:26" ht="12.75" customHeight="1">
      <c r="A102" s="284"/>
      <c r="B102" s="28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row>
    <row r="103" spans="1:26" ht="12.75" customHeight="1">
      <c r="A103" s="284"/>
      <c r="B103" s="28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row>
    <row r="104" spans="1:26" ht="12.75" customHeight="1">
      <c r="A104" s="284"/>
      <c r="B104" s="28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row>
    <row r="105" spans="1:26" ht="12.75" customHeight="1">
      <c r="A105" s="284"/>
      <c r="B105" s="28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row>
    <row r="106" spans="1:26" ht="12.75" customHeight="1">
      <c r="A106" s="284"/>
      <c r="B106" s="28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row>
    <row r="107" spans="1:26" ht="12.75" customHeight="1">
      <c r="A107" s="284"/>
      <c r="B107" s="28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row>
    <row r="108" spans="1:26" ht="12.75" customHeight="1">
      <c r="A108" s="284"/>
      <c r="B108" s="28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row>
    <row r="109" spans="1:26" ht="12.75" customHeight="1">
      <c r="A109" s="284"/>
      <c r="B109" s="28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row>
    <row r="110" spans="1:26" ht="12.75" customHeight="1">
      <c r="A110" s="284"/>
      <c r="B110" s="28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row>
    <row r="111" spans="1:26" ht="12.75" customHeight="1">
      <c r="A111" s="284"/>
      <c r="B111" s="28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row>
    <row r="112" spans="1:26" ht="12.75" customHeight="1">
      <c r="A112" s="284"/>
      <c r="B112" s="28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row>
    <row r="113" spans="1:26" ht="12.75" customHeight="1">
      <c r="A113" s="284"/>
      <c r="B113" s="28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row>
    <row r="114" spans="1:26" ht="12.75" customHeight="1">
      <c r="A114" s="284"/>
      <c r="B114" s="28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row>
    <row r="115" spans="1:26" ht="12.75" customHeight="1">
      <c r="A115" s="284"/>
      <c r="B115" s="28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row>
    <row r="116" spans="1:26" ht="12.75" customHeight="1">
      <c r="A116" s="284"/>
      <c r="B116" s="28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row>
    <row r="117" spans="1:26" ht="12.75" customHeight="1">
      <c r="A117" s="284"/>
      <c r="B117" s="28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row>
    <row r="118" spans="1:26" ht="12.75" customHeight="1">
      <c r="A118" s="284"/>
      <c r="B118" s="28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row>
    <row r="119" spans="1:26" ht="12.75" customHeight="1">
      <c r="A119" s="284"/>
      <c r="B119" s="28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row>
    <row r="120" spans="1:26" ht="12.75" customHeight="1">
      <c r="A120" s="284"/>
      <c r="B120" s="28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row>
    <row r="121" spans="1:26" ht="12.75" customHeight="1">
      <c r="A121" s="284"/>
      <c r="B121" s="28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row>
    <row r="122" spans="1:26" ht="12.75" customHeight="1">
      <c r="A122" s="284"/>
      <c r="B122" s="28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row>
    <row r="123" spans="1:26" ht="12.75" customHeight="1">
      <c r="A123" s="284"/>
      <c r="B123" s="28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row>
    <row r="124" spans="1:26" ht="12.75" customHeight="1">
      <c r="A124" s="284"/>
      <c r="B124" s="28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row>
    <row r="125" spans="1:26" ht="12.75" customHeight="1">
      <c r="A125" s="284"/>
      <c r="B125" s="28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row>
    <row r="126" spans="1:26" ht="12.75" customHeight="1">
      <c r="A126" s="284"/>
      <c r="B126" s="28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row>
    <row r="127" spans="1:26" ht="12.75" customHeight="1">
      <c r="A127" s="284"/>
      <c r="B127" s="28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row>
    <row r="128" spans="1:26" ht="12.75" customHeight="1">
      <c r="A128" s="284"/>
      <c r="B128" s="28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row>
    <row r="129" spans="1:26" ht="12.75" customHeight="1">
      <c r="A129" s="284"/>
      <c r="B129" s="28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row>
    <row r="130" spans="1:26" ht="12.75" customHeight="1">
      <c r="A130" s="284"/>
      <c r="B130" s="28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row>
    <row r="131" spans="1:26" ht="12.75" customHeight="1">
      <c r="A131" s="284"/>
      <c r="B131" s="28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row>
    <row r="132" spans="1:26" ht="12.75" customHeight="1">
      <c r="A132" s="284"/>
      <c r="B132" s="28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row>
    <row r="133" spans="1:26" ht="12.75" customHeight="1">
      <c r="A133" s="284"/>
      <c r="B133" s="28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row>
    <row r="134" spans="1:26" ht="12.75" customHeight="1">
      <c r="A134" s="284"/>
      <c r="B134" s="28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row>
    <row r="135" spans="1:26" ht="12.75" customHeight="1">
      <c r="A135" s="284"/>
      <c r="B135" s="28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row>
    <row r="136" spans="1:26" ht="12.75" customHeight="1">
      <c r="A136" s="284"/>
      <c r="B136" s="28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row>
    <row r="137" spans="1:26" ht="12.75" customHeight="1">
      <c r="A137" s="284"/>
      <c r="B137" s="28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row>
    <row r="138" spans="1:26" ht="12.75" customHeight="1">
      <c r="A138" s="284"/>
      <c r="B138" s="28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row>
    <row r="139" spans="1:26" ht="12.75" customHeight="1">
      <c r="A139" s="284"/>
      <c r="B139" s="28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row>
    <row r="140" spans="1:26" ht="12.75" customHeight="1">
      <c r="A140" s="284"/>
      <c r="B140" s="28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row>
    <row r="141" spans="1:26" ht="12.75" customHeight="1">
      <c r="A141" s="284"/>
      <c r="B141" s="28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row>
    <row r="142" spans="1:26" ht="12.75" customHeight="1">
      <c r="A142" s="284"/>
      <c r="B142" s="28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row>
    <row r="143" spans="1:26" ht="12.75" customHeight="1">
      <c r="A143" s="284"/>
      <c r="B143" s="28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row>
    <row r="144" spans="1:26" ht="12.75" customHeight="1">
      <c r="A144" s="284"/>
      <c r="B144" s="28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row>
    <row r="145" spans="1:26" ht="12.75" customHeight="1">
      <c r="A145" s="284"/>
      <c r="B145" s="28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row>
    <row r="146" spans="1:26" ht="12.75" customHeight="1">
      <c r="A146" s="284"/>
      <c r="B146" s="28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row>
    <row r="147" spans="1:26" ht="12.75" customHeight="1">
      <c r="A147" s="284"/>
      <c r="B147" s="28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row>
    <row r="148" spans="1:26" ht="12.75" customHeight="1">
      <c r="A148" s="284"/>
      <c r="B148" s="28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row>
    <row r="149" spans="1:26" ht="12.75" customHeight="1">
      <c r="A149" s="284"/>
      <c r="B149" s="28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row>
    <row r="150" spans="1:26" ht="12.75" customHeight="1">
      <c r="A150" s="284"/>
      <c r="B150" s="28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row>
    <row r="151" spans="1:26" ht="12.75" customHeight="1">
      <c r="A151" s="284"/>
      <c r="B151" s="28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row>
    <row r="152" spans="1:26" ht="12.75" customHeight="1">
      <c r="A152" s="284"/>
      <c r="B152" s="28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row>
    <row r="153" spans="1:26" ht="12.75" customHeight="1">
      <c r="A153" s="284"/>
      <c r="B153" s="28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row>
    <row r="154" spans="1:26" ht="12.75" customHeight="1">
      <c r="A154" s="284"/>
      <c r="B154" s="28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row>
    <row r="155" spans="1:26" ht="12.75" customHeight="1">
      <c r="A155" s="284"/>
      <c r="B155" s="28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row>
    <row r="156" spans="1:26" ht="12.75" customHeight="1">
      <c r="A156" s="284"/>
      <c r="B156" s="28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row>
    <row r="157" spans="1:26" ht="12.75" customHeight="1">
      <c r="A157" s="284"/>
      <c r="B157" s="28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row>
    <row r="158" spans="1:26" ht="12.75" customHeight="1">
      <c r="A158" s="284"/>
      <c r="B158" s="28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row>
    <row r="159" spans="1:26" ht="12.75" customHeight="1">
      <c r="A159" s="284"/>
      <c r="B159" s="28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row>
    <row r="160" spans="1:26" ht="12.75" customHeight="1">
      <c r="A160" s="284"/>
      <c r="B160" s="28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row>
    <row r="161" spans="1:26" ht="12.75" customHeight="1">
      <c r="A161" s="284"/>
      <c r="B161" s="28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row>
    <row r="162" spans="1:26" ht="12.75" customHeight="1">
      <c r="A162" s="284"/>
      <c r="B162" s="28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row>
    <row r="163" spans="1:26" ht="12.75" customHeight="1">
      <c r="A163" s="284"/>
      <c r="B163" s="28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row>
    <row r="164" spans="1:26" ht="12.75" customHeight="1">
      <c r="A164" s="284"/>
      <c r="B164" s="28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row>
    <row r="165" spans="1:26" ht="12.75" customHeight="1">
      <c r="A165" s="284"/>
      <c r="B165" s="28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row>
    <row r="166" spans="1:26" ht="12.75" customHeight="1">
      <c r="A166" s="284"/>
      <c r="B166" s="28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row>
    <row r="167" spans="1:26" ht="12.75" customHeight="1">
      <c r="A167" s="284"/>
      <c r="B167" s="28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row>
    <row r="168" spans="1:26" ht="12.75" customHeight="1">
      <c r="A168" s="284"/>
      <c r="B168" s="28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row>
    <row r="169" spans="1:26" ht="12.75" customHeight="1">
      <c r="A169" s="284"/>
      <c r="B169" s="28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row>
    <row r="170" spans="1:26" ht="12.75" customHeight="1">
      <c r="A170" s="284"/>
      <c r="B170" s="28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row>
    <row r="171" spans="1:26" ht="12.75" customHeight="1">
      <c r="A171" s="284"/>
      <c r="B171" s="28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row>
    <row r="172" spans="1:26" ht="12.75" customHeight="1">
      <c r="A172" s="284"/>
      <c r="B172" s="28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row>
    <row r="173" spans="1:26" ht="12.75" customHeight="1">
      <c r="A173" s="284"/>
      <c r="B173" s="28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row>
    <row r="174" spans="1:26" ht="12.75" customHeight="1">
      <c r="A174" s="284"/>
      <c r="B174" s="28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row>
    <row r="175" spans="1:26" ht="12.75" customHeight="1">
      <c r="A175" s="284"/>
      <c r="B175" s="28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row>
    <row r="176" spans="1:26" ht="12.75" customHeight="1">
      <c r="A176" s="284"/>
      <c r="B176" s="28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row>
    <row r="177" spans="1:26" ht="12.75" customHeight="1">
      <c r="A177" s="284"/>
      <c r="B177" s="28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row>
    <row r="178" spans="1:26" ht="12.75" customHeight="1">
      <c r="A178" s="284"/>
      <c r="B178" s="28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row>
    <row r="179" spans="1:26" ht="12.75" customHeight="1">
      <c r="A179" s="284"/>
      <c r="B179" s="28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row>
    <row r="180" spans="1:26" ht="12.75" customHeight="1">
      <c r="A180" s="284"/>
      <c r="B180" s="28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row>
    <row r="181" spans="1:26" ht="12.75" customHeight="1">
      <c r="A181" s="284"/>
      <c r="B181" s="28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row>
    <row r="182" spans="1:26" ht="12.75" customHeight="1">
      <c r="A182" s="284"/>
      <c r="B182" s="28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row>
    <row r="183" spans="1:26" ht="12.75" customHeight="1">
      <c r="A183" s="284"/>
      <c r="B183" s="28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row>
    <row r="184" spans="1:26" ht="12.75" customHeight="1">
      <c r="A184" s="284"/>
      <c r="B184" s="28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row>
    <row r="185" spans="1:26" ht="12.75" customHeight="1">
      <c r="A185" s="284"/>
      <c r="B185" s="28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row>
    <row r="186" spans="1:26" ht="12.75" customHeight="1">
      <c r="A186" s="284"/>
      <c r="B186" s="28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row>
    <row r="187" spans="1:26" ht="12.75" customHeight="1">
      <c r="A187" s="284"/>
      <c r="B187" s="28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2.75" customHeight="1">
      <c r="A188" s="284"/>
      <c r="B188" s="28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2.75" customHeight="1">
      <c r="A189" s="284"/>
      <c r="B189" s="28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2.75" customHeight="1">
      <c r="A190" s="284"/>
      <c r="B190" s="28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2.75" customHeight="1">
      <c r="A191" s="284"/>
      <c r="B191" s="28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2.75" customHeight="1">
      <c r="A192" s="284"/>
      <c r="B192" s="28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2.75" customHeight="1">
      <c r="A193" s="284"/>
      <c r="B193" s="28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2.75" customHeight="1">
      <c r="A194" s="284"/>
      <c r="B194" s="28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2.75" customHeight="1">
      <c r="A195" s="284"/>
      <c r="B195" s="28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2.75" customHeight="1">
      <c r="A196" s="284"/>
      <c r="B196" s="28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2.75" customHeight="1">
      <c r="A197" s="284"/>
      <c r="B197" s="28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2.75" customHeight="1">
      <c r="A198" s="284"/>
      <c r="B198" s="28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2.75" customHeight="1">
      <c r="A199" s="284"/>
      <c r="B199" s="28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2.75" customHeight="1">
      <c r="A200" s="284"/>
      <c r="B200" s="28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2.75" customHeight="1">
      <c r="A201" s="284"/>
      <c r="B201" s="28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2.75" customHeight="1">
      <c r="A202" s="284"/>
      <c r="B202" s="28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2.75" customHeight="1">
      <c r="A203" s="284"/>
      <c r="B203" s="28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2.75" customHeight="1">
      <c r="A204" s="284"/>
      <c r="B204" s="28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2.75" customHeight="1">
      <c r="A205" s="284"/>
      <c r="B205" s="28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2.75" customHeight="1">
      <c r="A206" s="284"/>
      <c r="B206" s="28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2.75" customHeight="1">
      <c r="A207" s="284"/>
      <c r="B207" s="28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2.75" customHeight="1">
      <c r="A208" s="284"/>
      <c r="B208" s="28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2.75" customHeight="1">
      <c r="A209" s="284"/>
      <c r="B209" s="28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2.75" customHeight="1">
      <c r="A210" s="284"/>
      <c r="B210" s="28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2.75" customHeight="1">
      <c r="A211" s="284"/>
      <c r="B211" s="28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2.75" customHeight="1">
      <c r="A212" s="284"/>
      <c r="B212" s="28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2.75" customHeight="1">
      <c r="A213" s="284"/>
      <c r="B213" s="28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2.75" customHeight="1">
      <c r="A214" s="284"/>
      <c r="B214" s="28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2.75" customHeight="1">
      <c r="A215" s="284"/>
      <c r="B215" s="28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2.75" customHeight="1">
      <c r="A216" s="284"/>
      <c r="B216" s="28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2.75" customHeight="1">
      <c r="A217" s="284"/>
      <c r="B217" s="28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2.75" customHeight="1">
      <c r="A218" s="284"/>
      <c r="B218" s="28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2.75" customHeight="1">
      <c r="A219" s="284"/>
      <c r="B219" s="28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2.75" customHeight="1">
      <c r="A220" s="284"/>
      <c r="B220" s="28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2.75" customHeight="1">
      <c r="A221" s="284"/>
      <c r="B221" s="28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2.75" customHeight="1">
      <c r="A222" s="284"/>
      <c r="B222" s="28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2.75" customHeight="1">
      <c r="A223" s="284"/>
      <c r="B223" s="28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2.75" customHeight="1">
      <c r="A224" s="284"/>
      <c r="B224" s="28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2.75" customHeight="1">
      <c r="A225" s="284"/>
      <c r="B225" s="28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2.75" customHeight="1">
      <c r="A226" s="284"/>
      <c r="B226" s="28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2.75" customHeight="1">
      <c r="A227" s="284"/>
      <c r="B227" s="28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2.75" customHeight="1">
      <c r="A228" s="284"/>
      <c r="B228" s="28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2.75" customHeight="1">
      <c r="A229" s="284"/>
      <c r="B229" s="28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2.75" customHeight="1">
      <c r="A230" s="284"/>
      <c r="B230" s="28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2.75" customHeight="1">
      <c r="A231" s="284"/>
      <c r="B231" s="28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2.75" customHeight="1">
      <c r="A232" s="284"/>
      <c r="B232" s="28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2.75" customHeight="1">
      <c r="A233" s="284"/>
      <c r="B233" s="28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2.75" customHeight="1">
      <c r="A234" s="284"/>
      <c r="B234" s="28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2.75" customHeight="1">
      <c r="A235" s="284"/>
      <c r="B235" s="28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2.75" customHeight="1">
      <c r="A236" s="284"/>
      <c r="B236" s="28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2.75" customHeight="1">
      <c r="A237" s="284"/>
      <c r="B237" s="28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2.75" customHeight="1">
      <c r="A238" s="284"/>
      <c r="B238" s="28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2.75" customHeight="1">
      <c r="A239" s="284"/>
      <c r="B239" s="28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2.75" customHeight="1">
      <c r="A240" s="284"/>
      <c r="B240" s="28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2.75" customHeight="1">
      <c r="A241" s="284"/>
      <c r="B241" s="28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2.75" customHeight="1">
      <c r="A242" s="284"/>
      <c r="B242" s="28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2.75" customHeight="1">
      <c r="A243" s="284"/>
      <c r="B243" s="28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2.75" customHeight="1">
      <c r="A244" s="284"/>
      <c r="B244" s="28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2.75" customHeight="1">
      <c r="A245" s="284"/>
      <c r="B245" s="28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2.75" customHeight="1">
      <c r="A246" s="284"/>
      <c r="B246" s="28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2.75" customHeight="1">
      <c r="A247" s="284"/>
      <c r="B247" s="28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2.75" customHeight="1">
      <c r="A248" s="284"/>
      <c r="B248" s="28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2.75" customHeight="1">
      <c r="A249" s="284"/>
      <c r="B249" s="28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2.75" customHeight="1">
      <c r="A250" s="284"/>
      <c r="B250" s="28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2.75" customHeight="1">
      <c r="A251" s="284"/>
      <c r="B251" s="28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2.75" customHeight="1">
      <c r="A252" s="284"/>
      <c r="B252" s="28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2.75" customHeight="1">
      <c r="A253" s="284"/>
      <c r="B253" s="28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2.75" customHeight="1">
      <c r="A254" s="284"/>
      <c r="B254" s="28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2.75" customHeight="1">
      <c r="A255" s="284"/>
      <c r="B255" s="28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2.75" customHeight="1">
      <c r="A256" s="284"/>
      <c r="B256" s="28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2.75" customHeight="1">
      <c r="A257" s="284"/>
      <c r="B257" s="28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2.75" customHeight="1">
      <c r="A258" s="284"/>
      <c r="B258" s="28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2.75" customHeight="1">
      <c r="A259" s="284"/>
      <c r="B259" s="28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2.75" customHeight="1">
      <c r="A260" s="284"/>
      <c r="B260" s="28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2.75" customHeight="1">
      <c r="A261" s="284"/>
      <c r="B261" s="28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2.75" customHeight="1">
      <c r="A262" s="284"/>
      <c r="B262" s="28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2.75" customHeight="1">
      <c r="A263" s="284"/>
      <c r="B263" s="28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2.75" customHeight="1">
      <c r="A264" s="284"/>
      <c r="B264" s="28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2.75" customHeight="1">
      <c r="A265" s="284"/>
      <c r="B265" s="28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2.75" customHeight="1">
      <c r="A266" s="284"/>
      <c r="B266" s="28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2.75" customHeight="1">
      <c r="A267" s="284"/>
      <c r="B267" s="28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2.75" customHeight="1">
      <c r="A268" s="284"/>
      <c r="B268" s="28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2.75" customHeight="1">
      <c r="A269" s="284"/>
      <c r="B269" s="28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2.75" customHeight="1">
      <c r="A270" s="284"/>
      <c r="B270" s="28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2.75" customHeight="1">
      <c r="A271" s="284"/>
      <c r="B271" s="28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2.75" customHeight="1">
      <c r="A272" s="284"/>
      <c r="B272" s="28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2.75" customHeight="1">
      <c r="A273" s="284"/>
      <c r="B273" s="28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2.75" customHeight="1">
      <c r="A274" s="284"/>
      <c r="B274" s="28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2.75" customHeight="1">
      <c r="A275" s="284"/>
      <c r="B275" s="28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2.75" customHeight="1">
      <c r="A276" s="284"/>
      <c r="B276" s="28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2.75" customHeight="1">
      <c r="A277" s="284"/>
      <c r="B277" s="28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2.75" customHeight="1">
      <c r="A278" s="284"/>
      <c r="B278" s="28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2.75" customHeight="1">
      <c r="A279" s="284"/>
      <c r="B279" s="28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2.75" customHeight="1">
      <c r="A280" s="284"/>
      <c r="B280" s="28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2.75" customHeight="1">
      <c r="A281" s="284"/>
      <c r="B281" s="28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2.75" customHeight="1">
      <c r="A282" s="284"/>
      <c r="B282" s="28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2.75" customHeight="1">
      <c r="A283" s="284"/>
      <c r="B283" s="28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2.75" customHeight="1">
      <c r="A284" s="284"/>
      <c r="B284" s="28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2.75" customHeight="1">
      <c r="A285" s="284"/>
      <c r="B285" s="28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2.75" customHeight="1">
      <c r="A286" s="284"/>
      <c r="B286" s="28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2.75" customHeight="1">
      <c r="A287" s="284"/>
      <c r="B287" s="28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2.75" customHeight="1">
      <c r="A288" s="284"/>
      <c r="B288" s="28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2.75" customHeight="1">
      <c r="A289" s="284"/>
      <c r="B289" s="28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2.75" customHeight="1">
      <c r="A290" s="284"/>
      <c r="B290" s="28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2.75" customHeight="1">
      <c r="A291" s="284"/>
      <c r="B291" s="28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2.75" customHeight="1">
      <c r="A292" s="284"/>
      <c r="B292" s="28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2.75" customHeight="1">
      <c r="A293" s="284"/>
      <c r="B293" s="28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2.75" customHeight="1">
      <c r="A294" s="284"/>
      <c r="B294" s="28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2.75" customHeight="1">
      <c r="A295" s="284"/>
      <c r="B295" s="28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2.75" customHeight="1">
      <c r="A296" s="284"/>
      <c r="B296" s="28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2.75" customHeight="1">
      <c r="A297" s="284"/>
      <c r="B297" s="28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2.75" customHeight="1">
      <c r="A298" s="284"/>
      <c r="B298" s="28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2.75" customHeight="1">
      <c r="A299" s="284"/>
      <c r="B299" s="28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2.75" customHeight="1">
      <c r="A300" s="284"/>
      <c r="B300" s="28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2.75" customHeight="1">
      <c r="A301" s="284"/>
      <c r="B301" s="28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2.75" customHeight="1">
      <c r="A302" s="284"/>
      <c r="B302" s="28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2.75" customHeight="1">
      <c r="A303" s="284"/>
      <c r="B303" s="28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2.75" customHeight="1">
      <c r="A304" s="284"/>
      <c r="B304" s="28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2.75" customHeight="1">
      <c r="A305" s="284"/>
      <c r="B305" s="28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2.75" customHeight="1">
      <c r="A306" s="284"/>
      <c r="B306" s="28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2.75" customHeight="1">
      <c r="A307" s="284"/>
      <c r="B307" s="28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2.75" customHeight="1">
      <c r="A308" s="284"/>
      <c r="B308" s="28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2.75" customHeight="1">
      <c r="A309" s="284"/>
      <c r="B309" s="28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2.75" customHeight="1">
      <c r="A310" s="284"/>
      <c r="B310" s="28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2.75" customHeight="1">
      <c r="A311" s="284"/>
      <c r="B311" s="28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2.75" customHeight="1">
      <c r="A312" s="284"/>
      <c r="B312" s="28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2.75" customHeight="1">
      <c r="A313" s="284"/>
      <c r="B313" s="28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2.75" customHeight="1">
      <c r="A314" s="284"/>
      <c r="B314" s="28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2.75" customHeight="1">
      <c r="A315" s="284"/>
      <c r="B315" s="28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2.75" customHeight="1">
      <c r="A316" s="284"/>
      <c r="B316" s="28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2.75" customHeight="1">
      <c r="A317" s="284"/>
      <c r="B317" s="28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2.75" customHeight="1">
      <c r="A318" s="284"/>
      <c r="B318" s="28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2.75" customHeight="1">
      <c r="A319" s="284"/>
      <c r="B319" s="28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2.75" customHeight="1">
      <c r="A320" s="284"/>
      <c r="B320" s="28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2.75" customHeight="1">
      <c r="A321" s="284"/>
      <c r="B321" s="28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2.75" customHeight="1">
      <c r="A322" s="284"/>
      <c r="B322" s="28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2.75" customHeight="1">
      <c r="A323" s="284"/>
      <c r="B323" s="28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2.75" customHeight="1">
      <c r="A324" s="284"/>
      <c r="B324" s="28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2.75" customHeight="1">
      <c r="A325" s="284"/>
      <c r="B325" s="28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2.75" customHeight="1">
      <c r="A326" s="284"/>
      <c r="B326" s="28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2.75" customHeight="1">
      <c r="A327" s="284"/>
      <c r="B327" s="28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2.75" customHeight="1">
      <c r="A328" s="284"/>
      <c r="B328" s="28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2.75" customHeight="1">
      <c r="A329" s="284"/>
      <c r="B329" s="28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2.75" customHeight="1">
      <c r="A330" s="284"/>
      <c r="B330" s="28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2.75" customHeight="1">
      <c r="A331" s="284"/>
      <c r="B331" s="28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2.75" customHeight="1">
      <c r="A332" s="284"/>
      <c r="B332" s="28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2.75" customHeight="1">
      <c r="A333" s="284"/>
      <c r="B333" s="28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2.75" customHeight="1">
      <c r="A334" s="284"/>
      <c r="B334" s="28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2.75" customHeight="1">
      <c r="A335" s="284"/>
      <c r="B335" s="28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2.75" customHeight="1">
      <c r="A336" s="284"/>
      <c r="B336" s="28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2.75" customHeight="1">
      <c r="A337" s="284"/>
      <c r="B337" s="28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2.75" customHeight="1">
      <c r="A338" s="284"/>
      <c r="B338" s="28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2.75" customHeight="1">
      <c r="A339" s="284"/>
      <c r="B339" s="28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2.75" customHeight="1">
      <c r="A340" s="284"/>
      <c r="B340" s="28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2.75" customHeight="1">
      <c r="A341" s="284"/>
      <c r="B341" s="28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2.75" customHeight="1">
      <c r="A342" s="284"/>
      <c r="B342" s="28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2.75" customHeight="1">
      <c r="A343" s="284"/>
      <c r="B343" s="28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2.75" customHeight="1">
      <c r="A344" s="284"/>
      <c r="B344" s="28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2.75" customHeight="1">
      <c r="A345" s="284"/>
      <c r="B345" s="28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2.75" customHeight="1">
      <c r="A346" s="284"/>
      <c r="B346" s="28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2.75" customHeight="1">
      <c r="A347" s="284"/>
      <c r="B347" s="28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2.75" customHeight="1">
      <c r="A348" s="284"/>
      <c r="B348" s="28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2.75" customHeight="1">
      <c r="A349" s="284"/>
      <c r="B349" s="28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2.75" customHeight="1">
      <c r="A350" s="284"/>
      <c r="B350" s="28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2.75" customHeight="1">
      <c r="A351" s="284"/>
      <c r="B351" s="28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2.75" customHeight="1">
      <c r="A352" s="284"/>
      <c r="B352" s="28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2.75" customHeight="1">
      <c r="A353" s="284"/>
      <c r="B353" s="28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2.75" customHeight="1">
      <c r="A354" s="284"/>
      <c r="B354" s="28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2.75" customHeight="1">
      <c r="A355" s="284"/>
      <c r="B355" s="28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2.75" customHeight="1">
      <c r="A356" s="284"/>
      <c r="B356" s="28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2.75" customHeight="1">
      <c r="A357" s="284"/>
      <c r="B357" s="28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2.75" customHeight="1">
      <c r="A358" s="284"/>
      <c r="B358" s="28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2.75" customHeight="1">
      <c r="A359" s="284"/>
      <c r="B359" s="28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2.75" customHeight="1">
      <c r="A360" s="284"/>
      <c r="B360" s="28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2.75" customHeight="1">
      <c r="A361" s="284"/>
      <c r="B361" s="28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2.75" customHeight="1">
      <c r="A362" s="284"/>
      <c r="B362" s="28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2.75" customHeight="1">
      <c r="A363" s="284"/>
      <c r="B363" s="28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2.75" customHeight="1">
      <c r="A364" s="284"/>
      <c r="B364" s="28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2.75" customHeight="1">
      <c r="A365" s="284"/>
      <c r="B365" s="28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2.75" customHeight="1">
      <c r="A366" s="284"/>
      <c r="B366" s="28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2.75" customHeight="1">
      <c r="A367" s="284"/>
      <c r="B367" s="28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2.75" customHeight="1">
      <c r="A368" s="284"/>
      <c r="B368" s="28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2.75" customHeight="1">
      <c r="A369" s="284"/>
      <c r="B369" s="28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2.75" customHeight="1">
      <c r="A370" s="284"/>
      <c r="B370" s="28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2.75" customHeight="1">
      <c r="A371" s="284"/>
      <c r="B371" s="28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2.75" customHeight="1">
      <c r="A372" s="284"/>
      <c r="B372" s="28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2.75" customHeight="1">
      <c r="A373" s="284"/>
      <c r="B373" s="28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2.75" customHeight="1">
      <c r="A374" s="284"/>
      <c r="B374" s="28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2.75" customHeight="1">
      <c r="A375" s="284"/>
      <c r="B375" s="28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2.75" customHeight="1">
      <c r="A376" s="284"/>
      <c r="B376" s="28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2.75" customHeight="1">
      <c r="A377" s="284"/>
      <c r="B377" s="28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2.75" customHeight="1">
      <c r="A378" s="284"/>
      <c r="B378" s="28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2.75" customHeight="1">
      <c r="A379" s="284"/>
      <c r="B379" s="28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2.75" customHeight="1">
      <c r="A380" s="284"/>
      <c r="B380" s="28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2.75" customHeight="1">
      <c r="A381" s="284"/>
      <c r="B381" s="28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2.75" customHeight="1">
      <c r="A382" s="284"/>
      <c r="B382" s="28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2.75" customHeight="1">
      <c r="A383" s="284"/>
      <c r="B383" s="28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2.75" customHeight="1">
      <c r="A384" s="284"/>
      <c r="B384" s="28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2.75" customHeight="1">
      <c r="A385" s="284"/>
      <c r="B385" s="28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2.75" customHeight="1">
      <c r="A386" s="284"/>
      <c r="B386" s="28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2.75" customHeight="1">
      <c r="A387" s="284"/>
      <c r="B387" s="28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2.75" customHeight="1">
      <c r="A388" s="284"/>
      <c r="B388" s="28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2.75" customHeight="1">
      <c r="A389" s="284"/>
      <c r="B389" s="28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2.75" customHeight="1">
      <c r="A390" s="284"/>
      <c r="B390" s="28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2.75" customHeight="1">
      <c r="A391" s="284"/>
      <c r="B391" s="28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2.75" customHeight="1">
      <c r="A392" s="284"/>
      <c r="B392" s="28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2.75" customHeight="1">
      <c r="A393" s="284"/>
      <c r="B393" s="28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2.75" customHeight="1">
      <c r="A394" s="284"/>
      <c r="B394" s="28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2.75" customHeight="1">
      <c r="A395" s="284"/>
      <c r="B395" s="28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2.75" customHeight="1">
      <c r="A396" s="284"/>
      <c r="B396" s="28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2.75" customHeight="1">
      <c r="A397" s="284"/>
      <c r="B397" s="28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2.75" customHeight="1">
      <c r="A398" s="284"/>
      <c r="B398" s="28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2.75" customHeight="1">
      <c r="A399" s="284"/>
      <c r="B399" s="28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2.75" customHeight="1">
      <c r="A400" s="284"/>
      <c r="B400" s="28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2.75" customHeight="1">
      <c r="A401" s="284"/>
      <c r="B401" s="28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2.75" customHeight="1">
      <c r="A402" s="284"/>
      <c r="B402" s="28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2.75" customHeight="1">
      <c r="A403" s="284"/>
      <c r="B403" s="28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2.75" customHeight="1">
      <c r="A404" s="284"/>
      <c r="B404" s="28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2.75" customHeight="1">
      <c r="A405" s="284"/>
      <c r="B405" s="28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2.75" customHeight="1">
      <c r="A406" s="284"/>
      <c r="B406" s="28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2.75" customHeight="1">
      <c r="A407" s="284"/>
      <c r="B407" s="28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2.75" customHeight="1">
      <c r="A408" s="284"/>
      <c r="B408" s="28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2.75" customHeight="1">
      <c r="A409" s="284"/>
      <c r="B409" s="28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2.75" customHeight="1">
      <c r="A410" s="284"/>
      <c r="B410" s="28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2.75" customHeight="1">
      <c r="A411" s="284"/>
      <c r="B411" s="28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2.75" customHeight="1">
      <c r="A412" s="284"/>
      <c r="B412" s="28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2.75" customHeight="1">
      <c r="A413" s="284"/>
      <c r="B413" s="28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2.75" customHeight="1">
      <c r="A414" s="284"/>
      <c r="B414" s="28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2.75" customHeight="1">
      <c r="A415" s="284"/>
      <c r="B415" s="28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2.75" customHeight="1">
      <c r="A416" s="284"/>
      <c r="B416" s="28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2.75" customHeight="1">
      <c r="A417" s="284"/>
      <c r="B417" s="28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2.75" customHeight="1">
      <c r="A418" s="284"/>
      <c r="B418" s="28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2.75" customHeight="1">
      <c r="A419" s="284"/>
      <c r="B419" s="28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2.75" customHeight="1">
      <c r="A420" s="284"/>
      <c r="B420" s="28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2.75" customHeight="1">
      <c r="A421" s="284"/>
      <c r="B421" s="28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2.75" customHeight="1">
      <c r="A422" s="284"/>
      <c r="B422" s="28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2.75" customHeight="1">
      <c r="A423" s="284"/>
      <c r="B423" s="28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2.75" customHeight="1">
      <c r="A424" s="284"/>
      <c r="B424" s="28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2.75" customHeight="1">
      <c r="A425" s="284"/>
      <c r="B425" s="28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2.75" customHeight="1">
      <c r="A426" s="284"/>
      <c r="B426" s="28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2.75" customHeight="1">
      <c r="A427" s="284"/>
      <c r="B427" s="28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2.75" customHeight="1">
      <c r="A428" s="284"/>
      <c r="B428" s="28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2.75" customHeight="1">
      <c r="A429" s="284"/>
      <c r="B429" s="28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2.75" customHeight="1">
      <c r="A430" s="284"/>
      <c r="B430" s="28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2.75" customHeight="1">
      <c r="A431" s="284"/>
      <c r="B431" s="28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2.75" customHeight="1">
      <c r="A432" s="284"/>
      <c r="B432" s="28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2.75" customHeight="1">
      <c r="A433" s="284"/>
      <c r="B433" s="28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2.75" customHeight="1">
      <c r="A434" s="284"/>
      <c r="B434" s="28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2.75" customHeight="1">
      <c r="A435" s="284"/>
      <c r="B435" s="28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2.75" customHeight="1">
      <c r="A436" s="284"/>
      <c r="B436" s="28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2.75" customHeight="1">
      <c r="A437" s="284"/>
      <c r="B437" s="28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2.75" customHeight="1">
      <c r="A438" s="284"/>
      <c r="B438" s="28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2.75" customHeight="1">
      <c r="A439" s="284"/>
      <c r="B439" s="28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2.75" customHeight="1">
      <c r="A440" s="284"/>
      <c r="B440" s="28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2.75" customHeight="1">
      <c r="A441" s="284"/>
      <c r="B441" s="28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2.75" customHeight="1">
      <c r="A442" s="284"/>
      <c r="B442" s="28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2.75" customHeight="1">
      <c r="A443" s="284"/>
      <c r="B443" s="28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2.75" customHeight="1">
      <c r="A444" s="284"/>
      <c r="B444" s="28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2.75" customHeight="1">
      <c r="A445" s="284"/>
      <c r="B445" s="28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2.75" customHeight="1">
      <c r="A446" s="284"/>
      <c r="B446" s="28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2.75" customHeight="1">
      <c r="A447" s="284"/>
      <c r="B447" s="28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2.75" customHeight="1">
      <c r="A448" s="284"/>
      <c r="B448" s="28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2.75" customHeight="1">
      <c r="A449" s="284"/>
      <c r="B449" s="28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2.75" customHeight="1">
      <c r="A450" s="284"/>
      <c r="B450" s="28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2.75" customHeight="1">
      <c r="A451" s="284"/>
      <c r="B451" s="28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2.75" customHeight="1">
      <c r="A452" s="284"/>
      <c r="B452" s="28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2.75" customHeight="1">
      <c r="A453" s="284"/>
      <c r="B453" s="28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2.75" customHeight="1">
      <c r="A454" s="284"/>
      <c r="B454" s="28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2.75" customHeight="1">
      <c r="A455" s="284"/>
      <c r="B455" s="28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2.75" customHeight="1">
      <c r="A456" s="284"/>
      <c r="B456" s="28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2.75" customHeight="1">
      <c r="A457" s="284"/>
      <c r="B457" s="28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2.75" customHeight="1">
      <c r="A458" s="284"/>
      <c r="B458" s="28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2.75" customHeight="1">
      <c r="A459" s="284"/>
      <c r="B459" s="28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2.75" customHeight="1">
      <c r="A460" s="284"/>
      <c r="B460" s="28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2.75" customHeight="1">
      <c r="A461" s="284"/>
      <c r="B461" s="28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2.75" customHeight="1">
      <c r="A462" s="284"/>
      <c r="B462" s="28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2.75" customHeight="1">
      <c r="A463" s="284"/>
      <c r="B463" s="28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2.75" customHeight="1">
      <c r="A464" s="284"/>
      <c r="B464" s="28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2.75" customHeight="1">
      <c r="A465" s="284"/>
      <c r="B465" s="28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2.75" customHeight="1">
      <c r="A466" s="284"/>
      <c r="B466" s="28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2.75" customHeight="1">
      <c r="A467" s="284"/>
      <c r="B467" s="28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2.75" customHeight="1">
      <c r="A468" s="284"/>
      <c r="B468" s="28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2.75" customHeight="1">
      <c r="A469" s="284"/>
      <c r="B469" s="28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2.75" customHeight="1">
      <c r="A470" s="284"/>
      <c r="B470" s="28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2.75" customHeight="1">
      <c r="A471" s="284"/>
      <c r="B471" s="28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2.75" customHeight="1">
      <c r="A472" s="284"/>
      <c r="B472" s="28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2.75" customHeight="1">
      <c r="A473" s="284"/>
      <c r="B473" s="28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2.75" customHeight="1">
      <c r="A474" s="284"/>
      <c r="B474" s="28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2.75" customHeight="1">
      <c r="A475" s="284"/>
      <c r="B475" s="28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2.75" customHeight="1">
      <c r="A476" s="284"/>
      <c r="B476" s="28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2.75" customHeight="1">
      <c r="A477" s="284"/>
      <c r="B477" s="28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2.75" customHeight="1">
      <c r="A478" s="284"/>
      <c r="B478" s="28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2.75" customHeight="1">
      <c r="A479" s="284"/>
      <c r="B479" s="28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2.75" customHeight="1">
      <c r="A480" s="284"/>
      <c r="B480" s="28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2.75" customHeight="1">
      <c r="A481" s="284"/>
      <c r="B481" s="28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2.75" customHeight="1">
      <c r="A482" s="284"/>
      <c r="B482" s="28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2.75" customHeight="1">
      <c r="A483" s="284"/>
      <c r="B483" s="28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2.75" customHeight="1">
      <c r="A484" s="284"/>
      <c r="B484" s="28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2.75" customHeight="1">
      <c r="A485" s="284"/>
      <c r="B485" s="28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2.75" customHeight="1">
      <c r="A486" s="284"/>
      <c r="B486" s="28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2.75" customHeight="1">
      <c r="A487" s="284"/>
      <c r="B487" s="28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2.75" customHeight="1">
      <c r="A488" s="284"/>
      <c r="B488" s="28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2.75" customHeight="1">
      <c r="A489" s="284"/>
      <c r="B489" s="28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2.75" customHeight="1">
      <c r="A490" s="284"/>
      <c r="B490" s="28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2.75" customHeight="1">
      <c r="A491" s="284"/>
      <c r="B491" s="28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2.75" customHeight="1">
      <c r="A492" s="284"/>
      <c r="B492" s="28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2.75" customHeight="1">
      <c r="A493" s="284"/>
      <c r="B493" s="28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2.75" customHeight="1">
      <c r="A494" s="284"/>
      <c r="B494" s="28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2.75" customHeight="1">
      <c r="A495" s="284"/>
      <c r="B495" s="28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2.75" customHeight="1">
      <c r="A496" s="284"/>
      <c r="B496" s="28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2.75" customHeight="1">
      <c r="A497" s="284"/>
      <c r="B497" s="28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2.75" customHeight="1">
      <c r="A498" s="284"/>
      <c r="B498" s="28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2.75" customHeight="1">
      <c r="A499" s="284"/>
      <c r="B499" s="28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2.75" customHeight="1">
      <c r="A500" s="284"/>
      <c r="B500" s="28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2.75" customHeight="1">
      <c r="A501" s="284"/>
      <c r="B501" s="28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2.75" customHeight="1">
      <c r="A502" s="284"/>
      <c r="B502" s="28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2.75" customHeight="1">
      <c r="A503" s="284"/>
      <c r="B503" s="28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2.75" customHeight="1">
      <c r="A504" s="284"/>
      <c r="B504" s="28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2.75" customHeight="1">
      <c r="A505" s="284"/>
      <c r="B505" s="28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2.75" customHeight="1">
      <c r="A506" s="284"/>
      <c r="B506" s="28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2.75" customHeight="1">
      <c r="A507" s="284"/>
      <c r="B507" s="28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2.75" customHeight="1">
      <c r="A508" s="284"/>
      <c r="B508" s="28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2.75" customHeight="1">
      <c r="A509" s="284"/>
      <c r="B509" s="28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2.75" customHeight="1">
      <c r="A510" s="284"/>
      <c r="B510" s="28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2.75" customHeight="1">
      <c r="A511" s="284"/>
      <c r="B511" s="28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2.75" customHeight="1">
      <c r="A512" s="284"/>
      <c r="B512" s="28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2.75" customHeight="1">
      <c r="A513" s="284"/>
      <c r="B513" s="28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2.75" customHeight="1">
      <c r="A514" s="284"/>
      <c r="B514" s="28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2.75" customHeight="1">
      <c r="A515" s="284"/>
      <c r="B515" s="28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2.75" customHeight="1">
      <c r="A516" s="284"/>
      <c r="B516" s="28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2.75" customHeight="1">
      <c r="A517" s="284"/>
      <c r="B517" s="28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2.75" customHeight="1">
      <c r="A518" s="284"/>
      <c r="B518" s="28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2.75" customHeight="1">
      <c r="A519" s="284"/>
      <c r="B519" s="28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2.75" customHeight="1">
      <c r="A520" s="284"/>
      <c r="B520" s="28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2.75" customHeight="1">
      <c r="A521" s="284"/>
      <c r="B521" s="28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2.75" customHeight="1">
      <c r="A522" s="284"/>
      <c r="B522" s="28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2.75" customHeight="1">
      <c r="A523" s="284"/>
      <c r="B523" s="28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2.75" customHeight="1">
      <c r="A524" s="284"/>
      <c r="B524" s="28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2.75" customHeight="1">
      <c r="A525" s="284"/>
      <c r="B525" s="28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2.75" customHeight="1">
      <c r="A526" s="284"/>
      <c r="B526" s="28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2.75" customHeight="1">
      <c r="A527" s="284"/>
      <c r="B527" s="28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2.75" customHeight="1">
      <c r="A528" s="284"/>
      <c r="B528" s="28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2.75" customHeight="1">
      <c r="A529" s="284"/>
      <c r="B529" s="28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2.75" customHeight="1">
      <c r="A530" s="284"/>
      <c r="B530" s="28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2.75" customHeight="1">
      <c r="A531" s="284"/>
      <c r="B531" s="28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2.75" customHeight="1">
      <c r="A532" s="284"/>
      <c r="B532" s="28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2.75" customHeight="1">
      <c r="A533" s="284"/>
      <c r="B533" s="28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2.75" customHeight="1">
      <c r="A534" s="284"/>
      <c r="B534" s="28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2.75" customHeight="1">
      <c r="A535" s="284"/>
      <c r="B535" s="28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2.75" customHeight="1">
      <c r="A536" s="284"/>
      <c r="B536" s="28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2.75" customHeight="1">
      <c r="A537" s="284"/>
      <c r="B537" s="28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2.75" customHeight="1">
      <c r="A538" s="284"/>
      <c r="B538" s="28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2.75" customHeight="1">
      <c r="A539" s="284"/>
      <c r="B539" s="28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2.75" customHeight="1">
      <c r="A540" s="284"/>
      <c r="B540" s="28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2.75" customHeight="1">
      <c r="A541" s="284"/>
      <c r="B541" s="28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2.75" customHeight="1">
      <c r="A542" s="284"/>
      <c r="B542" s="28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2.75" customHeight="1">
      <c r="A543" s="284"/>
      <c r="B543" s="28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2.75" customHeight="1">
      <c r="A544" s="284"/>
      <c r="B544" s="28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2.75" customHeight="1">
      <c r="A545" s="284"/>
      <c r="B545" s="28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2.75" customHeight="1">
      <c r="A546" s="284"/>
      <c r="B546" s="28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2.75" customHeight="1">
      <c r="A547" s="284"/>
      <c r="B547" s="28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2.75" customHeight="1">
      <c r="A548" s="284"/>
      <c r="B548" s="28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2.75" customHeight="1">
      <c r="A549" s="284"/>
      <c r="B549" s="28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2.75" customHeight="1">
      <c r="A550" s="284"/>
      <c r="B550" s="28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2.75" customHeight="1">
      <c r="A551" s="284"/>
      <c r="B551" s="28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2.75" customHeight="1">
      <c r="A552" s="284"/>
      <c r="B552" s="28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2.75" customHeight="1">
      <c r="A553" s="284"/>
      <c r="B553" s="28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2.75" customHeight="1">
      <c r="A554" s="284"/>
      <c r="B554" s="28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2.75" customHeight="1">
      <c r="A555" s="284"/>
      <c r="B555" s="28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2.75" customHeight="1">
      <c r="A556" s="284"/>
      <c r="B556" s="28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2.75" customHeight="1">
      <c r="A557" s="284"/>
      <c r="B557" s="28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2.75" customHeight="1">
      <c r="A558" s="284"/>
      <c r="B558" s="28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2.75" customHeight="1">
      <c r="A559" s="284"/>
      <c r="B559" s="28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2.75" customHeight="1">
      <c r="A560" s="284"/>
      <c r="B560" s="28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2.75" customHeight="1">
      <c r="A561" s="284"/>
      <c r="B561" s="28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2.75" customHeight="1">
      <c r="A562" s="284"/>
      <c r="B562" s="28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2.75" customHeight="1">
      <c r="A563" s="284"/>
      <c r="B563" s="28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2.75" customHeight="1">
      <c r="A564" s="284"/>
      <c r="B564" s="28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2.75" customHeight="1">
      <c r="A565" s="284"/>
      <c r="B565" s="28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2.75" customHeight="1">
      <c r="A566" s="284"/>
      <c r="B566" s="28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2.75" customHeight="1">
      <c r="A567" s="284"/>
      <c r="B567" s="28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2.75" customHeight="1">
      <c r="A568" s="284"/>
      <c r="B568" s="28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2.75" customHeight="1">
      <c r="A569" s="284"/>
      <c r="B569" s="28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2.75" customHeight="1">
      <c r="A570" s="284"/>
      <c r="B570" s="28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2.75" customHeight="1">
      <c r="A571" s="284"/>
      <c r="B571" s="28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2.75" customHeight="1">
      <c r="A572" s="284"/>
      <c r="B572" s="28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2.75" customHeight="1">
      <c r="A573" s="284"/>
      <c r="B573" s="28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2.75" customHeight="1">
      <c r="A574" s="284"/>
      <c r="B574" s="28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2.75" customHeight="1">
      <c r="A575" s="284"/>
      <c r="B575" s="28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2.75" customHeight="1">
      <c r="A576" s="284"/>
      <c r="B576" s="28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2.75" customHeight="1">
      <c r="A577" s="284"/>
      <c r="B577" s="28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2.75" customHeight="1">
      <c r="A578" s="284"/>
      <c r="B578" s="28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2.75" customHeight="1">
      <c r="A579" s="284"/>
      <c r="B579" s="28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2.75" customHeight="1">
      <c r="A580" s="284"/>
      <c r="B580" s="28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2.75" customHeight="1">
      <c r="A581" s="284"/>
      <c r="B581" s="28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2.75" customHeight="1">
      <c r="A582" s="284"/>
      <c r="B582" s="28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2.75" customHeight="1">
      <c r="A583" s="284"/>
      <c r="B583" s="28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2.75" customHeight="1">
      <c r="A584" s="284"/>
      <c r="B584" s="28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2.75" customHeight="1">
      <c r="A585" s="284"/>
      <c r="B585" s="28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2.75" customHeight="1">
      <c r="A586" s="284"/>
      <c r="B586" s="28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2.75" customHeight="1">
      <c r="A587" s="284"/>
      <c r="B587" s="28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2.75" customHeight="1">
      <c r="A588" s="284"/>
      <c r="B588" s="28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2.75" customHeight="1">
      <c r="A589" s="284"/>
      <c r="B589" s="28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2.75" customHeight="1">
      <c r="A590" s="284"/>
      <c r="B590" s="28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2.75" customHeight="1">
      <c r="A591" s="284"/>
      <c r="B591" s="28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2.75" customHeight="1">
      <c r="A592" s="284"/>
      <c r="B592" s="28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2.75" customHeight="1">
      <c r="A593" s="284"/>
      <c r="B593" s="28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2.75" customHeight="1">
      <c r="A594" s="284"/>
      <c r="B594" s="28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2.75" customHeight="1">
      <c r="A595" s="284"/>
      <c r="B595" s="28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2.75" customHeight="1">
      <c r="A596" s="284"/>
      <c r="B596" s="28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2.75" customHeight="1">
      <c r="A597" s="284"/>
      <c r="B597" s="28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2.75" customHeight="1">
      <c r="A598" s="284"/>
      <c r="B598" s="28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2.75" customHeight="1">
      <c r="A599" s="284"/>
      <c r="B599" s="28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2.75" customHeight="1">
      <c r="A600" s="284"/>
      <c r="B600" s="28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2.75" customHeight="1">
      <c r="A601" s="284"/>
      <c r="B601" s="28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2.75" customHeight="1">
      <c r="A602" s="284"/>
      <c r="B602" s="28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2.75" customHeight="1">
      <c r="A603" s="284"/>
      <c r="B603" s="28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2.75" customHeight="1">
      <c r="A604" s="284"/>
      <c r="B604" s="28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2.75" customHeight="1">
      <c r="A605" s="284"/>
      <c r="B605" s="28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2.75" customHeight="1">
      <c r="A606" s="284"/>
      <c r="B606" s="28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2.75" customHeight="1">
      <c r="A607" s="284"/>
      <c r="B607" s="28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2.75" customHeight="1">
      <c r="A608" s="284"/>
      <c r="B608" s="28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2.75" customHeight="1">
      <c r="A609" s="284"/>
      <c r="B609" s="28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2.75" customHeight="1">
      <c r="A610" s="284"/>
      <c r="B610" s="28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2.75" customHeight="1">
      <c r="A611" s="284"/>
      <c r="B611" s="28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2.75" customHeight="1">
      <c r="A612" s="284"/>
      <c r="B612" s="28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2.75" customHeight="1">
      <c r="A613" s="284"/>
      <c r="B613" s="28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2.75" customHeight="1">
      <c r="A614" s="284"/>
      <c r="B614" s="28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2.75" customHeight="1">
      <c r="A615" s="284"/>
      <c r="B615" s="28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2.75" customHeight="1">
      <c r="A616" s="284"/>
      <c r="B616" s="28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2.75" customHeight="1">
      <c r="A617" s="284"/>
      <c r="B617" s="28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2.75" customHeight="1">
      <c r="A618" s="284"/>
      <c r="B618" s="28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2.75" customHeight="1">
      <c r="A619" s="284"/>
      <c r="B619" s="28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2.75" customHeight="1">
      <c r="A620" s="284"/>
      <c r="B620" s="28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2.75" customHeight="1">
      <c r="A621" s="284"/>
      <c r="B621" s="28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2.75" customHeight="1">
      <c r="A622" s="284"/>
      <c r="B622" s="28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2.75" customHeight="1">
      <c r="A623" s="284"/>
      <c r="B623" s="28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2.75" customHeight="1">
      <c r="A624" s="284"/>
      <c r="B624" s="28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2.75" customHeight="1">
      <c r="A625" s="284"/>
      <c r="B625" s="28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2.75" customHeight="1">
      <c r="A626" s="284"/>
      <c r="B626" s="28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2.75" customHeight="1">
      <c r="A627" s="284"/>
      <c r="B627" s="28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2.75" customHeight="1">
      <c r="A628" s="284"/>
      <c r="B628" s="28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2.75" customHeight="1">
      <c r="A629" s="284"/>
      <c r="B629" s="28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2.75" customHeight="1">
      <c r="A630" s="284"/>
      <c r="B630" s="28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2.75" customHeight="1">
      <c r="A631" s="284"/>
      <c r="B631" s="28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2.75" customHeight="1">
      <c r="A632" s="284"/>
      <c r="B632" s="28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2.75" customHeight="1">
      <c r="A633" s="284"/>
      <c r="B633" s="28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2.75" customHeight="1">
      <c r="A634" s="284"/>
      <c r="B634" s="28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2.75" customHeight="1">
      <c r="A635" s="284"/>
      <c r="B635" s="28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2.75" customHeight="1">
      <c r="A636" s="284"/>
      <c r="B636" s="28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2.75" customHeight="1">
      <c r="A637" s="284"/>
      <c r="B637" s="28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2.75" customHeight="1">
      <c r="A638" s="284"/>
      <c r="B638" s="28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2.75" customHeight="1">
      <c r="A639" s="284"/>
      <c r="B639" s="28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2.75" customHeight="1">
      <c r="A640" s="284"/>
      <c r="B640" s="28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2.75" customHeight="1">
      <c r="A641" s="284"/>
      <c r="B641" s="28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2.75" customHeight="1">
      <c r="A642" s="284"/>
      <c r="B642" s="28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2.75" customHeight="1">
      <c r="A643" s="284"/>
      <c r="B643" s="28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2.75" customHeight="1">
      <c r="A644" s="284"/>
      <c r="B644" s="28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2.75" customHeight="1">
      <c r="A645" s="284"/>
      <c r="B645" s="28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2.75" customHeight="1">
      <c r="A646" s="284"/>
      <c r="B646" s="28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2.75" customHeight="1">
      <c r="A647" s="284"/>
      <c r="B647" s="28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2.75" customHeight="1">
      <c r="A648" s="284"/>
      <c r="B648" s="28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2.75" customHeight="1">
      <c r="A649" s="284"/>
      <c r="B649" s="28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2.75" customHeight="1">
      <c r="A650" s="284"/>
      <c r="B650" s="28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2.75" customHeight="1">
      <c r="A651" s="284"/>
      <c r="B651" s="28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2.75" customHeight="1">
      <c r="A652" s="284"/>
      <c r="B652" s="28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2.75" customHeight="1">
      <c r="A653" s="284"/>
      <c r="B653" s="28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2.75" customHeight="1">
      <c r="A654" s="284"/>
      <c r="B654" s="28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2.75" customHeight="1">
      <c r="A655" s="284"/>
      <c r="B655" s="28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2.75" customHeight="1">
      <c r="A656" s="284"/>
      <c r="B656" s="28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2.75" customHeight="1">
      <c r="A657" s="284"/>
      <c r="B657" s="28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2.75" customHeight="1">
      <c r="A658" s="284"/>
      <c r="B658" s="28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2.75" customHeight="1">
      <c r="A659" s="284"/>
      <c r="B659" s="28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2.75" customHeight="1">
      <c r="A660" s="284"/>
      <c r="B660" s="28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2.75" customHeight="1">
      <c r="A661" s="284"/>
      <c r="B661" s="28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2.75" customHeight="1">
      <c r="A662" s="284"/>
      <c r="B662" s="28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2.75" customHeight="1">
      <c r="A663" s="284"/>
      <c r="B663" s="28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2.75" customHeight="1">
      <c r="A664" s="284"/>
      <c r="B664" s="28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2.75" customHeight="1">
      <c r="A665" s="284"/>
      <c r="B665" s="28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2.75" customHeight="1">
      <c r="A666" s="284"/>
      <c r="B666" s="28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2.75" customHeight="1">
      <c r="A667" s="284"/>
      <c r="B667" s="28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2.75" customHeight="1">
      <c r="A668" s="284"/>
      <c r="B668" s="28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2.75" customHeight="1">
      <c r="A669" s="284"/>
      <c r="B669" s="28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2.75" customHeight="1">
      <c r="A670" s="284"/>
      <c r="B670" s="28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2.75" customHeight="1">
      <c r="A671" s="284"/>
      <c r="B671" s="28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2.75" customHeight="1">
      <c r="A672" s="284"/>
      <c r="B672" s="28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2.75" customHeight="1">
      <c r="A673" s="284"/>
      <c r="B673" s="28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2.75" customHeight="1">
      <c r="A674" s="284"/>
      <c r="B674" s="28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2.75" customHeight="1">
      <c r="A675" s="284"/>
      <c r="B675" s="28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2.75" customHeight="1">
      <c r="A676" s="284"/>
      <c r="B676" s="28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2.75" customHeight="1">
      <c r="A677" s="284"/>
      <c r="B677" s="28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2.75" customHeight="1">
      <c r="A678" s="284"/>
      <c r="B678" s="28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2.75" customHeight="1">
      <c r="A679" s="284"/>
      <c r="B679" s="28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2.75" customHeight="1">
      <c r="A680" s="284"/>
      <c r="B680" s="28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2.75" customHeight="1">
      <c r="A681" s="284"/>
      <c r="B681" s="28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2.75" customHeight="1">
      <c r="A682" s="284"/>
      <c r="B682" s="28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2.75" customHeight="1">
      <c r="A683" s="284"/>
      <c r="B683" s="28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2.75" customHeight="1">
      <c r="A684" s="284"/>
      <c r="B684" s="28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2.75" customHeight="1">
      <c r="A685" s="284"/>
      <c r="B685" s="28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2.75" customHeight="1">
      <c r="A686" s="284"/>
      <c r="B686" s="28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2.75" customHeight="1">
      <c r="A687" s="284"/>
      <c r="B687" s="28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2.75" customHeight="1">
      <c r="A688" s="284"/>
      <c r="B688" s="28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2.75" customHeight="1">
      <c r="A689" s="284"/>
      <c r="B689" s="28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2.75" customHeight="1">
      <c r="A690" s="284"/>
      <c r="B690" s="28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2.75" customHeight="1">
      <c r="A691" s="284"/>
      <c r="B691" s="28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2.75" customHeight="1">
      <c r="A692" s="284"/>
      <c r="B692" s="28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2.75" customHeight="1">
      <c r="A693" s="284"/>
      <c r="B693" s="28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2.75" customHeight="1">
      <c r="A694" s="284"/>
      <c r="B694" s="28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2.75" customHeight="1">
      <c r="A695" s="284"/>
      <c r="B695" s="28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2.75" customHeight="1">
      <c r="A696" s="284"/>
      <c r="B696" s="28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2.75" customHeight="1">
      <c r="A697" s="284"/>
      <c r="B697" s="28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2.75" customHeight="1">
      <c r="A698" s="284"/>
      <c r="B698" s="28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2.75" customHeight="1">
      <c r="A699" s="284"/>
      <c r="B699" s="28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2.75" customHeight="1">
      <c r="A700" s="284"/>
      <c r="B700" s="28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2.75" customHeight="1">
      <c r="A701" s="284"/>
      <c r="B701" s="28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2.75" customHeight="1">
      <c r="A702" s="284"/>
      <c r="B702" s="28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2.75" customHeight="1">
      <c r="A703" s="284"/>
      <c r="B703" s="28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2.75" customHeight="1">
      <c r="A704" s="284"/>
      <c r="B704" s="28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2.75" customHeight="1">
      <c r="A705" s="284"/>
      <c r="B705" s="28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2.75" customHeight="1">
      <c r="A706" s="284"/>
      <c r="B706" s="28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2.75" customHeight="1">
      <c r="A707" s="284"/>
      <c r="B707" s="28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2.75" customHeight="1">
      <c r="A708" s="284"/>
      <c r="B708" s="28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2.75" customHeight="1">
      <c r="A709" s="284"/>
      <c r="B709" s="28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2.75" customHeight="1">
      <c r="A710" s="284"/>
      <c r="B710" s="28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2.75" customHeight="1">
      <c r="A711" s="284"/>
      <c r="B711" s="28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2.75" customHeight="1">
      <c r="A712" s="284"/>
      <c r="B712" s="28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2.75" customHeight="1">
      <c r="A713" s="284"/>
      <c r="B713" s="28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2.75" customHeight="1">
      <c r="A714" s="284"/>
      <c r="B714" s="28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2.75" customHeight="1">
      <c r="A715" s="284"/>
      <c r="B715" s="28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2.75" customHeight="1">
      <c r="A716" s="284"/>
      <c r="B716" s="28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2.75" customHeight="1">
      <c r="A717" s="284"/>
      <c r="B717" s="28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2.75" customHeight="1">
      <c r="A718" s="284"/>
      <c r="B718" s="28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2.75" customHeight="1">
      <c r="A719" s="284"/>
      <c r="B719" s="28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2.75" customHeight="1">
      <c r="A720" s="284"/>
      <c r="B720" s="28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2.75" customHeight="1">
      <c r="A721" s="284"/>
      <c r="B721" s="28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2.75" customHeight="1">
      <c r="A722" s="284"/>
      <c r="B722" s="28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2.75" customHeight="1">
      <c r="A723" s="284"/>
      <c r="B723" s="28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2.75" customHeight="1">
      <c r="A724" s="284"/>
      <c r="B724" s="28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2.75" customHeight="1">
      <c r="A725" s="284"/>
      <c r="B725" s="28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2.75" customHeight="1">
      <c r="A726" s="284"/>
      <c r="B726" s="28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2.75" customHeight="1">
      <c r="A727" s="284"/>
      <c r="B727" s="28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2.75" customHeight="1">
      <c r="A728" s="284"/>
      <c r="B728" s="28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2.75" customHeight="1">
      <c r="A729" s="284"/>
      <c r="B729" s="28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2.75" customHeight="1">
      <c r="A730" s="284"/>
      <c r="B730" s="28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2.75" customHeight="1">
      <c r="A731" s="284"/>
      <c r="B731" s="28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2.75" customHeight="1">
      <c r="A732" s="284"/>
      <c r="B732" s="28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2.75" customHeight="1">
      <c r="A733" s="284"/>
      <c r="B733" s="28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2.75" customHeight="1">
      <c r="A734" s="284"/>
      <c r="B734" s="28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2.75" customHeight="1">
      <c r="A735" s="284"/>
      <c r="B735" s="28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2.75" customHeight="1">
      <c r="A736" s="284"/>
      <c r="B736" s="28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2.75" customHeight="1">
      <c r="A737" s="284"/>
      <c r="B737" s="28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2.75" customHeight="1">
      <c r="A738" s="284"/>
      <c r="B738" s="28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2.75" customHeight="1">
      <c r="A739" s="284"/>
      <c r="B739" s="28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2.75" customHeight="1">
      <c r="A740" s="284"/>
      <c r="B740" s="28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2.75" customHeight="1">
      <c r="A741" s="284"/>
      <c r="B741" s="28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2.75" customHeight="1">
      <c r="A742" s="284"/>
      <c r="B742" s="28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2.75" customHeight="1">
      <c r="A743" s="284"/>
      <c r="B743" s="28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2.75" customHeight="1">
      <c r="A744" s="284"/>
      <c r="B744" s="28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2.75" customHeight="1">
      <c r="A745" s="284"/>
      <c r="B745" s="28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2.75" customHeight="1">
      <c r="A746" s="284"/>
      <c r="B746" s="28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2.75" customHeight="1">
      <c r="A747" s="284"/>
      <c r="B747" s="28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2.75" customHeight="1">
      <c r="A748" s="284"/>
      <c r="B748" s="28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2.75" customHeight="1">
      <c r="A749" s="284"/>
      <c r="B749" s="28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2.75" customHeight="1">
      <c r="A750" s="284"/>
      <c r="B750" s="28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2.75" customHeight="1">
      <c r="A751" s="284"/>
      <c r="B751" s="28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2.75" customHeight="1">
      <c r="A752" s="284"/>
      <c r="B752" s="28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2.75" customHeight="1">
      <c r="A753" s="284"/>
      <c r="B753" s="28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2.75" customHeight="1">
      <c r="A754" s="284"/>
      <c r="B754" s="28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2.75" customHeight="1">
      <c r="A755" s="284"/>
      <c r="B755" s="28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2.75" customHeight="1">
      <c r="A756" s="284"/>
      <c r="B756" s="28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2.75" customHeight="1">
      <c r="A757" s="284"/>
      <c r="B757" s="28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2.75" customHeight="1">
      <c r="A758" s="284"/>
      <c r="B758" s="28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2.75" customHeight="1">
      <c r="A759" s="284"/>
      <c r="B759" s="28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2.75" customHeight="1">
      <c r="A760" s="284"/>
      <c r="B760" s="28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2.75" customHeight="1">
      <c r="A761" s="284"/>
      <c r="B761" s="28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2.75" customHeight="1">
      <c r="A762" s="284"/>
      <c r="B762" s="28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2.75" customHeight="1">
      <c r="A763" s="284"/>
      <c r="B763" s="28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2.75" customHeight="1">
      <c r="A764" s="284"/>
      <c r="B764" s="28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2.75" customHeight="1">
      <c r="A765" s="284"/>
      <c r="B765" s="28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2.75" customHeight="1">
      <c r="A766" s="284"/>
      <c r="B766" s="28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2.75" customHeight="1">
      <c r="A767" s="284"/>
      <c r="B767" s="28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2.75" customHeight="1">
      <c r="A768" s="284"/>
      <c r="B768" s="28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2.75" customHeight="1">
      <c r="A769" s="284"/>
      <c r="B769" s="28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2.75" customHeight="1">
      <c r="A770" s="284"/>
      <c r="B770" s="28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2.75" customHeight="1">
      <c r="A771" s="284"/>
      <c r="B771" s="28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2.75" customHeight="1">
      <c r="A772" s="284"/>
      <c r="B772" s="28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2.75" customHeight="1">
      <c r="A773" s="284"/>
      <c r="B773" s="28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2.75" customHeight="1">
      <c r="A774" s="284"/>
      <c r="B774" s="28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2.75" customHeight="1">
      <c r="A775" s="284"/>
      <c r="B775" s="28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2.75" customHeight="1">
      <c r="A776" s="284"/>
      <c r="B776" s="28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2.75" customHeight="1">
      <c r="A777" s="284"/>
      <c r="B777" s="28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2.75" customHeight="1">
      <c r="A778" s="284"/>
      <c r="B778" s="28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2.75" customHeight="1">
      <c r="A779" s="284"/>
      <c r="B779" s="28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2.75" customHeight="1">
      <c r="A780" s="284"/>
      <c r="B780" s="28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2.75" customHeight="1">
      <c r="A781" s="284"/>
      <c r="B781" s="28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2.75" customHeight="1">
      <c r="A782" s="284"/>
      <c r="B782" s="28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2.75" customHeight="1">
      <c r="A783" s="284"/>
      <c r="B783" s="28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2.75" customHeight="1">
      <c r="A784" s="284"/>
      <c r="B784" s="28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2.75" customHeight="1">
      <c r="A785" s="284"/>
      <c r="B785" s="28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2.75" customHeight="1">
      <c r="A786" s="284"/>
      <c r="B786" s="28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2.75" customHeight="1">
      <c r="A787" s="284"/>
      <c r="B787" s="28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2.75" customHeight="1">
      <c r="A788" s="284"/>
      <c r="B788" s="28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2.75" customHeight="1">
      <c r="A789" s="284"/>
      <c r="B789" s="28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2.75" customHeight="1">
      <c r="A790" s="284"/>
      <c r="B790" s="28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2.75" customHeight="1">
      <c r="A791" s="284"/>
      <c r="B791" s="28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2.75" customHeight="1">
      <c r="A792" s="284"/>
      <c r="B792" s="28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2.75" customHeight="1">
      <c r="A793" s="284"/>
      <c r="B793" s="28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2.75" customHeight="1">
      <c r="A794" s="284"/>
      <c r="B794" s="28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2.75" customHeight="1">
      <c r="A795" s="284"/>
      <c r="B795" s="28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2.75" customHeight="1">
      <c r="A796" s="284"/>
      <c r="B796" s="28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2.75" customHeight="1">
      <c r="A797" s="284"/>
      <c r="B797" s="28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2.75" customHeight="1">
      <c r="A798" s="284"/>
      <c r="B798" s="28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2.75" customHeight="1">
      <c r="A799" s="284"/>
      <c r="B799" s="28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2.75" customHeight="1">
      <c r="A800" s="284"/>
      <c r="B800" s="28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2.75" customHeight="1">
      <c r="A801" s="284"/>
      <c r="B801" s="28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2.75" customHeight="1">
      <c r="A802" s="284"/>
      <c r="B802" s="28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2.75" customHeight="1">
      <c r="A803" s="284"/>
      <c r="B803" s="28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2.75" customHeight="1">
      <c r="A804" s="284"/>
      <c r="B804" s="28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2.75" customHeight="1">
      <c r="A805" s="284"/>
      <c r="B805" s="28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2.75" customHeight="1">
      <c r="A806" s="284"/>
      <c r="B806" s="28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2.75" customHeight="1">
      <c r="A807" s="284"/>
      <c r="B807" s="28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2.75" customHeight="1">
      <c r="A808" s="284"/>
      <c r="B808" s="28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2.75" customHeight="1">
      <c r="A809" s="284"/>
      <c r="B809" s="28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2.75" customHeight="1">
      <c r="A810" s="284"/>
      <c r="B810" s="28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2.75" customHeight="1">
      <c r="A811" s="284"/>
      <c r="B811" s="28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2.75" customHeight="1">
      <c r="A812" s="284"/>
      <c r="B812" s="28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2.75" customHeight="1">
      <c r="A813" s="284"/>
      <c r="B813" s="28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2.75" customHeight="1">
      <c r="A814" s="284"/>
      <c r="B814" s="28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2.75" customHeight="1">
      <c r="A815" s="284"/>
      <c r="B815" s="28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2.75" customHeight="1">
      <c r="A816" s="284"/>
      <c r="B816" s="28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2.75" customHeight="1">
      <c r="A817" s="284"/>
      <c r="B817" s="28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2.75" customHeight="1">
      <c r="A818" s="284"/>
      <c r="B818" s="28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2.75" customHeight="1">
      <c r="A819" s="284"/>
      <c r="B819" s="28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2.75" customHeight="1">
      <c r="A820" s="284"/>
      <c r="B820" s="28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2.75" customHeight="1">
      <c r="A821" s="284"/>
      <c r="B821" s="28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2.75" customHeight="1">
      <c r="A822" s="284"/>
      <c r="B822" s="28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2.75" customHeight="1">
      <c r="A823" s="284"/>
      <c r="B823" s="28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2.75" customHeight="1">
      <c r="A824" s="284"/>
      <c r="B824" s="28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2.75" customHeight="1">
      <c r="A825" s="284"/>
      <c r="B825" s="28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2.75" customHeight="1">
      <c r="A826" s="284"/>
      <c r="B826" s="28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2.75" customHeight="1">
      <c r="A827" s="284"/>
      <c r="B827" s="28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2.75" customHeight="1">
      <c r="A828" s="284"/>
      <c r="B828" s="28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2.75" customHeight="1">
      <c r="A829" s="284"/>
      <c r="B829" s="28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2.75" customHeight="1">
      <c r="A830" s="284"/>
      <c r="B830" s="28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2.75" customHeight="1">
      <c r="A831" s="284"/>
      <c r="B831" s="28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2.75" customHeight="1">
      <c r="A832" s="284"/>
      <c r="B832" s="28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2.75" customHeight="1">
      <c r="A833" s="284"/>
      <c r="B833" s="28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2.75" customHeight="1">
      <c r="A834" s="284"/>
      <c r="B834" s="28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2.75" customHeight="1">
      <c r="A835" s="284"/>
      <c r="B835" s="28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2.75" customHeight="1">
      <c r="A836" s="284"/>
      <c r="B836" s="28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2.75" customHeight="1">
      <c r="A837" s="284"/>
      <c r="B837" s="28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2.75" customHeight="1">
      <c r="A838" s="284"/>
      <c r="B838" s="28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2.75" customHeight="1">
      <c r="A839" s="284"/>
      <c r="B839" s="28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2.75" customHeight="1">
      <c r="A840" s="284"/>
      <c r="B840" s="28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2.75" customHeight="1">
      <c r="A841" s="284"/>
      <c r="B841" s="28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2.75" customHeight="1">
      <c r="A842" s="284"/>
      <c r="B842" s="28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2.75" customHeight="1">
      <c r="A843" s="284"/>
      <c r="B843" s="28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2.75" customHeight="1">
      <c r="A844" s="284"/>
      <c r="B844" s="28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2.75" customHeight="1">
      <c r="A845" s="284"/>
      <c r="B845" s="28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2.75" customHeight="1">
      <c r="A846" s="284"/>
      <c r="B846" s="28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2.75" customHeight="1">
      <c r="A847" s="284"/>
      <c r="B847" s="28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2.75" customHeight="1">
      <c r="A848" s="284"/>
      <c r="B848" s="28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2.75" customHeight="1">
      <c r="A849" s="284"/>
      <c r="B849" s="28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2.75" customHeight="1">
      <c r="A850" s="284"/>
      <c r="B850" s="28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2.75" customHeight="1">
      <c r="A851" s="284"/>
      <c r="B851" s="28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2.75" customHeight="1">
      <c r="A852" s="284"/>
      <c r="B852" s="28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2.75" customHeight="1">
      <c r="A853" s="284"/>
      <c r="B853" s="28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2.75" customHeight="1">
      <c r="A854" s="284"/>
      <c r="B854" s="28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2.75" customHeight="1">
      <c r="A855" s="284"/>
      <c r="B855" s="28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2.75" customHeight="1">
      <c r="A856" s="284"/>
      <c r="B856" s="28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2.75" customHeight="1">
      <c r="A857" s="284"/>
      <c r="B857" s="28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2.75" customHeight="1">
      <c r="A858" s="284"/>
      <c r="B858" s="28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2.75" customHeight="1">
      <c r="A859" s="284"/>
      <c r="B859" s="28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2.75" customHeight="1">
      <c r="A860" s="284"/>
      <c r="B860" s="28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2.75" customHeight="1">
      <c r="A861" s="284"/>
      <c r="B861" s="28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2.75" customHeight="1">
      <c r="A862" s="284"/>
      <c r="B862" s="28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2.75" customHeight="1">
      <c r="A863" s="284"/>
      <c r="B863" s="28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2.75" customHeight="1">
      <c r="A864" s="284"/>
      <c r="B864" s="28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2.75" customHeight="1">
      <c r="A865" s="284"/>
      <c r="B865" s="28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2.75" customHeight="1">
      <c r="A866" s="284"/>
      <c r="B866" s="28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2.75" customHeight="1">
      <c r="A867" s="284"/>
      <c r="B867" s="28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2.75" customHeight="1">
      <c r="A868" s="284"/>
      <c r="B868" s="28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2.75" customHeight="1">
      <c r="A869" s="284"/>
      <c r="B869" s="28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2.75" customHeight="1">
      <c r="A870" s="284"/>
      <c r="B870" s="28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2.75" customHeight="1">
      <c r="A871" s="284"/>
      <c r="B871" s="28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2.75" customHeight="1">
      <c r="A872" s="284"/>
      <c r="B872" s="28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2.75" customHeight="1">
      <c r="A873" s="284"/>
      <c r="B873" s="28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2.75" customHeight="1">
      <c r="A874" s="284"/>
      <c r="B874" s="28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2.75" customHeight="1">
      <c r="A875" s="284"/>
      <c r="B875" s="28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2.75" customHeight="1">
      <c r="A876" s="284"/>
      <c r="B876" s="28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2.75" customHeight="1">
      <c r="A877" s="284"/>
      <c r="B877" s="28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2.75" customHeight="1">
      <c r="A878" s="284"/>
      <c r="B878" s="28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2.75" customHeight="1">
      <c r="A879" s="284"/>
      <c r="B879" s="28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2.75" customHeight="1">
      <c r="A880" s="284"/>
      <c r="B880" s="28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2.75" customHeight="1">
      <c r="A881" s="284"/>
      <c r="B881" s="28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2.75" customHeight="1">
      <c r="A882" s="284"/>
      <c r="B882" s="28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2.75" customHeight="1">
      <c r="A883" s="284"/>
      <c r="B883" s="28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2.75" customHeight="1">
      <c r="A884" s="284"/>
      <c r="B884" s="28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2.75" customHeight="1">
      <c r="A885" s="284"/>
      <c r="B885" s="28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2.75" customHeight="1">
      <c r="A886" s="284"/>
      <c r="B886" s="28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2.75" customHeight="1">
      <c r="A887" s="284"/>
      <c r="B887" s="28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2.75" customHeight="1">
      <c r="A888" s="284"/>
      <c r="B888" s="28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2.75" customHeight="1">
      <c r="A889" s="284"/>
      <c r="B889" s="28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2.75" customHeight="1">
      <c r="A890" s="284"/>
      <c r="B890" s="28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2.75" customHeight="1">
      <c r="A891" s="284"/>
      <c r="B891" s="28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2.75" customHeight="1">
      <c r="A892" s="284"/>
      <c r="B892" s="28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2.75" customHeight="1">
      <c r="A893" s="284"/>
      <c r="B893" s="28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2.75" customHeight="1">
      <c r="A894" s="284"/>
      <c r="B894" s="28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2.75" customHeight="1">
      <c r="A895" s="284"/>
      <c r="B895" s="28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2.75" customHeight="1">
      <c r="A896" s="284"/>
      <c r="B896" s="28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2.75" customHeight="1">
      <c r="A897" s="284"/>
      <c r="B897" s="28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2.75" customHeight="1">
      <c r="A898" s="284"/>
      <c r="B898" s="28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2.75" customHeight="1">
      <c r="A899" s="284"/>
      <c r="B899" s="28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2.75" customHeight="1">
      <c r="A900" s="284"/>
      <c r="B900" s="28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2.75" customHeight="1">
      <c r="A901" s="284"/>
      <c r="B901" s="28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2.75" customHeight="1">
      <c r="A902" s="284"/>
      <c r="B902" s="28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2.75" customHeight="1">
      <c r="A903" s="284"/>
      <c r="B903" s="28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2.75" customHeight="1">
      <c r="A904" s="284"/>
      <c r="B904" s="28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2.75" customHeight="1">
      <c r="A905" s="284"/>
      <c r="B905" s="28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2.75" customHeight="1">
      <c r="A906" s="284"/>
      <c r="B906" s="28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2.75" customHeight="1">
      <c r="A907" s="284"/>
      <c r="B907" s="28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2.75" customHeight="1">
      <c r="A908" s="284"/>
      <c r="B908" s="28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2.75" customHeight="1">
      <c r="A909" s="284"/>
      <c r="B909" s="28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2.75" customHeight="1">
      <c r="A910" s="284"/>
      <c r="B910" s="28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2.75" customHeight="1">
      <c r="A911" s="284"/>
      <c r="B911" s="28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2.75" customHeight="1">
      <c r="A912" s="284"/>
      <c r="B912" s="28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2.75" customHeight="1">
      <c r="A913" s="284"/>
      <c r="B913" s="28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2.75" customHeight="1">
      <c r="A914" s="284"/>
      <c r="B914" s="28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2.75" customHeight="1">
      <c r="A915" s="284"/>
      <c r="B915" s="28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2.75" customHeight="1">
      <c r="A916" s="284"/>
      <c r="B916" s="28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2.75" customHeight="1">
      <c r="A917" s="284"/>
      <c r="B917" s="28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2.75" customHeight="1">
      <c r="A918" s="284"/>
      <c r="B918" s="28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2.75" customHeight="1">
      <c r="A919" s="284"/>
      <c r="B919" s="28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2.75" customHeight="1">
      <c r="A920" s="284"/>
      <c r="B920" s="28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2.75" customHeight="1">
      <c r="A921" s="284"/>
      <c r="B921" s="28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2.75" customHeight="1">
      <c r="A922" s="284"/>
      <c r="B922" s="28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2.75" customHeight="1">
      <c r="A923" s="284"/>
      <c r="B923" s="28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2.75" customHeight="1">
      <c r="A924" s="284"/>
      <c r="B924" s="28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2.75" customHeight="1">
      <c r="A925" s="284"/>
      <c r="B925" s="28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2.75" customHeight="1">
      <c r="A926" s="284"/>
      <c r="B926" s="28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2.75" customHeight="1">
      <c r="A927" s="284"/>
      <c r="B927" s="28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2.75" customHeight="1">
      <c r="A928" s="284"/>
      <c r="B928" s="28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2.75" customHeight="1">
      <c r="A929" s="284"/>
      <c r="B929" s="28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2.75" customHeight="1">
      <c r="A930" s="284"/>
      <c r="B930" s="28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2.75" customHeight="1">
      <c r="A931" s="284"/>
      <c r="B931" s="28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2.75" customHeight="1">
      <c r="A932" s="284"/>
      <c r="B932" s="28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2.75" customHeight="1">
      <c r="A933" s="284"/>
      <c r="B933" s="28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2.75" customHeight="1">
      <c r="A934" s="284"/>
      <c r="B934" s="28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2.75" customHeight="1">
      <c r="A935" s="284"/>
      <c r="B935" s="28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2.75" customHeight="1">
      <c r="A936" s="284"/>
      <c r="B936" s="28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2.75" customHeight="1">
      <c r="A937" s="284"/>
      <c r="B937" s="28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2.75" customHeight="1">
      <c r="A938" s="284"/>
      <c r="B938" s="28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2.75" customHeight="1">
      <c r="A939" s="284"/>
      <c r="B939" s="28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2.75" customHeight="1">
      <c r="A940" s="284"/>
      <c r="B940" s="28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2.75" customHeight="1">
      <c r="A941" s="284"/>
      <c r="B941" s="28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2.75" customHeight="1">
      <c r="A942" s="284"/>
      <c r="B942" s="28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2.75" customHeight="1">
      <c r="A943" s="284"/>
      <c r="B943" s="28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2.75" customHeight="1">
      <c r="A944" s="284"/>
      <c r="B944" s="28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2.75" customHeight="1">
      <c r="A945" s="284"/>
      <c r="B945" s="28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2.75" customHeight="1">
      <c r="A946" s="284"/>
      <c r="B946" s="28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2.75" customHeight="1">
      <c r="A947" s="284"/>
      <c r="B947" s="28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2.75" customHeight="1">
      <c r="A948" s="284"/>
      <c r="B948" s="28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2.75" customHeight="1">
      <c r="A949" s="284"/>
      <c r="B949" s="28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2.75" customHeight="1">
      <c r="A950" s="284"/>
      <c r="B950" s="28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2.75" customHeight="1">
      <c r="A951" s="284"/>
      <c r="B951" s="28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2.75" customHeight="1">
      <c r="A952" s="284"/>
      <c r="B952" s="28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2.75" customHeight="1">
      <c r="A953" s="284"/>
      <c r="B953" s="28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2.75" customHeight="1">
      <c r="A954" s="284"/>
      <c r="B954" s="28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2.75" customHeight="1">
      <c r="A955" s="284"/>
      <c r="B955" s="28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2.75" customHeight="1">
      <c r="A956" s="284"/>
      <c r="B956" s="28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2.75" customHeight="1">
      <c r="A957" s="284"/>
      <c r="B957" s="28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2.75" customHeight="1">
      <c r="A958" s="284"/>
      <c r="B958" s="28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2.75" customHeight="1">
      <c r="A959" s="284"/>
      <c r="B959" s="28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2.75" customHeight="1">
      <c r="A960" s="284"/>
      <c r="B960" s="28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2.75" customHeight="1">
      <c r="A961" s="284"/>
      <c r="B961" s="28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2.75" customHeight="1">
      <c r="A962" s="284"/>
      <c r="B962" s="28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2.75" customHeight="1">
      <c r="A963" s="284"/>
      <c r="B963" s="28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2.75" customHeight="1">
      <c r="A964" s="284"/>
      <c r="B964" s="28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2.75" customHeight="1">
      <c r="A965" s="284"/>
      <c r="B965" s="28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2.75" customHeight="1">
      <c r="A966" s="284"/>
      <c r="B966" s="28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2.75" customHeight="1">
      <c r="A967" s="284"/>
      <c r="B967" s="28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2.75" customHeight="1">
      <c r="A968" s="284"/>
      <c r="B968" s="28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2.75" customHeight="1">
      <c r="A969" s="284"/>
      <c r="B969" s="28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2.75" customHeight="1">
      <c r="A970" s="284"/>
      <c r="B970" s="28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2.75" customHeight="1">
      <c r="A971" s="284"/>
      <c r="B971" s="28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2.75" customHeight="1">
      <c r="A972" s="284"/>
      <c r="B972" s="28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2.75" customHeight="1">
      <c r="A973" s="284"/>
      <c r="B973" s="28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2.75" customHeight="1">
      <c r="A974" s="284"/>
      <c r="B974" s="28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2.75" customHeight="1">
      <c r="A975" s="284"/>
      <c r="B975" s="28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2.75" customHeight="1">
      <c r="A976" s="284"/>
      <c r="B976" s="28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2.75" customHeight="1">
      <c r="A977" s="284"/>
      <c r="B977" s="28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2.75" customHeight="1">
      <c r="A978" s="284"/>
      <c r="B978" s="28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2.75" customHeight="1">
      <c r="A979" s="284"/>
      <c r="B979" s="28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2.75" customHeight="1">
      <c r="A980" s="284"/>
      <c r="B980" s="28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2.75" customHeight="1">
      <c r="A981" s="284"/>
      <c r="B981" s="28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2.75" customHeight="1">
      <c r="A982" s="284"/>
      <c r="B982" s="28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2.75" customHeight="1">
      <c r="A983" s="284"/>
      <c r="B983" s="28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2.75" customHeight="1">
      <c r="A984" s="284"/>
      <c r="B984" s="28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2.75" customHeight="1">
      <c r="A985" s="284"/>
      <c r="B985" s="28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2.75" customHeight="1">
      <c r="A986" s="284"/>
      <c r="B986" s="28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2.75" customHeight="1">
      <c r="A987" s="284"/>
      <c r="B987" s="28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2.75" customHeight="1">
      <c r="A988" s="284"/>
      <c r="B988" s="28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2.75" customHeight="1">
      <c r="A989" s="284"/>
      <c r="B989" s="28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2.75" customHeight="1">
      <c r="A990" s="284"/>
      <c r="B990" s="28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2.75" customHeight="1">
      <c r="A991" s="284"/>
      <c r="B991" s="28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2.75" customHeight="1">
      <c r="A992" s="284"/>
      <c r="B992" s="28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2.75" customHeight="1">
      <c r="A993" s="284"/>
      <c r="B993" s="28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2.75" customHeight="1">
      <c r="A994" s="284"/>
      <c r="B994" s="28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2.75" customHeight="1">
      <c r="A995" s="284"/>
      <c r="B995" s="28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2.75" customHeight="1">
      <c r="A996" s="284"/>
      <c r="B996" s="28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2.75" customHeight="1">
      <c r="A997" s="284"/>
      <c r="B997" s="28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2.75" customHeight="1">
      <c r="A998" s="284"/>
      <c r="B998" s="28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2.75" customHeight="1">
      <c r="A999" s="284"/>
      <c r="B999" s="28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2.75" customHeight="1">
      <c r="A1000" s="284"/>
      <c r="B1000" s="28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1">
    <mergeCell ref="A2:C2"/>
  </mergeCells>
  <pageMargins left="0.7" right="0.7" top="0.78749999999999998" bottom="0.78749999999999998" header="0" footer="0"/>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53125" defaultRowHeight="15" customHeight="1"/>
  <cols>
    <col min="1" max="1" width="6.36328125" customWidth="1"/>
    <col min="2" max="2" width="43.36328125" customWidth="1"/>
    <col min="3" max="3" width="5" customWidth="1"/>
    <col min="4" max="4" width="1.36328125" customWidth="1"/>
    <col min="5" max="5" width="7.81640625" customWidth="1"/>
    <col min="6" max="6" width="12.36328125" customWidth="1"/>
    <col min="7" max="7" width="9.36328125" hidden="1" customWidth="1"/>
    <col min="8" max="8" width="20.81640625" hidden="1" customWidth="1"/>
    <col min="9" max="9" width="7.81640625" customWidth="1"/>
    <col min="10" max="10" width="14.81640625" customWidth="1"/>
    <col min="11" max="11" width="7.81640625" customWidth="1"/>
    <col min="12" max="12" width="14.36328125" customWidth="1"/>
    <col min="13" max="13" width="7.81640625" customWidth="1"/>
    <col min="14" max="14" width="9.81640625" customWidth="1"/>
    <col min="15" max="15" width="2.36328125" customWidth="1"/>
    <col min="16" max="16" width="7.81640625" customWidth="1"/>
    <col min="17" max="17" width="16.36328125" customWidth="1"/>
    <col min="18" max="26" width="10.36328125" customWidth="1"/>
  </cols>
  <sheetData>
    <row r="1" spans="1:26" ht="29.25" customHeight="1">
      <c r="A1" s="606" t="s">
        <v>174</v>
      </c>
      <c r="B1" s="488"/>
      <c r="C1" s="488"/>
      <c r="D1" s="488"/>
      <c r="E1" s="488"/>
      <c r="F1" s="488"/>
      <c r="G1" s="488"/>
      <c r="H1" s="488"/>
      <c r="I1" s="488"/>
      <c r="J1" s="488"/>
      <c r="K1" s="488"/>
      <c r="L1" s="488"/>
      <c r="M1" s="488"/>
      <c r="N1" s="488"/>
      <c r="O1" s="488"/>
      <c r="P1" s="488"/>
      <c r="Q1" s="488"/>
      <c r="R1" s="285"/>
      <c r="S1" s="285"/>
      <c r="T1" s="285"/>
      <c r="U1" s="285"/>
      <c r="V1" s="285"/>
      <c r="W1" s="285"/>
      <c r="X1" s="285"/>
      <c r="Y1" s="285"/>
      <c r="Z1" s="285"/>
    </row>
    <row r="2" spans="1:26" ht="22.5" customHeight="1">
      <c r="A2" s="286"/>
      <c r="B2" s="287" t="s">
        <v>175</v>
      </c>
      <c r="C2" s="607"/>
      <c r="D2" s="554"/>
      <c r="E2" s="608" t="s">
        <v>176</v>
      </c>
      <c r="F2" s="554"/>
      <c r="G2" s="609" t="s">
        <v>177</v>
      </c>
      <c r="H2" s="554"/>
      <c r="I2" s="610" t="s">
        <v>178</v>
      </c>
      <c r="J2" s="554"/>
      <c r="K2" s="607" t="s">
        <v>179</v>
      </c>
      <c r="L2" s="554"/>
      <c r="M2" s="611" t="s">
        <v>180</v>
      </c>
      <c r="N2" s="612"/>
      <c r="O2" s="603" t="s">
        <v>181</v>
      </c>
      <c r="P2" s="541"/>
      <c r="Q2" s="604"/>
      <c r="R2" s="605"/>
      <c r="S2" s="488"/>
      <c r="T2" s="285"/>
      <c r="U2" s="285"/>
      <c r="V2" s="285"/>
      <c r="W2" s="285"/>
      <c r="X2" s="285"/>
      <c r="Y2" s="285"/>
      <c r="Z2" s="285"/>
    </row>
    <row r="3" spans="1:26" ht="111" customHeight="1">
      <c r="A3" s="289"/>
      <c r="B3" s="290" t="s">
        <v>182</v>
      </c>
      <c r="C3" s="291"/>
      <c r="D3" s="292"/>
      <c r="E3" s="293" t="s">
        <v>183</v>
      </c>
      <c r="F3" s="292" t="s">
        <v>184</v>
      </c>
      <c r="G3" s="294" t="s">
        <v>183</v>
      </c>
      <c r="H3" s="294" t="s">
        <v>185</v>
      </c>
      <c r="I3" s="295" t="s">
        <v>183</v>
      </c>
      <c r="J3" s="296" t="s">
        <v>186</v>
      </c>
      <c r="K3" s="291" t="s">
        <v>183</v>
      </c>
      <c r="L3" s="292" t="s">
        <v>187</v>
      </c>
      <c r="M3" s="297" t="s">
        <v>183</v>
      </c>
      <c r="N3" s="296" t="s">
        <v>188</v>
      </c>
      <c r="O3" s="298"/>
      <c r="P3" s="299" t="s">
        <v>183</v>
      </c>
      <c r="Q3" s="300" t="s">
        <v>189</v>
      </c>
      <c r="R3" s="285"/>
      <c r="S3" s="285"/>
      <c r="T3" s="285"/>
      <c r="U3" s="285"/>
      <c r="V3" s="285"/>
      <c r="W3" s="285"/>
      <c r="X3" s="285"/>
      <c r="Y3" s="285"/>
      <c r="Z3" s="285"/>
    </row>
    <row r="4" spans="1:26" ht="70.5" customHeight="1">
      <c r="A4" s="301" t="s">
        <v>190</v>
      </c>
      <c r="B4" s="302" t="str">
        <f>'12.lan'!D268</f>
        <v>A - agriculture, forestry management, fishing industry</v>
      </c>
      <c r="C4" s="303"/>
      <c r="D4" s="304"/>
      <c r="E4" s="305" t="s">
        <v>170</v>
      </c>
      <c r="F4" s="304"/>
      <c r="G4" s="306"/>
      <c r="H4" s="306" t="s">
        <v>191</v>
      </c>
      <c r="I4" s="307" t="s">
        <v>168</v>
      </c>
      <c r="J4" s="308" t="s">
        <v>192</v>
      </c>
      <c r="K4" s="303" t="s">
        <v>170</v>
      </c>
      <c r="L4" s="304" t="s">
        <v>193</v>
      </c>
      <c r="M4" s="309" t="s">
        <v>168</v>
      </c>
      <c r="N4" s="310"/>
      <c r="O4" s="298"/>
      <c r="P4" s="311" t="s">
        <v>170</v>
      </c>
      <c r="Q4" s="300"/>
      <c r="R4" s="285"/>
      <c r="S4" s="285"/>
      <c r="T4" s="285"/>
      <c r="U4" s="285"/>
      <c r="V4" s="285"/>
      <c r="W4" s="285"/>
      <c r="X4" s="285"/>
      <c r="Y4" s="285"/>
      <c r="Z4" s="285"/>
    </row>
    <row r="5" spans="1:26" ht="21" customHeight="1">
      <c r="A5" s="312" t="s">
        <v>194</v>
      </c>
      <c r="B5" s="302" t="str">
        <f>'12.lan'!D269</f>
        <v>B - Mining and quarrying</v>
      </c>
      <c r="C5" s="313"/>
      <c r="D5" s="300"/>
      <c r="E5" s="314" t="s">
        <v>170</v>
      </c>
      <c r="F5" s="300"/>
      <c r="G5" s="311"/>
      <c r="H5" s="311"/>
      <c r="I5" s="315" t="s">
        <v>168</v>
      </c>
      <c r="J5" s="316"/>
      <c r="K5" s="313" t="s">
        <v>170</v>
      </c>
      <c r="L5" s="300" t="s">
        <v>195</v>
      </c>
      <c r="M5" s="317" t="s">
        <v>170</v>
      </c>
      <c r="N5" s="316"/>
      <c r="O5" s="298"/>
      <c r="P5" s="311" t="s">
        <v>170</v>
      </c>
      <c r="Q5" s="300"/>
      <c r="R5" s="285"/>
      <c r="S5" s="285"/>
      <c r="T5" s="285"/>
      <c r="U5" s="285"/>
      <c r="V5" s="285"/>
      <c r="W5" s="285"/>
      <c r="X5" s="285"/>
      <c r="Y5" s="285"/>
      <c r="Z5" s="285"/>
    </row>
    <row r="6" spans="1:26" ht="19.5" customHeight="1">
      <c r="A6" s="312" t="s">
        <v>196</v>
      </c>
      <c r="B6" s="302" t="str">
        <f>'12.lan'!D270</f>
        <v>C - Manufacturing industries (not further specified)</v>
      </c>
      <c r="C6" s="313"/>
      <c r="D6" s="318"/>
      <c r="E6" s="319" t="s">
        <v>169</v>
      </c>
      <c r="F6" s="318"/>
      <c r="G6" s="320"/>
      <c r="H6" s="320"/>
      <c r="I6" s="315" t="s">
        <v>168</v>
      </c>
      <c r="J6" s="316"/>
      <c r="K6" s="313" t="s">
        <v>169</v>
      </c>
      <c r="L6" s="318" t="s">
        <v>197</v>
      </c>
      <c r="M6" s="317" t="s">
        <v>169</v>
      </c>
      <c r="N6" s="316"/>
      <c r="O6" s="298"/>
      <c r="P6" s="311" t="s">
        <v>169</v>
      </c>
      <c r="Q6" s="300"/>
      <c r="R6" s="285"/>
      <c r="S6" s="285"/>
      <c r="T6" s="285"/>
      <c r="U6" s="285"/>
      <c r="V6" s="285"/>
      <c r="W6" s="285"/>
      <c r="X6" s="285"/>
      <c r="Y6" s="285"/>
      <c r="Z6" s="285"/>
    </row>
    <row r="7" spans="1:26" ht="9.75" customHeight="1">
      <c r="A7" s="312" t="s">
        <v>198</v>
      </c>
      <c r="B7" s="302" t="str">
        <f>'12.lan'!D271</f>
        <v>Ca - Food production, drinks and tobacco (C10, C11, C12)</v>
      </c>
      <c r="C7" s="313"/>
      <c r="D7" s="321"/>
      <c r="E7" s="322" t="s">
        <v>170</v>
      </c>
      <c r="F7" s="321"/>
      <c r="G7" s="323"/>
      <c r="H7" s="323"/>
      <c r="I7" s="315" t="s">
        <v>168</v>
      </c>
      <c r="J7" s="316"/>
      <c r="K7" s="313" t="s">
        <v>168</v>
      </c>
      <c r="L7" s="321"/>
      <c r="M7" s="317" t="s">
        <v>168</v>
      </c>
      <c r="N7" s="316"/>
      <c r="O7" s="298"/>
      <c r="P7" s="311" t="s">
        <v>170</v>
      </c>
      <c r="Q7" s="300"/>
      <c r="R7" s="285"/>
      <c r="S7" s="285"/>
      <c r="T7" s="285"/>
      <c r="U7" s="285"/>
      <c r="V7" s="285"/>
      <c r="W7" s="285"/>
      <c r="X7" s="285"/>
      <c r="Y7" s="285"/>
      <c r="Z7" s="285"/>
    </row>
    <row r="8" spans="1:26" ht="9.75" customHeight="1">
      <c r="A8" s="312" t="s">
        <v>199</v>
      </c>
      <c r="B8" s="302" t="str">
        <f>'12.lan'!D272</f>
        <v>Cb - Textile production, clothing, leather and leather products (C13, C14, C15)</v>
      </c>
      <c r="C8" s="313"/>
      <c r="D8" s="321"/>
      <c r="E8" s="322" t="s">
        <v>170</v>
      </c>
      <c r="F8" s="321"/>
      <c r="G8" s="323"/>
      <c r="H8" s="323"/>
      <c r="I8" s="315" t="s">
        <v>168</v>
      </c>
      <c r="J8" s="316"/>
      <c r="K8" s="313" t="s">
        <v>169</v>
      </c>
      <c r="L8" s="321"/>
      <c r="M8" s="317" t="s">
        <v>168</v>
      </c>
      <c r="N8" s="316"/>
      <c r="O8" s="298"/>
      <c r="P8" s="311" t="s">
        <v>170</v>
      </c>
      <c r="Q8" s="300"/>
      <c r="R8" s="285"/>
      <c r="S8" s="285"/>
      <c r="T8" s="285"/>
      <c r="U8" s="285"/>
      <c r="V8" s="285"/>
      <c r="W8" s="285"/>
      <c r="X8" s="285"/>
      <c r="Y8" s="285"/>
      <c r="Z8" s="285"/>
    </row>
    <row r="9" spans="1:26" ht="9.75" customHeight="1">
      <c r="A9" s="312" t="s">
        <v>200</v>
      </c>
      <c r="B9" s="302" t="str">
        <f>'12.lan'!D273</f>
        <v>Cc - Paper and forest products, also printed matter (C16, C17, C18)</v>
      </c>
      <c r="C9" s="313"/>
      <c r="D9" s="321"/>
      <c r="E9" s="322" t="s">
        <v>169</v>
      </c>
      <c r="F9" s="321"/>
      <c r="G9" s="323"/>
      <c r="H9" s="323"/>
      <c r="I9" s="315" t="s">
        <v>168</v>
      </c>
      <c r="J9" s="316"/>
      <c r="K9" s="313" t="s">
        <v>169</v>
      </c>
      <c r="L9" s="321"/>
      <c r="M9" s="317" t="s">
        <v>168</v>
      </c>
      <c r="N9" s="316"/>
      <c r="O9" s="298"/>
      <c r="P9" s="311" t="s">
        <v>170</v>
      </c>
      <c r="Q9" s="300"/>
      <c r="R9" s="285"/>
      <c r="S9" s="285"/>
      <c r="T9" s="285"/>
      <c r="U9" s="285"/>
      <c r="V9" s="285"/>
      <c r="W9" s="285"/>
      <c r="X9" s="285"/>
      <c r="Y9" s="285"/>
      <c r="Z9" s="285"/>
    </row>
    <row r="10" spans="1:26" ht="9.75" customHeight="1">
      <c r="A10" s="312" t="s">
        <v>201</v>
      </c>
      <c r="B10" s="302" t="str">
        <f>'12.lan'!D274</f>
        <v>Cd - Production of petrochemical products and plastics (C19, C20;C22)</v>
      </c>
      <c r="C10" s="313"/>
      <c r="D10" s="321"/>
      <c r="E10" s="322" t="s">
        <v>170</v>
      </c>
      <c r="F10" s="321"/>
      <c r="G10" s="323"/>
      <c r="H10" s="323"/>
      <c r="I10" s="315" t="s">
        <v>168</v>
      </c>
      <c r="J10" s="316"/>
      <c r="K10" s="313" t="s">
        <v>169</v>
      </c>
      <c r="L10" s="321"/>
      <c r="M10" s="317" t="s">
        <v>169</v>
      </c>
      <c r="N10" s="316"/>
      <c r="O10" s="298"/>
      <c r="P10" s="311" t="s">
        <v>170</v>
      </c>
      <c r="Q10" s="300"/>
      <c r="R10" s="285"/>
      <c r="S10" s="285"/>
      <c r="T10" s="285"/>
      <c r="U10" s="285"/>
      <c r="V10" s="285"/>
      <c r="W10" s="285"/>
      <c r="X10" s="285"/>
      <c r="Y10" s="285"/>
      <c r="Z10" s="285"/>
    </row>
    <row r="11" spans="1:26" ht="19.5" customHeight="1">
      <c r="A11" s="312" t="s">
        <v>202</v>
      </c>
      <c r="B11" s="302" t="str">
        <f>'12.lan'!D275</f>
        <v>Ce - Pharmaceutical products and preparations (C21)</v>
      </c>
      <c r="C11" s="313"/>
      <c r="D11" s="321"/>
      <c r="E11" s="322" t="s">
        <v>168</v>
      </c>
      <c r="F11" s="321"/>
      <c r="G11" s="323"/>
      <c r="H11" s="323"/>
      <c r="I11" s="315" t="s">
        <v>169</v>
      </c>
      <c r="J11" s="324" t="s">
        <v>203</v>
      </c>
      <c r="K11" s="313" t="s">
        <v>169</v>
      </c>
      <c r="L11" s="321"/>
      <c r="M11" s="317" t="s">
        <v>169</v>
      </c>
      <c r="N11" s="316"/>
      <c r="O11" s="298"/>
      <c r="P11" s="311" t="s">
        <v>169</v>
      </c>
      <c r="Q11" s="300"/>
      <c r="R11" s="285"/>
      <c r="S11" s="285"/>
      <c r="T11" s="285"/>
      <c r="U11" s="285"/>
      <c r="V11" s="285"/>
      <c r="W11" s="285"/>
      <c r="X11" s="285"/>
      <c r="Y11" s="285"/>
      <c r="Z11" s="285"/>
    </row>
    <row r="12" spans="1:26" ht="9.75" customHeight="1">
      <c r="A12" s="312" t="s">
        <v>204</v>
      </c>
      <c r="B12" s="302" t="str">
        <f>'12.lan'!D276</f>
        <v>Cf - Production of non-metallic minerals (C23)</v>
      </c>
      <c r="C12" s="313"/>
      <c r="D12" s="321"/>
      <c r="E12" s="322" t="s">
        <v>169</v>
      </c>
      <c r="F12" s="321"/>
      <c r="G12" s="323"/>
      <c r="H12" s="323"/>
      <c r="I12" s="315" t="s">
        <v>168</v>
      </c>
      <c r="J12" s="324"/>
      <c r="K12" s="313" t="s">
        <v>169</v>
      </c>
      <c r="L12" s="321"/>
      <c r="M12" s="317" t="s">
        <v>169</v>
      </c>
      <c r="N12" s="316"/>
      <c r="O12" s="298"/>
      <c r="P12" s="311" t="s">
        <v>169</v>
      </c>
      <c r="Q12" s="300"/>
      <c r="R12" s="285"/>
      <c r="S12" s="285"/>
      <c r="T12" s="285"/>
      <c r="U12" s="285"/>
      <c r="V12" s="285"/>
      <c r="W12" s="285"/>
      <c r="X12" s="285"/>
      <c r="Y12" s="285"/>
      <c r="Z12" s="285"/>
    </row>
    <row r="13" spans="1:26" ht="9.75" customHeight="1">
      <c r="A13" s="312" t="s">
        <v>205</v>
      </c>
      <c r="B13" s="302" t="str">
        <f>'12.lan'!D277</f>
        <v>Cg - Production of metal and metallic products (excl. machines and equipment) (C24, C25)</v>
      </c>
      <c r="C13" s="313"/>
      <c r="D13" s="321"/>
      <c r="E13" s="322" t="s">
        <v>170</v>
      </c>
      <c r="F13" s="321"/>
      <c r="G13" s="323"/>
      <c r="H13" s="323"/>
      <c r="I13" s="315" t="s">
        <v>168</v>
      </c>
      <c r="J13" s="324"/>
      <c r="K13" s="313" t="s">
        <v>169</v>
      </c>
      <c r="L13" s="321"/>
      <c r="M13" s="317" t="s">
        <v>169</v>
      </c>
      <c r="N13" s="316"/>
      <c r="O13" s="298"/>
      <c r="P13" s="311" t="s">
        <v>170</v>
      </c>
      <c r="Q13" s="300"/>
      <c r="R13" s="285"/>
      <c r="S13" s="285"/>
      <c r="T13" s="285"/>
      <c r="U13" s="285"/>
      <c r="V13" s="285"/>
      <c r="W13" s="285"/>
      <c r="X13" s="285"/>
      <c r="Y13" s="285"/>
      <c r="Z13" s="285"/>
    </row>
    <row r="14" spans="1:26" ht="9.75" customHeight="1">
      <c r="A14" s="312" t="s">
        <v>206</v>
      </c>
      <c r="B14" s="302" t="str">
        <f>'12.lan'!D278</f>
        <v>Ch - Production of electronic equipment, instruments and components as well as computers (C26, C27, C28)</v>
      </c>
      <c r="C14" s="313"/>
      <c r="D14" s="321"/>
      <c r="E14" s="322" t="s">
        <v>170</v>
      </c>
      <c r="F14" s="321"/>
      <c r="G14" s="323"/>
      <c r="H14" s="323"/>
      <c r="I14" s="315" t="s">
        <v>169</v>
      </c>
      <c r="J14" s="324"/>
      <c r="K14" s="313" t="s">
        <v>169</v>
      </c>
      <c r="L14" s="321"/>
      <c r="M14" s="317" t="s">
        <v>169</v>
      </c>
      <c r="N14" s="316"/>
      <c r="O14" s="298"/>
      <c r="P14" s="311" t="s">
        <v>170</v>
      </c>
      <c r="Q14" s="300"/>
      <c r="R14" s="285"/>
      <c r="S14" s="285"/>
      <c r="T14" s="285"/>
      <c r="U14" s="285"/>
      <c r="V14" s="285"/>
      <c r="W14" s="285"/>
      <c r="X14" s="285"/>
      <c r="Y14" s="285"/>
      <c r="Z14" s="285"/>
    </row>
    <row r="15" spans="1:26" ht="19.5" customHeight="1">
      <c r="A15" s="312" t="s">
        <v>207</v>
      </c>
      <c r="B15" s="302" t="str">
        <f>'12.lan'!D279</f>
        <v>D - Electric, Gas, Steam and Refrigeration</v>
      </c>
      <c r="C15" s="313"/>
      <c r="D15" s="300"/>
      <c r="E15" s="325" t="s">
        <v>168</v>
      </c>
      <c r="F15" s="326"/>
      <c r="G15" s="327"/>
      <c r="H15" s="327"/>
      <c r="I15" s="315" t="s">
        <v>168</v>
      </c>
      <c r="J15" s="316"/>
      <c r="K15" s="313" t="s">
        <v>170</v>
      </c>
      <c r="L15" s="300" t="s">
        <v>208</v>
      </c>
      <c r="M15" s="317" t="s">
        <v>169</v>
      </c>
      <c r="N15" s="316"/>
      <c r="O15" s="298"/>
      <c r="P15" s="311" t="s">
        <v>170</v>
      </c>
      <c r="Q15" s="300"/>
      <c r="R15" s="285"/>
      <c r="S15" s="285"/>
      <c r="T15" s="285"/>
      <c r="U15" s="285"/>
      <c r="V15" s="285"/>
      <c r="W15" s="285"/>
      <c r="X15" s="285"/>
      <c r="Y15" s="285"/>
      <c r="Z15" s="285"/>
    </row>
    <row r="16" spans="1:26" ht="19.5" customHeight="1">
      <c r="A16" s="312" t="s">
        <v>209</v>
      </c>
      <c r="B16" s="302" t="str">
        <f>'12.lan'!D280</f>
        <v>E - Water supply, waste management</v>
      </c>
      <c r="C16" s="313"/>
      <c r="D16" s="300"/>
      <c r="E16" s="314" t="s">
        <v>168</v>
      </c>
      <c r="F16" s="300"/>
      <c r="G16" s="311"/>
      <c r="H16" s="311"/>
      <c r="I16" s="315" t="s">
        <v>169</v>
      </c>
      <c r="J16" s="316"/>
      <c r="K16" s="313" t="s">
        <v>169</v>
      </c>
      <c r="L16" s="300"/>
      <c r="M16" s="317" t="s">
        <v>169</v>
      </c>
      <c r="N16" s="316"/>
      <c r="O16" s="298"/>
      <c r="P16" s="311" t="s">
        <v>168</v>
      </c>
      <c r="Q16" s="300"/>
      <c r="R16" s="285"/>
      <c r="S16" s="285"/>
      <c r="T16" s="285"/>
      <c r="U16" s="285"/>
      <c r="V16" s="285"/>
      <c r="W16" s="285"/>
      <c r="X16" s="285"/>
      <c r="Y16" s="285"/>
      <c r="Z16" s="285"/>
    </row>
    <row r="17" spans="1:26" ht="39.75" customHeight="1">
      <c r="A17" s="312" t="s">
        <v>210</v>
      </c>
      <c r="B17" s="302" t="str">
        <f>'12.lan'!D281</f>
        <v>F - Construction industry</v>
      </c>
      <c r="C17" s="313"/>
      <c r="D17" s="300"/>
      <c r="E17" s="314" t="s">
        <v>170</v>
      </c>
      <c r="F17" s="300"/>
      <c r="G17" s="311"/>
      <c r="H17" s="311"/>
      <c r="I17" s="315" t="s">
        <v>170</v>
      </c>
      <c r="J17" s="316"/>
      <c r="K17" s="313" t="s">
        <v>170</v>
      </c>
      <c r="L17" s="300" t="s">
        <v>211</v>
      </c>
      <c r="M17" s="317" t="s">
        <v>170</v>
      </c>
      <c r="N17" s="316"/>
      <c r="O17" s="298"/>
      <c r="P17" s="311" t="s">
        <v>170</v>
      </c>
      <c r="Q17" s="300"/>
      <c r="R17" s="285"/>
      <c r="S17" s="285"/>
      <c r="T17" s="285"/>
      <c r="U17" s="285"/>
      <c r="V17" s="285"/>
      <c r="W17" s="285"/>
      <c r="X17" s="285"/>
      <c r="Y17" s="285"/>
      <c r="Z17" s="285"/>
    </row>
    <row r="18" spans="1:26" ht="9.75" customHeight="1">
      <c r="A18" s="312" t="s">
        <v>212</v>
      </c>
      <c r="B18" s="302" t="str">
        <f>'12.lan'!D282</f>
        <v>G - Wholesale and retail</v>
      </c>
      <c r="C18" s="313"/>
      <c r="D18" s="300"/>
      <c r="E18" s="314" t="s">
        <v>168</v>
      </c>
      <c r="F18" s="300"/>
      <c r="G18" s="311"/>
      <c r="H18" s="311"/>
      <c r="I18" s="315" t="s">
        <v>170</v>
      </c>
      <c r="J18" s="316"/>
      <c r="K18" s="313" t="s">
        <v>168</v>
      </c>
      <c r="L18" s="300"/>
      <c r="M18" s="317" t="s">
        <v>168</v>
      </c>
      <c r="N18" s="316"/>
      <c r="O18" s="298"/>
      <c r="P18" s="311" t="s">
        <v>169</v>
      </c>
      <c r="Q18" s="300"/>
      <c r="R18" s="285"/>
      <c r="S18" s="285"/>
      <c r="T18" s="285"/>
      <c r="U18" s="285"/>
      <c r="V18" s="285"/>
      <c r="W18" s="285"/>
      <c r="X18" s="285"/>
      <c r="Y18" s="285"/>
      <c r="Z18" s="285"/>
    </row>
    <row r="19" spans="1:26" ht="9.75" customHeight="1">
      <c r="A19" s="312" t="s">
        <v>213</v>
      </c>
      <c r="B19" s="302" t="str">
        <f>'12.lan'!D283</f>
        <v>H - Transport and warehousing</v>
      </c>
      <c r="C19" s="313"/>
      <c r="D19" s="300"/>
      <c r="E19" s="314" t="s">
        <v>168</v>
      </c>
      <c r="F19" s="300"/>
      <c r="G19" s="311"/>
      <c r="H19" s="311"/>
      <c r="I19" s="315" t="s">
        <v>168</v>
      </c>
      <c r="J19" s="316"/>
      <c r="K19" s="313" t="s">
        <v>170</v>
      </c>
      <c r="L19" s="300"/>
      <c r="M19" s="317" t="s">
        <v>168</v>
      </c>
      <c r="N19" s="316"/>
      <c r="O19" s="298"/>
      <c r="P19" s="311" t="s">
        <v>169</v>
      </c>
      <c r="Q19" s="300"/>
      <c r="R19" s="285"/>
      <c r="S19" s="285"/>
      <c r="T19" s="285"/>
      <c r="U19" s="285"/>
      <c r="V19" s="285"/>
      <c r="W19" s="285"/>
      <c r="X19" s="285"/>
      <c r="Y19" s="285"/>
      <c r="Z19" s="285"/>
    </row>
    <row r="20" spans="1:26" ht="9.75" customHeight="1">
      <c r="A20" s="312" t="s">
        <v>214</v>
      </c>
      <c r="B20" s="302" t="str">
        <f>'12.lan'!D284</f>
        <v>I - Accommodation and catering</v>
      </c>
      <c r="C20" s="313"/>
      <c r="D20" s="300"/>
      <c r="E20" s="314" t="s">
        <v>169</v>
      </c>
      <c r="F20" s="300"/>
      <c r="G20" s="311"/>
      <c r="H20" s="311"/>
      <c r="I20" s="315" t="s">
        <v>168</v>
      </c>
      <c r="J20" s="316"/>
      <c r="K20" s="313" t="s">
        <v>169</v>
      </c>
      <c r="L20" s="300"/>
      <c r="M20" s="317" t="s">
        <v>168</v>
      </c>
      <c r="N20" s="316"/>
      <c r="O20" s="298"/>
      <c r="P20" s="311" t="s">
        <v>169</v>
      </c>
      <c r="Q20" s="300"/>
      <c r="R20" s="285"/>
      <c r="S20" s="285"/>
      <c r="T20" s="285"/>
      <c r="U20" s="285"/>
      <c r="V20" s="285"/>
      <c r="W20" s="285"/>
      <c r="X20" s="285"/>
      <c r="Y20" s="285"/>
      <c r="Z20" s="285"/>
    </row>
    <row r="21" spans="1:26" ht="9.75" customHeight="1">
      <c r="A21" s="312" t="s">
        <v>215</v>
      </c>
      <c r="B21" s="302" t="str">
        <f>'12.lan'!D285</f>
        <v>J - Information and Communication</v>
      </c>
      <c r="C21" s="313"/>
      <c r="D21" s="300"/>
      <c r="E21" s="314" t="s">
        <v>168</v>
      </c>
      <c r="F21" s="300"/>
      <c r="G21" s="311"/>
      <c r="H21" s="311"/>
      <c r="I21" s="315" t="s">
        <v>168</v>
      </c>
      <c r="J21" s="316"/>
      <c r="K21" s="313" t="s">
        <v>169</v>
      </c>
      <c r="L21" s="300"/>
      <c r="M21" s="317" t="s">
        <v>168</v>
      </c>
      <c r="N21" s="316"/>
      <c r="O21" s="298"/>
      <c r="P21" s="311" t="s">
        <v>169</v>
      </c>
      <c r="Q21" s="300"/>
      <c r="R21" s="285"/>
      <c r="S21" s="285"/>
      <c r="T21" s="285"/>
      <c r="U21" s="285"/>
      <c r="V21" s="285"/>
      <c r="W21" s="285"/>
      <c r="X21" s="285"/>
      <c r="Y21" s="285"/>
      <c r="Z21" s="285"/>
    </row>
    <row r="22" spans="1:26" ht="9.75" customHeight="1">
      <c r="A22" s="312" t="s">
        <v>216</v>
      </c>
      <c r="B22" s="302" t="str">
        <f>'12.lan'!D286</f>
        <v>K - Financial services</v>
      </c>
      <c r="C22" s="313"/>
      <c r="D22" s="300"/>
      <c r="E22" s="314" t="s">
        <v>168</v>
      </c>
      <c r="F22" s="300"/>
      <c r="G22" s="311"/>
      <c r="H22" s="311"/>
      <c r="I22" s="315" t="s">
        <v>170</v>
      </c>
      <c r="J22" s="316"/>
      <c r="K22" s="313" t="s">
        <v>168</v>
      </c>
      <c r="L22" s="300"/>
      <c r="M22" s="317" t="s">
        <v>168</v>
      </c>
      <c r="N22" s="316"/>
      <c r="O22" s="298"/>
      <c r="P22" s="311" t="s">
        <v>168</v>
      </c>
      <c r="Q22" s="300"/>
      <c r="R22" s="285"/>
      <c r="S22" s="285"/>
      <c r="T22" s="285"/>
      <c r="U22" s="285"/>
      <c r="V22" s="285"/>
      <c r="W22" s="285"/>
      <c r="X22" s="285"/>
      <c r="Y22" s="285"/>
      <c r="Z22" s="285"/>
    </row>
    <row r="23" spans="1:26" ht="9.75" customHeight="1">
      <c r="A23" s="312" t="s">
        <v>217</v>
      </c>
      <c r="B23" s="302" t="str">
        <f>'12.lan'!D287</f>
        <v>L - Real estate</v>
      </c>
      <c r="C23" s="313"/>
      <c r="D23" s="300"/>
      <c r="E23" s="314" t="s">
        <v>168</v>
      </c>
      <c r="F23" s="300"/>
      <c r="G23" s="311"/>
      <c r="H23" s="311"/>
      <c r="I23" s="315" t="s">
        <v>170</v>
      </c>
      <c r="J23" s="316"/>
      <c r="K23" s="313" t="s">
        <v>168</v>
      </c>
      <c r="L23" s="300"/>
      <c r="M23" s="317" t="s">
        <v>168</v>
      </c>
      <c r="N23" s="316"/>
      <c r="O23" s="298"/>
      <c r="P23" s="311" t="s">
        <v>169</v>
      </c>
      <c r="Q23" s="300"/>
      <c r="R23" s="285"/>
      <c r="S23" s="285"/>
      <c r="T23" s="285"/>
      <c r="U23" s="285"/>
      <c r="V23" s="285"/>
      <c r="W23" s="285"/>
      <c r="X23" s="285"/>
      <c r="Y23" s="285"/>
      <c r="Z23" s="285"/>
    </row>
    <row r="24" spans="1:26" ht="9.75" customHeight="1">
      <c r="A24" s="312" t="s">
        <v>218</v>
      </c>
      <c r="B24" s="302" t="str">
        <f>'12.lan'!D288</f>
        <v>M - Professional, technical and scientific services</v>
      </c>
      <c r="C24" s="313"/>
      <c r="D24" s="300"/>
      <c r="E24" s="314" t="s">
        <v>168</v>
      </c>
      <c r="F24" s="300"/>
      <c r="G24" s="311"/>
      <c r="H24" s="311"/>
      <c r="I24" s="315" t="s">
        <v>168</v>
      </c>
      <c r="J24" s="316"/>
      <c r="K24" s="313" t="s">
        <v>168</v>
      </c>
      <c r="L24" s="300"/>
      <c r="M24" s="317" t="s">
        <v>168</v>
      </c>
      <c r="N24" s="316"/>
      <c r="O24" s="298"/>
      <c r="P24" s="311" t="s">
        <v>168</v>
      </c>
      <c r="Q24" s="300"/>
      <c r="R24" s="285"/>
      <c r="S24" s="285"/>
      <c r="T24" s="285"/>
      <c r="U24" s="285"/>
      <c r="V24" s="285"/>
      <c r="W24" s="285"/>
      <c r="X24" s="285"/>
      <c r="Y24" s="285"/>
      <c r="Z24" s="285"/>
    </row>
    <row r="25" spans="1:26" ht="9.75" customHeight="1">
      <c r="A25" s="312" t="s">
        <v>219</v>
      </c>
      <c r="B25" s="302" t="str">
        <f>'12.lan'!D289</f>
        <v>N - Administrative and support services</v>
      </c>
      <c r="C25" s="313"/>
      <c r="D25" s="300"/>
      <c r="E25" s="314" t="s">
        <v>168</v>
      </c>
      <c r="F25" s="300"/>
      <c r="G25" s="311"/>
      <c r="H25" s="311"/>
      <c r="I25" s="315" t="s">
        <v>168</v>
      </c>
      <c r="J25" s="316"/>
      <c r="K25" s="313" t="s">
        <v>168</v>
      </c>
      <c r="L25" s="300"/>
      <c r="M25" s="317" t="s">
        <v>168</v>
      </c>
      <c r="N25" s="316"/>
      <c r="O25" s="298"/>
      <c r="P25" s="311" t="s">
        <v>168</v>
      </c>
      <c r="Q25" s="300"/>
      <c r="R25" s="285"/>
      <c r="S25" s="285"/>
      <c r="T25" s="285"/>
      <c r="U25" s="285"/>
      <c r="V25" s="285"/>
      <c r="W25" s="285"/>
      <c r="X25" s="285"/>
      <c r="Y25" s="285"/>
      <c r="Z25" s="285"/>
    </row>
    <row r="26" spans="1:26" ht="11.25" customHeight="1">
      <c r="A26" s="312" t="s">
        <v>220</v>
      </c>
      <c r="B26" s="302" t="str">
        <f>'12.lan'!D290</f>
        <v>O - Public administration; defence; social security</v>
      </c>
      <c r="C26" s="313"/>
      <c r="D26" s="300"/>
      <c r="E26" s="314" t="s">
        <v>168</v>
      </c>
      <c r="F26" s="300"/>
      <c r="G26" s="311"/>
      <c r="H26" s="311"/>
      <c r="I26" s="315" t="s">
        <v>168</v>
      </c>
      <c r="J26" s="316"/>
      <c r="K26" s="313" t="s">
        <v>168</v>
      </c>
      <c r="L26" s="300"/>
      <c r="M26" s="317" t="s">
        <v>168</v>
      </c>
      <c r="N26" s="316"/>
      <c r="O26" s="298"/>
      <c r="P26" s="311" t="s">
        <v>168</v>
      </c>
      <c r="Q26" s="300"/>
      <c r="R26" s="285"/>
      <c r="S26" s="285"/>
      <c r="T26" s="285"/>
      <c r="U26" s="285"/>
      <c r="V26" s="285"/>
      <c r="W26" s="285"/>
      <c r="X26" s="285"/>
      <c r="Y26" s="285"/>
      <c r="Z26" s="285"/>
    </row>
    <row r="27" spans="1:26" ht="9.75" customHeight="1">
      <c r="A27" s="312" t="s">
        <v>221</v>
      </c>
      <c r="B27" s="302" t="str">
        <f>'12.lan'!D291</f>
        <v>P - Education</v>
      </c>
      <c r="C27" s="313"/>
      <c r="D27" s="300"/>
      <c r="E27" s="314" t="s">
        <v>168</v>
      </c>
      <c r="F27" s="300"/>
      <c r="G27" s="311"/>
      <c r="H27" s="311"/>
      <c r="I27" s="315" t="s">
        <v>168</v>
      </c>
      <c r="J27" s="316"/>
      <c r="K27" s="313" t="s">
        <v>168</v>
      </c>
      <c r="L27" s="300"/>
      <c r="M27" s="317" t="s">
        <v>168</v>
      </c>
      <c r="N27" s="316"/>
      <c r="O27" s="298"/>
      <c r="P27" s="311" t="s">
        <v>168</v>
      </c>
      <c r="Q27" s="300"/>
      <c r="R27" s="285"/>
      <c r="S27" s="285"/>
      <c r="T27" s="285"/>
      <c r="U27" s="285"/>
      <c r="V27" s="285"/>
      <c r="W27" s="285"/>
      <c r="X27" s="285"/>
      <c r="Y27" s="285"/>
      <c r="Z27" s="285"/>
    </row>
    <row r="28" spans="1:26" ht="9.75" customHeight="1">
      <c r="A28" s="312" t="s">
        <v>222</v>
      </c>
      <c r="B28" s="302" t="str">
        <f>'12.lan'!D292</f>
        <v>Q - Health and social work</v>
      </c>
      <c r="C28" s="313"/>
      <c r="D28" s="300"/>
      <c r="E28" s="314" t="s">
        <v>168</v>
      </c>
      <c r="F28" s="300"/>
      <c r="G28" s="311"/>
      <c r="H28" s="311"/>
      <c r="I28" s="315" t="s">
        <v>168</v>
      </c>
      <c r="J28" s="316"/>
      <c r="K28" s="313" t="s">
        <v>168</v>
      </c>
      <c r="L28" s="300"/>
      <c r="M28" s="317" t="s">
        <v>168</v>
      </c>
      <c r="N28" s="316"/>
      <c r="O28" s="298"/>
      <c r="P28" s="311" t="s">
        <v>168</v>
      </c>
      <c r="Q28" s="300"/>
      <c r="R28" s="285"/>
      <c r="S28" s="285"/>
      <c r="T28" s="285"/>
      <c r="U28" s="285"/>
      <c r="V28" s="285"/>
      <c r="W28" s="285"/>
      <c r="X28" s="285"/>
      <c r="Y28" s="285"/>
      <c r="Z28" s="285"/>
    </row>
    <row r="29" spans="1:26" ht="9.75" customHeight="1">
      <c r="A29" s="312" t="s">
        <v>223</v>
      </c>
      <c r="B29" s="302" t="str">
        <f>'12.lan'!D293</f>
        <v>R - Art, education and leisure</v>
      </c>
      <c r="C29" s="313"/>
      <c r="D29" s="300"/>
      <c r="E29" s="314" t="s">
        <v>168</v>
      </c>
      <c r="F29" s="300"/>
      <c r="G29" s="311"/>
      <c r="H29" s="311"/>
      <c r="I29" s="315" t="s">
        <v>168</v>
      </c>
      <c r="J29" s="316"/>
      <c r="K29" s="313" t="s">
        <v>168</v>
      </c>
      <c r="L29" s="300"/>
      <c r="M29" s="317" t="s">
        <v>168</v>
      </c>
      <c r="N29" s="316"/>
      <c r="O29" s="298"/>
      <c r="P29" s="311" t="s">
        <v>168</v>
      </c>
      <c r="Q29" s="300"/>
      <c r="R29" s="285"/>
      <c r="S29" s="285"/>
      <c r="T29" s="285"/>
      <c r="U29" s="285"/>
      <c r="V29" s="285"/>
      <c r="W29" s="285"/>
      <c r="X29" s="285"/>
      <c r="Y29" s="285"/>
      <c r="Z29" s="285"/>
    </row>
    <row r="30" spans="1:26" ht="9.75" customHeight="1">
      <c r="A30" s="312" t="s">
        <v>224</v>
      </c>
      <c r="B30" s="302" t="str">
        <f>'12.lan'!D294</f>
        <v>S - Other services</v>
      </c>
      <c r="C30" s="313"/>
      <c r="D30" s="300"/>
      <c r="E30" s="314" t="s">
        <v>168</v>
      </c>
      <c r="F30" s="300"/>
      <c r="G30" s="311"/>
      <c r="H30" s="311"/>
      <c r="I30" s="315" t="s">
        <v>168</v>
      </c>
      <c r="J30" s="316"/>
      <c r="K30" s="313" t="s">
        <v>168</v>
      </c>
      <c r="L30" s="300"/>
      <c r="M30" s="317" t="s">
        <v>168</v>
      </c>
      <c r="N30" s="316"/>
      <c r="O30" s="298"/>
      <c r="P30" s="311" t="s">
        <v>168</v>
      </c>
      <c r="Q30" s="300"/>
      <c r="R30" s="285"/>
      <c r="S30" s="285"/>
      <c r="T30" s="285"/>
      <c r="U30" s="285"/>
      <c r="V30" s="285"/>
      <c r="W30" s="285"/>
      <c r="X30" s="285"/>
      <c r="Y30" s="285"/>
      <c r="Z30" s="285"/>
    </row>
    <row r="31" spans="1:26" ht="11.25" customHeight="1">
      <c r="A31" s="312" t="s">
        <v>225</v>
      </c>
      <c r="B31" s="302" t="str">
        <f>'12.lan'!D295</f>
        <v>Please enter</v>
      </c>
      <c r="C31" s="313"/>
      <c r="D31" s="300"/>
      <c r="E31" s="314" t="s">
        <v>168</v>
      </c>
      <c r="F31" s="300"/>
      <c r="G31" s="311"/>
      <c r="H31" s="311"/>
      <c r="I31" s="315" t="s">
        <v>168</v>
      </c>
      <c r="J31" s="316"/>
      <c r="K31" s="313" t="s">
        <v>168</v>
      </c>
      <c r="L31" s="300"/>
      <c r="M31" s="317" t="s">
        <v>168</v>
      </c>
      <c r="N31" s="316"/>
      <c r="O31" s="328"/>
      <c r="P31" s="329" t="s">
        <v>168</v>
      </c>
      <c r="Q31" s="330"/>
      <c r="R31" s="285"/>
      <c r="S31" s="285"/>
      <c r="T31" s="285"/>
      <c r="U31" s="285"/>
      <c r="V31" s="285"/>
      <c r="W31" s="285"/>
      <c r="X31" s="285"/>
      <c r="Y31" s="285"/>
      <c r="Z31" s="285"/>
    </row>
    <row r="32" spans="1:26" ht="12" customHeight="1">
      <c r="A32" s="331" t="s">
        <v>226</v>
      </c>
      <c r="B32" s="302" t="str">
        <f>'12.lan'!D296</f>
        <v>U - Extraterritorial organisations and bodies</v>
      </c>
      <c r="C32" s="313"/>
      <c r="D32" s="300"/>
      <c r="E32" s="314" t="s">
        <v>168</v>
      </c>
      <c r="F32" s="300"/>
      <c r="G32" s="311"/>
      <c r="H32" s="311"/>
      <c r="I32" s="315" t="s">
        <v>168</v>
      </c>
      <c r="J32" s="316"/>
      <c r="K32" s="313" t="s">
        <v>168</v>
      </c>
      <c r="L32" s="300"/>
      <c r="M32" s="317" t="s">
        <v>168</v>
      </c>
      <c r="N32" s="316"/>
      <c r="O32" s="328"/>
      <c r="P32" s="329" t="s">
        <v>168</v>
      </c>
      <c r="Q32" s="330"/>
      <c r="R32" s="285"/>
      <c r="S32" s="285"/>
      <c r="T32" s="285"/>
      <c r="U32" s="285"/>
      <c r="V32" s="285"/>
      <c r="W32" s="285"/>
      <c r="X32" s="285"/>
      <c r="Y32" s="285"/>
      <c r="Z32" s="285"/>
    </row>
    <row r="33" spans="1:26" ht="9.75" customHeight="1">
      <c r="A33" s="285"/>
      <c r="B33" s="285"/>
      <c r="C33" s="288"/>
      <c r="D33" s="285"/>
      <c r="E33" s="285"/>
      <c r="F33" s="285"/>
      <c r="G33" s="285"/>
      <c r="H33" s="285"/>
      <c r="I33" s="288"/>
      <c r="J33" s="285"/>
      <c r="K33" s="288"/>
      <c r="L33" s="285"/>
      <c r="M33" s="285"/>
      <c r="N33" s="285"/>
      <c r="O33" s="285"/>
      <c r="P33" s="285"/>
      <c r="Q33" s="285"/>
      <c r="R33" s="285"/>
      <c r="S33" s="285"/>
      <c r="T33" s="285"/>
      <c r="U33" s="285"/>
      <c r="V33" s="285"/>
      <c r="W33" s="285"/>
      <c r="X33" s="285"/>
      <c r="Y33" s="285"/>
      <c r="Z33" s="285"/>
    </row>
    <row r="34" spans="1:26" ht="9.75" customHeight="1">
      <c r="A34" s="332" t="str">
        <f>'9. Weighting'!H35</f>
        <v>Pl</v>
      </c>
      <c r="B34" s="333" t="s">
        <v>227</v>
      </c>
      <c r="C34" s="334">
        <f>'9. Weighting'!I35</f>
        <v>0</v>
      </c>
      <c r="D34" s="333"/>
      <c r="E34" s="333"/>
      <c r="F34" s="333"/>
      <c r="G34" s="333"/>
      <c r="H34" s="333"/>
      <c r="I34" s="335" t="str">
        <f>IFERROR(VLOOKUP(A34,'10. Industry'!$A$4:$O$32,9,FALSE),"mittel")</f>
        <v>mittel</v>
      </c>
      <c r="J34" s="336">
        <f>VLOOKUP(I34,'9. Weighting'!$F$49:$H$53,3,FALSE)</f>
        <v>1</v>
      </c>
      <c r="K34" s="335" t="str">
        <f>IFERROR(VLOOKUP(A34,'10. Industry'!$A$4:$O$32,11,FALSE),"mittel")</f>
        <v>mittel</v>
      </c>
      <c r="L34" s="337">
        <f>VLOOKUP(K34,'9. Weighting'!$F$49:$H$53,3,FALSE)</f>
        <v>1</v>
      </c>
      <c r="M34" s="285"/>
      <c r="N34" s="285"/>
      <c r="O34" s="285"/>
      <c r="P34" s="285"/>
      <c r="Q34" s="285"/>
      <c r="R34" s="285"/>
      <c r="S34" s="285"/>
      <c r="T34" s="285"/>
      <c r="U34" s="285"/>
      <c r="V34" s="285"/>
      <c r="W34" s="285"/>
      <c r="X34" s="285"/>
      <c r="Y34" s="285"/>
      <c r="Z34" s="285"/>
    </row>
    <row r="35" spans="1:26" ht="9.75" customHeight="1">
      <c r="A35" s="338" t="str">
        <f>'9. Weighting'!H36</f>
        <v>Pl</v>
      </c>
      <c r="B35" s="285" t="s">
        <v>228</v>
      </c>
      <c r="C35" s="339">
        <f>'9. Weighting'!I36</f>
        <v>0</v>
      </c>
      <c r="D35" s="285"/>
      <c r="E35" s="285"/>
      <c r="F35" s="285"/>
      <c r="G35" s="285"/>
      <c r="H35" s="285"/>
      <c r="I35" s="288" t="str">
        <f>IFERROR(VLOOKUP(A35,'10. Industry'!$A$4:$O$32,9,FALSE),"mittel")</f>
        <v>mittel</v>
      </c>
      <c r="J35" s="340">
        <f>VLOOKUP(I35,'9. Weighting'!$F$49:$H$53,3,FALSE)</f>
        <v>1</v>
      </c>
      <c r="K35" s="288" t="str">
        <f>IFERROR(VLOOKUP(A35,'10. Industry'!$A$4:$O$32,11,FALSE),"mittel")</f>
        <v>mittel</v>
      </c>
      <c r="L35" s="341">
        <f>VLOOKUP(K35,'9. Weighting'!$F$49:$H$53,3,FALSE)</f>
        <v>1</v>
      </c>
      <c r="M35" s="285"/>
      <c r="N35" s="285"/>
      <c r="O35" s="285"/>
      <c r="P35" s="285"/>
      <c r="Q35" s="285"/>
      <c r="R35" s="285"/>
      <c r="S35" s="285"/>
      <c r="T35" s="285"/>
      <c r="U35" s="285"/>
      <c r="V35" s="285"/>
      <c r="W35" s="285"/>
      <c r="X35" s="285"/>
      <c r="Y35" s="285"/>
      <c r="Z35" s="285"/>
    </row>
    <row r="36" spans="1:26" ht="9.75" customHeight="1">
      <c r="A36" s="338" t="str">
        <f>'9. Weighting'!H37</f>
        <v>Pl</v>
      </c>
      <c r="B36" s="285" t="s">
        <v>229</v>
      </c>
      <c r="C36" s="339">
        <f>'9. Weighting'!I37</f>
        <v>0</v>
      </c>
      <c r="D36" s="285"/>
      <c r="E36" s="285"/>
      <c r="F36" s="285"/>
      <c r="G36" s="285"/>
      <c r="H36" s="285"/>
      <c r="I36" s="288" t="str">
        <f>IFERROR(VLOOKUP(A36,'10. Industry'!$A$4:$O$32,9,FALSE),"mittel")</f>
        <v>mittel</v>
      </c>
      <c r="J36" s="340">
        <f>VLOOKUP(I36,'9. Weighting'!$F$49:$H$53,3,FALSE)</f>
        <v>1</v>
      </c>
      <c r="K36" s="288" t="str">
        <f>IFERROR(VLOOKUP(A36,'10. Industry'!$A$4:$O$32,11,FALSE),"mittel")</f>
        <v>mittel</v>
      </c>
      <c r="L36" s="341">
        <f>VLOOKUP(K36,'9. Weighting'!$F$49:$H$53,3,FALSE)</f>
        <v>1</v>
      </c>
      <c r="M36" s="285"/>
      <c r="N36" s="285"/>
      <c r="O36" s="285"/>
      <c r="P36" s="285"/>
      <c r="Q36" s="285"/>
      <c r="R36" s="285"/>
      <c r="S36" s="285"/>
      <c r="T36" s="285"/>
      <c r="U36" s="285"/>
      <c r="V36" s="285"/>
      <c r="W36" s="285"/>
      <c r="X36" s="285"/>
      <c r="Y36" s="285"/>
      <c r="Z36" s="285"/>
    </row>
    <row r="37" spans="1:26" ht="9.75" customHeight="1">
      <c r="A37" s="338"/>
      <c r="B37" s="285"/>
      <c r="C37" s="339">
        <f>1-SUM(C34:C36)</f>
        <v>1</v>
      </c>
      <c r="D37" s="285"/>
      <c r="E37" s="285"/>
      <c r="F37" s="285"/>
      <c r="G37" s="285"/>
      <c r="H37" s="285"/>
      <c r="I37" s="288" t="s">
        <v>168</v>
      </c>
      <c r="J37" s="340">
        <f>VLOOKUP(I37,'9. Weighting'!$F$49:$H$53,3,FALSE)</f>
        <v>1</v>
      </c>
      <c r="K37" s="288" t="s">
        <v>168</v>
      </c>
      <c r="L37" s="341">
        <f>VLOOKUP(K37,'9. Weighting'!$F$49:$H$53,3,FALSE)</f>
        <v>1</v>
      </c>
      <c r="M37" s="285"/>
      <c r="N37" s="285"/>
      <c r="O37" s="285"/>
      <c r="P37" s="285"/>
      <c r="Q37" s="285"/>
      <c r="R37" s="285"/>
      <c r="S37" s="285"/>
      <c r="T37" s="285"/>
      <c r="U37" s="285"/>
      <c r="V37" s="285"/>
      <c r="W37" s="285"/>
      <c r="X37" s="285"/>
      <c r="Y37" s="285"/>
      <c r="Z37" s="285"/>
    </row>
    <row r="38" spans="1:26" ht="9.75" customHeight="1">
      <c r="A38" s="338"/>
      <c r="B38" s="285"/>
      <c r="C38" s="339">
        <f>SUM(C34:C37)</f>
        <v>1</v>
      </c>
      <c r="D38" s="285"/>
      <c r="E38" s="285"/>
      <c r="F38" s="285"/>
      <c r="G38" s="285"/>
      <c r="H38" s="285"/>
      <c r="I38" s="288"/>
      <c r="J38" s="340">
        <f>C34*J34+C35*J35+C36*J36+C37*J37</f>
        <v>1</v>
      </c>
      <c r="K38" s="288"/>
      <c r="L38" s="341">
        <f>C34*L34+C35*L35+C36*L36+C37*L37</f>
        <v>1</v>
      </c>
      <c r="M38" s="285"/>
      <c r="N38" s="285"/>
      <c r="O38" s="285"/>
      <c r="P38" s="285"/>
      <c r="Q38" s="285"/>
      <c r="R38" s="285"/>
      <c r="S38" s="285"/>
      <c r="T38" s="285"/>
      <c r="U38" s="285"/>
      <c r="V38" s="285"/>
      <c r="W38" s="285"/>
      <c r="X38" s="285"/>
      <c r="Y38" s="285"/>
      <c r="Z38" s="285"/>
    </row>
    <row r="39" spans="1:26" ht="9.75" customHeight="1">
      <c r="A39" s="342"/>
      <c r="B39" s="343" t="s">
        <v>230</v>
      </c>
      <c r="C39" s="344"/>
      <c r="D39" s="345"/>
      <c r="E39" s="345"/>
      <c r="F39" s="345"/>
      <c r="G39" s="345"/>
      <c r="H39" s="345"/>
      <c r="I39" s="344"/>
      <c r="J39" s="345" t="str">
        <f>IF(J38&lt;0.75,"niedrig",IF(J38&lt;1.25,"mittel",IF(J38&gt;1.75,"sehr hoch","hoch")))</f>
        <v>mittel</v>
      </c>
      <c r="K39" s="344"/>
      <c r="L39" s="346" t="str">
        <f>IF(L38&lt;0.75,"niedrig",IF(L38&lt;1.25,"mittel",IF(L38&gt;1.75,"sehr hoch","hoch")))</f>
        <v>mittel</v>
      </c>
      <c r="M39" s="285"/>
      <c r="N39" s="285"/>
      <c r="O39" s="285"/>
      <c r="P39" s="285"/>
      <c r="Q39" s="285"/>
      <c r="R39" s="285"/>
      <c r="S39" s="285"/>
      <c r="T39" s="285"/>
      <c r="U39" s="285"/>
      <c r="V39" s="285"/>
      <c r="W39" s="285"/>
      <c r="X39" s="285"/>
      <c r="Y39" s="285"/>
      <c r="Z39" s="285"/>
    </row>
    <row r="40" spans="1:26" ht="9.75" customHeight="1">
      <c r="A40" s="285"/>
      <c r="B40" s="285"/>
      <c r="C40" s="288"/>
      <c r="D40" s="285"/>
      <c r="E40" s="285"/>
      <c r="F40" s="285"/>
      <c r="G40" s="285"/>
      <c r="H40" s="285"/>
      <c r="I40" s="288"/>
      <c r="J40" s="285"/>
      <c r="K40" s="288"/>
      <c r="L40" s="285"/>
      <c r="M40" s="285"/>
      <c r="N40" s="285"/>
      <c r="O40" s="285"/>
      <c r="P40" s="285"/>
      <c r="Q40" s="285"/>
      <c r="R40" s="285"/>
      <c r="S40" s="285"/>
      <c r="T40" s="285"/>
      <c r="U40" s="285"/>
      <c r="V40" s="285"/>
      <c r="W40" s="285"/>
      <c r="X40" s="285"/>
      <c r="Y40" s="285"/>
      <c r="Z40" s="285"/>
    </row>
    <row r="41" spans="1:26" ht="9.75" customHeight="1">
      <c r="A41" s="285"/>
      <c r="B41" s="285"/>
      <c r="C41" s="288"/>
      <c r="D41" s="285"/>
      <c r="E41" s="285"/>
      <c r="F41" s="285"/>
      <c r="G41" s="285"/>
      <c r="H41" s="285"/>
      <c r="I41" s="288"/>
      <c r="J41" s="285"/>
      <c r="K41" s="288"/>
      <c r="L41" s="285"/>
      <c r="M41" s="285"/>
      <c r="N41" s="285"/>
      <c r="O41" s="285"/>
      <c r="P41" s="285"/>
      <c r="Q41" s="285"/>
      <c r="R41" s="285"/>
      <c r="S41" s="285"/>
      <c r="T41" s="285"/>
      <c r="U41" s="285"/>
      <c r="V41" s="285"/>
      <c r="W41" s="285"/>
      <c r="X41" s="285"/>
      <c r="Y41" s="285"/>
      <c r="Z41" s="285"/>
    </row>
    <row r="42" spans="1:26" ht="9.75" customHeight="1">
      <c r="A42" s="285"/>
      <c r="B42" s="285"/>
      <c r="C42" s="288"/>
      <c r="D42" s="285"/>
      <c r="E42" s="285"/>
      <c r="F42" s="285"/>
      <c r="G42" s="285"/>
      <c r="H42" s="285"/>
      <c r="I42" s="288"/>
      <c r="J42" s="285"/>
      <c r="K42" s="288"/>
      <c r="L42" s="285"/>
      <c r="M42" s="285"/>
      <c r="N42" s="285"/>
      <c r="O42" s="285"/>
      <c r="P42" s="285"/>
      <c r="Q42" s="285"/>
      <c r="R42" s="285"/>
      <c r="S42" s="285"/>
      <c r="T42" s="285"/>
      <c r="U42" s="285"/>
      <c r="V42" s="285"/>
      <c r="W42" s="285"/>
      <c r="X42" s="285"/>
      <c r="Y42" s="285"/>
      <c r="Z42" s="285"/>
    </row>
    <row r="43" spans="1:26" ht="9.75" customHeight="1">
      <c r="A43" s="285"/>
      <c r="B43" s="285"/>
      <c r="C43" s="288"/>
      <c r="D43" s="285"/>
      <c r="E43" s="285"/>
      <c r="F43" s="285"/>
      <c r="G43" s="285"/>
      <c r="H43" s="285"/>
      <c r="I43" s="288"/>
      <c r="J43" s="285"/>
      <c r="K43" s="288"/>
      <c r="L43" s="285"/>
      <c r="M43" s="285"/>
      <c r="N43" s="285"/>
      <c r="O43" s="285"/>
      <c r="P43" s="285"/>
      <c r="Q43" s="285"/>
      <c r="R43" s="285"/>
      <c r="S43" s="285"/>
      <c r="T43" s="285"/>
      <c r="U43" s="285"/>
      <c r="V43" s="285"/>
      <c r="W43" s="285"/>
      <c r="X43" s="285"/>
      <c r="Y43" s="285"/>
      <c r="Z43" s="285"/>
    </row>
    <row r="44" spans="1:26" ht="9.75" customHeight="1">
      <c r="A44" s="285"/>
      <c r="B44" s="285"/>
      <c r="C44" s="288"/>
      <c r="D44" s="285"/>
      <c r="E44" s="285"/>
      <c r="F44" s="285"/>
      <c r="G44" s="285"/>
      <c r="H44" s="285"/>
      <c r="I44" s="288"/>
      <c r="J44" s="285"/>
      <c r="K44" s="288"/>
      <c r="L44" s="285"/>
      <c r="M44" s="285"/>
      <c r="N44" s="285"/>
      <c r="O44" s="285"/>
      <c r="P44" s="285"/>
      <c r="Q44" s="285"/>
      <c r="R44" s="285"/>
      <c r="S44" s="285"/>
      <c r="T44" s="285"/>
      <c r="U44" s="285"/>
      <c r="V44" s="285"/>
      <c r="W44" s="285"/>
      <c r="X44" s="285"/>
      <c r="Y44" s="285"/>
      <c r="Z44" s="285"/>
    </row>
    <row r="45" spans="1:26" ht="9.75" customHeight="1">
      <c r="A45" s="285"/>
      <c r="B45" s="285"/>
      <c r="C45" s="288"/>
      <c r="D45" s="285"/>
      <c r="E45" s="285"/>
      <c r="F45" s="285"/>
      <c r="G45" s="285"/>
      <c r="H45" s="285"/>
      <c r="I45" s="288"/>
      <c r="J45" s="285"/>
      <c r="K45" s="288"/>
      <c r="L45" s="285"/>
      <c r="M45" s="285"/>
      <c r="N45" s="285"/>
      <c r="O45" s="285"/>
      <c r="P45" s="285"/>
      <c r="Q45" s="285"/>
      <c r="R45" s="285"/>
      <c r="S45" s="285"/>
      <c r="T45" s="285"/>
      <c r="U45" s="285"/>
      <c r="V45" s="285"/>
      <c r="W45" s="285"/>
      <c r="X45" s="285"/>
      <c r="Y45" s="285"/>
      <c r="Z45" s="285"/>
    </row>
    <row r="46" spans="1:26" ht="9.75" customHeight="1">
      <c r="A46" s="285"/>
      <c r="B46" s="285"/>
      <c r="C46" s="288"/>
      <c r="D46" s="285"/>
      <c r="E46" s="285"/>
      <c r="F46" s="285"/>
      <c r="G46" s="285"/>
      <c r="H46" s="285"/>
      <c r="I46" s="288"/>
      <c r="J46" s="285"/>
      <c r="K46" s="288"/>
      <c r="L46" s="285"/>
      <c r="M46" s="285"/>
      <c r="N46" s="285"/>
      <c r="O46" s="285"/>
      <c r="P46" s="285"/>
      <c r="Q46" s="285"/>
      <c r="R46" s="285"/>
      <c r="S46" s="285"/>
      <c r="T46" s="285"/>
      <c r="U46" s="285"/>
      <c r="V46" s="285"/>
      <c r="W46" s="285"/>
      <c r="X46" s="285"/>
      <c r="Y46" s="285"/>
      <c r="Z46" s="285"/>
    </row>
    <row r="47" spans="1:26" ht="9.75" customHeight="1">
      <c r="A47" s="285"/>
      <c r="B47" s="285"/>
      <c r="C47" s="288"/>
      <c r="D47" s="285"/>
      <c r="E47" s="285"/>
      <c r="F47" s="285"/>
      <c r="G47" s="285"/>
      <c r="H47" s="285"/>
      <c r="I47" s="288"/>
      <c r="J47" s="285"/>
      <c r="K47" s="288"/>
      <c r="L47" s="285"/>
      <c r="M47" s="285"/>
      <c r="N47" s="285"/>
      <c r="O47" s="285"/>
      <c r="P47" s="285"/>
      <c r="Q47" s="285"/>
      <c r="R47" s="285"/>
      <c r="S47" s="285"/>
      <c r="T47" s="285"/>
      <c r="U47" s="285"/>
      <c r="V47" s="285"/>
      <c r="W47" s="285"/>
      <c r="X47" s="285"/>
      <c r="Y47" s="285"/>
      <c r="Z47" s="285"/>
    </row>
    <row r="48" spans="1:26" ht="9.75" customHeight="1">
      <c r="A48" s="285"/>
      <c r="B48" s="285"/>
      <c r="C48" s="288"/>
      <c r="D48" s="285"/>
      <c r="E48" s="285"/>
      <c r="F48" s="285"/>
      <c r="G48" s="285"/>
      <c r="H48" s="285"/>
      <c r="I48" s="288"/>
      <c r="J48" s="285"/>
      <c r="K48" s="288"/>
      <c r="L48" s="285"/>
      <c r="M48" s="285"/>
      <c r="N48" s="285"/>
      <c r="O48" s="285"/>
      <c r="P48" s="285"/>
      <c r="Q48" s="285"/>
      <c r="R48" s="285"/>
      <c r="S48" s="285"/>
      <c r="T48" s="285"/>
      <c r="U48" s="285"/>
      <c r="V48" s="285"/>
      <c r="W48" s="285"/>
      <c r="X48" s="285"/>
      <c r="Y48" s="285"/>
      <c r="Z48" s="285"/>
    </row>
    <row r="49" spans="1:26" ht="9.75" customHeight="1">
      <c r="A49" s="285"/>
      <c r="B49" s="285"/>
      <c r="C49" s="288"/>
      <c r="D49" s="285"/>
      <c r="E49" s="285"/>
      <c r="F49" s="285"/>
      <c r="G49" s="285"/>
      <c r="H49" s="285"/>
      <c r="I49" s="288"/>
      <c r="J49" s="285"/>
      <c r="K49" s="288"/>
      <c r="L49" s="285"/>
      <c r="M49" s="285"/>
      <c r="N49" s="285"/>
      <c r="O49" s="285"/>
      <c r="P49" s="285"/>
      <c r="Q49" s="285"/>
      <c r="R49" s="285"/>
      <c r="S49" s="285"/>
      <c r="T49" s="285"/>
      <c r="U49" s="285"/>
      <c r="V49" s="285"/>
      <c r="W49" s="285"/>
      <c r="X49" s="285"/>
      <c r="Y49" s="285"/>
      <c r="Z49" s="285"/>
    </row>
    <row r="50" spans="1:26" ht="9.75" customHeight="1">
      <c r="A50" s="285"/>
      <c r="B50" s="285"/>
      <c r="C50" s="288"/>
      <c r="D50" s="285"/>
      <c r="E50" s="285"/>
      <c r="F50" s="285"/>
      <c r="G50" s="285"/>
      <c r="H50" s="285"/>
      <c r="I50" s="288"/>
      <c r="J50" s="285"/>
      <c r="K50" s="288"/>
      <c r="L50" s="285"/>
      <c r="M50" s="285"/>
      <c r="N50" s="285"/>
      <c r="O50" s="285"/>
      <c r="P50" s="285"/>
      <c r="Q50" s="285"/>
      <c r="R50" s="285"/>
      <c r="S50" s="285"/>
      <c r="T50" s="285"/>
      <c r="U50" s="285"/>
      <c r="V50" s="285"/>
      <c r="W50" s="285"/>
      <c r="X50" s="285"/>
      <c r="Y50" s="285"/>
      <c r="Z50" s="285"/>
    </row>
    <row r="51" spans="1:26" ht="9.75" customHeight="1">
      <c r="A51" s="285"/>
      <c r="B51" s="285"/>
      <c r="C51" s="288"/>
      <c r="D51" s="285"/>
      <c r="E51" s="285"/>
      <c r="F51" s="285"/>
      <c r="G51" s="285"/>
      <c r="H51" s="285"/>
      <c r="I51" s="288"/>
      <c r="J51" s="285"/>
      <c r="K51" s="288"/>
      <c r="L51" s="285"/>
      <c r="M51" s="285"/>
      <c r="N51" s="285"/>
      <c r="O51" s="285"/>
      <c r="P51" s="285"/>
      <c r="Q51" s="285"/>
      <c r="R51" s="285"/>
      <c r="S51" s="285"/>
      <c r="T51" s="285"/>
      <c r="U51" s="285"/>
      <c r="V51" s="285"/>
      <c r="W51" s="285"/>
      <c r="X51" s="285"/>
      <c r="Y51" s="285"/>
      <c r="Z51" s="285"/>
    </row>
    <row r="52" spans="1:26" ht="9.75" customHeight="1">
      <c r="A52" s="285"/>
      <c r="B52" s="285"/>
      <c r="C52" s="288"/>
      <c r="D52" s="285"/>
      <c r="E52" s="285"/>
      <c r="F52" s="285"/>
      <c r="G52" s="285"/>
      <c r="H52" s="285"/>
      <c r="I52" s="288"/>
      <c r="J52" s="285"/>
      <c r="K52" s="288"/>
      <c r="L52" s="285"/>
      <c r="M52" s="285"/>
      <c r="N52" s="285"/>
      <c r="O52" s="285"/>
      <c r="P52" s="285"/>
      <c r="Q52" s="285"/>
      <c r="R52" s="285"/>
      <c r="S52" s="285"/>
      <c r="T52" s="285"/>
      <c r="U52" s="285"/>
      <c r="V52" s="285"/>
      <c r="W52" s="285"/>
      <c r="X52" s="285"/>
      <c r="Y52" s="285"/>
      <c r="Z52" s="285"/>
    </row>
    <row r="53" spans="1:26" ht="9.75" customHeight="1">
      <c r="A53" s="285"/>
      <c r="B53" s="285"/>
      <c r="C53" s="288"/>
      <c r="D53" s="285"/>
      <c r="E53" s="285"/>
      <c r="F53" s="285"/>
      <c r="G53" s="285"/>
      <c r="H53" s="285"/>
      <c r="I53" s="288"/>
      <c r="J53" s="285"/>
      <c r="K53" s="288"/>
      <c r="L53" s="285"/>
      <c r="M53" s="285"/>
      <c r="N53" s="285"/>
      <c r="O53" s="285"/>
      <c r="P53" s="285"/>
      <c r="Q53" s="285"/>
      <c r="R53" s="285"/>
      <c r="S53" s="285"/>
      <c r="T53" s="285"/>
      <c r="U53" s="285"/>
      <c r="V53" s="285"/>
      <c r="W53" s="285"/>
      <c r="X53" s="285"/>
      <c r="Y53" s="285"/>
      <c r="Z53" s="285"/>
    </row>
    <row r="54" spans="1:26" ht="9.75" customHeight="1">
      <c r="A54" s="285"/>
      <c r="B54" s="285"/>
      <c r="C54" s="288"/>
      <c r="D54" s="285"/>
      <c r="E54" s="285"/>
      <c r="F54" s="285"/>
      <c r="G54" s="285"/>
      <c r="H54" s="285"/>
      <c r="I54" s="288"/>
      <c r="J54" s="285"/>
      <c r="K54" s="288"/>
      <c r="L54" s="285"/>
      <c r="M54" s="285"/>
      <c r="N54" s="285"/>
      <c r="O54" s="285"/>
      <c r="P54" s="285"/>
      <c r="Q54" s="285"/>
      <c r="R54" s="285"/>
      <c r="S54" s="285"/>
      <c r="T54" s="285"/>
      <c r="U54" s="285"/>
      <c r="V54" s="285"/>
      <c r="W54" s="285"/>
      <c r="X54" s="285"/>
      <c r="Y54" s="285"/>
      <c r="Z54" s="285"/>
    </row>
    <row r="55" spans="1:26" ht="9.75" customHeight="1">
      <c r="A55" s="285"/>
      <c r="B55" s="285"/>
      <c r="C55" s="288"/>
      <c r="D55" s="285"/>
      <c r="E55" s="285"/>
      <c r="F55" s="285"/>
      <c r="G55" s="285"/>
      <c r="H55" s="285"/>
      <c r="I55" s="288"/>
      <c r="J55" s="285"/>
      <c r="K55" s="288"/>
      <c r="L55" s="285"/>
      <c r="M55" s="285"/>
      <c r="N55" s="285"/>
      <c r="O55" s="285"/>
      <c r="P55" s="285"/>
      <c r="Q55" s="285"/>
      <c r="R55" s="285"/>
      <c r="S55" s="285"/>
      <c r="T55" s="285"/>
      <c r="U55" s="285"/>
      <c r="V55" s="285"/>
      <c r="W55" s="285"/>
      <c r="X55" s="285"/>
      <c r="Y55" s="285"/>
      <c r="Z55" s="285"/>
    </row>
    <row r="56" spans="1:26" ht="9.75" customHeight="1">
      <c r="A56" s="285"/>
      <c r="B56" s="285"/>
      <c r="C56" s="288"/>
      <c r="D56" s="285"/>
      <c r="E56" s="285"/>
      <c r="F56" s="285"/>
      <c r="G56" s="285"/>
      <c r="H56" s="285"/>
      <c r="I56" s="288"/>
      <c r="J56" s="285"/>
      <c r="K56" s="288"/>
      <c r="L56" s="285"/>
      <c r="M56" s="285"/>
      <c r="N56" s="285"/>
      <c r="O56" s="285"/>
      <c r="P56" s="285"/>
      <c r="Q56" s="285"/>
      <c r="R56" s="285"/>
      <c r="S56" s="285"/>
      <c r="T56" s="285"/>
      <c r="U56" s="285"/>
      <c r="V56" s="285"/>
      <c r="W56" s="285"/>
      <c r="X56" s="285"/>
      <c r="Y56" s="285"/>
      <c r="Z56" s="285"/>
    </row>
    <row r="57" spans="1:26" ht="9.75" customHeight="1">
      <c r="A57" s="285"/>
      <c r="B57" s="285"/>
      <c r="C57" s="288"/>
      <c r="D57" s="285"/>
      <c r="E57" s="285"/>
      <c r="F57" s="285"/>
      <c r="G57" s="285"/>
      <c r="H57" s="285"/>
      <c r="I57" s="288"/>
      <c r="J57" s="285"/>
      <c r="K57" s="288"/>
      <c r="L57" s="285"/>
      <c r="M57" s="285"/>
      <c r="N57" s="285"/>
      <c r="O57" s="285"/>
      <c r="P57" s="285"/>
      <c r="Q57" s="285"/>
      <c r="R57" s="285"/>
      <c r="S57" s="285"/>
      <c r="T57" s="285"/>
      <c r="U57" s="285"/>
      <c r="V57" s="285"/>
      <c r="W57" s="285"/>
      <c r="X57" s="285"/>
      <c r="Y57" s="285"/>
      <c r="Z57" s="285"/>
    </row>
    <row r="58" spans="1:26" ht="9.75" customHeight="1">
      <c r="A58" s="285"/>
      <c r="B58" s="285"/>
      <c r="C58" s="288"/>
      <c r="D58" s="285"/>
      <c r="E58" s="285"/>
      <c r="F58" s="285"/>
      <c r="G58" s="285"/>
      <c r="H58" s="285"/>
      <c r="I58" s="288"/>
      <c r="J58" s="285"/>
      <c r="K58" s="288"/>
      <c r="L58" s="285"/>
      <c r="M58" s="285"/>
      <c r="N58" s="285"/>
      <c r="O58" s="285"/>
      <c r="P58" s="285"/>
      <c r="Q58" s="285"/>
      <c r="R58" s="285"/>
      <c r="S58" s="285"/>
      <c r="T58" s="285"/>
      <c r="U58" s="285"/>
      <c r="V58" s="285"/>
      <c r="W58" s="285"/>
      <c r="X58" s="285"/>
      <c r="Y58" s="285"/>
      <c r="Z58" s="285"/>
    </row>
    <row r="59" spans="1:26" ht="9.75" customHeight="1">
      <c r="A59" s="285"/>
      <c r="B59" s="285"/>
      <c r="C59" s="288"/>
      <c r="D59" s="285"/>
      <c r="E59" s="285"/>
      <c r="F59" s="285"/>
      <c r="G59" s="285"/>
      <c r="H59" s="285"/>
      <c r="I59" s="288"/>
      <c r="J59" s="285"/>
      <c r="K59" s="288"/>
      <c r="L59" s="285"/>
      <c r="M59" s="285"/>
      <c r="N59" s="285"/>
      <c r="O59" s="285"/>
      <c r="P59" s="285"/>
      <c r="Q59" s="285"/>
      <c r="R59" s="285"/>
      <c r="S59" s="285"/>
      <c r="T59" s="285"/>
      <c r="U59" s="285"/>
      <c r="V59" s="285"/>
      <c r="W59" s="285"/>
      <c r="X59" s="285"/>
      <c r="Y59" s="285"/>
      <c r="Z59" s="285"/>
    </row>
    <row r="60" spans="1:26" ht="9.75" customHeight="1">
      <c r="A60" s="285"/>
      <c r="B60" s="285"/>
      <c r="C60" s="288"/>
      <c r="D60" s="285"/>
      <c r="E60" s="285"/>
      <c r="F60" s="285"/>
      <c r="G60" s="285"/>
      <c r="H60" s="285"/>
      <c r="I60" s="288"/>
      <c r="J60" s="285"/>
      <c r="K60" s="288"/>
      <c r="L60" s="285"/>
      <c r="M60" s="285"/>
      <c r="N60" s="285"/>
      <c r="O60" s="285"/>
      <c r="P60" s="285"/>
      <c r="Q60" s="285"/>
      <c r="R60" s="285"/>
      <c r="S60" s="285"/>
      <c r="T60" s="285"/>
      <c r="U60" s="285"/>
      <c r="V60" s="285"/>
      <c r="W60" s="285"/>
      <c r="X60" s="285"/>
      <c r="Y60" s="285"/>
      <c r="Z60" s="285"/>
    </row>
    <row r="61" spans="1:26" ht="9.75" customHeight="1">
      <c r="A61" s="285"/>
      <c r="B61" s="285"/>
      <c r="C61" s="288"/>
      <c r="D61" s="285"/>
      <c r="E61" s="285"/>
      <c r="F61" s="285"/>
      <c r="G61" s="285"/>
      <c r="H61" s="285"/>
      <c r="I61" s="288"/>
      <c r="J61" s="285"/>
      <c r="K61" s="288"/>
      <c r="L61" s="285"/>
      <c r="M61" s="285"/>
      <c r="N61" s="285"/>
      <c r="O61" s="285"/>
      <c r="P61" s="285"/>
      <c r="Q61" s="285"/>
      <c r="R61" s="285"/>
      <c r="S61" s="285"/>
      <c r="T61" s="285"/>
      <c r="U61" s="285"/>
      <c r="V61" s="285"/>
      <c r="W61" s="285"/>
      <c r="X61" s="285"/>
      <c r="Y61" s="285"/>
      <c r="Z61" s="285"/>
    </row>
    <row r="62" spans="1:26" ht="9.75" customHeight="1">
      <c r="A62" s="285"/>
      <c r="B62" s="285"/>
      <c r="C62" s="288"/>
      <c r="D62" s="285"/>
      <c r="E62" s="285"/>
      <c r="F62" s="285"/>
      <c r="G62" s="285"/>
      <c r="H62" s="285"/>
      <c r="I62" s="288"/>
      <c r="J62" s="285"/>
      <c r="K62" s="288"/>
      <c r="L62" s="285"/>
      <c r="M62" s="285"/>
      <c r="N62" s="285"/>
      <c r="O62" s="285"/>
      <c r="P62" s="285"/>
      <c r="Q62" s="285"/>
      <c r="R62" s="285"/>
      <c r="S62" s="285"/>
      <c r="T62" s="285"/>
      <c r="U62" s="285"/>
      <c r="V62" s="285"/>
      <c r="W62" s="285"/>
      <c r="X62" s="285"/>
      <c r="Y62" s="285"/>
      <c r="Z62" s="285"/>
    </row>
    <row r="63" spans="1:26" ht="9.75" customHeight="1">
      <c r="A63" s="285"/>
      <c r="B63" s="285"/>
      <c r="C63" s="288"/>
      <c r="D63" s="285"/>
      <c r="E63" s="285"/>
      <c r="F63" s="285"/>
      <c r="G63" s="285"/>
      <c r="H63" s="285"/>
      <c r="I63" s="288"/>
      <c r="J63" s="285"/>
      <c r="K63" s="288"/>
      <c r="L63" s="285"/>
      <c r="M63" s="285"/>
      <c r="N63" s="285"/>
      <c r="O63" s="285"/>
      <c r="P63" s="285"/>
      <c r="Q63" s="285"/>
      <c r="R63" s="285"/>
      <c r="S63" s="285"/>
      <c r="T63" s="285"/>
      <c r="U63" s="285"/>
      <c r="V63" s="285"/>
      <c r="W63" s="285"/>
      <c r="X63" s="285"/>
      <c r="Y63" s="285"/>
      <c r="Z63" s="285"/>
    </row>
    <row r="64" spans="1:26" ht="9.75" customHeight="1">
      <c r="A64" s="285"/>
      <c r="B64" s="285"/>
      <c r="C64" s="288"/>
      <c r="D64" s="285"/>
      <c r="E64" s="285"/>
      <c r="F64" s="285"/>
      <c r="G64" s="285"/>
      <c r="H64" s="285"/>
      <c r="I64" s="288"/>
      <c r="J64" s="285"/>
      <c r="K64" s="288"/>
      <c r="L64" s="285"/>
      <c r="M64" s="285"/>
      <c r="N64" s="285"/>
      <c r="O64" s="285"/>
      <c r="P64" s="285"/>
      <c r="Q64" s="285"/>
      <c r="R64" s="285"/>
      <c r="S64" s="285"/>
      <c r="T64" s="285"/>
      <c r="U64" s="285"/>
      <c r="V64" s="285"/>
      <c r="W64" s="285"/>
      <c r="X64" s="285"/>
      <c r="Y64" s="285"/>
      <c r="Z64" s="285"/>
    </row>
    <row r="65" spans="1:26" ht="9.75" customHeight="1">
      <c r="A65" s="285"/>
      <c r="B65" s="285"/>
      <c r="C65" s="288"/>
      <c r="D65" s="285"/>
      <c r="E65" s="285"/>
      <c r="F65" s="285"/>
      <c r="G65" s="285"/>
      <c r="H65" s="285"/>
      <c r="I65" s="288"/>
      <c r="J65" s="285"/>
      <c r="K65" s="288"/>
      <c r="L65" s="285"/>
      <c r="M65" s="285"/>
      <c r="N65" s="285"/>
      <c r="O65" s="285"/>
      <c r="P65" s="285"/>
      <c r="Q65" s="285"/>
      <c r="R65" s="285"/>
      <c r="S65" s="285"/>
      <c r="T65" s="285"/>
      <c r="U65" s="285"/>
      <c r="V65" s="285"/>
      <c r="W65" s="285"/>
      <c r="X65" s="285"/>
      <c r="Y65" s="285"/>
      <c r="Z65" s="285"/>
    </row>
    <row r="66" spans="1:26" ht="9.75" customHeight="1">
      <c r="A66" s="285"/>
      <c r="B66" s="285"/>
      <c r="C66" s="288"/>
      <c r="D66" s="285"/>
      <c r="E66" s="285"/>
      <c r="F66" s="285"/>
      <c r="G66" s="285"/>
      <c r="H66" s="285"/>
      <c r="I66" s="288"/>
      <c r="J66" s="285"/>
      <c r="K66" s="288"/>
      <c r="L66" s="285"/>
      <c r="M66" s="285"/>
      <c r="N66" s="285"/>
      <c r="O66" s="285"/>
      <c r="P66" s="285"/>
      <c r="Q66" s="285"/>
      <c r="R66" s="285"/>
      <c r="S66" s="285"/>
      <c r="T66" s="285"/>
      <c r="U66" s="285"/>
      <c r="V66" s="285"/>
      <c r="W66" s="285"/>
      <c r="X66" s="285"/>
      <c r="Y66" s="285"/>
      <c r="Z66" s="285"/>
    </row>
    <row r="67" spans="1:26" ht="9.75" customHeight="1">
      <c r="A67" s="285"/>
      <c r="B67" s="285"/>
      <c r="C67" s="288"/>
      <c r="D67" s="285"/>
      <c r="E67" s="285"/>
      <c r="F67" s="285"/>
      <c r="G67" s="285"/>
      <c r="H67" s="285"/>
      <c r="I67" s="288"/>
      <c r="J67" s="285"/>
      <c r="K67" s="288"/>
      <c r="L67" s="285"/>
      <c r="M67" s="285"/>
      <c r="N67" s="285"/>
      <c r="O67" s="285"/>
      <c r="P67" s="285"/>
      <c r="Q67" s="285"/>
      <c r="R67" s="285"/>
      <c r="S67" s="285"/>
      <c r="T67" s="285"/>
      <c r="U67" s="285"/>
      <c r="V67" s="285"/>
      <c r="W67" s="285"/>
      <c r="X67" s="285"/>
      <c r="Y67" s="285"/>
      <c r="Z67" s="285"/>
    </row>
    <row r="68" spans="1:26" ht="9.75" customHeight="1">
      <c r="A68" s="285"/>
      <c r="B68" s="285"/>
      <c r="C68" s="288"/>
      <c r="D68" s="285"/>
      <c r="E68" s="285"/>
      <c r="F68" s="285"/>
      <c r="G68" s="285"/>
      <c r="H68" s="285"/>
      <c r="I68" s="288"/>
      <c r="J68" s="285"/>
      <c r="K68" s="288"/>
      <c r="L68" s="285"/>
      <c r="M68" s="285"/>
      <c r="N68" s="285"/>
      <c r="O68" s="285"/>
      <c r="P68" s="285"/>
      <c r="Q68" s="285"/>
      <c r="R68" s="285"/>
      <c r="S68" s="285"/>
      <c r="T68" s="285"/>
      <c r="U68" s="285"/>
      <c r="V68" s="285"/>
      <c r="W68" s="285"/>
      <c r="X68" s="285"/>
      <c r="Y68" s="285"/>
      <c r="Z68" s="285"/>
    </row>
    <row r="69" spans="1:26" ht="9.75" customHeight="1">
      <c r="A69" s="285"/>
      <c r="B69" s="285"/>
      <c r="C69" s="288"/>
      <c r="D69" s="285"/>
      <c r="E69" s="285"/>
      <c r="F69" s="285"/>
      <c r="G69" s="285"/>
      <c r="H69" s="285"/>
      <c r="I69" s="288"/>
      <c r="J69" s="285"/>
      <c r="K69" s="288"/>
      <c r="L69" s="285"/>
      <c r="M69" s="285"/>
      <c r="N69" s="285"/>
      <c r="O69" s="285"/>
      <c r="P69" s="285"/>
      <c r="Q69" s="285"/>
      <c r="R69" s="285"/>
      <c r="S69" s="285"/>
      <c r="T69" s="285"/>
      <c r="U69" s="285"/>
      <c r="V69" s="285"/>
      <c r="W69" s="285"/>
      <c r="X69" s="285"/>
      <c r="Y69" s="285"/>
      <c r="Z69" s="285"/>
    </row>
    <row r="70" spans="1:26" ht="9.75" customHeight="1">
      <c r="A70" s="285"/>
      <c r="B70" s="285"/>
      <c r="C70" s="288"/>
      <c r="D70" s="285"/>
      <c r="E70" s="285"/>
      <c r="F70" s="285"/>
      <c r="G70" s="285"/>
      <c r="H70" s="285"/>
      <c r="I70" s="288"/>
      <c r="J70" s="285"/>
      <c r="K70" s="288"/>
      <c r="L70" s="285"/>
      <c r="M70" s="285"/>
      <c r="N70" s="285"/>
      <c r="O70" s="285"/>
      <c r="P70" s="285"/>
      <c r="Q70" s="285"/>
      <c r="R70" s="285"/>
      <c r="S70" s="285"/>
      <c r="T70" s="285"/>
      <c r="U70" s="285"/>
      <c r="V70" s="285"/>
      <c r="W70" s="285"/>
      <c r="X70" s="285"/>
      <c r="Y70" s="285"/>
      <c r="Z70" s="285"/>
    </row>
    <row r="71" spans="1:26" ht="9.75" customHeight="1">
      <c r="A71" s="285"/>
      <c r="B71" s="285"/>
      <c r="C71" s="288"/>
      <c r="D71" s="285"/>
      <c r="E71" s="285"/>
      <c r="F71" s="285"/>
      <c r="G71" s="285"/>
      <c r="H71" s="285"/>
      <c r="I71" s="288"/>
      <c r="J71" s="285"/>
      <c r="K71" s="288"/>
      <c r="L71" s="285"/>
      <c r="M71" s="285"/>
      <c r="N71" s="285"/>
      <c r="O71" s="285"/>
      <c r="P71" s="285"/>
      <c r="Q71" s="285"/>
      <c r="R71" s="285"/>
      <c r="S71" s="285"/>
      <c r="T71" s="285"/>
      <c r="U71" s="285"/>
      <c r="V71" s="285"/>
      <c r="W71" s="285"/>
      <c r="X71" s="285"/>
      <c r="Y71" s="285"/>
      <c r="Z71" s="285"/>
    </row>
    <row r="72" spans="1:26" ht="9.75" customHeight="1">
      <c r="A72" s="285"/>
      <c r="B72" s="285"/>
      <c r="C72" s="288"/>
      <c r="D72" s="285"/>
      <c r="E72" s="285"/>
      <c r="F72" s="285"/>
      <c r="G72" s="285"/>
      <c r="H72" s="285"/>
      <c r="I72" s="288"/>
      <c r="J72" s="285"/>
      <c r="K72" s="288"/>
      <c r="L72" s="285"/>
      <c r="M72" s="285"/>
      <c r="N72" s="285"/>
      <c r="O72" s="285"/>
      <c r="P72" s="285"/>
      <c r="Q72" s="285"/>
      <c r="R72" s="285"/>
      <c r="S72" s="285"/>
      <c r="T72" s="285"/>
      <c r="U72" s="285"/>
      <c r="V72" s="285"/>
      <c r="W72" s="285"/>
      <c r="X72" s="285"/>
      <c r="Y72" s="285"/>
      <c r="Z72" s="285"/>
    </row>
    <row r="73" spans="1:26" ht="9.75" customHeight="1">
      <c r="A73" s="285"/>
      <c r="B73" s="285"/>
      <c r="C73" s="288"/>
      <c r="D73" s="285"/>
      <c r="E73" s="285"/>
      <c r="F73" s="285"/>
      <c r="G73" s="285"/>
      <c r="H73" s="285"/>
      <c r="I73" s="288"/>
      <c r="J73" s="285"/>
      <c r="K73" s="288"/>
      <c r="L73" s="285"/>
      <c r="M73" s="285"/>
      <c r="N73" s="285"/>
      <c r="O73" s="285"/>
      <c r="P73" s="285"/>
      <c r="Q73" s="285"/>
      <c r="R73" s="285"/>
      <c r="S73" s="285"/>
      <c r="T73" s="285"/>
      <c r="U73" s="285"/>
      <c r="V73" s="285"/>
      <c r="W73" s="285"/>
      <c r="X73" s="285"/>
      <c r="Y73" s="285"/>
      <c r="Z73" s="285"/>
    </row>
    <row r="74" spans="1:26" ht="9.75" customHeight="1">
      <c r="A74" s="285"/>
      <c r="B74" s="285"/>
      <c r="C74" s="288"/>
      <c r="D74" s="285"/>
      <c r="E74" s="285"/>
      <c r="F74" s="285"/>
      <c r="G74" s="285"/>
      <c r="H74" s="285"/>
      <c r="I74" s="288"/>
      <c r="J74" s="285"/>
      <c r="K74" s="288"/>
      <c r="L74" s="285"/>
      <c r="M74" s="285"/>
      <c r="N74" s="285"/>
      <c r="O74" s="285"/>
      <c r="P74" s="285"/>
      <c r="Q74" s="285"/>
      <c r="R74" s="285"/>
      <c r="S74" s="285"/>
      <c r="T74" s="285"/>
      <c r="U74" s="285"/>
      <c r="V74" s="285"/>
      <c r="W74" s="285"/>
      <c r="X74" s="285"/>
      <c r="Y74" s="285"/>
      <c r="Z74" s="285"/>
    </row>
    <row r="75" spans="1:26" ht="9.75" customHeight="1">
      <c r="A75" s="285"/>
      <c r="B75" s="285"/>
      <c r="C75" s="288"/>
      <c r="D75" s="285"/>
      <c r="E75" s="285"/>
      <c r="F75" s="285"/>
      <c r="G75" s="285"/>
      <c r="H75" s="285"/>
      <c r="I75" s="288"/>
      <c r="J75" s="285"/>
      <c r="K75" s="288"/>
      <c r="L75" s="285"/>
      <c r="M75" s="285"/>
      <c r="N75" s="285"/>
      <c r="O75" s="285"/>
      <c r="P75" s="285"/>
      <c r="Q75" s="285"/>
      <c r="R75" s="285"/>
      <c r="S75" s="285"/>
      <c r="T75" s="285"/>
      <c r="U75" s="285"/>
      <c r="V75" s="285"/>
      <c r="W75" s="285"/>
      <c r="X75" s="285"/>
      <c r="Y75" s="285"/>
      <c r="Z75" s="285"/>
    </row>
    <row r="76" spans="1:26" ht="9.75" customHeight="1">
      <c r="A76" s="285"/>
      <c r="B76" s="285"/>
      <c r="C76" s="288"/>
      <c r="D76" s="285"/>
      <c r="E76" s="285"/>
      <c r="F76" s="285"/>
      <c r="G76" s="285"/>
      <c r="H76" s="285"/>
      <c r="I76" s="288"/>
      <c r="J76" s="285"/>
      <c r="K76" s="288"/>
      <c r="L76" s="285"/>
      <c r="M76" s="285"/>
      <c r="N76" s="285"/>
      <c r="O76" s="285"/>
      <c r="P76" s="285"/>
      <c r="Q76" s="285"/>
      <c r="R76" s="285"/>
      <c r="S76" s="285"/>
      <c r="T76" s="285"/>
      <c r="U76" s="285"/>
      <c r="V76" s="285"/>
      <c r="W76" s="285"/>
      <c r="X76" s="285"/>
      <c r="Y76" s="285"/>
      <c r="Z76" s="285"/>
    </row>
    <row r="77" spans="1:26" ht="9.75" customHeight="1">
      <c r="A77" s="285"/>
      <c r="B77" s="285"/>
      <c r="C77" s="288"/>
      <c r="D77" s="285"/>
      <c r="E77" s="285"/>
      <c r="F77" s="285"/>
      <c r="G77" s="285"/>
      <c r="H77" s="285"/>
      <c r="I77" s="288"/>
      <c r="J77" s="285"/>
      <c r="K77" s="288"/>
      <c r="L77" s="285"/>
      <c r="M77" s="285"/>
      <c r="N77" s="285"/>
      <c r="O77" s="285"/>
      <c r="P77" s="285"/>
      <c r="Q77" s="285"/>
      <c r="R77" s="285"/>
      <c r="S77" s="285"/>
      <c r="T77" s="285"/>
      <c r="U77" s="285"/>
      <c r="V77" s="285"/>
      <c r="W77" s="285"/>
      <c r="X77" s="285"/>
      <c r="Y77" s="285"/>
      <c r="Z77" s="285"/>
    </row>
    <row r="78" spans="1:26" ht="9.75" customHeight="1">
      <c r="A78" s="285"/>
      <c r="B78" s="285"/>
      <c r="C78" s="288"/>
      <c r="D78" s="285"/>
      <c r="E78" s="285"/>
      <c r="F78" s="285"/>
      <c r="G78" s="285"/>
      <c r="H78" s="285"/>
      <c r="I78" s="288"/>
      <c r="J78" s="285"/>
      <c r="K78" s="288"/>
      <c r="L78" s="285"/>
      <c r="M78" s="285"/>
      <c r="N78" s="285"/>
      <c r="O78" s="285"/>
      <c r="P78" s="285"/>
      <c r="Q78" s="285"/>
      <c r="R78" s="285"/>
      <c r="S78" s="285"/>
      <c r="T78" s="285"/>
      <c r="U78" s="285"/>
      <c r="V78" s="285"/>
      <c r="W78" s="285"/>
      <c r="X78" s="285"/>
      <c r="Y78" s="285"/>
      <c r="Z78" s="285"/>
    </row>
    <row r="79" spans="1:26" ht="9.75" customHeight="1">
      <c r="A79" s="285"/>
      <c r="B79" s="285"/>
      <c r="C79" s="288"/>
      <c r="D79" s="285"/>
      <c r="E79" s="285"/>
      <c r="F79" s="285"/>
      <c r="G79" s="285"/>
      <c r="H79" s="285"/>
      <c r="I79" s="288"/>
      <c r="J79" s="285"/>
      <c r="K79" s="288"/>
      <c r="L79" s="285"/>
      <c r="M79" s="285"/>
      <c r="N79" s="285"/>
      <c r="O79" s="285"/>
      <c r="P79" s="285"/>
      <c r="Q79" s="285"/>
      <c r="R79" s="285"/>
      <c r="S79" s="285"/>
      <c r="T79" s="285"/>
      <c r="U79" s="285"/>
      <c r="V79" s="285"/>
      <c r="W79" s="285"/>
      <c r="X79" s="285"/>
      <c r="Y79" s="285"/>
      <c r="Z79" s="285"/>
    </row>
    <row r="80" spans="1:26" ht="9.75" customHeight="1">
      <c r="A80" s="285"/>
      <c r="B80" s="285"/>
      <c r="C80" s="288"/>
      <c r="D80" s="285"/>
      <c r="E80" s="285"/>
      <c r="F80" s="285"/>
      <c r="G80" s="285"/>
      <c r="H80" s="285"/>
      <c r="I80" s="288"/>
      <c r="J80" s="285"/>
      <c r="K80" s="288"/>
      <c r="L80" s="285"/>
      <c r="M80" s="285"/>
      <c r="N80" s="285"/>
      <c r="O80" s="285"/>
      <c r="P80" s="285"/>
      <c r="Q80" s="285"/>
      <c r="R80" s="285"/>
      <c r="S80" s="285"/>
      <c r="T80" s="285"/>
      <c r="U80" s="285"/>
      <c r="V80" s="285"/>
      <c r="W80" s="285"/>
      <c r="X80" s="285"/>
      <c r="Y80" s="285"/>
      <c r="Z80" s="285"/>
    </row>
    <row r="81" spans="1:26" ht="9.75" customHeight="1">
      <c r="A81" s="285"/>
      <c r="B81" s="285"/>
      <c r="C81" s="288"/>
      <c r="D81" s="285"/>
      <c r="E81" s="285"/>
      <c r="F81" s="285"/>
      <c r="G81" s="285"/>
      <c r="H81" s="285"/>
      <c r="I81" s="288"/>
      <c r="J81" s="285"/>
      <c r="K81" s="288"/>
      <c r="L81" s="285"/>
      <c r="M81" s="285"/>
      <c r="N81" s="285"/>
      <c r="O81" s="285"/>
      <c r="P81" s="285"/>
      <c r="Q81" s="285"/>
      <c r="R81" s="285"/>
      <c r="S81" s="285"/>
      <c r="T81" s="285"/>
      <c r="U81" s="285"/>
      <c r="V81" s="285"/>
      <c r="W81" s="285"/>
      <c r="X81" s="285"/>
      <c r="Y81" s="285"/>
      <c r="Z81" s="285"/>
    </row>
    <row r="82" spans="1:26" ht="9.75" customHeight="1">
      <c r="A82" s="285"/>
      <c r="B82" s="285"/>
      <c r="C82" s="288"/>
      <c r="D82" s="285"/>
      <c r="E82" s="285"/>
      <c r="F82" s="285"/>
      <c r="G82" s="285"/>
      <c r="H82" s="285"/>
      <c r="I82" s="288"/>
      <c r="J82" s="285"/>
      <c r="K82" s="288"/>
      <c r="L82" s="285"/>
      <c r="M82" s="285"/>
      <c r="N82" s="285"/>
      <c r="O82" s="285"/>
      <c r="P82" s="285"/>
      <c r="Q82" s="285"/>
      <c r="R82" s="285"/>
      <c r="S82" s="285"/>
      <c r="T82" s="285"/>
      <c r="U82" s="285"/>
      <c r="V82" s="285"/>
      <c r="W82" s="285"/>
      <c r="X82" s="285"/>
      <c r="Y82" s="285"/>
      <c r="Z82" s="285"/>
    </row>
    <row r="83" spans="1:26" ht="9.75" customHeight="1">
      <c r="A83" s="285"/>
      <c r="B83" s="285"/>
      <c r="C83" s="288"/>
      <c r="D83" s="285"/>
      <c r="E83" s="285"/>
      <c r="F83" s="285"/>
      <c r="G83" s="285"/>
      <c r="H83" s="285"/>
      <c r="I83" s="288"/>
      <c r="J83" s="285"/>
      <c r="K83" s="288"/>
      <c r="L83" s="285"/>
      <c r="M83" s="285"/>
      <c r="N83" s="285"/>
      <c r="O83" s="285"/>
      <c r="P83" s="285"/>
      <c r="Q83" s="285"/>
      <c r="R83" s="285"/>
      <c r="S83" s="285"/>
      <c r="T83" s="285"/>
      <c r="U83" s="285"/>
      <c r="V83" s="285"/>
      <c r="W83" s="285"/>
      <c r="X83" s="285"/>
      <c r="Y83" s="285"/>
      <c r="Z83" s="285"/>
    </row>
    <row r="84" spans="1:26" ht="9.75" customHeight="1">
      <c r="A84" s="285"/>
      <c r="B84" s="285"/>
      <c r="C84" s="288"/>
      <c r="D84" s="285"/>
      <c r="E84" s="285"/>
      <c r="F84" s="285"/>
      <c r="G84" s="285"/>
      <c r="H84" s="285"/>
      <c r="I84" s="288"/>
      <c r="J84" s="285"/>
      <c r="K84" s="288"/>
      <c r="L84" s="285"/>
      <c r="M84" s="285"/>
      <c r="N84" s="285"/>
      <c r="O84" s="285"/>
      <c r="P84" s="285"/>
      <c r="Q84" s="285"/>
      <c r="R84" s="285"/>
      <c r="S84" s="285"/>
      <c r="T84" s="285"/>
      <c r="U84" s="285"/>
      <c r="V84" s="285"/>
      <c r="W84" s="285"/>
      <c r="X84" s="285"/>
      <c r="Y84" s="285"/>
      <c r="Z84" s="285"/>
    </row>
    <row r="85" spans="1:26" ht="9.75" customHeight="1">
      <c r="A85" s="285"/>
      <c r="B85" s="285"/>
      <c r="C85" s="288"/>
      <c r="D85" s="285"/>
      <c r="E85" s="285"/>
      <c r="F85" s="285"/>
      <c r="G85" s="285"/>
      <c r="H85" s="285"/>
      <c r="I85" s="288"/>
      <c r="J85" s="285"/>
      <c r="K85" s="288"/>
      <c r="L85" s="285"/>
      <c r="M85" s="285"/>
      <c r="N85" s="285"/>
      <c r="O85" s="285"/>
      <c r="P85" s="285"/>
      <c r="Q85" s="285"/>
      <c r="R85" s="285"/>
      <c r="S85" s="285"/>
      <c r="T85" s="285"/>
      <c r="U85" s="285"/>
      <c r="V85" s="285"/>
      <c r="W85" s="285"/>
      <c r="X85" s="285"/>
      <c r="Y85" s="285"/>
      <c r="Z85" s="285"/>
    </row>
    <row r="86" spans="1:26" ht="9.75" customHeight="1">
      <c r="A86" s="285"/>
      <c r="B86" s="285"/>
      <c r="C86" s="288"/>
      <c r="D86" s="285"/>
      <c r="E86" s="285"/>
      <c r="F86" s="285"/>
      <c r="G86" s="285"/>
      <c r="H86" s="285"/>
      <c r="I86" s="288"/>
      <c r="J86" s="285"/>
      <c r="K86" s="288"/>
      <c r="L86" s="285"/>
      <c r="M86" s="285"/>
      <c r="N86" s="285"/>
      <c r="O86" s="285"/>
      <c r="P86" s="285"/>
      <c r="Q86" s="285"/>
      <c r="R86" s="285"/>
      <c r="S86" s="285"/>
      <c r="T86" s="285"/>
      <c r="U86" s="285"/>
      <c r="V86" s="285"/>
      <c r="W86" s="285"/>
      <c r="X86" s="285"/>
      <c r="Y86" s="285"/>
      <c r="Z86" s="285"/>
    </row>
    <row r="87" spans="1:26" ht="9.75" customHeight="1">
      <c r="A87" s="285"/>
      <c r="B87" s="285"/>
      <c r="C87" s="288"/>
      <c r="D87" s="285"/>
      <c r="E87" s="285"/>
      <c r="F87" s="285"/>
      <c r="G87" s="285"/>
      <c r="H87" s="285"/>
      <c r="I87" s="288"/>
      <c r="J87" s="285"/>
      <c r="K87" s="288"/>
      <c r="L87" s="285"/>
      <c r="M87" s="285"/>
      <c r="N87" s="285"/>
      <c r="O87" s="285"/>
      <c r="P87" s="285"/>
      <c r="Q87" s="285"/>
      <c r="R87" s="285"/>
      <c r="S87" s="285"/>
      <c r="T87" s="285"/>
      <c r="U87" s="285"/>
      <c r="V87" s="285"/>
      <c r="W87" s="285"/>
      <c r="X87" s="285"/>
      <c r="Y87" s="285"/>
      <c r="Z87" s="285"/>
    </row>
    <row r="88" spans="1:26" ht="9.75" customHeight="1">
      <c r="A88" s="285"/>
      <c r="B88" s="285"/>
      <c r="C88" s="288"/>
      <c r="D88" s="285"/>
      <c r="E88" s="285"/>
      <c r="F88" s="285"/>
      <c r="G88" s="285"/>
      <c r="H88" s="285"/>
      <c r="I88" s="288"/>
      <c r="J88" s="285"/>
      <c r="K88" s="288"/>
      <c r="L88" s="285"/>
      <c r="M88" s="285"/>
      <c r="N88" s="285"/>
      <c r="O88" s="285"/>
      <c r="P88" s="285"/>
      <c r="Q88" s="285"/>
      <c r="R88" s="285"/>
      <c r="S88" s="285"/>
      <c r="T88" s="285"/>
      <c r="U88" s="285"/>
      <c r="V88" s="285"/>
      <c r="W88" s="285"/>
      <c r="X88" s="285"/>
      <c r="Y88" s="285"/>
      <c r="Z88" s="285"/>
    </row>
    <row r="89" spans="1:26" ht="9.75" customHeight="1">
      <c r="A89" s="285"/>
      <c r="B89" s="285"/>
      <c r="C89" s="288"/>
      <c r="D89" s="285"/>
      <c r="E89" s="285"/>
      <c r="F89" s="285"/>
      <c r="G89" s="285"/>
      <c r="H89" s="285"/>
      <c r="I89" s="288"/>
      <c r="J89" s="285"/>
      <c r="K89" s="288"/>
      <c r="L89" s="285"/>
      <c r="M89" s="285"/>
      <c r="N89" s="285"/>
      <c r="O89" s="285"/>
      <c r="P89" s="285"/>
      <c r="Q89" s="285"/>
      <c r="R89" s="285"/>
      <c r="S89" s="285"/>
      <c r="T89" s="285"/>
      <c r="U89" s="285"/>
      <c r="V89" s="285"/>
      <c r="W89" s="285"/>
      <c r="X89" s="285"/>
      <c r="Y89" s="285"/>
      <c r="Z89" s="285"/>
    </row>
    <row r="90" spans="1:26" ht="9.75" customHeight="1">
      <c r="A90" s="285"/>
      <c r="B90" s="285"/>
      <c r="C90" s="288"/>
      <c r="D90" s="285"/>
      <c r="E90" s="285"/>
      <c r="F90" s="285"/>
      <c r="G90" s="285"/>
      <c r="H90" s="285"/>
      <c r="I90" s="288"/>
      <c r="J90" s="285"/>
      <c r="K90" s="288"/>
      <c r="L90" s="285"/>
      <c r="M90" s="285"/>
      <c r="N90" s="285"/>
      <c r="O90" s="285"/>
      <c r="P90" s="285"/>
      <c r="Q90" s="285"/>
      <c r="R90" s="285"/>
      <c r="S90" s="285"/>
      <c r="T90" s="285"/>
      <c r="U90" s="285"/>
      <c r="V90" s="285"/>
      <c r="W90" s="285"/>
      <c r="X90" s="285"/>
      <c r="Y90" s="285"/>
      <c r="Z90" s="285"/>
    </row>
    <row r="91" spans="1:26" ht="9.75" customHeight="1">
      <c r="A91" s="285"/>
      <c r="B91" s="285"/>
      <c r="C91" s="288"/>
      <c r="D91" s="285"/>
      <c r="E91" s="285"/>
      <c r="F91" s="285"/>
      <c r="G91" s="285"/>
      <c r="H91" s="285"/>
      <c r="I91" s="288"/>
      <c r="J91" s="285"/>
      <c r="K91" s="288"/>
      <c r="L91" s="285"/>
      <c r="M91" s="285"/>
      <c r="N91" s="285"/>
      <c r="O91" s="285"/>
      <c r="P91" s="285"/>
      <c r="Q91" s="285"/>
      <c r="R91" s="285"/>
      <c r="S91" s="285"/>
      <c r="T91" s="285"/>
      <c r="U91" s="285"/>
      <c r="V91" s="285"/>
      <c r="W91" s="285"/>
      <c r="X91" s="285"/>
      <c r="Y91" s="285"/>
      <c r="Z91" s="285"/>
    </row>
    <row r="92" spans="1:26" ht="9.75" customHeight="1">
      <c r="A92" s="285"/>
      <c r="B92" s="285"/>
      <c r="C92" s="288"/>
      <c r="D92" s="285"/>
      <c r="E92" s="285"/>
      <c r="F92" s="285"/>
      <c r="G92" s="285"/>
      <c r="H92" s="285"/>
      <c r="I92" s="288"/>
      <c r="J92" s="285"/>
      <c r="K92" s="288"/>
      <c r="L92" s="285"/>
      <c r="M92" s="285"/>
      <c r="N92" s="285"/>
      <c r="O92" s="285"/>
      <c r="P92" s="285"/>
      <c r="Q92" s="285"/>
      <c r="R92" s="285"/>
      <c r="S92" s="285"/>
      <c r="T92" s="285"/>
      <c r="U92" s="285"/>
      <c r="V92" s="285"/>
      <c r="W92" s="285"/>
      <c r="X92" s="285"/>
      <c r="Y92" s="285"/>
      <c r="Z92" s="285"/>
    </row>
    <row r="93" spans="1:26" ht="9.75" customHeight="1">
      <c r="A93" s="285"/>
      <c r="B93" s="285"/>
      <c r="C93" s="288"/>
      <c r="D93" s="285"/>
      <c r="E93" s="285"/>
      <c r="F93" s="285"/>
      <c r="G93" s="285"/>
      <c r="H93" s="285"/>
      <c r="I93" s="288"/>
      <c r="J93" s="285"/>
      <c r="K93" s="288"/>
      <c r="L93" s="285"/>
      <c r="M93" s="285"/>
      <c r="N93" s="285"/>
      <c r="O93" s="285"/>
      <c r="P93" s="285"/>
      <c r="Q93" s="285"/>
      <c r="R93" s="285"/>
      <c r="S93" s="285"/>
      <c r="T93" s="285"/>
      <c r="U93" s="285"/>
      <c r="V93" s="285"/>
      <c r="W93" s="285"/>
      <c r="X93" s="285"/>
      <c r="Y93" s="285"/>
      <c r="Z93" s="285"/>
    </row>
    <row r="94" spans="1:26" ht="9.75" customHeight="1">
      <c r="A94" s="285"/>
      <c r="B94" s="285"/>
      <c r="C94" s="288"/>
      <c r="D94" s="285"/>
      <c r="E94" s="285"/>
      <c r="F94" s="285"/>
      <c r="G94" s="285"/>
      <c r="H94" s="285"/>
      <c r="I94" s="288"/>
      <c r="J94" s="285"/>
      <c r="K94" s="288"/>
      <c r="L94" s="285"/>
      <c r="M94" s="285"/>
      <c r="N94" s="285"/>
      <c r="O94" s="285"/>
      <c r="P94" s="285"/>
      <c r="Q94" s="285"/>
      <c r="R94" s="285"/>
      <c r="S94" s="285"/>
      <c r="T94" s="285"/>
      <c r="U94" s="285"/>
      <c r="V94" s="285"/>
      <c r="W94" s="285"/>
      <c r="X94" s="285"/>
      <c r="Y94" s="285"/>
      <c r="Z94" s="285"/>
    </row>
    <row r="95" spans="1:26" ht="9.75" customHeight="1">
      <c r="A95" s="285"/>
      <c r="B95" s="285"/>
      <c r="C95" s="288"/>
      <c r="D95" s="285"/>
      <c r="E95" s="285"/>
      <c r="F95" s="285"/>
      <c r="G95" s="285"/>
      <c r="H95" s="285"/>
      <c r="I95" s="288"/>
      <c r="J95" s="285"/>
      <c r="K95" s="288"/>
      <c r="L95" s="285"/>
      <c r="M95" s="285"/>
      <c r="N95" s="285"/>
      <c r="O95" s="285"/>
      <c r="P95" s="285"/>
      <c r="Q95" s="285"/>
      <c r="R95" s="285"/>
      <c r="S95" s="285"/>
      <c r="T95" s="285"/>
      <c r="U95" s="285"/>
      <c r="V95" s="285"/>
      <c r="W95" s="285"/>
      <c r="X95" s="285"/>
      <c r="Y95" s="285"/>
      <c r="Z95" s="285"/>
    </row>
    <row r="96" spans="1:26" ht="9.75" customHeight="1">
      <c r="A96" s="285"/>
      <c r="B96" s="285"/>
      <c r="C96" s="288"/>
      <c r="D96" s="285"/>
      <c r="E96" s="285"/>
      <c r="F96" s="285"/>
      <c r="G96" s="285"/>
      <c r="H96" s="285"/>
      <c r="I96" s="288"/>
      <c r="J96" s="285"/>
      <c r="K96" s="288"/>
      <c r="L96" s="285"/>
      <c r="M96" s="285"/>
      <c r="N96" s="285"/>
      <c r="O96" s="285"/>
      <c r="P96" s="285"/>
      <c r="Q96" s="285"/>
      <c r="R96" s="285"/>
      <c r="S96" s="285"/>
      <c r="T96" s="285"/>
      <c r="U96" s="285"/>
      <c r="V96" s="285"/>
      <c r="W96" s="285"/>
      <c r="X96" s="285"/>
      <c r="Y96" s="285"/>
      <c r="Z96" s="285"/>
    </row>
    <row r="97" spans="1:26" ht="9.75" customHeight="1">
      <c r="A97" s="285"/>
      <c r="B97" s="285"/>
      <c r="C97" s="288"/>
      <c r="D97" s="285"/>
      <c r="E97" s="285"/>
      <c r="F97" s="285"/>
      <c r="G97" s="285"/>
      <c r="H97" s="285"/>
      <c r="I97" s="288"/>
      <c r="J97" s="285"/>
      <c r="K97" s="288"/>
      <c r="L97" s="285"/>
      <c r="M97" s="285"/>
      <c r="N97" s="285"/>
      <c r="O97" s="285"/>
      <c r="P97" s="285"/>
      <c r="Q97" s="285"/>
      <c r="R97" s="285"/>
      <c r="S97" s="285"/>
      <c r="T97" s="285"/>
      <c r="U97" s="285"/>
      <c r="V97" s="285"/>
      <c r="W97" s="285"/>
      <c r="X97" s="285"/>
      <c r="Y97" s="285"/>
      <c r="Z97" s="285"/>
    </row>
    <row r="98" spans="1:26" ht="9.75" customHeight="1">
      <c r="A98" s="285"/>
      <c r="B98" s="285"/>
      <c r="C98" s="288"/>
      <c r="D98" s="285"/>
      <c r="E98" s="285"/>
      <c r="F98" s="285"/>
      <c r="G98" s="285"/>
      <c r="H98" s="285"/>
      <c r="I98" s="288"/>
      <c r="J98" s="285"/>
      <c r="K98" s="288"/>
      <c r="L98" s="285"/>
      <c r="M98" s="285"/>
      <c r="N98" s="285"/>
      <c r="O98" s="285"/>
      <c r="P98" s="285"/>
      <c r="Q98" s="285"/>
      <c r="R98" s="285"/>
      <c r="S98" s="285"/>
      <c r="T98" s="285"/>
      <c r="U98" s="285"/>
      <c r="V98" s="285"/>
      <c r="W98" s="285"/>
      <c r="X98" s="285"/>
      <c r="Y98" s="285"/>
      <c r="Z98" s="285"/>
    </row>
    <row r="99" spans="1:26" ht="9.75" customHeight="1">
      <c r="A99" s="285"/>
      <c r="B99" s="285"/>
      <c r="C99" s="288"/>
      <c r="D99" s="285"/>
      <c r="E99" s="285"/>
      <c r="F99" s="285"/>
      <c r="G99" s="285"/>
      <c r="H99" s="285"/>
      <c r="I99" s="288"/>
      <c r="J99" s="285"/>
      <c r="K99" s="288"/>
      <c r="L99" s="285"/>
      <c r="M99" s="285"/>
      <c r="N99" s="285"/>
      <c r="O99" s="285"/>
      <c r="P99" s="285"/>
      <c r="Q99" s="285"/>
      <c r="R99" s="285"/>
      <c r="S99" s="285"/>
      <c r="T99" s="285"/>
      <c r="U99" s="285"/>
      <c r="V99" s="285"/>
      <c r="W99" s="285"/>
      <c r="X99" s="285"/>
      <c r="Y99" s="285"/>
      <c r="Z99" s="285"/>
    </row>
    <row r="100" spans="1:26" ht="9.75" customHeight="1">
      <c r="A100" s="285"/>
      <c r="B100" s="285"/>
      <c r="C100" s="288"/>
      <c r="D100" s="285"/>
      <c r="E100" s="285"/>
      <c r="F100" s="285"/>
      <c r="G100" s="285"/>
      <c r="H100" s="285"/>
      <c r="I100" s="288"/>
      <c r="J100" s="285"/>
      <c r="K100" s="288"/>
      <c r="L100" s="285"/>
      <c r="M100" s="285"/>
      <c r="N100" s="285"/>
      <c r="O100" s="285"/>
      <c r="P100" s="285"/>
      <c r="Q100" s="285"/>
      <c r="R100" s="285"/>
      <c r="S100" s="285"/>
      <c r="T100" s="285"/>
      <c r="U100" s="285"/>
      <c r="V100" s="285"/>
      <c r="W100" s="285"/>
      <c r="X100" s="285"/>
      <c r="Y100" s="285"/>
      <c r="Z100" s="285"/>
    </row>
    <row r="101" spans="1:26" ht="9.75" customHeight="1">
      <c r="A101" s="285"/>
      <c r="B101" s="285"/>
      <c r="C101" s="288"/>
      <c r="D101" s="285"/>
      <c r="E101" s="285"/>
      <c r="F101" s="285"/>
      <c r="G101" s="285"/>
      <c r="H101" s="285"/>
      <c r="I101" s="288"/>
      <c r="J101" s="285"/>
      <c r="K101" s="288"/>
      <c r="L101" s="285"/>
      <c r="M101" s="285"/>
      <c r="N101" s="285"/>
      <c r="O101" s="285"/>
      <c r="P101" s="285"/>
      <c r="Q101" s="285"/>
      <c r="R101" s="285"/>
      <c r="S101" s="285"/>
      <c r="T101" s="285"/>
      <c r="U101" s="285"/>
      <c r="V101" s="285"/>
      <c r="W101" s="285"/>
      <c r="X101" s="285"/>
      <c r="Y101" s="285"/>
      <c r="Z101" s="285"/>
    </row>
    <row r="102" spans="1:26" ht="9.75" customHeight="1">
      <c r="A102" s="285"/>
      <c r="B102" s="285"/>
      <c r="C102" s="288"/>
      <c r="D102" s="285"/>
      <c r="E102" s="285"/>
      <c r="F102" s="285"/>
      <c r="G102" s="285"/>
      <c r="H102" s="285"/>
      <c r="I102" s="288"/>
      <c r="J102" s="285"/>
      <c r="K102" s="288"/>
      <c r="L102" s="285"/>
      <c r="M102" s="285"/>
      <c r="N102" s="285"/>
      <c r="O102" s="285"/>
      <c r="P102" s="285"/>
      <c r="Q102" s="285"/>
      <c r="R102" s="285"/>
      <c r="S102" s="285"/>
      <c r="T102" s="285"/>
      <c r="U102" s="285"/>
      <c r="V102" s="285"/>
      <c r="W102" s="285"/>
      <c r="X102" s="285"/>
      <c r="Y102" s="285"/>
      <c r="Z102" s="285"/>
    </row>
    <row r="103" spans="1:26" ht="9.75" customHeight="1">
      <c r="A103" s="285"/>
      <c r="B103" s="285"/>
      <c r="C103" s="288"/>
      <c r="D103" s="285"/>
      <c r="E103" s="285"/>
      <c r="F103" s="285"/>
      <c r="G103" s="285"/>
      <c r="H103" s="285"/>
      <c r="I103" s="288"/>
      <c r="J103" s="285"/>
      <c r="K103" s="288"/>
      <c r="L103" s="285"/>
      <c r="M103" s="285"/>
      <c r="N103" s="285"/>
      <c r="O103" s="285"/>
      <c r="P103" s="285"/>
      <c r="Q103" s="285"/>
      <c r="R103" s="285"/>
      <c r="S103" s="285"/>
      <c r="T103" s="285"/>
      <c r="U103" s="285"/>
      <c r="V103" s="285"/>
      <c r="W103" s="285"/>
      <c r="X103" s="285"/>
      <c r="Y103" s="285"/>
      <c r="Z103" s="285"/>
    </row>
    <row r="104" spans="1:26" ht="9.75" customHeight="1">
      <c r="A104" s="285"/>
      <c r="B104" s="285"/>
      <c r="C104" s="288"/>
      <c r="D104" s="285"/>
      <c r="E104" s="285"/>
      <c r="F104" s="285"/>
      <c r="G104" s="285"/>
      <c r="H104" s="285"/>
      <c r="I104" s="288"/>
      <c r="J104" s="285"/>
      <c r="K104" s="288"/>
      <c r="L104" s="285"/>
      <c r="M104" s="285"/>
      <c r="N104" s="285"/>
      <c r="O104" s="285"/>
      <c r="P104" s="285"/>
      <c r="Q104" s="285"/>
      <c r="R104" s="285"/>
      <c r="S104" s="285"/>
      <c r="T104" s="285"/>
      <c r="U104" s="285"/>
      <c r="V104" s="285"/>
      <c r="W104" s="285"/>
      <c r="X104" s="285"/>
      <c r="Y104" s="285"/>
      <c r="Z104" s="285"/>
    </row>
    <row r="105" spans="1:26" ht="9.75" customHeight="1">
      <c r="A105" s="285"/>
      <c r="B105" s="285"/>
      <c r="C105" s="288"/>
      <c r="D105" s="285"/>
      <c r="E105" s="285"/>
      <c r="F105" s="285"/>
      <c r="G105" s="285"/>
      <c r="H105" s="285"/>
      <c r="I105" s="288"/>
      <c r="J105" s="285"/>
      <c r="K105" s="288"/>
      <c r="L105" s="285"/>
      <c r="M105" s="285"/>
      <c r="N105" s="285"/>
      <c r="O105" s="285"/>
      <c r="P105" s="285"/>
      <c r="Q105" s="285"/>
      <c r="R105" s="285"/>
      <c r="S105" s="285"/>
      <c r="T105" s="285"/>
      <c r="U105" s="285"/>
      <c r="V105" s="285"/>
      <c r="W105" s="285"/>
      <c r="X105" s="285"/>
      <c r="Y105" s="285"/>
      <c r="Z105" s="285"/>
    </row>
    <row r="106" spans="1:26" ht="9.75" customHeight="1">
      <c r="A106" s="285"/>
      <c r="B106" s="285"/>
      <c r="C106" s="288"/>
      <c r="D106" s="285"/>
      <c r="E106" s="285"/>
      <c r="F106" s="285"/>
      <c r="G106" s="285"/>
      <c r="H106" s="285"/>
      <c r="I106" s="288"/>
      <c r="J106" s="285"/>
      <c r="K106" s="288"/>
      <c r="L106" s="285"/>
      <c r="M106" s="285"/>
      <c r="N106" s="285"/>
      <c r="O106" s="285"/>
      <c r="P106" s="285"/>
      <c r="Q106" s="285"/>
      <c r="R106" s="285"/>
      <c r="S106" s="285"/>
      <c r="T106" s="285"/>
      <c r="U106" s="285"/>
      <c r="V106" s="285"/>
      <c r="W106" s="285"/>
      <c r="X106" s="285"/>
      <c r="Y106" s="285"/>
      <c r="Z106" s="285"/>
    </row>
    <row r="107" spans="1:26" ht="9.75" customHeight="1">
      <c r="A107" s="285"/>
      <c r="B107" s="285"/>
      <c r="C107" s="288"/>
      <c r="D107" s="285"/>
      <c r="E107" s="285"/>
      <c r="F107" s="285"/>
      <c r="G107" s="285"/>
      <c r="H107" s="285"/>
      <c r="I107" s="288"/>
      <c r="J107" s="285"/>
      <c r="K107" s="288"/>
      <c r="L107" s="285"/>
      <c r="M107" s="285"/>
      <c r="N107" s="285"/>
      <c r="O107" s="285"/>
      <c r="P107" s="285"/>
      <c r="Q107" s="285"/>
      <c r="R107" s="285"/>
      <c r="S107" s="285"/>
      <c r="T107" s="285"/>
      <c r="U107" s="285"/>
      <c r="V107" s="285"/>
      <c r="W107" s="285"/>
      <c r="X107" s="285"/>
      <c r="Y107" s="285"/>
      <c r="Z107" s="285"/>
    </row>
    <row r="108" spans="1:26" ht="9.75" customHeight="1">
      <c r="A108" s="285"/>
      <c r="B108" s="285"/>
      <c r="C108" s="288"/>
      <c r="D108" s="285"/>
      <c r="E108" s="285"/>
      <c r="F108" s="285"/>
      <c r="G108" s="285"/>
      <c r="H108" s="285"/>
      <c r="I108" s="288"/>
      <c r="J108" s="285"/>
      <c r="K108" s="288"/>
      <c r="L108" s="285"/>
      <c r="M108" s="285"/>
      <c r="N108" s="285"/>
      <c r="O108" s="285"/>
      <c r="P108" s="285"/>
      <c r="Q108" s="285"/>
      <c r="R108" s="285"/>
      <c r="S108" s="285"/>
      <c r="T108" s="285"/>
      <c r="U108" s="285"/>
      <c r="V108" s="285"/>
      <c r="W108" s="285"/>
      <c r="X108" s="285"/>
      <c r="Y108" s="285"/>
      <c r="Z108" s="285"/>
    </row>
    <row r="109" spans="1:26" ht="9.75" customHeight="1">
      <c r="A109" s="285"/>
      <c r="B109" s="285"/>
      <c r="C109" s="288"/>
      <c r="D109" s="285"/>
      <c r="E109" s="285"/>
      <c r="F109" s="285"/>
      <c r="G109" s="285"/>
      <c r="H109" s="285"/>
      <c r="I109" s="288"/>
      <c r="J109" s="285"/>
      <c r="K109" s="288"/>
      <c r="L109" s="285"/>
      <c r="M109" s="285"/>
      <c r="N109" s="285"/>
      <c r="O109" s="285"/>
      <c r="P109" s="285"/>
      <c r="Q109" s="285"/>
      <c r="R109" s="285"/>
      <c r="S109" s="285"/>
      <c r="T109" s="285"/>
      <c r="U109" s="285"/>
      <c r="V109" s="285"/>
      <c r="W109" s="285"/>
      <c r="X109" s="285"/>
      <c r="Y109" s="285"/>
      <c r="Z109" s="285"/>
    </row>
    <row r="110" spans="1:26" ht="9.75" customHeight="1">
      <c r="A110" s="285"/>
      <c r="B110" s="285"/>
      <c r="C110" s="288"/>
      <c r="D110" s="285"/>
      <c r="E110" s="285"/>
      <c r="F110" s="285"/>
      <c r="G110" s="285"/>
      <c r="H110" s="285"/>
      <c r="I110" s="288"/>
      <c r="J110" s="285"/>
      <c r="K110" s="288"/>
      <c r="L110" s="285"/>
      <c r="M110" s="285"/>
      <c r="N110" s="285"/>
      <c r="O110" s="285"/>
      <c r="P110" s="285"/>
      <c r="Q110" s="285"/>
      <c r="R110" s="285"/>
      <c r="S110" s="285"/>
      <c r="T110" s="285"/>
      <c r="U110" s="285"/>
      <c r="V110" s="285"/>
      <c r="W110" s="285"/>
      <c r="X110" s="285"/>
      <c r="Y110" s="285"/>
      <c r="Z110" s="285"/>
    </row>
    <row r="111" spans="1:26" ht="9.75" customHeight="1">
      <c r="A111" s="285"/>
      <c r="B111" s="285"/>
      <c r="C111" s="288"/>
      <c r="D111" s="285"/>
      <c r="E111" s="285"/>
      <c r="F111" s="285"/>
      <c r="G111" s="285"/>
      <c r="H111" s="285"/>
      <c r="I111" s="288"/>
      <c r="J111" s="285"/>
      <c r="K111" s="288"/>
      <c r="L111" s="285"/>
      <c r="M111" s="285"/>
      <c r="N111" s="285"/>
      <c r="O111" s="285"/>
      <c r="P111" s="285"/>
      <c r="Q111" s="285"/>
      <c r="R111" s="285"/>
      <c r="S111" s="285"/>
      <c r="T111" s="285"/>
      <c r="U111" s="285"/>
      <c r="V111" s="285"/>
      <c r="W111" s="285"/>
      <c r="X111" s="285"/>
      <c r="Y111" s="285"/>
      <c r="Z111" s="285"/>
    </row>
    <row r="112" spans="1:26" ht="9.75" customHeight="1">
      <c r="A112" s="285"/>
      <c r="B112" s="285"/>
      <c r="C112" s="288"/>
      <c r="D112" s="285"/>
      <c r="E112" s="285"/>
      <c r="F112" s="285"/>
      <c r="G112" s="285"/>
      <c r="H112" s="285"/>
      <c r="I112" s="288"/>
      <c r="J112" s="285"/>
      <c r="K112" s="288"/>
      <c r="L112" s="285"/>
      <c r="M112" s="285"/>
      <c r="N112" s="285"/>
      <c r="O112" s="285"/>
      <c r="P112" s="285"/>
      <c r="Q112" s="285"/>
      <c r="R112" s="285"/>
      <c r="S112" s="285"/>
      <c r="T112" s="285"/>
      <c r="U112" s="285"/>
      <c r="V112" s="285"/>
      <c r="W112" s="285"/>
      <c r="X112" s="285"/>
      <c r="Y112" s="285"/>
      <c r="Z112" s="285"/>
    </row>
    <row r="113" spans="1:26" ht="9.75" customHeight="1">
      <c r="A113" s="285"/>
      <c r="B113" s="285"/>
      <c r="C113" s="288"/>
      <c r="D113" s="285"/>
      <c r="E113" s="285"/>
      <c r="F113" s="285"/>
      <c r="G113" s="285"/>
      <c r="H113" s="285"/>
      <c r="I113" s="288"/>
      <c r="J113" s="285"/>
      <c r="K113" s="288"/>
      <c r="L113" s="285"/>
      <c r="M113" s="285"/>
      <c r="N113" s="285"/>
      <c r="O113" s="285"/>
      <c r="P113" s="285"/>
      <c r="Q113" s="285"/>
      <c r="R113" s="285"/>
      <c r="S113" s="285"/>
      <c r="T113" s="285"/>
      <c r="U113" s="285"/>
      <c r="V113" s="285"/>
      <c r="W113" s="285"/>
      <c r="X113" s="285"/>
      <c r="Y113" s="285"/>
      <c r="Z113" s="285"/>
    </row>
    <row r="114" spans="1:26" ht="9.75" customHeight="1">
      <c r="A114" s="285"/>
      <c r="B114" s="285"/>
      <c r="C114" s="288"/>
      <c r="D114" s="285"/>
      <c r="E114" s="285"/>
      <c r="F114" s="285"/>
      <c r="G114" s="285"/>
      <c r="H114" s="285"/>
      <c r="I114" s="288"/>
      <c r="J114" s="285"/>
      <c r="K114" s="288"/>
      <c r="L114" s="285"/>
      <c r="M114" s="285"/>
      <c r="N114" s="285"/>
      <c r="O114" s="285"/>
      <c r="P114" s="285"/>
      <c r="Q114" s="285"/>
      <c r="R114" s="285"/>
      <c r="S114" s="285"/>
      <c r="T114" s="285"/>
      <c r="U114" s="285"/>
      <c r="V114" s="285"/>
      <c r="W114" s="285"/>
      <c r="X114" s="285"/>
      <c r="Y114" s="285"/>
      <c r="Z114" s="285"/>
    </row>
    <row r="115" spans="1:26" ht="9.75" customHeight="1">
      <c r="A115" s="285"/>
      <c r="B115" s="285"/>
      <c r="C115" s="288"/>
      <c r="D115" s="285"/>
      <c r="E115" s="285"/>
      <c r="F115" s="285"/>
      <c r="G115" s="285"/>
      <c r="H115" s="285"/>
      <c r="I115" s="288"/>
      <c r="J115" s="285"/>
      <c r="K115" s="288"/>
      <c r="L115" s="285"/>
      <c r="M115" s="285"/>
      <c r="N115" s="285"/>
      <c r="O115" s="285"/>
      <c r="P115" s="285"/>
      <c r="Q115" s="285"/>
      <c r="R115" s="285"/>
      <c r="S115" s="285"/>
      <c r="T115" s="285"/>
      <c r="U115" s="285"/>
      <c r="V115" s="285"/>
      <c r="W115" s="285"/>
      <c r="X115" s="285"/>
      <c r="Y115" s="285"/>
      <c r="Z115" s="285"/>
    </row>
    <row r="116" spans="1:26" ht="9.75" customHeight="1">
      <c r="A116" s="285"/>
      <c r="B116" s="285"/>
      <c r="C116" s="288"/>
      <c r="D116" s="285"/>
      <c r="E116" s="285"/>
      <c r="F116" s="285"/>
      <c r="G116" s="285"/>
      <c r="H116" s="285"/>
      <c r="I116" s="288"/>
      <c r="J116" s="285"/>
      <c r="K116" s="288"/>
      <c r="L116" s="285"/>
      <c r="M116" s="285"/>
      <c r="N116" s="285"/>
      <c r="O116" s="285"/>
      <c r="P116" s="285"/>
      <c r="Q116" s="285"/>
      <c r="R116" s="285"/>
      <c r="S116" s="285"/>
      <c r="T116" s="285"/>
      <c r="U116" s="285"/>
      <c r="V116" s="285"/>
      <c r="W116" s="285"/>
      <c r="X116" s="285"/>
      <c r="Y116" s="285"/>
      <c r="Z116" s="285"/>
    </row>
    <row r="117" spans="1:26" ht="9.75" customHeight="1">
      <c r="A117" s="285"/>
      <c r="B117" s="285"/>
      <c r="C117" s="288"/>
      <c r="D117" s="285"/>
      <c r="E117" s="285"/>
      <c r="F117" s="285"/>
      <c r="G117" s="285"/>
      <c r="H117" s="285"/>
      <c r="I117" s="288"/>
      <c r="J117" s="285"/>
      <c r="K117" s="288"/>
      <c r="L117" s="285"/>
      <c r="M117" s="285"/>
      <c r="N117" s="285"/>
      <c r="O117" s="285"/>
      <c r="P117" s="285"/>
      <c r="Q117" s="285"/>
      <c r="R117" s="285"/>
      <c r="S117" s="285"/>
      <c r="T117" s="285"/>
      <c r="U117" s="285"/>
      <c r="V117" s="285"/>
      <c r="W117" s="285"/>
      <c r="X117" s="285"/>
      <c r="Y117" s="285"/>
      <c r="Z117" s="285"/>
    </row>
    <row r="118" spans="1:26" ht="9.75" customHeight="1">
      <c r="A118" s="285"/>
      <c r="B118" s="285"/>
      <c r="C118" s="288"/>
      <c r="D118" s="285"/>
      <c r="E118" s="285"/>
      <c r="F118" s="285"/>
      <c r="G118" s="285"/>
      <c r="H118" s="285"/>
      <c r="I118" s="288"/>
      <c r="J118" s="285"/>
      <c r="K118" s="288"/>
      <c r="L118" s="285"/>
      <c r="M118" s="285"/>
      <c r="N118" s="285"/>
      <c r="O118" s="285"/>
      <c r="P118" s="285"/>
      <c r="Q118" s="285"/>
      <c r="R118" s="285"/>
      <c r="S118" s="285"/>
      <c r="T118" s="285"/>
      <c r="U118" s="285"/>
      <c r="V118" s="285"/>
      <c r="W118" s="285"/>
      <c r="X118" s="285"/>
      <c r="Y118" s="285"/>
      <c r="Z118" s="285"/>
    </row>
    <row r="119" spans="1:26" ht="9.75" customHeight="1">
      <c r="A119" s="285"/>
      <c r="B119" s="285"/>
      <c r="C119" s="288"/>
      <c r="D119" s="285"/>
      <c r="E119" s="285"/>
      <c r="F119" s="285"/>
      <c r="G119" s="285"/>
      <c r="H119" s="285"/>
      <c r="I119" s="288"/>
      <c r="J119" s="285"/>
      <c r="K119" s="288"/>
      <c r="L119" s="285"/>
      <c r="M119" s="285"/>
      <c r="N119" s="285"/>
      <c r="O119" s="285"/>
      <c r="P119" s="285"/>
      <c r="Q119" s="285"/>
      <c r="R119" s="285"/>
      <c r="S119" s="285"/>
      <c r="T119" s="285"/>
      <c r="U119" s="285"/>
      <c r="V119" s="285"/>
      <c r="W119" s="285"/>
      <c r="X119" s="285"/>
      <c r="Y119" s="285"/>
      <c r="Z119" s="285"/>
    </row>
    <row r="120" spans="1:26" ht="9.75" customHeight="1">
      <c r="A120" s="285"/>
      <c r="B120" s="285"/>
      <c r="C120" s="288"/>
      <c r="D120" s="285"/>
      <c r="E120" s="285"/>
      <c r="F120" s="285"/>
      <c r="G120" s="285"/>
      <c r="H120" s="285"/>
      <c r="I120" s="288"/>
      <c r="J120" s="285"/>
      <c r="K120" s="288"/>
      <c r="L120" s="285"/>
      <c r="M120" s="285"/>
      <c r="N120" s="285"/>
      <c r="O120" s="285"/>
      <c r="P120" s="285"/>
      <c r="Q120" s="285"/>
      <c r="R120" s="285"/>
      <c r="S120" s="285"/>
      <c r="T120" s="285"/>
      <c r="U120" s="285"/>
      <c r="V120" s="285"/>
      <c r="W120" s="285"/>
      <c r="X120" s="285"/>
      <c r="Y120" s="285"/>
      <c r="Z120" s="285"/>
    </row>
    <row r="121" spans="1:26" ht="9.75" customHeight="1">
      <c r="A121" s="285"/>
      <c r="B121" s="285"/>
      <c r="C121" s="288"/>
      <c r="D121" s="285"/>
      <c r="E121" s="285"/>
      <c r="F121" s="285"/>
      <c r="G121" s="285"/>
      <c r="H121" s="285"/>
      <c r="I121" s="288"/>
      <c r="J121" s="285"/>
      <c r="K121" s="288"/>
      <c r="L121" s="285"/>
      <c r="M121" s="285"/>
      <c r="N121" s="285"/>
      <c r="O121" s="285"/>
      <c r="P121" s="285"/>
      <c r="Q121" s="285"/>
      <c r="R121" s="285"/>
      <c r="S121" s="285"/>
      <c r="T121" s="285"/>
      <c r="U121" s="285"/>
      <c r="V121" s="285"/>
      <c r="W121" s="285"/>
      <c r="X121" s="285"/>
      <c r="Y121" s="285"/>
      <c r="Z121" s="285"/>
    </row>
    <row r="122" spans="1:26" ht="9.75" customHeight="1">
      <c r="A122" s="285"/>
      <c r="B122" s="285"/>
      <c r="C122" s="288"/>
      <c r="D122" s="285"/>
      <c r="E122" s="285"/>
      <c r="F122" s="285"/>
      <c r="G122" s="285"/>
      <c r="H122" s="285"/>
      <c r="I122" s="288"/>
      <c r="J122" s="285"/>
      <c r="K122" s="288"/>
      <c r="L122" s="285"/>
      <c r="M122" s="285"/>
      <c r="N122" s="285"/>
      <c r="O122" s="285"/>
      <c r="P122" s="285"/>
      <c r="Q122" s="285"/>
      <c r="R122" s="285"/>
      <c r="S122" s="285"/>
      <c r="T122" s="285"/>
      <c r="U122" s="285"/>
      <c r="V122" s="285"/>
      <c r="W122" s="285"/>
      <c r="X122" s="285"/>
      <c r="Y122" s="285"/>
      <c r="Z122" s="285"/>
    </row>
    <row r="123" spans="1:26" ht="9.75" customHeight="1">
      <c r="A123" s="285"/>
      <c r="B123" s="285"/>
      <c r="C123" s="288"/>
      <c r="D123" s="285"/>
      <c r="E123" s="285"/>
      <c r="F123" s="285"/>
      <c r="G123" s="285"/>
      <c r="H123" s="285"/>
      <c r="I123" s="288"/>
      <c r="J123" s="285"/>
      <c r="K123" s="288"/>
      <c r="L123" s="285"/>
      <c r="M123" s="285"/>
      <c r="N123" s="285"/>
      <c r="O123" s="285"/>
      <c r="P123" s="285"/>
      <c r="Q123" s="285"/>
      <c r="R123" s="285"/>
      <c r="S123" s="285"/>
      <c r="T123" s="285"/>
      <c r="U123" s="285"/>
      <c r="V123" s="285"/>
      <c r="W123" s="285"/>
      <c r="X123" s="285"/>
      <c r="Y123" s="285"/>
      <c r="Z123" s="285"/>
    </row>
    <row r="124" spans="1:26" ht="9.75" customHeight="1">
      <c r="A124" s="285"/>
      <c r="B124" s="285"/>
      <c r="C124" s="288"/>
      <c r="D124" s="285"/>
      <c r="E124" s="285"/>
      <c r="F124" s="285"/>
      <c r="G124" s="285"/>
      <c r="H124" s="285"/>
      <c r="I124" s="288"/>
      <c r="J124" s="285"/>
      <c r="K124" s="288"/>
      <c r="L124" s="285"/>
      <c r="M124" s="285"/>
      <c r="N124" s="285"/>
      <c r="O124" s="285"/>
      <c r="P124" s="285"/>
      <c r="Q124" s="285"/>
      <c r="R124" s="285"/>
      <c r="S124" s="285"/>
      <c r="T124" s="285"/>
      <c r="U124" s="285"/>
      <c r="V124" s="285"/>
      <c r="W124" s="285"/>
      <c r="X124" s="285"/>
      <c r="Y124" s="285"/>
      <c r="Z124" s="285"/>
    </row>
    <row r="125" spans="1:26" ht="9.75" customHeight="1">
      <c r="A125" s="285"/>
      <c r="B125" s="285"/>
      <c r="C125" s="288"/>
      <c r="D125" s="285"/>
      <c r="E125" s="285"/>
      <c r="F125" s="285"/>
      <c r="G125" s="285"/>
      <c r="H125" s="285"/>
      <c r="I125" s="288"/>
      <c r="J125" s="285"/>
      <c r="K125" s="288"/>
      <c r="L125" s="285"/>
      <c r="M125" s="285"/>
      <c r="N125" s="285"/>
      <c r="O125" s="285"/>
      <c r="P125" s="285"/>
      <c r="Q125" s="285"/>
      <c r="R125" s="285"/>
      <c r="S125" s="285"/>
      <c r="T125" s="285"/>
      <c r="U125" s="285"/>
      <c r="V125" s="285"/>
      <c r="W125" s="285"/>
      <c r="X125" s="285"/>
      <c r="Y125" s="285"/>
      <c r="Z125" s="285"/>
    </row>
    <row r="126" spans="1:26" ht="9.75" customHeight="1">
      <c r="A126" s="285"/>
      <c r="B126" s="285"/>
      <c r="C126" s="288"/>
      <c r="D126" s="285"/>
      <c r="E126" s="285"/>
      <c r="F126" s="285"/>
      <c r="G126" s="285"/>
      <c r="H126" s="285"/>
      <c r="I126" s="288"/>
      <c r="J126" s="285"/>
      <c r="K126" s="288"/>
      <c r="L126" s="285"/>
      <c r="M126" s="285"/>
      <c r="N126" s="285"/>
      <c r="O126" s="285"/>
      <c r="P126" s="285"/>
      <c r="Q126" s="285"/>
      <c r="R126" s="285"/>
      <c r="S126" s="285"/>
      <c r="T126" s="285"/>
      <c r="U126" s="285"/>
      <c r="V126" s="285"/>
      <c r="W126" s="285"/>
      <c r="X126" s="285"/>
      <c r="Y126" s="285"/>
      <c r="Z126" s="285"/>
    </row>
    <row r="127" spans="1:26" ht="9.75" customHeight="1">
      <c r="A127" s="285"/>
      <c r="B127" s="285"/>
      <c r="C127" s="288"/>
      <c r="D127" s="285"/>
      <c r="E127" s="285"/>
      <c r="F127" s="285"/>
      <c r="G127" s="285"/>
      <c r="H127" s="285"/>
      <c r="I127" s="288"/>
      <c r="J127" s="285"/>
      <c r="K127" s="288"/>
      <c r="L127" s="285"/>
      <c r="M127" s="285"/>
      <c r="N127" s="285"/>
      <c r="O127" s="285"/>
      <c r="P127" s="285"/>
      <c r="Q127" s="285"/>
      <c r="R127" s="285"/>
      <c r="S127" s="285"/>
      <c r="T127" s="285"/>
      <c r="U127" s="285"/>
      <c r="V127" s="285"/>
      <c r="W127" s="285"/>
      <c r="X127" s="285"/>
      <c r="Y127" s="285"/>
      <c r="Z127" s="285"/>
    </row>
    <row r="128" spans="1:26" ht="9.75" customHeight="1">
      <c r="A128" s="285"/>
      <c r="B128" s="285"/>
      <c r="C128" s="288"/>
      <c r="D128" s="285"/>
      <c r="E128" s="285"/>
      <c r="F128" s="285"/>
      <c r="G128" s="285"/>
      <c r="H128" s="285"/>
      <c r="I128" s="288"/>
      <c r="J128" s="285"/>
      <c r="K128" s="288"/>
      <c r="L128" s="285"/>
      <c r="M128" s="285"/>
      <c r="N128" s="285"/>
      <c r="O128" s="285"/>
      <c r="P128" s="285"/>
      <c r="Q128" s="285"/>
      <c r="R128" s="285"/>
      <c r="S128" s="285"/>
      <c r="T128" s="285"/>
      <c r="U128" s="285"/>
      <c r="V128" s="285"/>
      <c r="W128" s="285"/>
      <c r="X128" s="285"/>
      <c r="Y128" s="285"/>
      <c r="Z128" s="285"/>
    </row>
    <row r="129" spans="1:26" ht="9.75" customHeight="1">
      <c r="A129" s="285"/>
      <c r="B129" s="285"/>
      <c r="C129" s="288"/>
      <c r="D129" s="285"/>
      <c r="E129" s="285"/>
      <c r="F129" s="285"/>
      <c r="G129" s="285"/>
      <c r="H129" s="285"/>
      <c r="I129" s="288"/>
      <c r="J129" s="285"/>
      <c r="K129" s="288"/>
      <c r="L129" s="285"/>
      <c r="M129" s="285"/>
      <c r="N129" s="285"/>
      <c r="O129" s="285"/>
      <c r="P129" s="285"/>
      <c r="Q129" s="285"/>
      <c r="R129" s="285"/>
      <c r="S129" s="285"/>
      <c r="T129" s="285"/>
      <c r="U129" s="285"/>
      <c r="V129" s="285"/>
      <c r="W129" s="285"/>
      <c r="X129" s="285"/>
      <c r="Y129" s="285"/>
      <c r="Z129" s="285"/>
    </row>
    <row r="130" spans="1:26" ht="9.75" customHeight="1">
      <c r="A130" s="285"/>
      <c r="B130" s="285"/>
      <c r="C130" s="288"/>
      <c r="D130" s="285"/>
      <c r="E130" s="285"/>
      <c r="F130" s="285"/>
      <c r="G130" s="285"/>
      <c r="H130" s="285"/>
      <c r="I130" s="288"/>
      <c r="J130" s="285"/>
      <c r="K130" s="288"/>
      <c r="L130" s="285"/>
      <c r="M130" s="285"/>
      <c r="N130" s="285"/>
      <c r="O130" s="285"/>
      <c r="P130" s="285"/>
      <c r="Q130" s="285"/>
      <c r="R130" s="285"/>
      <c r="S130" s="285"/>
      <c r="T130" s="285"/>
      <c r="U130" s="285"/>
      <c r="V130" s="285"/>
      <c r="W130" s="285"/>
      <c r="X130" s="285"/>
      <c r="Y130" s="285"/>
      <c r="Z130" s="285"/>
    </row>
    <row r="131" spans="1:26" ht="9.75" customHeight="1">
      <c r="A131" s="285"/>
      <c r="B131" s="285"/>
      <c r="C131" s="288"/>
      <c r="D131" s="285"/>
      <c r="E131" s="285"/>
      <c r="F131" s="285"/>
      <c r="G131" s="285"/>
      <c r="H131" s="285"/>
      <c r="I131" s="288"/>
      <c r="J131" s="285"/>
      <c r="K131" s="288"/>
      <c r="L131" s="285"/>
      <c r="M131" s="285"/>
      <c r="N131" s="285"/>
      <c r="O131" s="285"/>
      <c r="P131" s="285"/>
      <c r="Q131" s="285"/>
      <c r="R131" s="285"/>
      <c r="S131" s="285"/>
      <c r="T131" s="285"/>
      <c r="U131" s="285"/>
      <c r="V131" s="285"/>
      <c r="W131" s="285"/>
      <c r="X131" s="285"/>
      <c r="Y131" s="285"/>
      <c r="Z131" s="285"/>
    </row>
    <row r="132" spans="1:26" ht="9.75" customHeight="1">
      <c r="A132" s="285"/>
      <c r="B132" s="285"/>
      <c r="C132" s="288"/>
      <c r="D132" s="285"/>
      <c r="E132" s="285"/>
      <c r="F132" s="285"/>
      <c r="G132" s="285"/>
      <c r="H132" s="285"/>
      <c r="I132" s="288"/>
      <c r="J132" s="285"/>
      <c r="K132" s="288"/>
      <c r="L132" s="285"/>
      <c r="M132" s="285"/>
      <c r="N132" s="285"/>
      <c r="O132" s="285"/>
      <c r="P132" s="285"/>
      <c r="Q132" s="285"/>
      <c r="R132" s="285"/>
      <c r="S132" s="285"/>
      <c r="T132" s="285"/>
      <c r="U132" s="285"/>
      <c r="V132" s="285"/>
      <c r="W132" s="285"/>
      <c r="X132" s="285"/>
      <c r="Y132" s="285"/>
      <c r="Z132" s="285"/>
    </row>
    <row r="133" spans="1:26" ht="9.75" customHeight="1">
      <c r="A133" s="285"/>
      <c r="B133" s="285"/>
      <c r="C133" s="288"/>
      <c r="D133" s="285"/>
      <c r="E133" s="285"/>
      <c r="F133" s="285"/>
      <c r="G133" s="285"/>
      <c r="H133" s="285"/>
      <c r="I133" s="288"/>
      <c r="J133" s="285"/>
      <c r="K133" s="288"/>
      <c r="L133" s="285"/>
      <c r="M133" s="285"/>
      <c r="N133" s="285"/>
      <c r="O133" s="285"/>
      <c r="P133" s="285"/>
      <c r="Q133" s="285"/>
      <c r="R133" s="285"/>
      <c r="S133" s="285"/>
      <c r="T133" s="285"/>
      <c r="U133" s="285"/>
      <c r="V133" s="285"/>
      <c r="W133" s="285"/>
      <c r="X133" s="285"/>
      <c r="Y133" s="285"/>
      <c r="Z133" s="285"/>
    </row>
    <row r="134" spans="1:26" ht="9.75" customHeight="1">
      <c r="A134" s="285"/>
      <c r="B134" s="285"/>
      <c r="C134" s="288"/>
      <c r="D134" s="285"/>
      <c r="E134" s="285"/>
      <c r="F134" s="285"/>
      <c r="G134" s="285"/>
      <c r="H134" s="285"/>
      <c r="I134" s="288"/>
      <c r="J134" s="285"/>
      <c r="K134" s="288"/>
      <c r="L134" s="285"/>
      <c r="M134" s="285"/>
      <c r="N134" s="285"/>
      <c r="O134" s="285"/>
      <c r="P134" s="285"/>
      <c r="Q134" s="285"/>
      <c r="R134" s="285"/>
      <c r="S134" s="285"/>
      <c r="T134" s="285"/>
      <c r="U134" s="285"/>
      <c r="V134" s="285"/>
      <c r="W134" s="285"/>
      <c r="X134" s="285"/>
      <c r="Y134" s="285"/>
      <c r="Z134" s="285"/>
    </row>
    <row r="135" spans="1:26" ht="9.75" customHeight="1">
      <c r="A135" s="285"/>
      <c r="B135" s="285"/>
      <c r="C135" s="288"/>
      <c r="D135" s="285"/>
      <c r="E135" s="285"/>
      <c r="F135" s="285"/>
      <c r="G135" s="285"/>
      <c r="H135" s="285"/>
      <c r="I135" s="288"/>
      <c r="J135" s="285"/>
      <c r="K135" s="288"/>
      <c r="L135" s="285"/>
      <c r="M135" s="285"/>
      <c r="N135" s="285"/>
      <c r="O135" s="285"/>
      <c r="P135" s="285"/>
      <c r="Q135" s="285"/>
      <c r="R135" s="285"/>
      <c r="S135" s="285"/>
      <c r="T135" s="285"/>
      <c r="U135" s="285"/>
      <c r="V135" s="285"/>
      <c r="W135" s="285"/>
      <c r="X135" s="285"/>
      <c r="Y135" s="285"/>
      <c r="Z135" s="285"/>
    </row>
    <row r="136" spans="1:26" ht="9.75" customHeight="1">
      <c r="A136" s="285"/>
      <c r="B136" s="285"/>
      <c r="C136" s="288"/>
      <c r="D136" s="285"/>
      <c r="E136" s="285"/>
      <c r="F136" s="285"/>
      <c r="G136" s="285"/>
      <c r="H136" s="285"/>
      <c r="I136" s="288"/>
      <c r="J136" s="285"/>
      <c r="K136" s="288"/>
      <c r="L136" s="285"/>
      <c r="M136" s="285"/>
      <c r="N136" s="285"/>
      <c r="O136" s="285"/>
      <c r="P136" s="285"/>
      <c r="Q136" s="285"/>
      <c r="R136" s="285"/>
      <c r="S136" s="285"/>
      <c r="T136" s="285"/>
      <c r="U136" s="285"/>
      <c r="V136" s="285"/>
      <c r="W136" s="285"/>
      <c r="X136" s="285"/>
      <c r="Y136" s="285"/>
      <c r="Z136" s="285"/>
    </row>
    <row r="137" spans="1:26" ht="9.75" customHeight="1">
      <c r="A137" s="285"/>
      <c r="B137" s="285"/>
      <c r="C137" s="288"/>
      <c r="D137" s="285"/>
      <c r="E137" s="285"/>
      <c r="F137" s="285"/>
      <c r="G137" s="285"/>
      <c r="H137" s="285"/>
      <c r="I137" s="288"/>
      <c r="J137" s="285"/>
      <c r="K137" s="288"/>
      <c r="L137" s="285"/>
      <c r="M137" s="285"/>
      <c r="N137" s="285"/>
      <c r="O137" s="285"/>
      <c r="P137" s="285"/>
      <c r="Q137" s="285"/>
      <c r="R137" s="285"/>
      <c r="S137" s="285"/>
      <c r="T137" s="285"/>
      <c r="U137" s="285"/>
      <c r="V137" s="285"/>
      <c r="W137" s="285"/>
      <c r="X137" s="285"/>
      <c r="Y137" s="285"/>
      <c r="Z137" s="285"/>
    </row>
    <row r="138" spans="1:26" ht="9.75" customHeight="1">
      <c r="A138" s="285"/>
      <c r="B138" s="285"/>
      <c r="C138" s="288"/>
      <c r="D138" s="285"/>
      <c r="E138" s="285"/>
      <c r="F138" s="285"/>
      <c r="G138" s="285"/>
      <c r="H138" s="285"/>
      <c r="I138" s="288"/>
      <c r="J138" s="285"/>
      <c r="K138" s="288"/>
      <c r="L138" s="285"/>
      <c r="M138" s="285"/>
      <c r="N138" s="285"/>
      <c r="O138" s="285"/>
      <c r="P138" s="285"/>
      <c r="Q138" s="285"/>
      <c r="R138" s="285"/>
      <c r="S138" s="285"/>
      <c r="T138" s="285"/>
      <c r="U138" s="285"/>
      <c r="V138" s="285"/>
      <c r="W138" s="285"/>
      <c r="X138" s="285"/>
      <c r="Y138" s="285"/>
      <c r="Z138" s="285"/>
    </row>
    <row r="139" spans="1:26" ht="9.75" customHeight="1">
      <c r="A139" s="285"/>
      <c r="B139" s="285"/>
      <c r="C139" s="288"/>
      <c r="D139" s="285"/>
      <c r="E139" s="285"/>
      <c r="F139" s="285"/>
      <c r="G139" s="285"/>
      <c r="H139" s="285"/>
      <c r="I139" s="288"/>
      <c r="J139" s="285"/>
      <c r="K139" s="288"/>
      <c r="L139" s="285"/>
      <c r="M139" s="285"/>
      <c r="N139" s="285"/>
      <c r="O139" s="285"/>
      <c r="P139" s="285"/>
      <c r="Q139" s="285"/>
      <c r="R139" s="285"/>
      <c r="S139" s="285"/>
      <c r="T139" s="285"/>
      <c r="U139" s="285"/>
      <c r="V139" s="285"/>
      <c r="W139" s="285"/>
      <c r="X139" s="285"/>
      <c r="Y139" s="285"/>
      <c r="Z139" s="285"/>
    </row>
    <row r="140" spans="1:26" ht="9.75" customHeight="1">
      <c r="A140" s="285"/>
      <c r="B140" s="285"/>
      <c r="C140" s="288"/>
      <c r="D140" s="285"/>
      <c r="E140" s="285"/>
      <c r="F140" s="285"/>
      <c r="G140" s="285"/>
      <c r="H140" s="285"/>
      <c r="I140" s="288"/>
      <c r="J140" s="285"/>
      <c r="K140" s="288"/>
      <c r="L140" s="285"/>
      <c r="M140" s="285"/>
      <c r="N140" s="285"/>
      <c r="O140" s="285"/>
      <c r="P140" s="285"/>
      <c r="Q140" s="285"/>
      <c r="R140" s="285"/>
      <c r="S140" s="285"/>
      <c r="T140" s="285"/>
      <c r="U140" s="285"/>
      <c r="V140" s="285"/>
      <c r="W140" s="285"/>
      <c r="X140" s="285"/>
      <c r="Y140" s="285"/>
      <c r="Z140" s="285"/>
    </row>
    <row r="141" spans="1:26" ht="9.75" customHeight="1">
      <c r="A141" s="285"/>
      <c r="B141" s="285"/>
      <c r="C141" s="288"/>
      <c r="D141" s="285"/>
      <c r="E141" s="285"/>
      <c r="F141" s="285"/>
      <c r="G141" s="285"/>
      <c r="H141" s="285"/>
      <c r="I141" s="288"/>
      <c r="J141" s="285"/>
      <c r="K141" s="288"/>
      <c r="L141" s="285"/>
      <c r="M141" s="285"/>
      <c r="N141" s="285"/>
      <c r="O141" s="285"/>
      <c r="P141" s="285"/>
      <c r="Q141" s="285"/>
      <c r="R141" s="285"/>
      <c r="S141" s="285"/>
      <c r="T141" s="285"/>
      <c r="U141" s="285"/>
      <c r="V141" s="285"/>
      <c r="W141" s="285"/>
      <c r="X141" s="285"/>
      <c r="Y141" s="285"/>
      <c r="Z141" s="285"/>
    </row>
    <row r="142" spans="1:26" ht="9.75" customHeight="1">
      <c r="A142" s="285"/>
      <c r="B142" s="285"/>
      <c r="C142" s="288"/>
      <c r="D142" s="285"/>
      <c r="E142" s="285"/>
      <c r="F142" s="285"/>
      <c r="G142" s="285"/>
      <c r="H142" s="285"/>
      <c r="I142" s="288"/>
      <c r="J142" s="285"/>
      <c r="K142" s="288"/>
      <c r="L142" s="285"/>
      <c r="M142" s="285"/>
      <c r="N142" s="285"/>
      <c r="O142" s="285"/>
      <c r="P142" s="285"/>
      <c r="Q142" s="285"/>
      <c r="R142" s="285"/>
      <c r="S142" s="285"/>
      <c r="T142" s="285"/>
      <c r="U142" s="285"/>
      <c r="V142" s="285"/>
      <c r="W142" s="285"/>
      <c r="X142" s="285"/>
      <c r="Y142" s="285"/>
      <c r="Z142" s="285"/>
    </row>
    <row r="143" spans="1:26" ht="9.75" customHeight="1">
      <c r="A143" s="285"/>
      <c r="B143" s="285"/>
      <c r="C143" s="288"/>
      <c r="D143" s="285"/>
      <c r="E143" s="285"/>
      <c r="F143" s="285"/>
      <c r="G143" s="285"/>
      <c r="H143" s="285"/>
      <c r="I143" s="288"/>
      <c r="J143" s="285"/>
      <c r="K143" s="288"/>
      <c r="L143" s="285"/>
      <c r="M143" s="285"/>
      <c r="N143" s="285"/>
      <c r="O143" s="285"/>
      <c r="P143" s="285"/>
      <c r="Q143" s="285"/>
      <c r="R143" s="285"/>
      <c r="S143" s="285"/>
      <c r="T143" s="285"/>
      <c r="U143" s="285"/>
      <c r="V143" s="285"/>
      <c r="W143" s="285"/>
      <c r="X143" s="285"/>
      <c r="Y143" s="285"/>
      <c r="Z143" s="285"/>
    </row>
    <row r="144" spans="1:26" ht="9.75" customHeight="1">
      <c r="A144" s="285"/>
      <c r="B144" s="285"/>
      <c r="C144" s="288"/>
      <c r="D144" s="285"/>
      <c r="E144" s="285"/>
      <c r="F144" s="285"/>
      <c r="G144" s="285"/>
      <c r="H144" s="285"/>
      <c r="I144" s="288"/>
      <c r="J144" s="285"/>
      <c r="K144" s="288"/>
      <c r="L144" s="285"/>
      <c r="M144" s="285"/>
      <c r="N144" s="285"/>
      <c r="O144" s="285"/>
      <c r="P144" s="285"/>
      <c r="Q144" s="285"/>
      <c r="R144" s="285"/>
      <c r="S144" s="285"/>
      <c r="T144" s="285"/>
      <c r="U144" s="285"/>
      <c r="V144" s="285"/>
      <c r="W144" s="285"/>
      <c r="X144" s="285"/>
      <c r="Y144" s="285"/>
      <c r="Z144" s="285"/>
    </row>
    <row r="145" spans="1:26" ht="9.75" customHeight="1">
      <c r="A145" s="285"/>
      <c r="B145" s="285"/>
      <c r="C145" s="288"/>
      <c r="D145" s="285"/>
      <c r="E145" s="285"/>
      <c r="F145" s="285"/>
      <c r="G145" s="285"/>
      <c r="H145" s="285"/>
      <c r="I145" s="288"/>
      <c r="J145" s="285"/>
      <c r="K145" s="288"/>
      <c r="L145" s="285"/>
      <c r="M145" s="285"/>
      <c r="N145" s="285"/>
      <c r="O145" s="285"/>
      <c r="P145" s="285"/>
      <c r="Q145" s="285"/>
      <c r="R145" s="285"/>
      <c r="S145" s="285"/>
      <c r="T145" s="285"/>
      <c r="U145" s="285"/>
      <c r="V145" s="285"/>
      <c r="W145" s="285"/>
      <c r="X145" s="285"/>
      <c r="Y145" s="285"/>
      <c r="Z145" s="285"/>
    </row>
    <row r="146" spans="1:26" ht="9.75" customHeight="1">
      <c r="A146" s="285"/>
      <c r="B146" s="285"/>
      <c r="C146" s="288"/>
      <c r="D146" s="285"/>
      <c r="E146" s="285"/>
      <c r="F146" s="285"/>
      <c r="G146" s="285"/>
      <c r="H146" s="285"/>
      <c r="I146" s="288"/>
      <c r="J146" s="285"/>
      <c r="K146" s="288"/>
      <c r="L146" s="285"/>
      <c r="M146" s="285"/>
      <c r="N146" s="285"/>
      <c r="O146" s="285"/>
      <c r="P146" s="285"/>
      <c r="Q146" s="285"/>
      <c r="R146" s="285"/>
      <c r="S146" s="285"/>
      <c r="T146" s="285"/>
      <c r="U146" s="285"/>
      <c r="V146" s="285"/>
      <c r="W146" s="285"/>
      <c r="X146" s="285"/>
      <c r="Y146" s="285"/>
      <c r="Z146" s="285"/>
    </row>
    <row r="147" spans="1:26" ht="9.75" customHeight="1">
      <c r="A147" s="285"/>
      <c r="B147" s="285"/>
      <c r="C147" s="288"/>
      <c r="D147" s="285"/>
      <c r="E147" s="285"/>
      <c r="F147" s="285"/>
      <c r="G147" s="285"/>
      <c r="H147" s="285"/>
      <c r="I147" s="288"/>
      <c r="J147" s="285"/>
      <c r="K147" s="288"/>
      <c r="L147" s="285"/>
      <c r="M147" s="285"/>
      <c r="N147" s="285"/>
      <c r="O147" s="285"/>
      <c r="P147" s="285"/>
      <c r="Q147" s="285"/>
      <c r="R147" s="285"/>
      <c r="S147" s="285"/>
      <c r="T147" s="285"/>
      <c r="U147" s="285"/>
      <c r="V147" s="285"/>
      <c r="W147" s="285"/>
      <c r="X147" s="285"/>
      <c r="Y147" s="285"/>
      <c r="Z147" s="285"/>
    </row>
    <row r="148" spans="1:26" ht="9.75" customHeight="1">
      <c r="A148" s="285"/>
      <c r="B148" s="285"/>
      <c r="C148" s="288"/>
      <c r="D148" s="285"/>
      <c r="E148" s="285"/>
      <c r="F148" s="285"/>
      <c r="G148" s="285"/>
      <c r="H148" s="285"/>
      <c r="I148" s="288"/>
      <c r="J148" s="285"/>
      <c r="K148" s="288"/>
      <c r="L148" s="285"/>
      <c r="M148" s="285"/>
      <c r="N148" s="285"/>
      <c r="O148" s="285"/>
      <c r="P148" s="285"/>
      <c r="Q148" s="285"/>
      <c r="R148" s="285"/>
      <c r="S148" s="285"/>
      <c r="T148" s="285"/>
      <c r="U148" s="285"/>
      <c r="V148" s="285"/>
      <c r="W148" s="285"/>
      <c r="X148" s="285"/>
      <c r="Y148" s="285"/>
      <c r="Z148" s="285"/>
    </row>
    <row r="149" spans="1:26" ht="9.75" customHeight="1">
      <c r="A149" s="285"/>
      <c r="B149" s="285"/>
      <c r="C149" s="288"/>
      <c r="D149" s="285"/>
      <c r="E149" s="285"/>
      <c r="F149" s="285"/>
      <c r="G149" s="285"/>
      <c r="H149" s="285"/>
      <c r="I149" s="288"/>
      <c r="J149" s="285"/>
      <c r="K149" s="288"/>
      <c r="L149" s="285"/>
      <c r="M149" s="285"/>
      <c r="N149" s="285"/>
      <c r="O149" s="285"/>
      <c r="P149" s="285"/>
      <c r="Q149" s="285"/>
      <c r="R149" s="285"/>
      <c r="S149" s="285"/>
      <c r="T149" s="285"/>
      <c r="U149" s="285"/>
      <c r="V149" s="285"/>
      <c r="W149" s="285"/>
      <c r="X149" s="285"/>
      <c r="Y149" s="285"/>
      <c r="Z149" s="285"/>
    </row>
    <row r="150" spans="1:26" ht="9.75" customHeight="1">
      <c r="A150" s="285"/>
      <c r="B150" s="285"/>
      <c r="C150" s="288"/>
      <c r="D150" s="285"/>
      <c r="E150" s="285"/>
      <c r="F150" s="285"/>
      <c r="G150" s="285"/>
      <c r="H150" s="285"/>
      <c r="I150" s="288"/>
      <c r="J150" s="285"/>
      <c r="K150" s="288"/>
      <c r="L150" s="285"/>
      <c r="M150" s="285"/>
      <c r="N150" s="285"/>
      <c r="O150" s="285"/>
      <c r="P150" s="285"/>
      <c r="Q150" s="285"/>
      <c r="R150" s="285"/>
      <c r="S150" s="285"/>
      <c r="T150" s="285"/>
      <c r="U150" s="285"/>
      <c r="V150" s="285"/>
      <c r="W150" s="285"/>
      <c r="X150" s="285"/>
      <c r="Y150" s="285"/>
      <c r="Z150" s="285"/>
    </row>
    <row r="151" spans="1:26" ht="9.75" customHeight="1">
      <c r="A151" s="285"/>
      <c r="B151" s="285"/>
      <c r="C151" s="288"/>
      <c r="D151" s="285"/>
      <c r="E151" s="285"/>
      <c r="F151" s="285"/>
      <c r="G151" s="285"/>
      <c r="H151" s="285"/>
      <c r="I151" s="288"/>
      <c r="J151" s="285"/>
      <c r="K151" s="288"/>
      <c r="L151" s="285"/>
      <c r="M151" s="285"/>
      <c r="N151" s="285"/>
      <c r="O151" s="285"/>
      <c r="P151" s="285"/>
      <c r="Q151" s="285"/>
      <c r="R151" s="285"/>
      <c r="S151" s="285"/>
      <c r="T151" s="285"/>
      <c r="U151" s="285"/>
      <c r="V151" s="285"/>
      <c r="W151" s="285"/>
      <c r="X151" s="285"/>
      <c r="Y151" s="285"/>
      <c r="Z151" s="285"/>
    </row>
    <row r="152" spans="1:26" ht="9.75" customHeight="1">
      <c r="A152" s="285"/>
      <c r="B152" s="285"/>
      <c r="C152" s="288"/>
      <c r="D152" s="285"/>
      <c r="E152" s="285"/>
      <c r="F152" s="285"/>
      <c r="G152" s="285"/>
      <c r="H152" s="285"/>
      <c r="I152" s="288"/>
      <c r="J152" s="285"/>
      <c r="K152" s="288"/>
      <c r="L152" s="285"/>
      <c r="M152" s="285"/>
      <c r="N152" s="285"/>
      <c r="O152" s="285"/>
      <c r="P152" s="285"/>
      <c r="Q152" s="285"/>
      <c r="R152" s="285"/>
      <c r="S152" s="285"/>
      <c r="T152" s="285"/>
      <c r="U152" s="285"/>
      <c r="V152" s="285"/>
      <c r="W152" s="285"/>
      <c r="X152" s="285"/>
      <c r="Y152" s="285"/>
      <c r="Z152" s="285"/>
    </row>
    <row r="153" spans="1:26" ht="9.75" customHeight="1">
      <c r="A153" s="285"/>
      <c r="B153" s="285"/>
      <c r="C153" s="288"/>
      <c r="D153" s="285"/>
      <c r="E153" s="285"/>
      <c r="F153" s="285"/>
      <c r="G153" s="285"/>
      <c r="H153" s="285"/>
      <c r="I153" s="288"/>
      <c r="J153" s="285"/>
      <c r="K153" s="288"/>
      <c r="L153" s="285"/>
      <c r="M153" s="285"/>
      <c r="N153" s="285"/>
      <c r="O153" s="285"/>
      <c r="P153" s="285"/>
      <c r="Q153" s="285"/>
      <c r="R153" s="285"/>
      <c r="S153" s="285"/>
      <c r="T153" s="285"/>
      <c r="U153" s="285"/>
      <c r="V153" s="285"/>
      <c r="W153" s="285"/>
      <c r="X153" s="285"/>
      <c r="Y153" s="285"/>
      <c r="Z153" s="285"/>
    </row>
    <row r="154" spans="1:26" ht="9.75" customHeight="1">
      <c r="A154" s="285"/>
      <c r="B154" s="285"/>
      <c r="C154" s="288"/>
      <c r="D154" s="285"/>
      <c r="E154" s="285"/>
      <c r="F154" s="285"/>
      <c r="G154" s="285"/>
      <c r="H154" s="285"/>
      <c r="I154" s="288"/>
      <c r="J154" s="285"/>
      <c r="K154" s="288"/>
      <c r="L154" s="285"/>
      <c r="M154" s="285"/>
      <c r="N154" s="285"/>
      <c r="O154" s="285"/>
      <c r="P154" s="285"/>
      <c r="Q154" s="285"/>
      <c r="R154" s="285"/>
      <c r="S154" s="285"/>
      <c r="T154" s="285"/>
      <c r="U154" s="285"/>
      <c r="V154" s="285"/>
      <c r="W154" s="285"/>
      <c r="X154" s="285"/>
      <c r="Y154" s="285"/>
      <c r="Z154" s="285"/>
    </row>
    <row r="155" spans="1:26" ht="9.75" customHeight="1">
      <c r="A155" s="285"/>
      <c r="B155" s="285"/>
      <c r="C155" s="288"/>
      <c r="D155" s="285"/>
      <c r="E155" s="285"/>
      <c r="F155" s="285"/>
      <c r="G155" s="285"/>
      <c r="H155" s="285"/>
      <c r="I155" s="288"/>
      <c r="J155" s="285"/>
      <c r="K155" s="288"/>
      <c r="L155" s="285"/>
      <c r="M155" s="285"/>
      <c r="N155" s="285"/>
      <c r="O155" s="285"/>
      <c r="P155" s="285"/>
      <c r="Q155" s="285"/>
      <c r="R155" s="285"/>
      <c r="S155" s="285"/>
      <c r="T155" s="285"/>
      <c r="U155" s="285"/>
      <c r="V155" s="285"/>
      <c r="W155" s="285"/>
      <c r="X155" s="285"/>
      <c r="Y155" s="285"/>
      <c r="Z155" s="285"/>
    </row>
    <row r="156" spans="1:26" ht="9.75" customHeight="1">
      <c r="A156" s="285"/>
      <c r="B156" s="285"/>
      <c r="C156" s="288"/>
      <c r="D156" s="285"/>
      <c r="E156" s="285"/>
      <c r="F156" s="285"/>
      <c r="G156" s="285"/>
      <c r="H156" s="285"/>
      <c r="I156" s="288"/>
      <c r="J156" s="285"/>
      <c r="K156" s="288"/>
      <c r="L156" s="285"/>
      <c r="M156" s="285"/>
      <c r="N156" s="285"/>
      <c r="O156" s="285"/>
      <c r="P156" s="285"/>
      <c r="Q156" s="285"/>
      <c r="R156" s="285"/>
      <c r="S156" s="285"/>
      <c r="T156" s="285"/>
      <c r="U156" s="285"/>
      <c r="V156" s="285"/>
      <c r="W156" s="285"/>
      <c r="X156" s="285"/>
      <c r="Y156" s="285"/>
      <c r="Z156" s="285"/>
    </row>
    <row r="157" spans="1:26" ht="9.75" customHeight="1">
      <c r="A157" s="285"/>
      <c r="B157" s="285"/>
      <c r="C157" s="288"/>
      <c r="D157" s="285"/>
      <c r="E157" s="285"/>
      <c r="F157" s="285"/>
      <c r="G157" s="285"/>
      <c r="H157" s="285"/>
      <c r="I157" s="288"/>
      <c r="J157" s="285"/>
      <c r="K157" s="288"/>
      <c r="L157" s="285"/>
      <c r="M157" s="285"/>
      <c r="N157" s="285"/>
      <c r="O157" s="285"/>
      <c r="P157" s="285"/>
      <c r="Q157" s="285"/>
      <c r="R157" s="285"/>
      <c r="S157" s="285"/>
      <c r="T157" s="285"/>
      <c r="U157" s="285"/>
      <c r="V157" s="285"/>
      <c r="W157" s="285"/>
      <c r="X157" s="285"/>
      <c r="Y157" s="285"/>
      <c r="Z157" s="285"/>
    </row>
    <row r="158" spans="1:26" ht="9.75" customHeight="1">
      <c r="A158" s="285"/>
      <c r="B158" s="285"/>
      <c r="C158" s="288"/>
      <c r="D158" s="285"/>
      <c r="E158" s="285"/>
      <c r="F158" s="285"/>
      <c r="G158" s="285"/>
      <c r="H158" s="285"/>
      <c r="I158" s="288"/>
      <c r="J158" s="285"/>
      <c r="K158" s="288"/>
      <c r="L158" s="285"/>
      <c r="M158" s="285"/>
      <c r="N158" s="285"/>
      <c r="O158" s="285"/>
      <c r="P158" s="285"/>
      <c r="Q158" s="285"/>
      <c r="R158" s="285"/>
      <c r="S158" s="285"/>
      <c r="T158" s="285"/>
      <c r="U158" s="285"/>
      <c r="V158" s="285"/>
      <c r="W158" s="285"/>
      <c r="X158" s="285"/>
      <c r="Y158" s="285"/>
      <c r="Z158" s="285"/>
    </row>
    <row r="159" spans="1:26" ht="9.75" customHeight="1">
      <c r="A159" s="285"/>
      <c r="B159" s="285"/>
      <c r="C159" s="288"/>
      <c r="D159" s="285"/>
      <c r="E159" s="285"/>
      <c r="F159" s="285"/>
      <c r="G159" s="285"/>
      <c r="H159" s="285"/>
      <c r="I159" s="288"/>
      <c r="J159" s="285"/>
      <c r="K159" s="288"/>
      <c r="L159" s="285"/>
      <c r="M159" s="285"/>
      <c r="N159" s="285"/>
      <c r="O159" s="285"/>
      <c r="P159" s="285"/>
      <c r="Q159" s="285"/>
      <c r="R159" s="285"/>
      <c r="S159" s="285"/>
      <c r="T159" s="285"/>
      <c r="U159" s="285"/>
      <c r="V159" s="285"/>
      <c r="W159" s="285"/>
      <c r="X159" s="285"/>
      <c r="Y159" s="285"/>
      <c r="Z159" s="285"/>
    </row>
    <row r="160" spans="1:26" ht="9.75" customHeight="1">
      <c r="A160" s="285"/>
      <c r="B160" s="285"/>
      <c r="C160" s="288"/>
      <c r="D160" s="285"/>
      <c r="E160" s="285"/>
      <c r="F160" s="285"/>
      <c r="G160" s="285"/>
      <c r="H160" s="285"/>
      <c r="I160" s="288"/>
      <c r="J160" s="285"/>
      <c r="K160" s="288"/>
      <c r="L160" s="285"/>
      <c r="M160" s="285"/>
      <c r="N160" s="285"/>
      <c r="O160" s="285"/>
      <c r="P160" s="285"/>
      <c r="Q160" s="285"/>
      <c r="R160" s="285"/>
      <c r="S160" s="285"/>
      <c r="T160" s="285"/>
      <c r="U160" s="285"/>
      <c r="V160" s="285"/>
      <c r="W160" s="285"/>
      <c r="X160" s="285"/>
      <c r="Y160" s="285"/>
      <c r="Z160" s="285"/>
    </row>
    <row r="161" spans="1:26" ht="9.75" customHeight="1">
      <c r="A161" s="285"/>
      <c r="B161" s="285"/>
      <c r="C161" s="288"/>
      <c r="D161" s="285"/>
      <c r="E161" s="285"/>
      <c r="F161" s="285"/>
      <c r="G161" s="285"/>
      <c r="H161" s="285"/>
      <c r="I161" s="288"/>
      <c r="J161" s="285"/>
      <c r="K161" s="288"/>
      <c r="L161" s="285"/>
      <c r="M161" s="285"/>
      <c r="N161" s="285"/>
      <c r="O161" s="285"/>
      <c r="P161" s="285"/>
      <c r="Q161" s="285"/>
      <c r="R161" s="285"/>
      <c r="S161" s="285"/>
      <c r="T161" s="285"/>
      <c r="U161" s="285"/>
      <c r="V161" s="285"/>
      <c r="W161" s="285"/>
      <c r="X161" s="285"/>
      <c r="Y161" s="285"/>
      <c r="Z161" s="285"/>
    </row>
    <row r="162" spans="1:26" ht="9.75" customHeight="1">
      <c r="A162" s="285"/>
      <c r="B162" s="285"/>
      <c r="C162" s="288"/>
      <c r="D162" s="285"/>
      <c r="E162" s="285"/>
      <c r="F162" s="285"/>
      <c r="G162" s="285"/>
      <c r="H162" s="285"/>
      <c r="I162" s="288"/>
      <c r="J162" s="285"/>
      <c r="K162" s="288"/>
      <c r="L162" s="285"/>
      <c r="M162" s="285"/>
      <c r="N162" s="285"/>
      <c r="O162" s="285"/>
      <c r="P162" s="285"/>
      <c r="Q162" s="285"/>
      <c r="R162" s="285"/>
      <c r="S162" s="285"/>
      <c r="T162" s="285"/>
      <c r="U162" s="285"/>
      <c r="V162" s="285"/>
      <c r="W162" s="285"/>
      <c r="X162" s="285"/>
      <c r="Y162" s="285"/>
      <c r="Z162" s="285"/>
    </row>
    <row r="163" spans="1:26" ht="9.75" customHeight="1">
      <c r="A163" s="285"/>
      <c r="B163" s="285"/>
      <c r="C163" s="288"/>
      <c r="D163" s="285"/>
      <c r="E163" s="285"/>
      <c r="F163" s="285"/>
      <c r="G163" s="285"/>
      <c r="H163" s="285"/>
      <c r="I163" s="288"/>
      <c r="J163" s="285"/>
      <c r="K163" s="288"/>
      <c r="L163" s="285"/>
      <c r="M163" s="285"/>
      <c r="N163" s="285"/>
      <c r="O163" s="285"/>
      <c r="P163" s="285"/>
      <c r="Q163" s="285"/>
      <c r="R163" s="285"/>
      <c r="S163" s="285"/>
      <c r="T163" s="285"/>
      <c r="U163" s="285"/>
      <c r="V163" s="285"/>
      <c r="W163" s="285"/>
      <c r="X163" s="285"/>
      <c r="Y163" s="285"/>
      <c r="Z163" s="285"/>
    </row>
    <row r="164" spans="1:26" ht="9.75" customHeight="1">
      <c r="A164" s="285"/>
      <c r="B164" s="285"/>
      <c r="C164" s="288"/>
      <c r="D164" s="285"/>
      <c r="E164" s="285"/>
      <c r="F164" s="285"/>
      <c r="G164" s="285"/>
      <c r="H164" s="285"/>
      <c r="I164" s="288"/>
      <c r="J164" s="285"/>
      <c r="K164" s="288"/>
      <c r="L164" s="285"/>
      <c r="M164" s="285"/>
      <c r="N164" s="285"/>
      <c r="O164" s="285"/>
      <c r="P164" s="285"/>
      <c r="Q164" s="285"/>
      <c r="R164" s="285"/>
      <c r="S164" s="285"/>
      <c r="T164" s="285"/>
      <c r="U164" s="285"/>
      <c r="V164" s="285"/>
      <c r="W164" s="285"/>
      <c r="X164" s="285"/>
      <c r="Y164" s="285"/>
      <c r="Z164" s="285"/>
    </row>
    <row r="165" spans="1:26" ht="9.75" customHeight="1">
      <c r="A165" s="285"/>
      <c r="B165" s="285"/>
      <c r="C165" s="288"/>
      <c r="D165" s="285"/>
      <c r="E165" s="285"/>
      <c r="F165" s="285"/>
      <c r="G165" s="285"/>
      <c r="H165" s="285"/>
      <c r="I165" s="288"/>
      <c r="J165" s="285"/>
      <c r="K165" s="288"/>
      <c r="L165" s="285"/>
      <c r="M165" s="285"/>
      <c r="N165" s="285"/>
      <c r="O165" s="285"/>
      <c r="P165" s="285"/>
      <c r="Q165" s="285"/>
      <c r="R165" s="285"/>
      <c r="S165" s="285"/>
      <c r="T165" s="285"/>
      <c r="U165" s="285"/>
      <c r="V165" s="285"/>
      <c r="W165" s="285"/>
      <c r="X165" s="285"/>
      <c r="Y165" s="285"/>
      <c r="Z165" s="285"/>
    </row>
    <row r="166" spans="1:26" ht="9.75" customHeight="1">
      <c r="A166" s="285"/>
      <c r="B166" s="285"/>
      <c r="C166" s="288"/>
      <c r="D166" s="285"/>
      <c r="E166" s="285"/>
      <c r="F166" s="285"/>
      <c r="G166" s="285"/>
      <c r="H166" s="285"/>
      <c r="I166" s="288"/>
      <c r="J166" s="285"/>
      <c r="K166" s="288"/>
      <c r="L166" s="285"/>
      <c r="M166" s="285"/>
      <c r="N166" s="285"/>
      <c r="O166" s="285"/>
      <c r="P166" s="285"/>
      <c r="Q166" s="285"/>
      <c r="R166" s="285"/>
      <c r="S166" s="285"/>
      <c r="T166" s="285"/>
      <c r="U166" s="285"/>
      <c r="V166" s="285"/>
      <c r="W166" s="285"/>
      <c r="X166" s="285"/>
      <c r="Y166" s="285"/>
      <c r="Z166" s="285"/>
    </row>
    <row r="167" spans="1:26" ht="9.75" customHeight="1">
      <c r="A167" s="285"/>
      <c r="B167" s="285"/>
      <c r="C167" s="288"/>
      <c r="D167" s="285"/>
      <c r="E167" s="285"/>
      <c r="F167" s="285"/>
      <c r="G167" s="285"/>
      <c r="H167" s="285"/>
      <c r="I167" s="288"/>
      <c r="J167" s="285"/>
      <c r="K167" s="288"/>
      <c r="L167" s="285"/>
      <c r="M167" s="285"/>
      <c r="N167" s="285"/>
      <c r="O167" s="285"/>
      <c r="P167" s="285"/>
      <c r="Q167" s="285"/>
      <c r="R167" s="285"/>
      <c r="S167" s="285"/>
      <c r="T167" s="285"/>
      <c r="U167" s="285"/>
      <c r="V167" s="285"/>
      <c r="W167" s="285"/>
      <c r="X167" s="285"/>
      <c r="Y167" s="285"/>
      <c r="Z167" s="285"/>
    </row>
    <row r="168" spans="1:26" ht="9.75" customHeight="1">
      <c r="A168" s="285"/>
      <c r="B168" s="285"/>
      <c r="C168" s="288"/>
      <c r="D168" s="285"/>
      <c r="E168" s="285"/>
      <c r="F168" s="285"/>
      <c r="G168" s="285"/>
      <c r="H168" s="285"/>
      <c r="I168" s="288"/>
      <c r="J168" s="285"/>
      <c r="K168" s="288"/>
      <c r="L168" s="285"/>
      <c r="M168" s="285"/>
      <c r="N168" s="285"/>
      <c r="O168" s="285"/>
      <c r="P168" s="285"/>
      <c r="Q168" s="285"/>
      <c r="R168" s="285"/>
      <c r="S168" s="285"/>
      <c r="T168" s="285"/>
      <c r="U168" s="285"/>
      <c r="V168" s="285"/>
      <c r="W168" s="285"/>
      <c r="X168" s="285"/>
      <c r="Y168" s="285"/>
      <c r="Z168" s="285"/>
    </row>
    <row r="169" spans="1:26" ht="9.75" customHeight="1">
      <c r="A169" s="285"/>
      <c r="B169" s="285"/>
      <c r="C169" s="288"/>
      <c r="D169" s="285"/>
      <c r="E169" s="285"/>
      <c r="F169" s="285"/>
      <c r="G169" s="285"/>
      <c r="H169" s="285"/>
      <c r="I169" s="288"/>
      <c r="J169" s="285"/>
      <c r="K169" s="288"/>
      <c r="L169" s="285"/>
      <c r="M169" s="285"/>
      <c r="N169" s="285"/>
      <c r="O169" s="285"/>
      <c r="P169" s="285"/>
      <c r="Q169" s="285"/>
      <c r="R169" s="285"/>
      <c r="S169" s="285"/>
      <c r="T169" s="285"/>
      <c r="U169" s="285"/>
      <c r="V169" s="285"/>
      <c r="W169" s="285"/>
      <c r="X169" s="285"/>
      <c r="Y169" s="285"/>
      <c r="Z169" s="285"/>
    </row>
    <row r="170" spans="1:26" ht="9.75" customHeight="1">
      <c r="A170" s="285"/>
      <c r="B170" s="285"/>
      <c r="C170" s="288"/>
      <c r="D170" s="285"/>
      <c r="E170" s="285"/>
      <c r="F170" s="285"/>
      <c r="G170" s="285"/>
      <c r="H170" s="285"/>
      <c r="I170" s="288"/>
      <c r="J170" s="285"/>
      <c r="K170" s="288"/>
      <c r="L170" s="285"/>
      <c r="M170" s="285"/>
      <c r="N170" s="285"/>
      <c r="O170" s="285"/>
      <c r="P170" s="285"/>
      <c r="Q170" s="285"/>
      <c r="R170" s="285"/>
      <c r="S170" s="285"/>
      <c r="T170" s="285"/>
      <c r="U170" s="285"/>
      <c r="V170" s="285"/>
      <c r="W170" s="285"/>
      <c r="X170" s="285"/>
      <c r="Y170" s="285"/>
      <c r="Z170" s="285"/>
    </row>
    <row r="171" spans="1:26" ht="9.75" customHeight="1">
      <c r="A171" s="285"/>
      <c r="B171" s="285"/>
      <c r="C171" s="288"/>
      <c r="D171" s="285"/>
      <c r="E171" s="285"/>
      <c r="F171" s="285"/>
      <c r="G171" s="285"/>
      <c r="H171" s="285"/>
      <c r="I171" s="288"/>
      <c r="J171" s="285"/>
      <c r="K171" s="288"/>
      <c r="L171" s="285"/>
      <c r="M171" s="285"/>
      <c r="N171" s="285"/>
      <c r="O171" s="285"/>
      <c r="P171" s="285"/>
      <c r="Q171" s="285"/>
      <c r="R171" s="285"/>
      <c r="S171" s="285"/>
      <c r="T171" s="285"/>
      <c r="U171" s="285"/>
      <c r="V171" s="285"/>
      <c r="W171" s="285"/>
      <c r="X171" s="285"/>
      <c r="Y171" s="285"/>
      <c r="Z171" s="285"/>
    </row>
    <row r="172" spans="1:26" ht="9.75" customHeight="1">
      <c r="A172" s="285"/>
      <c r="B172" s="285"/>
      <c r="C172" s="288"/>
      <c r="D172" s="285"/>
      <c r="E172" s="285"/>
      <c r="F172" s="285"/>
      <c r="G172" s="285"/>
      <c r="H172" s="285"/>
      <c r="I172" s="288"/>
      <c r="J172" s="285"/>
      <c r="K172" s="288"/>
      <c r="L172" s="285"/>
      <c r="M172" s="285"/>
      <c r="N172" s="285"/>
      <c r="O172" s="285"/>
      <c r="P172" s="285"/>
      <c r="Q172" s="285"/>
      <c r="R172" s="285"/>
      <c r="S172" s="285"/>
      <c r="T172" s="285"/>
      <c r="U172" s="285"/>
      <c r="V172" s="285"/>
      <c r="W172" s="285"/>
      <c r="X172" s="285"/>
      <c r="Y172" s="285"/>
      <c r="Z172" s="285"/>
    </row>
    <row r="173" spans="1:26" ht="9.75" customHeight="1">
      <c r="A173" s="285"/>
      <c r="B173" s="285"/>
      <c r="C173" s="288"/>
      <c r="D173" s="285"/>
      <c r="E173" s="285"/>
      <c r="F173" s="285"/>
      <c r="G173" s="285"/>
      <c r="H173" s="285"/>
      <c r="I173" s="288"/>
      <c r="J173" s="285"/>
      <c r="K173" s="288"/>
      <c r="L173" s="285"/>
      <c r="M173" s="285"/>
      <c r="N173" s="285"/>
      <c r="O173" s="285"/>
      <c r="P173" s="285"/>
      <c r="Q173" s="285"/>
      <c r="R173" s="285"/>
      <c r="S173" s="285"/>
      <c r="T173" s="285"/>
      <c r="U173" s="285"/>
      <c r="V173" s="285"/>
      <c r="W173" s="285"/>
      <c r="X173" s="285"/>
      <c r="Y173" s="285"/>
      <c r="Z173" s="285"/>
    </row>
    <row r="174" spans="1:26" ht="9.75" customHeight="1">
      <c r="A174" s="285"/>
      <c r="B174" s="285"/>
      <c r="C174" s="288"/>
      <c r="D174" s="285"/>
      <c r="E174" s="285"/>
      <c r="F174" s="285"/>
      <c r="G174" s="285"/>
      <c r="H174" s="285"/>
      <c r="I174" s="288"/>
      <c r="J174" s="285"/>
      <c r="K174" s="288"/>
      <c r="L174" s="285"/>
      <c r="M174" s="285"/>
      <c r="N174" s="285"/>
      <c r="O174" s="285"/>
      <c r="P174" s="285"/>
      <c r="Q174" s="285"/>
      <c r="R174" s="285"/>
      <c r="S174" s="285"/>
      <c r="T174" s="285"/>
      <c r="U174" s="285"/>
      <c r="V174" s="285"/>
      <c r="W174" s="285"/>
      <c r="X174" s="285"/>
      <c r="Y174" s="285"/>
      <c r="Z174" s="285"/>
    </row>
    <row r="175" spans="1:26" ht="9.75" customHeight="1">
      <c r="A175" s="285"/>
      <c r="B175" s="285"/>
      <c r="C175" s="288"/>
      <c r="D175" s="285"/>
      <c r="E175" s="285"/>
      <c r="F175" s="285"/>
      <c r="G175" s="285"/>
      <c r="H175" s="285"/>
      <c r="I175" s="288"/>
      <c r="J175" s="285"/>
      <c r="K175" s="288"/>
      <c r="L175" s="285"/>
      <c r="M175" s="285"/>
      <c r="N175" s="285"/>
      <c r="O175" s="285"/>
      <c r="P175" s="285"/>
      <c r="Q175" s="285"/>
      <c r="R175" s="285"/>
      <c r="S175" s="285"/>
      <c r="T175" s="285"/>
      <c r="U175" s="285"/>
      <c r="V175" s="285"/>
      <c r="W175" s="285"/>
      <c r="X175" s="285"/>
      <c r="Y175" s="285"/>
      <c r="Z175" s="285"/>
    </row>
    <row r="176" spans="1:26" ht="9.75" customHeight="1">
      <c r="A176" s="285"/>
      <c r="B176" s="285"/>
      <c r="C176" s="288"/>
      <c r="D176" s="285"/>
      <c r="E176" s="285"/>
      <c r="F176" s="285"/>
      <c r="G176" s="285"/>
      <c r="H176" s="285"/>
      <c r="I176" s="288"/>
      <c r="J176" s="285"/>
      <c r="K176" s="288"/>
      <c r="L176" s="285"/>
      <c r="M176" s="285"/>
      <c r="N176" s="285"/>
      <c r="O176" s="285"/>
      <c r="P176" s="285"/>
      <c r="Q176" s="285"/>
      <c r="R176" s="285"/>
      <c r="S176" s="285"/>
      <c r="T176" s="285"/>
      <c r="U176" s="285"/>
      <c r="V176" s="285"/>
      <c r="W176" s="285"/>
      <c r="X176" s="285"/>
      <c r="Y176" s="285"/>
      <c r="Z176" s="285"/>
    </row>
    <row r="177" spans="1:26" ht="9.75" customHeight="1">
      <c r="A177" s="285"/>
      <c r="B177" s="285"/>
      <c r="C177" s="288"/>
      <c r="D177" s="285"/>
      <c r="E177" s="285"/>
      <c r="F177" s="285"/>
      <c r="G177" s="285"/>
      <c r="H177" s="285"/>
      <c r="I177" s="288"/>
      <c r="J177" s="285"/>
      <c r="K177" s="288"/>
      <c r="L177" s="285"/>
      <c r="M177" s="285"/>
      <c r="N177" s="285"/>
      <c r="O177" s="285"/>
      <c r="P177" s="285"/>
      <c r="Q177" s="285"/>
      <c r="R177" s="285"/>
      <c r="S177" s="285"/>
      <c r="T177" s="285"/>
      <c r="U177" s="285"/>
      <c r="V177" s="285"/>
      <c r="W177" s="285"/>
      <c r="X177" s="285"/>
      <c r="Y177" s="285"/>
      <c r="Z177" s="285"/>
    </row>
    <row r="178" spans="1:26" ht="9.75" customHeight="1">
      <c r="A178" s="285"/>
      <c r="B178" s="285"/>
      <c r="C178" s="288"/>
      <c r="D178" s="285"/>
      <c r="E178" s="285"/>
      <c r="F178" s="285"/>
      <c r="G178" s="285"/>
      <c r="H178" s="285"/>
      <c r="I178" s="288"/>
      <c r="J178" s="285"/>
      <c r="K178" s="288"/>
      <c r="L178" s="285"/>
      <c r="M178" s="285"/>
      <c r="N178" s="285"/>
      <c r="O178" s="285"/>
      <c r="P178" s="285"/>
      <c r="Q178" s="285"/>
      <c r="R178" s="285"/>
      <c r="S178" s="285"/>
      <c r="T178" s="285"/>
      <c r="U178" s="285"/>
      <c r="V178" s="285"/>
      <c r="W178" s="285"/>
      <c r="X178" s="285"/>
      <c r="Y178" s="285"/>
      <c r="Z178" s="285"/>
    </row>
    <row r="179" spans="1:26" ht="9.75" customHeight="1">
      <c r="A179" s="285"/>
      <c r="B179" s="285"/>
      <c r="C179" s="288"/>
      <c r="D179" s="285"/>
      <c r="E179" s="285"/>
      <c r="F179" s="285"/>
      <c r="G179" s="285"/>
      <c r="H179" s="285"/>
      <c r="I179" s="288"/>
      <c r="J179" s="285"/>
      <c r="K179" s="288"/>
      <c r="L179" s="285"/>
      <c r="M179" s="285"/>
      <c r="N179" s="285"/>
      <c r="O179" s="285"/>
      <c r="P179" s="285"/>
      <c r="Q179" s="285"/>
      <c r="R179" s="285"/>
      <c r="S179" s="285"/>
      <c r="T179" s="285"/>
      <c r="U179" s="285"/>
      <c r="V179" s="285"/>
      <c r="W179" s="285"/>
      <c r="X179" s="285"/>
      <c r="Y179" s="285"/>
      <c r="Z179" s="285"/>
    </row>
    <row r="180" spans="1:26" ht="9.75" customHeight="1">
      <c r="A180" s="285"/>
      <c r="B180" s="285"/>
      <c r="C180" s="288"/>
      <c r="D180" s="285"/>
      <c r="E180" s="285"/>
      <c r="F180" s="285"/>
      <c r="G180" s="285"/>
      <c r="H180" s="285"/>
      <c r="I180" s="288"/>
      <c r="J180" s="285"/>
      <c r="K180" s="288"/>
      <c r="L180" s="285"/>
      <c r="M180" s="285"/>
      <c r="N180" s="285"/>
      <c r="O180" s="285"/>
      <c r="P180" s="285"/>
      <c r="Q180" s="285"/>
      <c r="R180" s="285"/>
      <c r="S180" s="285"/>
      <c r="T180" s="285"/>
      <c r="U180" s="285"/>
      <c r="V180" s="285"/>
      <c r="W180" s="285"/>
      <c r="X180" s="285"/>
      <c r="Y180" s="285"/>
      <c r="Z180" s="285"/>
    </row>
    <row r="181" spans="1:26" ht="9.75" customHeight="1">
      <c r="A181" s="285"/>
      <c r="B181" s="285"/>
      <c r="C181" s="288"/>
      <c r="D181" s="285"/>
      <c r="E181" s="285"/>
      <c r="F181" s="285"/>
      <c r="G181" s="285"/>
      <c r="H181" s="285"/>
      <c r="I181" s="288"/>
      <c r="J181" s="285"/>
      <c r="K181" s="288"/>
      <c r="L181" s="285"/>
      <c r="M181" s="285"/>
      <c r="N181" s="285"/>
      <c r="O181" s="285"/>
      <c r="P181" s="285"/>
      <c r="Q181" s="285"/>
      <c r="R181" s="285"/>
      <c r="S181" s="285"/>
      <c r="T181" s="285"/>
      <c r="U181" s="285"/>
      <c r="V181" s="285"/>
      <c r="W181" s="285"/>
      <c r="X181" s="285"/>
      <c r="Y181" s="285"/>
      <c r="Z181" s="285"/>
    </row>
    <row r="182" spans="1:26" ht="9.75" customHeight="1">
      <c r="A182" s="285"/>
      <c r="B182" s="285"/>
      <c r="C182" s="288"/>
      <c r="D182" s="285"/>
      <c r="E182" s="285"/>
      <c r="F182" s="285"/>
      <c r="G182" s="285"/>
      <c r="H182" s="285"/>
      <c r="I182" s="288"/>
      <c r="J182" s="285"/>
      <c r="K182" s="288"/>
      <c r="L182" s="285"/>
      <c r="M182" s="285"/>
      <c r="N182" s="285"/>
      <c r="O182" s="285"/>
      <c r="P182" s="285"/>
      <c r="Q182" s="285"/>
      <c r="R182" s="285"/>
      <c r="S182" s="285"/>
      <c r="T182" s="285"/>
      <c r="U182" s="285"/>
      <c r="V182" s="285"/>
      <c r="W182" s="285"/>
      <c r="X182" s="285"/>
      <c r="Y182" s="285"/>
      <c r="Z182" s="285"/>
    </row>
    <row r="183" spans="1:26" ht="9.75" customHeight="1">
      <c r="A183" s="285"/>
      <c r="B183" s="285"/>
      <c r="C183" s="288"/>
      <c r="D183" s="285"/>
      <c r="E183" s="285"/>
      <c r="F183" s="285"/>
      <c r="G183" s="285"/>
      <c r="H183" s="285"/>
      <c r="I183" s="288"/>
      <c r="J183" s="285"/>
      <c r="K183" s="288"/>
      <c r="L183" s="285"/>
      <c r="M183" s="285"/>
      <c r="N183" s="285"/>
      <c r="O183" s="285"/>
      <c r="P183" s="285"/>
      <c r="Q183" s="285"/>
      <c r="R183" s="285"/>
      <c r="S183" s="285"/>
      <c r="T183" s="285"/>
      <c r="U183" s="285"/>
      <c r="V183" s="285"/>
      <c r="W183" s="285"/>
      <c r="X183" s="285"/>
      <c r="Y183" s="285"/>
      <c r="Z183" s="285"/>
    </row>
    <row r="184" spans="1:26" ht="9.75" customHeight="1">
      <c r="A184" s="285"/>
      <c r="B184" s="285"/>
      <c r="C184" s="288"/>
      <c r="D184" s="285"/>
      <c r="E184" s="285"/>
      <c r="F184" s="285"/>
      <c r="G184" s="285"/>
      <c r="H184" s="285"/>
      <c r="I184" s="288"/>
      <c r="J184" s="285"/>
      <c r="K184" s="288"/>
      <c r="L184" s="285"/>
      <c r="M184" s="285"/>
      <c r="N184" s="285"/>
      <c r="O184" s="285"/>
      <c r="P184" s="285"/>
      <c r="Q184" s="285"/>
      <c r="R184" s="285"/>
      <c r="S184" s="285"/>
      <c r="T184" s="285"/>
      <c r="U184" s="285"/>
      <c r="V184" s="285"/>
      <c r="W184" s="285"/>
      <c r="X184" s="285"/>
      <c r="Y184" s="285"/>
      <c r="Z184" s="285"/>
    </row>
    <row r="185" spans="1:26" ht="9.75" customHeight="1">
      <c r="A185" s="285"/>
      <c r="B185" s="285"/>
      <c r="C185" s="288"/>
      <c r="D185" s="285"/>
      <c r="E185" s="285"/>
      <c r="F185" s="285"/>
      <c r="G185" s="285"/>
      <c r="H185" s="285"/>
      <c r="I185" s="288"/>
      <c r="J185" s="285"/>
      <c r="K185" s="288"/>
      <c r="L185" s="285"/>
      <c r="M185" s="285"/>
      <c r="N185" s="285"/>
      <c r="O185" s="285"/>
      <c r="P185" s="285"/>
      <c r="Q185" s="285"/>
      <c r="R185" s="285"/>
      <c r="S185" s="285"/>
      <c r="T185" s="285"/>
      <c r="U185" s="285"/>
      <c r="V185" s="285"/>
      <c r="W185" s="285"/>
      <c r="X185" s="285"/>
      <c r="Y185" s="285"/>
      <c r="Z185" s="285"/>
    </row>
    <row r="186" spans="1:26" ht="9.75" customHeight="1">
      <c r="A186" s="285"/>
      <c r="B186" s="285"/>
      <c r="C186" s="288"/>
      <c r="D186" s="285"/>
      <c r="E186" s="285"/>
      <c r="F186" s="285"/>
      <c r="G186" s="285"/>
      <c r="H186" s="285"/>
      <c r="I186" s="288"/>
      <c r="J186" s="285"/>
      <c r="K186" s="288"/>
      <c r="L186" s="285"/>
      <c r="M186" s="285"/>
      <c r="N186" s="285"/>
      <c r="O186" s="285"/>
      <c r="P186" s="285"/>
      <c r="Q186" s="285"/>
      <c r="R186" s="285"/>
      <c r="S186" s="285"/>
      <c r="T186" s="285"/>
      <c r="U186" s="285"/>
      <c r="V186" s="285"/>
      <c r="W186" s="285"/>
      <c r="X186" s="285"/>
      <c r="Y186" s="285"/>
      <c r="Z186" s="285"/>
    </row>
    <row r="187" spans="1:26" ht="9.75" customHeight="1">
      <c r="A187" s="285"/>
      <c r="B187" s="285"/>
      <c r="C187" s="288"/>
      <c r="D187" s="285"/>
      <c r="E187" s="285"/>
      <c r="F187" s="285"/>
      <c r="G187" s="285"/>
      <c r="H187" s="285"/>
      <c r="I187" s="288"/>
      <c r="J187" s="285"/>
      <c r="K187" s="288"/>
      <c r="L187" s="285"/>
      <c r="M187" s="285"/>
      <c r="N187" s="285"/>
      <c r="O187" s="285"/>
      <c r="P187" s="285"/>
      <c r="Q187" s="285"/>
      <c r="R187" s="285"/>
      <c r="S187" s="285"/>
      <c r="T187" s="285"/>
      <c r="U187" s="285"/>
      <c r="V187" s="285"/>
      <c r="W187" s="285"/>
      <c r="X187" s="285"/>
      <c r="Y187" s="285"/>
      <c r="Z187" s="285"/>
    </row>
    <row r="188" spans="1:26" ht="9.75" customHeight="1">
      <c r="A188" s="285"/>
      <c r="B188" s="285"/>
      <c r="C188" s="288"/>
      <c r="D188" s="285"/>
      <c r="E188" s="285"/>
      <c r="F188" s="285"/>
      <c r="G188" s="285"/>
      <c r="H188" s="285"/>
      <c r="I188" s="288"/>
      <c r="J188" s="285"/>
      <c r="K188" s="288"/>
      <c r="L188" s="285"/>
      <c r="M188" s="285"/>
      <c r="N188" s="285"/>
      <c r="O188" s="285"/>
      <c r="P188" s="285"/>
      <c r="Q188" s="285"/>
      <c r="R188" s="285"/>
      <c r="S188" s="285"/>
      <c r="T188" s="285"/>
      <c r="U188" s="285"/>
      <c r="V188" s="285"/>
      <c r="W188" s="285"/>
      <c r="X188" s="285"/>
      <c r="Y188" s="285"/>
      <c r="Z188" s="285"/>
    </row>
    <row r="189" spans="1:26" ht="9.75" customHeight="1">
      <c r="A189" s="285"/>
      <c r="B189" s="285"/>
      <c r="C189" s="288"/>
      <c r="D189" s="285"/>
      <c r="E189" s="285"/>
      <c r="F189" s="285"/>
      <c r="G189" s="285"/>
      <c r="H189" s="285"/>
      <c r="I189" s="288"/>
      <c r="J189" s="285"/>
      <c r="K189" s="288"/>
      <c r="L189" s="285"/>
      <c r="M189" s="285"/>
      <c r="N189" s="285"/>
      <c r="O189" s="285"/>
      <c r="P189" s="285"/>
      <c r="Q189" s="285"/>
      <c r="R189" s="285"/>
      <c r="S189" s="285"/>
      <c r="T189" s="285"/>
      <c r="U189" s="285"/>
      <c r="V189" s="285"/>
      <c r="W189" s="285"/>
      <c r="X189" s="285"/>
      <c r="Y189" s="285"/>
      <c r="Z189" s="285"/>
    </row>
    <row r="190" spans="1:26" ht="9.75" customHeight="1">
      <c r="A190" s="285"/>
      <c r="B190" s="285"/>
      <c r="C190" s="288"/>
      <c r="D190" s="285"/>
      <c r="E190" s="285"/>
      <c r="F190" s="285"/>
      <c r="G190" s="285"/>
      <c r="H190" s="285"/>
      <c r="I190" s="288"/>
      <c r="J190" s="285"/>
      <c r="K190" s="288"/>
      <c r="L190" s="285"/>
      <c r="M190" s="285"/>
      <c r="N190" s="285"/>
      <c r="O190" s="285"/>
      <c r="P190" s="285"/>
      <c r="Q190" s="285"/>
      <c r="R190" s="285"/>
      <c r="S190" s="285"/>
      <c r="T190" s="285"/>
      <c r="U190" s="285"/>
      <c r="V190" s="285"/>
      <c r="W190" s="285"/>
      <c r="X190" s="285"/>
      <c r="Y190" s="285"/>
      <c r="Z190" s="285"/>
    </row>
    <row r="191" spans="1:26" ht="9.75" customHeight="1">
      <c r="A191" s="285"/>
      <c r="B191" s="285"/>
      <c r="C191" s="288"/>
      <c r="D191" s="285"/>
      <c r="E191" s="285"/>
      <c r="F191" s="285"/>
      <c r="G191" s="285"/>
      <c r="H191" s="285"/>
      <c r="I191" s="288"/>
      <c r="J191" s="285"/>
      <c r="K191" s="288"/>
      <c r="L191" s="285"/>
      <c r="M191" s="285"/>
      <c r="N191" s="285"/>
      <c r="O191" s="285"/>
      <c r="P191" s="285"/>
      <c r="Q191" s="285"/>
      <c r="R191" s="285"/>
      <c r="S191" s="285"/>
      <c r="T191" s="285"/>
      <c r="U191" s="285"/>
      <c r="V191" s="285"/>
      <c r="W191" s="285"/>
      <c r="X191" s="285"/>
      <c r="Y191" s="285"/>
      <c r="Z191" s="285"/>
    </row>
    <row r="192" spans="1:26" ht="9.75" customHeight="1">
      <c r="A192" s="285"/>
      <c r="B192" s="285"/>
      <c r="C192" s="288"/>
      <c r="D192" s="285"/>
      <c r="E192" s="285"/>
      <c r="F192" s="285"/>
      <c r="G192" s="285"/>
      <c r="H192" s="285"/>
      <c r="I192" s="288"/>
      <c r="J192" s="285"/>
      <c r="K192" s="288"/>
      <c r="L192" s="285"/>
      <c r="M192" s="285"/>
      <c r="N192" s="285"/>
      <c r="O192" s="285"/>
      <c r="P192" s="285"/>
      <c r="Q192" s="285"/>
      <c r="R192" s="285"/>
      <c r="S192" s="285"/>
      <c r="T192" s="285"/>
      <c r="U192" s="285"/>
      <c r="V192" s="285"/>
      <c r="W192" s="285"/>
      <c r="X192" s="285"/>
      <c r="Y192" s="285"/>
      <c r="Z192" s="285"/>
    </row>
    <row r="193" spans="1:26" ht="9.75" customHeight="1">
      <c r="A193" s="285"/>
      <c r="B193" s="285"/>
      <c r="C193" s="288"/>
      <c r="D193" s="285"/>
      <c r="E193" s="285"/>
      <c r="F193" s="285"/>
      <c r="G193" s="285"/>
      <c r="H193" s="285"/>
      <c r="I193" s="288"/>
      <c r="J193" s="285"/>
      <c r="K193" s="288"/>
      <c r="L193" s="285"/>
      <c r="M193" s="285"/>
      <c r="N193" s="285"/>
      <c r="O193" s="285"/>
      <c r="P193" s="285"/>
      <c r="Q193" s="285"/>
      <c r="R193" s="285"/>
      <c r="S193" s="285"/>
      <c r="T193" s="285"/>
      <c r="U193" s="285"/>
      <c r="V193" s="285"/>
      <c r="W193" s="285"/>
      <c r="X193" s="285"/>
      <c r="Y193" s="285"/>
      <c r="Z193" s="285"/>
    </row>
    <row r="194" spans="1:26" ht="9.75" customHeight="1">
      <c r="A194" s="285"/>
      <c r="B194" s="285"/>
      <c r="C194" s="288"/>
      <c r="D194" s="285"/>
      <c r="E194" s="285"/>
      <c r="F194" s="285"/>
      <c r="G194" s="285"/>
      <c r="H194" s="285"/>
      <c r="I194" s="288"/>
      <c r="J194" s="285"/>
      <c r="K194" s="288"/>
      <c r="L194" s="285"/>
      <c r="M194" s="285"/>
      <c r="N194" s="285"/>
      <c r="O194" s="285"/>
      <c r="P194" s="285"/>
      <c r="Q194" s="285"/>
      <c r="R194" s="285"/>
      <c r="S194" s="285"/>
      <c r="T194" s="285"/>
      <c r="U194" s="285"/>
      <c r="V194" s="285"/>
      <c r="W194" s="285"/>
      <c r="X194" s="285"/>
      <c r="Y194" s="285"/>
      <c r="Z194" s="285"/>
    </row>
    <row r="195" spans="1:26" ht="9.75" customHeight="1">
      <c r="A195" s="285"/>
      <c r="B195" s="285"/>
      <c r="C195" s="288"/>
      <c r="D195" s="285"/>
      <c r="E195" s="285"/>
      <c r="F195" s="285"/>
      <c r="G195" s="285"/>
      <c r="H195" s="285"/>
      <c r="I195" s="288"/>
      <c r="J195" s="285"/>
      <c r="K195" s="288"/>
      <c r="L195" s="285"/>
      <c r="M195" s="285"/>
      <c r="N195" s="285"/>
      <c r="O195" s="285"/>
      <c r="P195" s="285"/>
      <c r="Q195" s="285"/>
      <c r="R195" s="285"/>
      <c r="S195" s="285"/>
      <c r="T195" s="285"/>
      <c r="U195" s="285"/>
      <c r="V195" s="285"/>
      <c r="W195" s="285"/>
      <c r="X195" s="285"/>
      <c r="Y195" s="285"/>
      <c r="Z195" s="285"/>
    </row>
    <row r="196" spans="1:26" ht="9.75" customHeight="1">
      <c r="A196" s="285"/>
      <c r="B196" s="285"/>
      <c r="C196" s="288"/>
      <c r="D196" s="285"/>
      <c r="E196" s="285"/>
      <c r="F196" s="285"/>
      <c r="G196" s="285"/>
      <c r="H196" s="285"/>
      <c r="I196" s="288"/>
      <c r="J196" s="285"/>
      <c r="K196" s="288"/>
      <c r="L196" s="285"/>
      <c r="M196" s="285"/>
      <c r="N196" s="285"/>
      <c r="O196" s="285"/>
      <c r="P196" s="285"/>
      <c r="Q196" s="285"/>
      <c r="R196" s="285"/>
      <c r="S196" s="285"/>
      <c r="T196" s="285"/>
      <c r="U196" s="285"/>
      <c r="V196" s="285"/>
      <c r="W196" s="285"/>
      <c r="X196" s="285"/>
      <c r="Y196" s="285"/>
      <c r="Z196" s="285"/>
    </row>
    <row r="197" spans="1:26" ht="9.75" customHeight="1">
      <c r="A197" s="285"/>
      <c r="B197" s="285"/>
      <c r="C197" s="288"/>
      <c r="D197" s="285"/>
      <c r="E197" s="285"/>
      <c r="F197" s="285"/>
      <c r="G197" s="285"/>
      <c r="H197" s="285"/>
      <c r="I197" s="288"/>
      <c r="J197" s="285"/>
      <c r="K197" s="288"/>
      <c r="L197" s="285"/>
      <c r="M197" s="285"/>
      <c r="N197" s="285"/>
      <c r="O197" s="285"/>
      <c r="P197" s="285"/>
      <c r="Q197" s="285"/>
      <c r="R197" s="285"/>
      <c r="S197" s="285"/>
      <c r="T197" s="285"/>
      <c r="U197" s="285"/>
      <c r="V197" s="285"/>
      <c r="W197" s="285"/>
      <c r="X197" s="285"/>
      <c r="Y197" s="285"/>
      <c r="Z197" s="285"/>
    </row>
    <row r="198" spans="1:26" ht="9.75" customHeight="1">
      <c r="A198" s="285"/>
      <c r="B198" s="285"/>
      <c r="C198" s="288"/>
      <c r="D198" s="285"/>
      <c r="E198" s="285"/>
      <c r="F198" s="285"/>
      <c r="G198" s="285"/>
      <c r="H198" s="285"/>
      <c r="I198" s="288"/>
      <c r="J198" s="285"/>
      <c r="K198" s="288"/>
      <c r="L198" s="285"/>
      <c r="M198" s="285"/>
      <c r="N198" s="285"/>
      <c r="O198" s="285"/>
      <c r="P198" s="285"/>
      <c r="Q198" s="285"/>
      <c r="R198" s="285"/>
      <c r="S198" s="285"/>
      <c r="T198" s="285"/>
      <c r="U198" s="285"/>
      <c r="V198" s="285"/>
      <c r="W198" s="285"/>
      <c r="X198" s="285"/>
      <c r="Y198" s="285"/>
      <c r="Z198" s="285"/>
    </row>
    <row r="199" spans="1:26" ht="9.75" customHeight="1">
      <c r="A199" s="285"/>
      <c r="B199" s="285"/>
      <c r="C199" s="288"/>
      <c r="D199" s="285"/>
      <c r="E199" s="285"/>
      <c r="F199" s="285"/>
      <c r="G199" s="285"/>
      <c r="H199" s="285"/>
      <c r="I199" s="288"/>
      <c r="J199" s="285"/>
      <c r="K199" s="288"/>
      <c r="L199" s="285"/>
      <c r="M199" s="285"/>
      <c r="N199" s="285"/>
      <c r="O199" s="285"/>
      <c r="P199" s="285"/>
      <c r="Q199" s="285"/>
      <c r="R199" s="285"/>
      <c r="S199" s="285"/>
      <c r="T199" s="285"/>
      <c r="U199" s="285"/>
      <c r="V199" s="285"/>
      <c r="W199" s="285"/>
      <c r="X199" s="285"/>
      <c r="Y199" s="285"/>
      <c r="Z199" s="285"/>
    </row>
    <row r="200" spans="1:26" ht="9.75" customHeight="1">
      <c r="A200" s="285"/>
      <c r="B200" s="285"/>
      <c r="C200" s="288"/>
      <c r="D200" s="285"/>
      <c r="E200" s="285"/>
      <c r="F200" s="285"/>
      <c r="G200" s="285"/>
      <c r="H200" s="285"/>
      <c r="I200" s="288"/>
      <c r="J200" s="285"/>
      <c r="K200" s="288"/>
      <c r="L200" s="285"/>
      <c r="M200" s="285"/>
      <c r="N200" s="285"/>
      <c r="O200" s="285"/>
      <c r="P200" s="285"/>
      <c r="Q200" s="285"/>
      <c r="R200" s="285"/>
      <c r="S200" s="285"/>
      <c r="T200" s="285"/>
      <c r="U200" s="285"/>
      <c r="V200" s="285"/>
      <c r="W200" s="285"/>
      <c r="X200" s="285"/>
      <c r="Y200" s="285"/>
      <c r="Z200" s="285"/>
    </row>
    <row r="201" spans="1:26" ht="9.75" customHeight="1">
      <c r="A201" s="285"/>
      <c r="B201" s="285"/>
      <c r="C201" s="288"/>
      <c r="D201" s="285"/>
      <c r="E201" s="285"/>
      <c r="F201" s="285"/>
      <c r="G201" s="285"/>
      <c r="H201" s="285"/>
      <c r="I201" s="288"/>
      <c r="J201" s="285"/>
      <c r="K201" s="288"/>
      <c r="L201" s="285"/>
      <c r="M201" s="285"/>
      <c r="N201" s="285"/>
      <c r="O201" s="285"/>
      <c r="P201" s="285"/>
      <c r="Q201" s="285"/>
      <c r="R201" s="285"/>
      <c r="S201" s="285"/>
      <c r="T201" s="285"/>
      <c r="U201" s="285"/>
      <c r="V201" s="285"/>
      <c r="W201" s="285"/>
      <c r="X201" s="285"/>
      <c r="Y201" s="285"/>
      <c r="Z201" s="285"/>
    </row>
    <row r="202" spans="1:26" ht="9.75" customHeight="1">
      <c r="A202" s="285"/>
      <c r="B202" s="285"/>
      <c r="C202" s="288"/>
      <c r="D202" s="285"/>
      <c r="E202" s="285"/>
      <c r="F202" s="285"/>
      <c r="G202" s="285"/>
      <c r="H202" s="285"/>
      <c r="I202" s="288"/>
      <c r="J202" s="285"/>
      <c r="K202" s="288"/>
      <c r="L202" s="285"/>
      <c r="M202" s="285"/>
      <c r="N202" s="285"/>
      <c r="O202" s="285"/>
      <c r="P202" s="285"/>
      <c r="Q202" s="285"/>
      <c r="R202" s="285"/>
      <c r="S202" s="285"/>
      <c r="T202" s="285"/>
      <c r="U202" s="285"/>
      <c r="V202" s="285"/>
      <c r="W202" s="285"/>
      <c r="X202" s="285"/>
      <c r="Y202" s="285"/>
      <c r="Z202" s="285"/>
    </row>
    <row r="203" spans="1:26" ht="9.75" customHeight="1">
      <c r="A203" s="285"/>
      <c r="B203" s="285"/>
      <c r="C203" s="288"/>
      <c r="D203" s="285"/>
      <c r="E203" s="285"/>
      <c r="F203" s="285"/>
      <c r="G203" s="285"/>
      <c r="H203" s="285"/>
      <c r="I203" s="288"/>
      <c r="J203" s="285"/>
      <c r="K203" s="288"/>
      <c r="L203" s="285"/>
      <c r="M203" s="285"/>
      <c r="N203" s="285"/>
      <c r="O203" s="285"/>
      <c r="P203" s="285"/>
      <c r="Q203" s="285"/>
      <c r="R203" s="285"/>
      <c r="S203" s="285"/>
      <c r="T203" s="285"/>
      <c r="U203" s="285"/>
      <c r="V203" s="285"/>
      <c r="W203" s="285"/>
      <c r="X203" s="285"/>
      <c r="Y203" s="285"/>
      <c r="Z203" s="285"/>
    </row>
    <row r="204" spans="1:26" ht="9.75" customHeight="1">
      <c r="A204" s="285"/>
      <c r="B204" s="285"/>
      <c r="C204" s="288"/>
      <c r="D204" s="285"/>
      <c r="E204" s="285"/>
      <c r="F204" s="285"/>
      <c r="G204" s="285"/>
      <c r="H204" s="285"/>
      <c r="I204" s="288"/>
      <c r="J204" s="285"/>
      <c r="K204" s="288"/>
      <c r="L204" s="285"/>
      <c r="M204" s="285"/>
      <c r="N204" s="285"/>
      <c r="O204" s="285"/>
      <c r="P204" s="285"/>
      <c r="Q204" s="285"/>
      <c r="R204" s="285"/>
      <c r="S204" s="285"/>
      <c r="T204" s="285"/>
      <c r="U204" s="285"/>
      <c r="V204" s="285"/>
      <c r="W204" s="285"/>
      <c r="X204" s="285"/>
      <c r="Y204" s="285"/>
      <c r="Z204" s="285"/>
    </row>
    <row r="205" spans="1:26" ht="9.75" customHeight="1">
      <c r="A205" s="285"/>
      <c r="B205" s="285"/>
      <c r="C205" s="288"/>
      <c r="D205" s="285"/>
      <c r="E205" s="285"/>
      <c r="F205" s="285"/>
      <c r="G205" s="285"/>
      <c r="H205" s="285"/>
      <c r="I205" s="288"/>
      <c r="J205" s="285"/>
      <c r="K205" s="288"/>
      <c r="L205" s="285"/>
      <c r="M205" s="285"/>
      <c r="N205" s="285"/>
      <c r="O205" s="285"/>
      <c r="P205" s="285"/>
      <c r="Q205" s="285"/>
      <c r="R205" s="285"/>
      <c r="S205" s="285"/>
      <c r="T205" s="285"/>
      <c r="U205" s="285"/>
      <c r="V205" s="285"/>
      <c r="W205" s="285"/>
      <c r="X205" s="285"/>
      <c r="Y205" s="285"/>
      <c r="Z205" s="285"/>
    </row>
    <row r="206" spans="1:26" ht="9.75" customHeight="1">
      <c r="A206" s="285"/>
      <c r="B206" s="285"/>
      <c r="C206" s="288"/>
      <c r="D206" s="285"/>
      <c r="E206" s="285"/>
      <c r="F206" s="285"/>
      <c r="G206" s="285"/>
      <c r="H206" s="285"/>
      <c r="I206" s="288"/>
      <c r="J206" s="285"/>
      <c r="K206" s="288"/>
      <c r="L206" s="285"/>
      <c r="M206" s="285"/>
      <c r="N206" s="285"/>
      <c r="O206" s="285"/>
      <c r="P206" s="285"/>
      <c r="Q206" s="285"/>
      <c r="R206" s="285"/>
      <c r="S206" s="285"/>
      <c r="T206" s="285"/>
      <c r="U206" s="285"/>
      <c r="V206" s="285"/>
      <c r="W206" s="285"/>
      <c r="X206" s="285"/>
      <c r="Y206" s="285"/>
      <c r="Z206" s="285"/>
    </row>
    <row r="207" spans="1:26" ht="9.75" customHeight="1">
      <c r="A207" s="285"/>
      <c r="B207" s="285"/>
      <c r="C207" s="288"/>
      <c r="D207" s="285"/>
      <c r="E207" s="285"/>
      <c r="F207" s="285"/>
      <c r="G207" s="285"/>
      <c r="H207" s="285"/>
      <c r="I207" s="288"/>
      <c r="J207" s="285"/>
      <c r="K207" s="288"/>
      <c r="L207" s="285"/>
      <c r="M207" s="285"/>
      <c r="N207" s="285"/>
      <c r="O207" s="285"/>
      <c r="P207" s="285"/>
      <c r="Q207" s="285"/>
      <c r="R207" s="285"/>
      <c r="S207" s="285"/>
      <c r="T207" s="285"/>
      <c r="U207" s="285"/>
      <c r="V207" s="285"/>
      <c r="W207" s="285"/>
      <c r="X207" s="285"/>
      <c r="Y207" s="285"/>
      <c r="Z207" s="285"/>
    </row>
    <row r="208" spans="1:26" ht="9.75" customHeight="1">
      <c r="A208" s="285"/>
      <c r="B208" s="285"/>
      <c r="C208" s="288"/>
      <c r="D208" s="285"/>
      <c r="E208" s="285"/>
      <c r="F208" s="285"/>
      <c r="G208" s="285"/>
      <c r="H208" s="285"/>
      <c r="I208" s="288"/>
      <c r="J208" s="285"/>
      <c r="K208" s="288"/>
      <c r="L208" s="285"/>
      <c r="M208" s="285"/>
      <c r="N208" s="285"/>
      <c r="O208" s="285"/>
      <c r="P208" s="285"/>
      <c r="Q208" s="285"/>
      <c r="R208" s="285"/>
      <c r="S208" s="285"/>
      <c r="T208" s="285"/>
      <c r="U208" s="285"/>
      <c r="V208" s="285"/>
      <c r="W208" s="285"/>
      <c r="X208" s="285"/>
      <c r="Y208" s="285"/>
      <c r="Z208" s="285"/>
    </row>
    <row r="209" spans="1:26" ht="9.75" customHeight="1">
      <c r="A209" s="285"/>
      <c r="B209" s="285"/>
      <c r="C209" s="288"/>
      <c r="D209" s="285"/>
      <c r="E209" s="285"/>
      <c r="F209" s="285"/>
      <c r="G209" s="285"/>
      <c r="H209" s="285"/>
      <c r="I209" s="288"/>
      <c r="J209" s="285"/>
      <c r="K209" s="288"/>
      <c r="L209" s="285"/>
      <c r="M209" s="285"/>
      <c r="N209" s="285"/>
      <c r="O209" s="285"/>
      <c r="P209" s="285"/>
      <c r="Q209" s="285"/>
      <c r="R209" s="285"/>
      <c r="S209" s="285"/>
      <c r="T209" s="285"/>
      <c r="U209" s="285"/>
      <c r="V209" s="285"/>
      <c r="W209" s="285"/>
      <c r="X209" s="285"/>
      <c r="Y209" s="285"/>
      <c r="Z209" s="285"/>
    </row>
    <row r="210" spans="1:26" ht="9.75" customHeight="1">
      <c r="A210" s="285"/>
      <c r="B210" s="285"/>
      <c r="C210" s="288"/>
      <c r="D210" s="285"/>
      <c r="E210" s="285"/>
      <c r="F210" s="285"/>
      <c r="G210" s="285"/>
      <c r="H210" s="285"/>
      <c r="I210" s="288"/>
      <c r="J210" s="285"/>
      <c r="K210" s="288"/>
      <c r="L210" s="285"/>
      <c r="M210" s="285"/>
      <c r="N210" s="285"/>
      <c r="O210" s="285"/>
      <c r="P210" s="285"/>
      <c r="Q210" s="285"/>
      <c r="R210" s="285"/>
      <c r="S210" s="285"/>
      <c r="T210" s="285"/>
      <c r="U210" s="285"/>
      <c r="V210" s="285"/>
      <c r="W210" s="285"/>
      <c r="X210" s="285"/>
      <c r="Y210" s="285"/>
      <c r="Z210" s="285"/>
    </row>
    <row r="211" spans="1:26" ht="9.75" customHeight="1">
      <c r="A211" s="285"/>
      <c r="B211" s="285"/>
      <c r="C211" s="288"/>
      <c r="D211" s="285"/>
      <c r="E211" s="285"/>
      <c r="F211" s="285"/>
      <c r="G211" s="285"/>
      <c r="H211" s="285"/>
      <c r="I211" s="288"/>
      <c r="J211" s="285"/>
      <c r="K211" s="288"/>
      <c r="L211" s="285"/>
      <c r="M211" s="285"/>
      <c r="N211" s="285"/>
      <c r="O211" s="285"/>
      <c r="P211" s="285"/>
      <c r="Q211" s="285"/>
      <c r="R211" s="285"/>
      <c r="S211" s="285"/>
      <c r="T211" s="285"/>
      <c r="U211" s="285"/>
      <c r="V211" s="285"/>
      <c r="W211" s="285"/>
      <c r="X211" s="285"/>
      <c r="Y211" s="285"/>
      <c r="Z211" s="285"/>
    </row>
    <row r="212" spans="1:26" ht="9.75" customHeight="1">
      <c r="A212" s="285"/>
      <c r="B212" s="285"/>
      <c r="C212" s="288"/>
      <c r="D212" s="285"/>
      <c r="E212" s="285"/>
      <c r="F212" s="285"/>
      <c r="G212" s="285"/>
      <c r="H212" s="285"/>
      <c r="I212" s="288"/>
      <c r="J212" s="285"/>
      <c r="K212" s="288"/>
      <c r="L212" s="285"/>
      <c r="M212" s="285"/>
      <c r="N212" s="285"/>
      <c r="O212" s="285"/>
      <c r="P212" s="285"/>
      <c r="Q212" s="285"/>
      <c r="R212" s="285"/>
      <c r="S212" s="285"/>
      <c r="T212" s="285"/>
      <c r="U212" s="285"/>
      <c r="V212" s="285"/>
      <c r="W212" s="285"/>
      <c r="X212" s="285"/>
      <c r="Y212" s="285"/>
      <c r="Z212" s="285"/>
    </row>
    <row r="213" spans="1:26" ht="9.75" customHeight="1">
      <c r="A213" s="285"/>
      <c r="B213" s="285"/>
      <c r="C213" s="288"/>
      <c r="D213" s="285"/>
      <c r="E213" s="285"/>
      <c r="F213" s="285"/>
      <c r="G213" s="285"/>
      <c r="H213" s="285"/>
      <c r="I213" s="288"/>
      <c r="J213" s="285"/>
      <c r="K213" s="288"/>
      <c r="L213" s="285"/>
      <c r="M213" s="285"/>
      <c r="N213" s="285"/>
      <c r="O213" s="285"/>
      <c r="P213" s="285"/>
      <c r="Q213" s="285"/>
      <c r="R213" s="285"/>
      <c r="S213" s="285"/>
      <c r="T213" s="285"/>
      <c r="U213" s="285"/>
      <c r="V213" s="285"/>
      <c r="W213" s="285"/>
      <c r="X213" s="285"/>
      <c r="Y213" s="285"/>
      <c r="Z213" s="285"/>
    </row>
    <row r="214" spans="1:26" ht="9.75" customHeight="1">
      <c r="A214" s="285"/>
      <c r="B214" s="285"/>
      <c r="C214" s="288"/>
      <c r="D214" s="285"/>
      <c r="E214" s="285"/>
      <c r="F214" s="285"/>
      <c r="G214" s="285"/>
      <c r="H214" s="285"/>
      <c r="I214" s="288"/>
      <c r="J214" s="285"/>
      <c r="K214" s="288"/>
      <c r="L214" s="285"/>
      <c r="M214" s="285"/>
      <c r="N214" s="285"/>
      <c r="O214" s="285"/>
      <c r="P214" s="285"/>
      <c r="Q214" s="285"/>
      <c r="R214" s="285"/>
      <c r="S214" s="285"/>
      <c r="T214" s="285"/>
      <c r="U214" s="285"/>
      <c r="V214" s="285"/>
      <c r="W214" s="285"/>
      <c r="X214" s="285"/>
      <c r="Y214" s="285"/>
      <c r="Z214" s="285"/>
    </row>
    <row r="215" spans="1:26" ht="9.75" customHeight="1">
      <c r="A215" s="285"/>
      <c r="B215" s="285"/>
      <c r="C215" s="288"/>
      <c r="D215" s="285"/>
      <c r="E215" s="285"/>
      <c r="F215" s="285"/>
      <c r="G215" s="285"/>
      <c r="H215" s="285"/>
      <c r="I215" s="288"/>
      <c r="J215" s="285"/>
      <c r="K215" s="288"/>
      <c r="L215" s="285"/>
      <c r="M215" s="285"/>
      <c r="N215" s="285"/>
      <c r="O215" s="285"/>
      <c r="P215" s="285"/>
      <c r="Q215" s="285"/>
      <c r="R215" s="285"/>
      <c r="S215" s="285"/>
      <c r="T215" s="285"/>
      <c r="U215" s="285"/>
      <c r="V215" s="285"/>
      <c r="W215" s="285"/>
      <c r="X215" s="285"/>
      <c r="Y215" s="285"/>
      <c r="Z215" s="285"/>
    </row>
    <row r="216" spans="1:26" ht="9.75" customHeight="1">
      <c r="A216" s="285"/>
      <c r="B216" s="285"/>
      <c r="C216" s="288"/>
      <c r="D216" s="285"/>
      <c r="E216" s="285"/>
      <c r="F216" s="285"/>
      <c r="G216" s="285"/>
      <c r="H216" s="285"/>
      <c r="I216" s="288"/>
      <c r="J216" s="285"/>
      <c r="K216" s="288"/>
      <c r="L216" s="285"/>
      <c r="M216" s="285"/>
      <c r="N216" s="285"/>
      <c r="O216" s="285"/>
      <c r="P216" s="285"/>
      <c r="Q216" s="285"/>
      <c r="R216" s="285"/>
      <c r="S216" s="285"/>
      <c r="T216" s="285"/>
      <c r="U216" s="285"/>
      <c r="V216" s="285"/>
      <c r="W216" s="285"/>
      <c r="X216" s="285"/>
      <c r="Y216" s="285"/>
      <c r="Z216" s="285"/>
    </row>
    <row r="217" spans="1:26" ht="9.75" customHeight="1">
      <c r="A217" s="285"/>
      <c r="B217" s="285"/>
      <c r="C217" s="288"/>
      <c r="D217" s="285"/>
      <c r="E217" s="285"/>
      <c r="F217" s="285"/>
      <c r="G217" s="285"/>
      <c r="H217" s="285"/>
      <c r="I217" s="288"/>
      <c r="J217" s="285"/>
      <c r="K217" s="288"/>
      <c r="L217" s="285"/>
      <c r="M217" s="285"/>
      <c r="N217" s="285"/>
      <c r="O217" s="285"/>
      <c r="P217" s="285"/>
      <c r="Q217" s="285"/>
      <c r="R217" s="285"/>
      <c r="S217" s="285"/>
      <c r="T217" s="285"/>
      <c r="U217" s="285"/>
      <c r="V217" s="285"/>
      <c r="W217" s="285"/>
      <c r="X217" s="285"/>
      <c r="Y217" s="285"/>
      <c r="Z217" s="285"/>
    </row>
    <row r="218" spans="1:26" ht="9.75" customHeight="1">
      <c r="A218" s="285"/>
      <c r="B218" s="285"/>
      <c r="C218" s="288"/>
      <c r="D218" s="285"/>
      <c r="E218" s="285"/>
      <c r="F218" s="285"/>
      <c r="G218" s="285"/>
      <c r="H218" s="285"/>
      <c r="I218" s="288"/>
      <c r="J218" s="285"/>
      <c r="K218" s="288"/>
      <c r="L218" s="285"/>
      <c r="M218" s="285"/>
      <c r="N218" s="285"/>
      <c r="O218" s="285"/>
      <c r="P218" s="285"/>
      <c r="Q218" s="285"/>
      <c r="R218" s="285"/>
      <c r="S218" s="285"/>
      <c r="T218" s="285"/>
      <c r="U218" s="285"/>
      <c r="V218" s="285"/>
      <c r="W218" s="285"/>
      <c r="X218" s="285"/>
      <c r="Y218" s="285"/>
      <c r="Z218" s="285"/>
    </row>
    <row r="219" spans="1:26" ht="9.75" customHeight="1">
      <c r="A219" s="285"/>
      <c r="B219" s="285"/>
      <c r="C219" s="288"/>
      <c r="D219" s="285"/>
      <c r="E219" s="285"/>
      <c r="F219" s="285"/>
      <c r="G219" s="285"/>
      <c r="H219" s="285"/>
      <c r="I219" s="288"/>
      <c r="J219" s="285"/>
      <c r="K219" s="288"/>
      <c r="L219" s="285"/>
      <c r="M219" s="285"/>
      <c r="N219" s="285"/>
      <c r="O219" s="285"/>
      <c r="P219" s="285"/>
      <c r="Q219" s="285"/>
      <c r="R219" s="285"/>
      <c r="S219" s="285"/>
      <c r="T219" s="285"/>
      <c r="U219" s="285"/>
      <c r="V219" s="285"/>
      <c r="W219" s="285"/>
      <c r="X219" s="285"/>
      <c r="Y219" s="285"/>
      <c r="Z219" s="285"/>
    </row>
    <row r="220" spans="1:26" ht="9.75" customHeight="1">
      <c r="A220" s="285"/>
      <c r="B220" s="285"/>
      <c r="C220" s="288"/>
      <c r="D220" s="285"/>
      <c r="E220" s="285"/>
      <c r="F220" s="285"/>
      <c r="G220" s="285"/>
      <c r="H220" s="285"/>
      <c r="I220" s="288"/>
      <c r="J220" s="285"/>
      <c r="K220" s="288"/>
      <c r="L220" s="285"/>
      <c r="M220" s="285"/>
      <c r="N220" s="285"/>
      <c r="O220" s="285"/>
      <c r="P220" s="285"/>
      <c r="Q220" s="285"/>
      <c r="R220" s="285"/>
      <c r="S220" s="285"/>
      <c r="T220" s="285"/>
      <c r="U220" s="285"/>
      <c r="V220" s="285"/>
      <c r="W220" s="285"/>
      <c r="X220" s="285"/>
      <c r="Y220" s="285"/>
      <c r="Z220" s="285"/>
    </row>
    <row r="221" spans="1:26" ht="9.75" customHeight="1">
      <c r="A221" s="285"/>
      <c r="B221" s="285"/>
      <c r="C221" s="288"/>
      <c r="D221" s="285"/>
      <c r="E221" s="285"/>
      <c r="F221" s="285"/>
      <c r="G221" s="285"/>
      <c r="H221" s="285"/>
      <c r="I221" s="288"/>
      <c r="J221" s="285"/>
      <c r="K221" s="288"/>
      <c r="L221" s="285"/>
      <c r="M221" s="285"/>
      <c r="N221" s="285"/>
      <c r="O221" s="285"/>
      <c r="P221" s="285"/>
      <c r="Q221" s="285"/>
      <c r="R221" s="285"/>
      <c r="S221" s="285"/>
      <c r="T221" s="285"/>
      <c r="U221" s="285"/>
      <c r="V221" s="285"/>
      <c r="W221" s="285"/>
      <c r="X221" s="285"/>
      <c r="Y221" s="285"/>
      <c r="Z221" s="285"/>
    </row>
    <row r="222" spans="1:26" ht="9.75" customHeight="1">
      <c r="A222" s="285"/>
      <c r="B222" s="285"/>
      <c r="C222" s="288"/>
      <c r="D222" s="285"/>
      <c r="E222" s="285"/>
      <c r="F222" s="285"/>
      <c r="G222" s="285"/>
      <c r="H222" s="285"/>
      <c r="I222" s="288"/>
      <c r="J222" s="285"/>
      <c r="K222" s="288"/>
      <c r="L222" s="285"/>
      <c r="M222" s="285"/>
      <c r="N222" s="285"/>
      <c r="O222" s="285"/>
      <c r="P222" s="285"/>
      <c r="Q222" s="285"/>
      <c r="R222" s="285"/>
      <c r="S222" s="285"/>
      <c r="T222" s="285"/>
      <c r="U222" s="285"/>
      <c r="V222" s="285"/>
      <c r="W222" s="285"/>
      <c r="X222" s="285"/>
      <c r="Y222" s="285"/>
      <c r="Z222" s="285"/>
    </row>
    <row r="223" spans="1:26" ht="9.75" customHeight="1">
      <c r="A223" s="285"/>
      <c r="B223" s="285"/>
      <c r="C223" s="288"/>
      <c r="D223" s="285"/>
      <c r="E223" s="285"/>
      <c r="F223" s="285"/>
      <c r="G223" s="285"/>
      <c r="H223" s="285"/>
      <c r="I223" s="288"/>
      <c r="J223" s="285"/>
      <c r="K223" s="288"/>
      <c r="L223" s="285"/>
      <c r="M223" s="285"/>
      <c r="N223" s="285"/>
      <c r="O223" s="285"/>
      <c r="P223" s="285"/>
      <c r="Q223" s="285"/>
      <c r="R223" s="285"/>
      <c r="S223" s="285"/>
      <c r="T223" s="285"/>
      <c r="U223" s="285"/>
      <c r="V223" s="285"/>
      <c r="W223" s="285"/>
      <c r="X223" s="285"/>
      <c r="Y223" s="285"/>
      <c r="Z223" s="285"/>
    </row>
    <row r="224" spans="1:26" ht="9.75" customHeight="1">
      <c r="A224" s="285"/>
      <c r="B224" s="285"/>
      <c r="C224" s="288"/>
      <c r="D224" s="285"/>
      <c r="E224" s="285"/>
      <c r="F224" s="285"/>
      <c r="G224" s="285"/>
      <c r="H224" s="285"/>
      <c r="I224" s="288"/>
      <c r="J224" s="285"/>
      <c r="K224" s="288"/>
      <c r="L224" s="285"/>
      <c r="M224" s="285"/>
      <c r="N224" s="285"/>
      <c r="O224" s="285"/>
      <c r="P224" s="285"/>
      <c r="Q224" s="285"/>
      <c r="R224" s="285"/>
      <c r="S224" s="285"/>
      <c r="T224" s="285"/>
      <c r="U224" s="285"/>
      <c r="V224" s="285"/>
      <c r="W224" s="285"/>
      <c r="X224" s="285"/>
      <c r="Y224" s="285"/>
      <c r="Z224" s="285"/>
    </row>
    <row r="225" spans="1:26" ht="9.75" customHeight="1">
      <c r="A225" s="285"/>
      <c r="B225" s="285"/>
      <c r="C225" s="288"/>
      <c r="D225" s="285"/>
      <c r="E225" s="285"/>
      <c r="F225" s="285"/>
      <c r="G225" s="285"/>
      <c r="H225" s="285"/>
      <c r="I225" s="288"/>
      <c r="J225" s="285"/>
      <c r="K225" s="288"/>
      <c r="L225" s="285"/>
      <c r="M225" s="285"/>
      <c r="N225" s="285"/>
      <c r="O225" s="285"/>
      <c r="P225" s="285"/>
      <c r="Q225" s="285"/>
      <c r="R225" s="285"/>
      <c r="S225" s="285"/>
      <c r="T225" s="285"/>
      <c r="U225" s="285"/>
      <c r="V225" s="285"/>
      <c r="W225" s="285"/>
      <c r="X225" s="285"/>
      <c r="Y225" s="285"/>
      <c r="Z225" s="285"/>
    </row>
    <row r="226" spans="1:26" ht="9.75" customHeight="1">
      <c r="A226" s="285"/>
      <c r="B226" s="285"/>
      <c r="C226" s="288"/>
      <c r="D226" s="285"/>
      <c r="E226" s="285"/>
      <c r="F226" s="285"/>
      <c r="G226" s="285"/>
      <c r="H226" s="285"/>
      <c r="I226" s="288"/>
      <c r="J226" s="285"/>
      <c r="K226" s="288"/>
      <c r="L226" s="285"/>
      <c r="M226" s="285"/>
      <c r="N226" s="285"/>
      <c r="O226" s="285"/>
      <c r="P226" s="285"/>
      <c r="Q226" s="285"/>
      <c r="R226" s="285"/>
      <c r="S226" s="285"/>
      <c r="T226" s="285"/>
      <c r="U226" s="285"/>
      <c r="V226" s="285"/>
      <c r="W226" s="285"/>
      <c r="X226" s="285"/>
      <c r="Y226" s="285"/>
      <c r="Z226" s="285"/>
    </row>
    <row r="227" spans="1:26" ht="9.75" customHeight="1">
      <c r="A227" s="285"/>
      <c r="B227" s="285"/>
      <c r="C227" s="288"/>
      <c r="D227" s="285"/>
      <c r="E227" s="285"/>
      <c r="F227" s="285"/>
      <c r="G227" s="285"/>
      <c r="H227" s="285"/>
      <c r="I227" s="288"/>
      <c r="J227" s="285"/>
      <c r="K227" s="288"/>
      <c r="L227" s="285"/>
      <c r="M227" s="285"/>
      <c r="N227" s="285"/>
      <c r="O227" s="285"/>
      <c r="P227" s="285"/>
      <c r="Q227" s="285"/>
      <c r="R227" s="285"/>
      <c r="S227" s="285"/>
      <c r="T227" s="285"/>
      <c r="U227" s="285"/>
      <c r="V227" s="285"/>
      <c r="W227" s="285"/>
      <c r="X227" s="285"/>
      <c r="Y227" s="285"/>
      <c r="Z227" s="285"/>
    </row>
    <row r="228" spans="1:26" ht="9.75" customHeight="1">
      <c r="A228" s="285"/>
      <c r="B228" s="285"/>
      <c r="C228" s="288"/>
      <c r="D228" s="285"/>
      <c r="E228" s="285"/>
      <c r="F228" s="285"/>
      <c r="G228" s="285"/>
      <c r="H228" s="285"/>
      <c r="I228" s="288"/>
      <c r="J228" s="285"/>
      <c r="K228" s="288"/>
      <c r="L228" s="285"/>
      <c r="M228" s="285"/>
      <c r="N228" s="285"/>
      <c r="O228" s="285"/>
      <c r="P228" s="285"/>
      <c r="Q228" s="285"/>
      <c r="R228" s="285"/>
      <c r="S228" s="285"/>
      <c r="T228" s="285"/>
      <c r="U228" s="285"/>
      <c r="V228" s="285"/>
      <c r="W228" s="285"/>
      <c r="X228" s="285"/>
      <c r="Y228" s="285"/>
      <c r="Z228" s="285"/>
    </row>
    <row r="229" spans="1:26" ht="9.75" customHeight="1">
      <c r="A229" s="285"/>
      <c r="B229" s="285"/>
      <c r="C229" s="288"/>
      <c r="D229" s="285"/>
      <c r="E229" s="285"/>
      <c r="F229" s="285"/>
      <c r="G229" s="285"/>
      <c r="H229" s="285"/>
      <c r="I229" s="288"/>
      <c r="J229" s="285"/>
      <c r="K229" s="288"/>
      <c r="L229" s="285"/>
      <c r="M229" s="285"/>
      <c r="N229" s="285"/>
      <c r="O229" s="285"/>
      <c r="P229" s="285"/>
      <c r="Q229" s="285"/>
      <c r="R229" s="285"/>
      <c r="S229" s="285"/>
      <c r="T229" s="285"/>
      <c r="U229" s="285"/>
      <c r="V229" s="285"/>
      <c r="W229" s="285"/>
      <c r="X229" s="285"/>
      <c r="Y229" s="285"/>
      <c r="Z229" s="285"/>
    </row>
    <row r="230" spans="1:26" ht="9.75" customHeight="1">
      <c r="A230" s="285"/>
      <c r="B230" s="285"/>
      <c r="C230" s="288"/>
      <c r="D230" s="285"/>
      <c r="E230" s="285"/>
      <c r="F230" s="285"/>
      <c r="G230" s="285"/>
      <c r="H230" s="285"/>
      <c r="I230" s="288"/>
      <c r="J230" s="285"/>
      <c r="K230" s="288"/>
      <c r="L230" s="285"/>
      <c r="M230" s="285"/>
      <c r="N230" s="285"/>
      <c r="O230" s="285"/>
      <c r="P230" s="285"/>
      <c r="Q230" s="285"/>
      <c r="R230" s="285"/>
      <c r="S230" s="285"/>
      <c r="T230" s="285"/>
      <c r="U230" s="285"/>
      <c r="V230" s="285"/>
      <c r="W230" s="285"/>
      <c r="X230" s="285"/>
      <c r="Y230" s="285"/>
      <c r="Z230" s="285"/>
    </row>
    <row r="231" spans="1:26" ht="9.75" customHeight="1">
      <c r="A231" s="285"/>
      <c r="B231" s="285"/>
      <c r="C231" s="288"/>
      <c r="D231" s="285"/>
      <c r="E231" s="285"/>
      <c r="F231" s="285"/>
      <c r="G231" s="285"/>
      <c r="H231" s="285"/>
      <c r="I231" s="288"/>
      <c r="J231" s="285"/>
      <c r="K231" s="288"/>
      <c r="L231" s="285"/>
      <c r="M231" s="285"/>
      <c r="N231" s="285"/>
      <c r="O231" s="285"/>
      <c r="P231" s="285"/>
      <c r="Q231" s="285"/>
      <c r="R231" s="285"/>
      <c r="S231" s="285"/>
      <c r="T231" s="285"/>
      <c r="U231" s="285"/>
      <c r="V231" s="285"/>
      <c r="W231" s="285"/>
      <c r="X231" s="285"/>
      <c r="Y231" s="285"/>
      <c r="Z231" s="285"/>
    </row>
    <row r="232" spans="1:26" ht="9.75" customHeight="1">
      <c r="A232" s="285"/>
      <c r="B232" s="285"/>
      <c r="C232" s="288"/>
      <c r="D232" s="285"/>
      <c r="E232" s="285"/>
      <c r="F232" s="285"/>
      <c r="G232" s="285"/>
      <c r="H232" s="285"/>
      <c r="I232" s="288"/>
      <c r="J232" s="285"/>
      <c r="K232" s="288"/>
      <c r="L232" s="285"/>
      <c r="M232" s="285"/>
      <c r="N232" s="285"/>
      <c r="O232" s="285"/>
      <c r="P232" s="285"/>
      <c r="Q232" s="285"/>
      <c r="R232" s="285"/>
      <c r="S232" s="285"/>
      <c r="T232" s="285"/>
      <c r="U232" s="285"/>
      <c r="V232" s="285"/>
      <c r="W232" s="285"/>
      <c r="X232" s="285"/>
      <c r="Y232" s="285"/>
      <c r="Z232" s="285"/>
    </row>
    <row r="233" spans="1:26" ht="9.75" customHeight="1">
      <c r="A233" s="285"/>
      <c r="B233" s="285"/>
      <c r="C233" s="288"/>
      <c r="D233" s="285"/>
      <c r="E233" s="285"/>
      <c r="F233" s="285"/>
      <c r="G233" s="285"/>
      <c r="H233" s="285"/>
      <c r="I233" s="288"/>
      <c r="J233" s="285"/>
      <c r="K233" s="288"/>
      <c r="L233" s="285"/>
      <c r="M233" s="285"/>
      <c r="N233" s="285"/>
      <c r="O233" s="285"/>
      <c r="P233" s="285"/>
      <c r="Q233" s="285"/>
      <c r="R233" s="285"/>
      <c r="S233" s="285"/>
      <c r="T233" s="285"/>
      <c r="U233" s="285"/>
      <c r="V233" s="285"/>
      <c r="W233" s="285"/>
      <c r="X233" s="285"/>
      <c r="Y233" s="285"/>
      <c r="Z233" s="285"/>
    </row>
    <row r="234" spans="1:26" ht="9.75" customHeight="1">
      <c r="A234" s="285"/>
      <c r="B234" s="285"/>
      <c r="C234" s="288"/>
      <c r="D234" s="285"/>
      <c r="E234" s="285"/>
      <c r="F234" s="285"/>
      <c r="G234" s="285"/>
      <c r="H234" s="285"/>
      <c r="I234" s="288"/>
      <c r="J234" s="285"/>
      <c r="K234" s="288"/>
      <c r="L234" s="285"/>
      <c r="M234" s="285"/>
      <c r="N234" s="285"/>
      <c r="O234" s="285"/>
      <c r="P234" s="285"/>
      <c r="Q234" s="285"/>
      <c r="R234" s="285"/>
      <c r="S234" s="285"/>
      <c r="T234" s="285"/>
      <c r="U234" s="285"/>
      <c r="V234" s="285"/>
      <c r="W234" s="285"/>
      <c r="X234" s="285"/>
      <c r="Y234" s="285"/>
      <c r="Z234" s="285"/>
    </row>
    <row r="235" spans="1:26" ht="9.75" customHeight="1">
      <c r="A235" s="285"/>
      <c r="B235" s="285"/>
      <c r="C235" s="288"/>
      <c r="D235" s="285"/>
      <c r="E235" s="285"/>
      <c r="F235" s="285"/>
      <c r="G235" s="285"/>
      <c r="H235" s="285"/>
      <c r="I235" s="288"/>
      <c r="J235" s="285"/>
      <c r="K235" s="288"/>
      <c r="L235" s="285"/>
      <c r="M235" s="285"/>
      <c r="N235" s="285"/>
      <c r="O235" s="285"/>
      <c r="P235" s="285"/>
      <c r="Q235" s="285"/>
      <c r="R235" s="285"/>
      <c r="S235" s="285"/>
      <c r="T235" s="285"/>
      <c r="U235" s="285"/>
      <c r="V235" s="285"/>
      <c r="W235" s="285"/>
      <c r="X235" s="285"/>
      <c r="Y235" s="285"/>
      <c r="Z235" s="285"/>
    </row>
    <row r="236" spans="1:26" ht="9.75" customHeight="1">
      <c r="A236" s="285"/>
      <c r="B236" s="285"/>
      <c r="C236" s="288"/>
      <c r="D236" s="285"/>
      <c r="E236" s="285"/>
      <c r="F236" s="285"/>
      <c r="G236" s="285"/>
      <c r="H236" s="285"/>
      <c r="I236" s="288"/>
      <c r="J236" s="285"/>
      <c r="K236" s="288"/>
      <c r="L236" s="285"/>
      <c r="M236" s="285"/>
      <c r="N236" s="285"/>
      <c r="O236" s="285"/>
      <c r="P236" s="285"/>
      <c r="Q236" s="285"/>
      <c r="R236" s="285"/>
      <c r="S236" s="285"/>
      <c r="T236" s="285"/>
      <c r="U236" s="285"/>
      <c r="V236" s="285"/>
      <c r="W236" s="285"/>
      <c r="X236" s="285"/>
      <c r="Y236" s="285"/>
      <c r="Z236" s="285"/>
    </row>
    <row r="237" spans="1:26" ht="9.75" customHeight="1">
      <c r="A237" s="285"/>
      <c r="B237" s="285"/>
      <c r="C237" s="288"/>
      <c r="D237" s="285"/>
      <c r="E237" s="285"/>
      <c r="F237" s="285"/>
      <c r="G237" s="285"/>
      <c r="H237" s="285"/>
      <c r="I237" s="288"/>
      <c r="J237" s="285"/>
      <c r="K237" s="288"/>
      <c r="L237" s="285"/>
      <c r="M237" s="285"/>
      <c r="N237" s="285"/>
      <c r="O237" s="285"/>
      <c r="P237" s="285"/>
      <c r="Q237" s="285"/>
      <c r="R237" s="285"/>
      <c r="S237" s="285"/>
      <c r="T237" s="285"/>
      <c r="U237" s="285"/>
      <c r="V237" s="285"/>
      <c r="W237" s="285"/>
      <c r="X237" s="285"/>
      <c r="Y237" s="285"/>
      <c r="Z237" s="285"/>
    </row>
    <row r="238" spans="1:26" ht="9.75" customHeight="1">
      <c r="A238" s="285"/>
      <c r="B238" s="285"/>
      <c r="C238" s="288"/>
      <c r="D238" s="285"/>
      <c r="E238" s="285"/>
      <c r="F238" s="285"/>
      <c r="G238" s="285"/>
      <c r="H238" s="285"/>
      <c r="I238" s="288"/>
      <c r="J238" s="285"/>
      <c r="K238" s="288"/>
      <c r="L238" s="285"/>
      <c r="M238" s="285"/>
      <c r="N238" s="285"/>
      <c r="O238" s="285"/>
      <c r="P238" s="285"/>
      <c r="Q238" s="285"/>
      <c r="R238" s="285"/>
      <c r="S238" s="285"/>
      <c r="T238" s="285"/>
      <c r="U238" s="285"/>
      <c r="V238" s="285"/>
      <c r="W238" s="285"/>
      <c r="X238" s="285"/>
      <c r="Y238" s="285"/>
      <c r="Z238" s="285"/>
    </row>
    <row r="239" spans="1:26" ht="9.75" customHeight="1">
      <c r="A239" s="285"/>
      <c r="B239" s="285"/>
      <c r="C239" s="288"/>
      <c r="D239" s="285"/>
      <c r="E239" s="285"/>
      <c r="F239" s="285"/>
      <c r="G239" s="285"/>
      <c r="H239" s="285"/>
      <c r="I239" s="288"/>
      <c r="J239" s="285"/>
      <c r="K239" s="288"/>
      <c r="L239" s="285"/>
      <c r="M239" s="285"/>
      <c r="N239" s="285"/>
      <c r="O239" s="285"/>
      <c r="P239" s="285"/>
      <c r="Q239" s="285"/>
      <c r="R239" s="285"/>
      <c r="S239" s="285"/>
      <c r="T239" s="285"/>
      <c r="U239" s="285"/>
      <c r="V239" s="285"/>
      <c r="W239" s="285"/>
      <c r="X239" s="285"/>
      <c r="Y239" s="285"/>
      <c r="Z239" s="285"/>
    </row>
    <row r="240" spans="1:26" ht="9.75" customHeight="1">
      <c r="A240" s="285"/>
      <c r="B240" s="285"/>
      <c r="C240" s="288"/>
      <c r="D240" s="285"/>
      <c r="E240" s="285"/>
      <c r="F240" s="285"/>
      <c r="G240" s="285"/>
      <c r="H240" s="285"/>
      <c r="I240" s="288"/>
      <c r="J240" s="285"/>
      <c r="K240" s="288"/>
      <c r="L240" s="285"/>
      <c r="M240" s="285"/>
      <c r="N240" s="285"/>
      <c r="O240" s="285"/>
      <c r="P240" s="285"/>
      <c r="Q240" s="285"/>
      <c r="R240" s="285"/>
      <c r="S240" s="285"/>
      <c r="T240" s="285"/>
      <c r="U240" s="285"/>
      <c r="V240" s="285"/>
      <c r="W240" s="285"/>
      <c r="X240" s="285"/>
      <c r="Y240" s="285"/>
      <c r="Z240" s="285"/>
    </row>
    <row r="241" spans="1:26" ht="9.75" customHeight="1">
      <c r="A241" s="285"/>
      <c r="B241" s="285"/>
      <c r="C241" s="288"/>
      <c r="D241" s="285"/>
      <c r="E241" s="285"/>
      <c r="F241" s="285"/>
      <c r="G241" s="285"/>
      <c r="H241" s="285"/>
      <c r="I241" s="288"/>
      <c r="J241" s="285"/>
      <c r="K241" s="288"/>
      <c r="L241" s="285"/>
      <c r="M241" s="285"/>
      <c r="N241" s="285"/>
      <c r="O241" s="285"/>
      <c r="P241" s="285"/>
      <c r="Q241" s="285"/>
      <c r="R241" s="285"/>
      <c r="S241" s="285"/>
      <c r="T241" s="285"/>
      <c r="U241" s="285"/>
      <c r="V241" s="285"/>
      <c r="W241" s="285"/>
      <c r="X241" s="285"/>
      <c r="Y241" s="285"/>
      <c r="Z241" s="285"/>
    </row>
    <row r="242" spans="1:26" ht="9.75" customHeight="1">
      <c r="A242" s="285"/>
      <c r="B242" s="285"/>
      <c r="C242" s="288"/>
      <c r="D242" s="285"/>
      <c r="E242" s="285"/>
      <c r="F242" s="285"/>
      <c r="G242" s="285"/>
      <c r="H242" s="285"/>
      <c r="I242" s="288"/>
      <c r="J242" s="285"/>
      <c r="K242" s="288"/>
      <c r="L242" s="285"/>
      <c r="M242" s="285"/>
      <c r="N242" s="285"/>
      <c r="O242" s="285"/>
      <c r="P242" s="285"/>
      <c r="Q242" s="285"/>
      <c r="R242" s="285"/>
      <c r="S242" s="285"/>
      <c r="T242" s="285"/>
      <c r="U242" s="285"/>
      <c r="V242" s="285"/>
      <c r="W242" s="285"/>
      <c r="X242" s="285"/>
      <c r="Y242" s="285"/>
      <c r="Z242" s="285"/>
    </row>
    <row r="243" spans="1:26" ht="9.75" customHeight="1">
      <c r="A243" s="285"/>
      <c r="B243" s="285"/>
      <c r="C243" s="288"/>
      <c r="D243" s="285"/>
      <c r="E243" s="285"/>
      <c r="F243" s="285"/>
      <c r="G243" s="285"/>
      <c r="H243" s="285"/>
      <c r="I243" s="288"/>
      <c r="J243" s="285"/>
      <c r="K243" s="288"/>
      <c r="L243" s="285"/>
      <c r="M243" s="285"/>
      <c r="N243" s="285"/>
      <c r="O243" s="285"/>
      <c r="P243" s="285"/>
      <c r="Q243" s="285"/>
      <c r="R243" s="285"/>
      <c r="S243" s="285"/>
      <c r="T243" s="285"/>
      <c r="U243" s="285"/>
      <c r="V243" s="285"/>
      <c r="W243" s="285"/>
      <c r="X243" s="285"/>
      <c r="Y243" s="285"/>
      <c r="Z243" s="285"/>
    </row>
    <row r="244" spans="1:26" ht="9.75" customHeight="1">
      <c r="A244" s="285"/>
      <c r="B244" s="285"/>
      <c r="C244" s="288"/>
      <c r="D244" s="285"/>
      <c r="E244" s="285"/>
      <c r="F244" s="285"/>
      <c r="G244" s="285"/>
      <c r="H244" s="285"/>
      <c r="I244" s="288"/>
      <c r="J244" s="285"/>
      <c r="K244" s="288"/>
      <c r="L244" s="285"/>
      <c r="M244" s="285"/>
      <c r="N244" s="285"/>
      <c r="O244" s="285"/>
      <c r="P244" s="285"/>
      <c r="Q244" s="285"/>
      <c r="R244" s="285"/>
      <c r="S244" s="285"/>
      <c r="T244" s="285"/>
      <c r="U244" s="285"/>
      <c r="V244" s="285"/>
      <c r="W244" s="285"/>
      <c r="X244" s="285"/>
      <c r="Y244" s="285"/>
      <c r="Z244" s="285"/>
    </row>
    <row r="245" spans="1:26" ht="9.75" customHeight="1">
      <c r="A245" s="285"/>
      <c r="B245" s="285"/>
      <c r="C245" s="288"/>
      <c r="D245" s="285"/>
      <c r="E245" s="285"/>
      <c r="F245" s="285"/>
      <c r="G245" s="285"/>
      <c r="H245" s="285"/>
      <c r="I245" s="288"/>
      <c r="J245" s="285"/>
      <c r="K245" s="288"/>
      <c r="L245" s="285"/>
      <c r="M245" s="285"/>
      <c r="N245" s="285"/>
      <c r="O245" s="285"/>
      <c r="P245" s="285"/>
      <c r="Q245" s="285"/>
      <c r="R245" s="285"/>
      <c r="S245" s="285"/>
      <c r="T245" s="285"/>
      <c r="U245" s="285"/>
      <c r="V245" s="285"/>
      <c r="W245" s="285"/>
      <c r="X245" s="285"/>
      <c r="Y245" s="285"/>
      <c r="Z245" s="285"/>
    </row>
    <row r="246" spans="1:26" ht="9.75" customHeight="1">
      <c r="A246" s="285"/>
      <c r="B246" s="285"/>
      <c r="C246" s="288"/>
      <c r="D246" s="285"/>
      <c r="E246" s="285"/>
      <c r="F246" s="285"/>
      <c r="G246" s="285"/>
      <c r="H246" s="285"/>
      <c r="I246" s="288"/>
      <c r="J246" s="285"/>
      <c r="K246" s="288"/>
      <c r="L246" s="285"/>
      <c r="M246" s="285"/>
      <c r="N246" s="285"/>
      <c r="O246" s="285"/>
      <c r="P246" s="285"/>
      <c r="Q246" s="285"/>
      <c r="R246" s="285"/>
      <c r="S246" s="285"/>
      <c r="T246" s="285"/>
      <c r="U246" s="285"/>
      <c r="V246" s="285"/>
      <c r="W246" s="285"/>
      <c r="X246" s="285"/>
      <c r="Y246" s="285"/>
      <c r="Z246" s="285"/>
    </row>
    <row r="247" spans="1:26" ht="9.75" customHeight="1">
      <c r="A247" s="285"/>
      <c r="B247" s="285"/>
      <c r="C247" s="288"/>
      <c r="D247" s="285"/>
      <c r="E247" s="285"/>
      <c r="F247" s="285"/>
      <c r="G247" s="285"/>
      <c r="H247" s="285"/>
      <c r="I247" s="288"/>
      <c r="J247" s="285"/>
      <c r="K247" s="288"/>
      <c r="L247" s="285"/>
      <c r="M247" s="285"/>
      <c r="N247" s="285"/>
      <c r="O247" s="285"/>
      <c r="P247" s="285"/>
      <c r="Q247" s="285"/>
      <c r="R247" s="285"/>
      <c r="S247" s="285"/>
      <c r="T247" s="285"/>
      <c r="U247" s="285"/>
      <c r="V247" s="285"/>
      <c r="W247" s="285"/>
      <c r="X247" s="285"/>
      <c r="Y247" s="285"/>
      <c r="Z247" s="285"/>
    </row>
    <row r="248" spans="1:26" ht="9.75" customHeight="1">
      <c r="A248" s="285"/>
      <c r="B248" s="285"/>
      <c r="C248" s="288"/>
      <c r="D248" s="285"/>
      <c r="E248" s="285"/>
      <c r="F248" s="285"/>
      <c r="G248" s="285"/>
      <c r="H248" s="285"/>
      <c r="I248" s="288"/>
      <c r="J248" s="285"/>
      <c r="K248" s="288"/>
      <c r="L248" s="285"/>
      <c r="M248" s="285"/>
      <c r="N248" s="285"/>
      <c r="O248" s="285"/>
      <c r="P248" s="285"/>
      <c r="Q248" s="285"/>
      <c r="R248" s="285"/>
      <c r="S248" s="285"/>
      <c r="T248" s="285"/>
      <c r="U248" s="285"/>
      <c r="V248" s="285"/>
      <c r="W248" s="285"/>
      <c r="X248" s="285"/>
      <c r="Y248" s="285"/>
      <c r="Z248" s="285"/>
    </row>
    <row r="249" spans="1:26" ht="9.75" customHeight="1">
      <c r="A249" s="285"/>
      <c r="B249" s="285"/>
      <c r="C249" s="288"/>
      <c r="D249" s="285"/>
      <c r="E249" s="285"/>
      <c r="F249" s="285"/>
      <c r="G249" s="285"/>
      <c r="H249" s="285"/>
      <c r="I249" s="288"/>
      <c r="J249" s="285"/>
      <c r="K249" s="288"/>
      <c r="L249" s="285"/>
      <c r="M249" s="285"/>
      <c r="N249" s="285"/>
      <c r="O249" s="285"/>
      <c r="P249" s="285"/>
      <c r="Q249" s="285"/>
      <c r="R249" s="285"/>
      <c r="S249" s="285"/>
      <c r="T249" s="285"/>
      <c r="U249" s="285"/>
      <c r="V249" s="285"/>
      <c r="W249" s="285"/>
      <c r="X249" s="285"/>
      <c r="Y249" s="285"/>
      <c r="Z249" s="285"/>
    </row>
    <row r="250" spans="1:26" ht="9.75" customHeight="1">
      <c r="A250" s="285"/>
      <c r="B250" s="285"/>
      <c r="C250" s="288"/>
      <c r="D250" s="285"/>
      <c r="E250" s="285"/>
      <c r="F250" s="285"/>
      <c r="G250" s="285"/>
      <c r="H250" s="285"/>
      <c r="I250" s="288"/>
      <c r="J250" s="285"/>
      <c r="K250" s="288"/>
      <c r="L250" s="285"/>
      <c r="M250" s="285"/>
      <c r="N250" s="285"/>
      <c r="O250" s="285"/>
      <c r="P250" s="285"/>
      <c r="Q250" s="285"/>
      <c r="R250" s="285"/>
      <c r="S250" s="285"/>
      <c r="T250" s="285"/>
      <c r="U250" s="285"/>
      <c r="V250" s="285"/>
      <c r="W250" s="285"/>
      <c r="X250" s="285"/>
      <c r="Y250" s="285"/>
      <c r="Z250" s="285"/>
    </row>
    <row r="251" spans="1:26" ht="9.75" customHeight="1">
      <c r="A251" s="285"/>
      <c r="B251" s="285"/>
      <c r="C251" s="288"/>
      <c r="D251" s="285"/>
      <c r="E251" s="285"/>
      <c r="F251" s="285"/>
      <c r="G251" s="285"/>
      <c r="H251" s="285"/>
      <c r="I251" s="288"/>
      <c r="J251" s="285"/>
      <c r="K251" s="288"/>
      <c r="L251" s="285"/>
      <c r="M251" s="285"/>
      <c r="N251" s="285"/>
      <c r="O251" s="285"/>
      <c r="P251" s="285"/>
      <c r="Q251" s="285"/>
      <c r="R251" s="285"/>
      <c r="S251" s="285"/>
      <c r="T251" s="285"/>
      <c r="U251" s="285"/>
      <c r="V251" s="285"/>
      <c r="W251" s="285"/>
      <c r="X251" s="285"/>
      <c r="Y251" s="285"/>
      <c r="Z251" s="285"/>
    </row>
    <row r="252" spans="1:26" ht="9.75" customHeight="1">
      <c r="A252" s="285"/>
      <c r="B252" s="285"/>
      <c r="C252" s="288"/>
      <c r="D252" s="285"/>
      <c r="E252" s="285"/>
      <c r="F252" s="285"/>
      <c r="G252" s="285"/>
      <c r="H252" s="285"/>
      <c r="I252" s="288"/>
      <c r="J252" s="285"/>
      <c r="K252" s="288"/>
      <c r="L252" s="285"/>
      <c r="M252" s="285"/>
      <c r="N252" s="285"/>
      <c r="O252" s="285"/>
      <c r="P252" s="285"/>
      <c r="Q252" s="285"/>
      <c r="R252" s="285"/>
      <c r="S252" s="285"/>
      <c r="T252" s="285"/>
      <c r="U252" s="285"/>
      <c r="V252" s="285"/>
      <c r="W252" s="285"/>
      <c r="X252" s="285"/>
      <c r="Y252" s="285"/>
      <c r="Z252" s="285"/>
    </row>
    <row r="253" spans="1:26" ht="9.75" customHeight="1">
      <c r="A253" s="285"/>
      <c r="B253" s="285"/>
      <c r="C253" s="288"/>
      <c r="D253" s="285"/>
      <c r="E253" s="285"/>
      <c r="F253" s="285"/>
      <c r="G253" s="285"/>
      <c r="H253" s="285"/>
      <c r="I253" s="288"/>
      <c r="J253" s="285"/>
      <c r="K253" s="288"/>
      <c r="L253" s="285"/>
      <c r="M253" s="285"/>
      <c r="N253" s="285"/>
      <c r="O253" s="285"/>
      <c r="P253" s="285"/>
      <c r="Q253" s="285"/>
      <c r="R253" s="285"/>
      <c r="S253" s="285"/>
      <c r="T253" s="285"/>
      <c r="U253" s="285"/>
      <c r="V253" s="285"/>
      <c r="W253" s="285"/>
      <c r="X253" s="285"/>
      <c r="Y253" s="285"/>
      <c r="Z253" s="285"/>
    </row>
    <row r="254" spans="1:26" ht="9.75" customHeight="1">
      <c r="A254" s="285"/>
      <c r="B254" s="285"/>
      <c r="C254" s="288"/>
      <c r="D254" s="285"/>
      <c r="E254" s="285"/>
      <c r="F254" s="285"/>
      <c r="G254" s="285"/>
      <c r="H254" s="285"/>
      <c r="I254" s="288"/>
      <c r="J254" s="285"/>
      <c r="K254" s="288"/>
      <c r="L254" s="285"/>
      <c r="M254" s="285"/>
      <c r="N254" s="285"/>
      <c r="O254" s="285"/>
      <c r="P254" s="285"/>
      <c r="Q254" s="285"/>
      <c r="R254" s="285"/>
      <c r="S254" s="285"/>
      <c r="T254" s="285"/>
      <c r="U254" s="285"/>
      <c r="V254" s="285"/>
      <c r="W254" s="285"/>
      <c r="X254" s="285"/>
      <c r="Y254" s="285"/>
      <c r="Z254" s="285"/>
    </row>
    <row r="255" spans="1:26" ht="9.75" customHeight="1">
      <c r="A255" s="285"/>
      <c r="B255" s="285"/>
      <c r="C255" s="288"/>
      <c r="D255" s="285"/>
      <c r="E255" s="285"/>
      <c r="F255" s="285"/>
      <c r="G255" s="285"/>
      <c r="H255" s="285"/>
      <c r="I255" s="288"/>
      <c r="J255" s="285"/>
      <c r="K255" s="288"/>
      <c r="L255" s="285"/>
      <c r="M255" s="285"/>
      <c r="N255" s="285"/>
      <c r="O255" s="285"/>
      <c r="P255" s="285"/>
      <c r="Q255" s="285"/>
      <c r="R255" s="285"/>
      <c r="S255" s="285"/>
      <c r="T255" s="285"/>
      <c r="U255" s="285"/>
      <c r="V255" s="285"/>
      <c r="W255" s="285"/>
      <c r="X255" s="285"/>
      <c r="Y255" s="285"/>
      <c r="Z255" s="285"/>
    </row>
    <row r="256" spans="1:26" ht="9.75" customHeight="1">
      <c r="A256" s="285"/>
      <c r="B256" s="285"/>
      <c r="C256" s="288"/>
      <c r="D256" s="285"/>
      <c r="E256" s="285"/>
      <c r="F256" s="285"/>
      <c r="G256" s="285"/>
      <c r="H256" s="285"/>
      <c r="I256" s="288"/>
      <c r="J256" s="285"/>
      <c r="K256" s="288"/>
      <c r="L256" s="285"/>
      <c r="M256" s="285"/>
      <c r="N256" s="285"/>
      <c r="O256" s="285"/>
      <c r="P256" s="285"/>
      <c r="Q256" s="285"/>
      <c r="R256" s="285"/>
      <c r="S256" s="285"/>
      <c r="T256" s="285"/>
      <c r="U256" s="285"/>
      <c r="V256" s="285"/>
      <c r="W256" s="285"/>
      <c r="X256" s="285"/>
      <c r="Y256" s="285"/>
      <c r="Z256" s="285"/>
    </row>
    <row r="257" spans="1:26" ht="9.75" customHeight="1">
      <c r="A257" s="285"/>
      <c r="B257" s="285"/>
      <c r="C257" s="288"/>
      <c r="D257" s="285"/>
      <c r="E257" s="285"/>
      <c r="F257" s="285"/>
      <c r="G257" s="285"/>
      <c r="H257" s="285"/>
      <c r="I257" s="288"/>
      <c r="J257" s="285"/>
      <c r="K257" s="288"/>
      <c r="L257" s="285"/>
      <c r="M257" s="285"/>
      <c r="N257" s="285"/>
      <c r="O257" s="285"/>
      <c r="P257" s="285"/>
      <c r="Q257" s="285"/>
      <c r="R257" s="285"/>
      <c r="S257" s="285"/>
      <c r="T257" s="285"/>
      <c r="U257" s="285"/>
      <c r="V257" s="285"/>
      <c r="W257" s="285"/>
      <c r="X257" s="285"/>
      <c r="Y257" s="285"/>
      <c r="Z257" s="285"/>
    </row>
    <row r="258" spans="1:26" ht="9.75" customHeight="1">
      <c r="A258" s="285"/>
      <c r="B258" s="285"/>
      <c r="C258" s="288"/>
      <c r="D258" s="285"/>
      <c r="E258" s="285"/>
      <c r="F258" s="285"/>
      <c r="G258" s="285"/>
      <c r="H258" s="285"/>
      <c r="I258" s="288"/>
      <c r="J258" s="285"/>
      <c r="K258" s="288"/>
      <c r="L258" s="285"/>
      <c r="M258" s="285"/>
      <c r="N258" s="285"/>
      <c r="O258" s="285"/>
      <c r="P258" s="285"/>
      <c r="Q258" s="285"/>
      <c r="R258" s="285"/>
      <c r="S258" s="285"/>
      <c r="T258" s="285"/>
      <c r="U258" s="285"/>
      <c r="V258" s="285"/>
      <c r="W258" s="285"/>
      <c r="X258" s="285"/>
      <c r="Y258" s="285"/>
      <c r="Z258" s="285"/>
    </row>
    <row r="259" spans="1:26" ht="9.75" customHeight="1">
      <c r="A259" s="285"/>
      <c r="B259" s="285"/>
      <c r="C259" s="288"/>
      <c r="D259" s="285"/>
      <c r="E259" s="285"/>
      <c r="F259" s="285"/>
      <c r="G259" s="285"/>
      <c r="H259" s="285"/>
      <c r="I259" s="288"/>
      <c r="J259" s="285"/>
      <c r="K259" s="288"/>
      <c r="L259" s="285"/>
      <c r="M259" s="285"/>
      <c r="N259" s="285"/>
      <c r="O259" s="285"/>
      <c r="P259" s="285"/>
      <c r="Q259" s="285"/>
      <c r="R259" s="285"/>
      <c r="S259" s="285"/>
      <c r="T259" s="285"/>
      <c r="U259" s="285"/>
      <c r="V259" s="285"/>
      <c r="W259" s="285"/>
      <c r="X259" s="285"/>
      <c r="Y259" s="285"/>
      <c r="Z259" s="285"/>
    </row>
    <row r="260" spans="1:26" ht="9.75" customHeight="1">
      <c r="A260" s="285"/>
      <c r="B260" s="285"/>
      <c r="C260" s="288"/>
      <c r="D260" s="285"/>
      <c r="E260" s="285"/>
      <c r="F260" s="285"/>
      <c r="G260" s="285"/>
      <c r="H260" s="285"/>
      <c r="I260" s="288"/>
      <c r="J260" s="285"/>
      <c r="K260" s="288"/>
      <c r="L260" s="285"/>
      <c r="M260" s="285"/>
      <c r="N260" s="285"/>
      <c r="O260" s="285"/>
      <c r="P260" s="285"/>
      <c r="Q260" s="285"/>
      <c r="R260" s="285"/>
      <c r="S260" s="285"/>
      <c r="T260" s="285"/>
      <c r="U260" s="285"/>
      <c r="V260" s="285"/>
      <c r="W260" s="285"/>
      <c r="X260" s="285"/>
      <c r="Y260" s="285"/>
      <c r="Z260" s="285"/>
    </row>
    <row r="261" spans="1:26" ht="9.75" customHeight="1">
      <c r="A261" s="285"/>
      <c r="B261" s="285"/>
      <c r="C261" s="288"/>
      <c r="D261" s="285"/>
      <c r="E261" s="285"/>
      <c r="F261" s="285"/>
      <c r="G261" s="285"/>
      <c r="H261" s="285"/>
      <c r="I261" s="288"/>
      <c r="J261" s="285"/>
      <c r="K261" s="288"/>
      <c r="L261" s="285"/>
      <c r="M261" s="285"/>
      <c r="N261" s="285"/>
      <c r="O261" s="285"/>
      <c r="P261" s="285"/>
      <c r="Q261" s="285"/>
      <c r="R261" s="285"/>
      <c r="S261" s="285"/>
      <c r="T261" s="285"/>
      <c r="U261" s="285"/>
      <c r="V261" s="285"/>
      <c r="W261" s="285"/>
      <c r="X261" s="285"/>
      <c r="Y261" s="285"/>
      <c r="Z261" s="285"/>
    </row>
    <row r="262" spans="1:26" ht="9.75" customHeight="1">
      <c r="A262" s="285"/>
      <c r="B262" s="285"/>
      <c r="C262" s="288"/>
      <c r="D262" s="285"/>
      <c r="E262" s="285"/>
      <c r="F262" s="285"/>
      <c r="G262" s="285"/>
      <c r="H262" s="285"/>
      <c r="I262" s="288"/>
      <c r="J262" s="285"/>
      <c r="K262" s="288"/>
      <c r="L262" s="285"/>
      <c r="M262" s="285"/>
      <c r="N262" s="285"/>
      <c r="O262" s="285"/>
      <c r="P262" s="285"/>
      <c r="Q262" s="285"/>
      <c r="R262" s="285"/>
      <c r="S262" s="285"/>
      <c r="T262" s="285"/>
      <c r="U262" s="285"/>
      <c r="V262" s="285"/>
      <c r="W262" s="285"/>
      <c r="X262" s="285"/>
      <c r="Y262" s="285"/>
      <c r="Z262" s="285"/>
    </row>
    <row r="263" spans="1:26" ht="9.75" customHeight="1">
      <c r="A263" s="285"/>
      <c r="B263" s="285"/>
      <c r="C263" s="288"/>
      <c r="D263" s="285"/>
      <c r="E263" s="285"/>
      <c r="F263" s="285"/>
      <c r="G263" s="285"/>
      <c r="H263" s="285"/>
      <c r="I263" s="288"/>
      <c r="J263" s="285"/>
      <c r="K263" s="288"/>
      <c r="L263" s="285"/>
      <c r="M263" s="285"/>
      <c r="N263" s="285"/>
      <c r="O263" s="285"/>
      <c r="P263" s="285"/>
      <c r="Q263" s="285"/>
      <c r="R263" s="285"/>
      <c r="S263" s="285"/>
      <c r="T263" s="285"/>
      <c r="U263" s="285"/>
      <c r="V263" s="285"/>
      <c r="W263" s="285"/>
      <c r="X263" s="285"/>
      <c r="Y263" s="285"/>
      <c r="Z263" s="285"/>
    </row>
    <row r="264" spans="1:26" ht="9.75" customHeight="1">
      <c r="A264" s="285"/>
      <c r="B264" s="285"/>
      <c r="C264" s="288"/>
      <c r="D264" s="285"/>
      <c r="E264" s="285"/>
      <c r="F264" s="285"/>
      <c r="G264" s="285"/>
      <c r="H264" s="285"/>
      <c r="I264" s="288"/>
      <c r="J264" s="285"/>
      <c r="K264" s="288"/>
      <c r="L264" s="285"/>
      <c r="M264" s="285"/>
      <c r="N264" s="285"/>
      <c r="O264" s="285"/>
      <c r="P264" s="285"/>
      <c r="Q264" s="285"/>
      <c r="R264" s="285"/>
      <c r="S264" s="285"/>
      <c r="T264" s="285"/>
      <c r="U264" s="285"/>
      <c r="V264" s="285"/>
      <c r="W264" s="285"/>
      <c r="X264" s="285"/>
      <c r="Y264" s="285"/>
      <c r="Z264" s="285"/>
    </row>
    <row r="265" spans="1:26" ht="9.75" customHeight="1">
      <c r="A265" s="285"/>
      <c r="B265" s="285"/>
      <c r="C265" s="288"/>
      <c r="D265" s="285"/>
      <c r="E265" s="285"/>
      <c r="F265" s="285"/>
      <c r="G265" s="285"/>
      <c r="H265" s="285"/>
      <c r="I265" s="288"/>
      <c r="J265" s="285"/>
      <c r="K265" s="288"/>
      <c r="L265" s="285"/>
      <c r="M265" s="285"/>
      <c r="N265" s="285"/>
      <c r="O265" s="285"/>
      <c r="P265" s="285"/>
      <c r="Q265" s="285"/>
      <c r="R265" s="285"/>
      <c r="S265" s="285"/>
      <c r="T265" s="285"/>
      <c r="U265" s="285"/>
      <c r="V265" s="285"/>
      <c r="W265" s="285"/>
      <c r="X265" s="285"/>
      <c r="Y265" s="285"/>
      <c r="Z265" s="285"/>
    </row>
    <row r="266" spans="1:26" ht="9.75" customHeight="1">
      <c r="A266" s="285"/>
      <c r="B266" s="285"/>
      <c r="C266" s="288"/>
      <c r="D266" s="285"/>
      <c r="E266" s="285"/>
      <c r="F266" s="285"/>
      <c r="G266" s="285"/>
      <c r="H266" s="285"/>
      <c r="I266" s="288"/>
      <c r="J266" s="285"/>
      <c r="K266" s="288"/>
      <c r="L266" s="285"/>
      <c r="M266" s="285"/>
      <c r="N266" s="285"/>
      <c r="O266" s="285"/>
      <c r="P266" s="285"/>
      <c r="Q266" s="285"/>
      <c r="R266" s="285"/>
      <c r="S266" s="285"/>
      <c r="T266" s="285"/>
      <c r="U266" s="285"/>
      <c r="V266" s="285"/>
      <c r="W266" s="285"/>
      <c r="X266" s="285"/>
      <c r="Y266" s="285"/>
      <c r="Z266" s="285"/>
    </row>
    <row r="267" spans="1:26" ht="9.75" customHeight="1">
      <c r="A267" s="285"/>
      <c r="B267" s="285"/>
      <c r="C267" s="288"/>
      <c r="D267" s="285"/>
      <c r="E267" s="285"/>
      <c r="F267" s="285"/>
      <c r="G267" s="285"/>
      <c r="H267" s="285"/>
      <c r="I267" s="288"/>
      <c r="J267" s="285"/>
      <c r="K267" s="288"/>
      <c r="L267" s="285"/>
      <c r="M267" s="285"/>
      <c r="N267" s="285"/>
      <c r="O267" s="285"/>
      <c r="P267" s="285"/>
      <c r="Q267" s="285"/>
      <c r="R267" s="285"/>
      <c r="S267" s="285"/>
      <c r="T267" s="285"/>
      <c r="U267" s="285"/>
      <c r="V267" s="285"/>
      <c r="W267" s="285"/>
      <c r="X267" s="285"/>
      <c r="Y267" s="285"/>
      <c r="Z267" s="285"/>
    </row>
    <row r="268" spans="1:26" ht="9.75" customHeight="1">
      <c r="A268" s="285"/>
      <c r="B268" s="285"/>
      <c r="C268" s="288"/>
      <c r="D268" s="285"/>
      <c r="E268" s="285"/>
      <c r="F268" s="285"/>
      <c r="G268" s="285"/>
      <c r="H268" s="285"/>
      <c r="I268" s="288"/>
      <c r="J268" s="285"/>
      <c r="K268" s="288"/>
      <c r="L268" s="285"/>
      <c r="M268" s="285"/>
      <c r="N268" s="285"/>
      <c r="O268" s="285"/>
      <c r="P268" s="285"/>
      <c r="Q268" s="285"/>
      <c r="R268" s="285"/>
      <c r="S268" s="285"/>
      <c r="T268" s="285"/>
      <c r="U268" s="285"/>
      <c r="V268" s="285"/>
      <c r="W268" s="285"/>
      <c r="X268" s="285"/>
      <c r="Y268" s="285"/>
      <c r="Z268" s="285"/>
    </row>
    <row r="269" spans="1:26" ht="9.75" customHeight="1">
      <c r="A269" s="285"/>
      <c r="B269" s="285"/>
      <c r="C269" s="288"/>
      <c r="D269" s="285"/>
      <c r="E269" s="285"/>
      <c r="F269" s="285"/>
      <c r="G269" s="285"/>
      <c r="H269" s="285"/>
      <c r="I269" s="288"/>
      <c r="J269" s="285"/>
      <c r="K269" s="288"/>
      <c r="L269" s="285"/>
      <c r="M269" s="285"/>
      <c r="N269" s="285"/>
      <c r="O269" s="285"/>
      <c r="P269" s="285"/>
      <c r="Q269" s="285"/>
      <c r="R269" s="285"/>
      <c r="S269" s="285"/>
      <c r="T269" s="285"/>
      <c r="U269" s="285"/>
      <c r="V269" s="285"/>
      <c r="W269" s="285"/>
      <c r="X269" s="285"/>
      <c r="Y269" s="285"/>
      <c r="Z269" s="285"/>
    </row>
    <row r="270" spans="1:26" ht="9.75" customHeight="1">
      <c r="A270" s="285"/>
      <c r="B270" s="285"/>
      <c r="C270" s="288"/>
      <c r="D270" s="285"/>
      <c r="E270" s="285"/>
      <c r="F270" s="285"/>
      <c r="G270" s="285"/>
      <c r="H270" s="285"/>
      <c r="I270" s="288"/>
      <c r="J270" s="285"/>
      <c r="K270" s="288"/>
      <c r="L270" s="285"/>
      <c r="M270" s="285"/>
      <c r="N270" s="285"/>
      <c r="O270" s="285"/>
      <c r="P270" s="285"/>
      <c r="Q270" s="285"/>
      <c r="R270" s="285"/>
      <c r="S270" s="285"/>
      <c r="T270" s="285"/>
      <c r="U270" s="285"/>
      <c r="V270" s="285"/>
      <c r="W270" s="285"/>
      <c r="X270" s="285"/>
      <c r="Y270" s="285"/>
      <c r="Z270" s="285"/>
    </row>
    <row r="271" spans="1:26" ht="9.75" customHeight="1">
      <c r="A271" s="285"/>
      <c r="B271" s="285"/>
      <c r="C271" s="288"/>
      <c r="D271" s="285"/>
      <c r="E271" s="285"/>
      <c r="F271" s="285"/>
      <c r="G271" s="285"/>
      <c r="H271" s="285"/>
      <c r="I271" s="288"/>
      <c r="J271" s="285"/>
      <c r="K271" s="288"/>
      <c r="L271" s="285"/>
      <c r="M271" s="285"/>
      <c r="N271" s="285"/>
      <c r="O271" s="285"/>
      <c r="P271" s="285"/>
      <c r="Q271" s="285"/>
      <c r="R271" s="285"/>
      <c r="S271" s="285"/>
      <c r="T271" s="285"/>
      <c r="U271" s="285"/>
      <c r="V271" s="285"/>
      <c r="W271" s="285"/>
      <c r="X271" s="285"/>
      <c r="Y271" s="285"/>
      <c r="Z271" s="285"/>
    </row>
    <row r="272" spans="1:26" ht="9.75" customHeight="1">
      <c r="A272" s="285"/>
      <c r="B272" s="285"/>
      <c r="C272" s="288"/>
      <c r="D272" s="285"/>
      <c r="E272" s="285"/>
      <c r="F272" s="285"/>
      <c r="G272" s="285"/>
      <c r="H272" s="285"/>
      <c r="I272" s="288"/>
      <c r="J272" s="285"/>
      <c r="K272" s="288"/>
      <c r="L272" s="285"/>
      <c r="M272" s="285"/>
      <c r="N272" s="285"/>
      <c r="O272" s="285"/>
      <c r="P272" s="285"/>
      <c r="Q272" s="285"/>
      <c r="R272" s="285"/>
      <c r="S272" s="285"/>
      <c r="T272" s="285"/>
      <c r="U272" s="285"/>
      <c r="V272" s="285"/>
      <c r="W272" s="285"/>
      <c r="X272" s="285"/>
      <c r="Y272" s="285"/>
      <c r="Z272" s="285"/>
    </row>
    <row r="273" spans="1:26" ht="9.75" customHeight="1">
      <c r="A273" s="285"/>
      <c r="B273" s="285"/>
      <c r="C273" s="288"/>
      <c r="D273" s="285"/>
      <c r="E273" s="285"/>
      <c r="F273" s="285"/>
      <c r="G273" s="285"/>
      <c r="H273" s="285"/>
      <c r="I273" s="288"/>
      <c r="J273" s="285"/>
      <c r="K273" s="288"/>
      <c r="L273" s="285"/>
      <c r="M273" s="285"/>
      <c r="N273" s="285"/>
      <c r="O273" s="285"/>
      <c r="P273" s="285"/>
      <c r="Q273" s="285"/>
      <c r="R273" s="285"/>
      <c r="S273" s="285"/>
      <c r="T273" s="285"/>
      <c r="U273" s="285"/>
      <c r="V273" s="285"/>
      <c r="W273" s="285"/>
      <c r="X273" s="285"/>
      <c r="Y273" s="285"/>
      <c r="Z273" s="285"/>
    </row>
    <row r="274" spans="1:26" ht="9.75" customHeight="1">
      <c r="A274" s="285"/>
      <c r="B274" s="285"/>
      <c r="C274" s="288"/>
      <c r="D274" s="285"/>
      <c r="E274" s="285"/>
      <c r="F274" s="285"/>
      <c r="G274" s="285"/>
      <c r="H274" s="285"/>
      <c r="I274" s="288"/>
      <c r="J274" s="285"/>
      <c r="K274" s="288"/>
      <c r="L274" s="285"/>
      <c r="M274" s="285"/>
      <c r="N274" s="285"/>
      <c r="O274" s="285"/>
      <c r="P274" s="285"/>
      <c r="Q274" s="285"/>
      <c r="R274" s="285"/>
      <c r="S274" s="285"/>
      <c r="T274" s="285"/>
      <c r="U274" s="285"/>
      <c r="V274" s="285"/>
      <c r="W274" s="285"/>
      <c r="X274" s="285"/>
      <c r="Y274" s="285"/>
      <c r="Z274" s="285"/>
    </row>
    <row r="275" spans="1:26" ht="9.75" customHeight="1">
      <c r="A275" s="285"/>
      <c r="B275" s="285"/>
      <c r="C275" s="288"/>
      <c r="D275" s="285"/>
      <c r="E275" s="285"/>
      <c r="F275" s="285"/>
      <c r="G275" s="285"/>
      <c r="H275" s="285"/>
      <c r="I275" s="288"/>
      <c r="J275" s="285"/>
      <c r="K275" s="288"/>
      <c r="L275" s="285"/>
      <c r="M275" s="285"/>
      <c r="N275" s="285"/>
      <c r="O275" s="285"/>
      <c r="P275" s="285"/>
      <c r="Q275" s="285"/>
      <c r="R275" s="285"/>
      <c r="S275" s="285"/>
      <c r="T275" s="285"/>
      <c r="U275" s="285"/>
      <c r="V275" s="285"/>
      <c r="W275" s="285"/>
      <c r="X275" s="285"/>
      <c r="Y275" s="285"/>
      <c r="Z275" s="285"/>
    </row>
    <row r="276" spans="1:26" ht="9.75" customHeight="1">
      <c r="A276" s="285"/>
      <c r="B276" s="285"/>
      <c r="C276" s="288"/>
      <c r="D276" s="285"/>
      <c r="E276" s="285"/>
      <c r="F276" s="285"/>
      <c r="G276" s="285"/>
      <c r="H276" s="285"/>
      <c r="I276" s="288"/>
      <c r="J276" s="285"/>
      <c r="K276" s="288"/>
      <c r="L276" s="285"/>
      <c r="M276" s="285"/>
      <c r="N276" s="285"/>
      <c r="O276" s="285"/>
      <c r="P276" s="285"/>
      <c r="Q276" s="285"/>
      <c r="R276" s="285"/>
      <c r="S276" s="285"/>
      <c r="T276" s="285"/>
      <c r="U276" s="285"/>
      <c r="V276" s="285"/>
      <c r="W276" s="285"/>
      <c r="X276" s="285"/>
      <c r="Y276" s="285"/>
      <c r="Z276" s="285"/>
    </row>
    <row r="277" spans="1:26" ht="9.75" customHeight="1">
      <c r="A277" s="285"/>
      <c r="B277" s="285"/>
      <c r="C277" s="288"/>
      <c r="D277" s="285"/>
      <c r="E277" s="285"/>
      <c r="F277" s="285"/>
      <c r="G277" s="285"/>
      <c r="H277" s="285"/>
      <c r="I277" s="288"/>
      <c r="J277" s="285"/>
      <c r="K277" s="288"/>
      <c r="L277" s="285"/>
      <c r="M277" s="285"/>
      <c r="N277" s="285"/>
      <c r="O277" s="285"/>
      <c r="P277" s="285"/>
      <c r="Q277" s="285"/>
      <c r="R277" s="285"/>
      <c r="S277" s="285"/>
      <c r="T277" s="285"/>
      <c r="U277" s="285"/>
      <c r="V277" s="285"/>
      <c r="W277" s="285"/>
      <c r="X277" s="285"/>
      <c r="Y277" s="285"/>
      <c r="Z277" s="285"/>
    </row>
    <row r="278" spans="1:26" ht="9.75" customHeight="1">
      <c r="A278" s="285"/>
      <c r="B278" s="285"/>
      <c r="C278" s="288"/>
      <c r="D278" s="285"/>
      <c r="E278" s="285"/>
      <c r="F278" s="285"/>
      <c r="G278" s="285"/>
      <c r="H278" s="285"/>
      <c r="I278" s="288"/>
      <c r="J278" s="285"/>
      <c r="K278" s="288"/>
      <c r="L278" s="285"/>
      <c r="M278" s="285"/>
      <c r="N278" s="285"/>
      <c r="O278" s="285"/>
      <c r="P278" s="285"/>
      <c r="Q278" s="285"/>
      <c r="R278" s="285"/>
      <c r="S278" s="285"/>
      <c r="T278" s="285"/>
      <c r="U278" s="285"/>
      <c r="V278" s="285"/>
      <c r="W278" s="285"/>
      <c r="X278" s="285"/>
      <c r="Y278" s="285"/>
      <c r="Z278" s="285"/>
    </row>
    <row r="279" spans="1:26" ht="9.75" customHeight="1">
      <c r="A279" s="285"/>
      <c r="B279" s="285"/>
      <c r="C279" s="288"/>
      <c r="D279" s="285"/>
      <c r="E279" s="285"/>
      <c r="F279" s="285"/>
      <c r="G279" s="285"/>
      <c r="H279" s="285"/>
      <c r="I279" s="288"/>
      <c r="J279" s="285"/>
      <c r="K279" s="288"/>
      <c r="L279" s="285"/>
      <c r="M279" s="285"/>
      <c r="N279" s="285"/>
      <c r="O279" s="285"/>
      <c r="P279" s="285"/>
      <c r="Q279" s="285"/>
      <c r="R279" s="285"/>
      <c r="S279" s="285"/>
      <c r="T279" s="285"/>
      <c r="U279" s="285"/>
      <c r="V279" s="285"/>
      <c r="W279" s="285"/>
      <c r="X279" s="285"/>
      <c r="Y279" s="285"/>
      <c r="Z279" s="285"/>
    </row>
    <row r="280" spans="1:26" ht="9.75" customHeight="1">
      <c r="A280" s="285"/>
      <c r="B280" s="285"/>
      <c r="C280" s="288"/>
      <c r="D280" s="285"/>
      <c r="E280" s="285"/>
      <c r="F280" s="285"/>
      <c r="G280" s="285"/>
      <c r="H280" s="285"/>
      <c r="I280" s="288"/>
      <c r="J280" s="285"/>
      <c r="K280" s="288"/>
      <c r="L280" s="285"/>
      <c r="M280" s="285"/>
      <c r="N280" s="285"/>
      <c r="O280" s="285"/>
      <c r="P280" s="285"/>
      <c r="Q280" s="285"/>
      <c r="R280" s="285"/>
      <c r="S280" s="285"/>
      <c r="T280" s="285"/>
      <c r="U280" s="285"/>
      <c r="V280" s="285"/>
      <c r="W280" s="285"/>
      <c r="X280" s="285"/>
      <c r="Y280" s="285"/>
      <c r="Z280" s="285"/>
    </row>
    <row r="281" spans="1:26" ht="9.75" customHeight="1">
      <c r="A281" s="285"/>
      <c r="B281" s="285"/>
      <c r="C281" s="288"/>
      <c r="D281" s="285"/>
      <c r="E281" s="285"/>
      <c r="F281" s="285"/>
      <c r="G281" s="285"/>
      <c r="H281" s="285"/>
      <c r="I281" s="288"/>
      <c r="J281" s="285"/>
      <c r="K281" s="288"/>
      <c r="L281" s="285"/>
      <c r="M281" s="285"/>
      <c r="N281" s="285"/>
      <c r="O281" s="285"/>
      <c r="P281" s="285"/>
      <c r="Q281" s="285"/>
      <c r="R281" s="285"/>
      <c r="S281" s="285"/>
      <c r="T281" s="285"/>
      <c r="U281" s="285"/>
      <c r="V281" s="285"/>
      <c r="W281" s="285"/>
      <c r="X281" s="285"/>
      <c r="Y281" s="285"/>
      <c r="Z281" s="285"/>
    </row>
    <row r="282" spans="1:26" ht="9.75" customHeight="1">
      <c r="A282" s="285"/>
      <c r="B282" s="285"/>
      <c r="C282" s="288"/>
      <c r="D282" s="285"/>
      <c r="E282" s="285"/>
      <c r="F282" s="285"/>
      <c r="G282" s="285"/>
      <c r="H282" s="285"/>
      <c r="I282" s="288"/>
      <c r="J282" s="285"/>
      <c r="K282" s="288"/>
      <c r="L282" s="285"/>
      <c r="M282" s="285"/>
      <c r="N282" s="285"/>
      <c r="O282" s="285"/>
      <c r="P282" s="285"/>
      <c r="Q282" s="285"/>
      <c r="R282" s="285"/>
      <c r="S282" s="285"/>
      <c r="T282" s="285"/>
      <c r="U282" s="285"/>
      <c r="V282" s="285"/>
      <c r="W282" s="285"/>
      <c r="X282" s="285"/>
      <c r="Y282" s="285"/>
      <c r="Z282" s="285"/>
    </row>
    <row r="283" spans="1:26" ht="9.75" customHeight="1">
      <c r="A283" s="285"/>
      <c r="B283" s="285"/>
      <c r="C283" s="288"/>
      <c r="D283" s="285"/>
      <c r="E283" s="285"/>
      <c r="F283" s="285"/>
      <c r="G283" s="285"/>
      <c r="H283" s="285"/>
      <c r="I283" s="288"/>
      <c r="J283" s="285"/>
      <c r="K283" s="288"/>
      <c r="L283" s="285"/>
      <c r="M283" s="285"/>
      <c r="N283" s="285"/>
      <c r="O283" s="285"/>
      <c r="P283" s="285"/>
      <c r="Q283" s="285"/>
      <c r="R283" s="285"/>
      <c r="S283" s="285"/>
      <c r="T283" s="285"/>
      <c r="U283" s="285"/>
      <c r="V283" s="285"/>
      <c r="W283" s="285"/>
      <c r="X283" s="285"/>
      <c r="Y283" s="285"/>
      <c r="Z283" s="285"/>
    </row>
    <row r="284" spans="1:26" ht="9.75" customHeight="1">
      <c r="A284" s="285"/>
      <c r="B284" s="285"/>
      <c r="C284" s="288"/>
      <c r="D284" s="285"/>
      <c r="E284" s="285"/>
      <c r="F284" s="285"/>
      <c r="G284" s="285"/>
      <c r="H284" s="285"/>
      <c r="I284" s="288"/>
      <c r="J284" s="285"/>
      <c r="K284" s="288"/>
      <c r="L284" s="285"/>
      <c r="M284" s="285"/>
      <c r="N284" s="285"/>
      <c r="O284" s="285"/>
      <c r="P284" s="285"/>
      <c r="Q284" s="285"/>
      <c r="R284" s="285"/>
      <c r="S284" s="285"/>
      <c r="T284" s="285"/>
      <c r="U284" s="285"/>
      <c r="V284" s="285"/>
      <c r="W284" s="285"/>
      <c r="X284" s="285"/>
      <c r="Y284" s="285"/>
      <c r="Z284" s="285"/>
    </row>
    <row r="285" spans="1:26" ht="9.75" customHeight="1">
      <c r="A285" s="285"/>
      <c r="B285" s="285"/>
      <c r="C285" s="288"/>
      <c r="D285" s="285"/>
      <c r="E285" s="285"/>
      <c r="F285" s="285"/>
      <c r="G285" s="285"/>
      <c r="H285" s="285"/>
      <c r="I285" s="288"/>
      <c r="J285" s="285"/>
      <c r="K285" s="288"/>
      <c r="L285" s="285"/>
      <c r="M285" s="285"/>
      <c r="N285" s="285"/>
      <c r="O285" s="285"/>
      <c r="P285" s="285"/>
      <c r="Q285" s="285"/>
      <c r="R285" s="285"/>
      <c r="S285" s="285"/>
      <c r="T285" s="285"/>
      <c r="U285" s="285"/>
      <c r="V285" s="285"/>
      <c r="W285" s="285"/>
      <c r="X285" s="285"/>
      <c r="Y285" s="285"/>
      <c r="Z285" s="285"/>
    </row>
    <row r="286" spans="1:26" ht="9.75" customHeight="1">
      <c r="A286" s="285"/>
      <c r="B286" s="285"/>
      <c r="C286" s="288"/>
      <c r="D286" s="285"/>
      <c r="E286" s="285"/>
      <c r="F286" s="285"/>
      <c r="G286" s="285"/>
      <c r="H286" s="285"/>
      <c r="I286" s="288"/>
      <c r="J286" s="285"/>
      <c r="K286" s="288"/>
      <c r="L286" s="285"/>
      <c r="M286" s="285"/>
      <c r="N286" s="285"/>
      <c r="O286" s="285"/>
      <c r="P286" s="285"/>
      <c r="Q286" s="285"/>
      <c r="R286" s="285"/>
      <c r="S286" s="285"/>
      <c r="T286" s="285"/>
      <c r="U286" s="285"/>
      <c r="V286" s="285"/>
      <c r="W286" s="285"/>
      <c r="X286" s="285"/>
      <c r="Y286" s="285"/>
      <c r="Z286" s="285"/>
    </row>
    <row r="287" spans="1:26" ht="9.75" customHeight="1">
      <c r="A287" s="285"/>
      <c r="B287" s="285"/>
      <c r="C287" s="288"/>
      <c r="D287" s="285"/>
      <c r="E287" s="285"/>
      <c r="F287" s="285"/>
      <c r="G287" s="285"/>
      <c r="H287" s="285"/>
      <c r="I287" s="288"/>
      <c r="J287" s="285"/>
      <c r="K287" s="288"/>
      <c r="L287" s="285"/>
      <c r="M287" s="285"/>
      <c r="N287" s="285"/>
      <c r="O287" s="285"/>
      <c r="P287" s="285"/>
      <c r="Q287" s="285"/>
      <c r="R287" s="285"/>
      <c r="S287" s="285"/>
      <c r="T287" s="285"/>
      <c r="U287" s="285"/>
      <c r="V287" s="285"/>
      <c r="W287" s="285"/>
      <c r="X287" s="285"/>
      <c r="Y287" s="285"/>
      <c r="Z287" s="285"/>
    </row>
    <row r="288" spans="1:26" ht="9.75" customHeight="1">
      <c r="A288" s="285"/>
      <c r="B288" s="285"/>
      <c r="C288" s="288"/>
      <c r="D288" s="285"/>
      <c r="E288" s="285"/>
      <c r="F288" s="285"/>
      <c r="G288" s="285"/>
      <c r="H288" s="285"/>
      <c r="I288" s="288"/>
      <c r="J288" s="285"/>
      <c r="K288" s="288"/>
      <c r="L288" s="285"/>
      <c r="M288" s="285"/>
      <c r="N288" s="285"/>
      <c r="O288" s="285"/>
      <c r="P288" s="285"/>
      <c r="Q288" s="285"/>
      <c r="R288" s="285"/>
      <c r="S288" s="285"/>
      <c r="T288" s="285"/>
      <c r="U288" s="285"/>
      <c r="V288" s="285"/>
      <c r="W288" s="285"/>
      <c r="X288" s="285"/>
      <c r="Y288" s="285"/>
      <c r="Z288" s="285"/>
    </row>
    <row r="289" spans="1:26" ht="9.75" customHeight="1">
      <c r="A289" s="285"/>
      <c r="B289" s="285"/>
      <c r="C289" s="288"/>
      <c r="D289" s="285"/>
      <c r="E289" s="285"/>
      <c r="F289" s="285"/>
      <c r="G289" s="285"/>
      <c r="H289" s="285"/>
      <c r="I289" s="288"/>
      <c r="J289" s="285"/>
      <c r="K289" s="288"/>
      <c r="L289" s="285"/>
      <c r="M289" s="285"/>
      <c r="N289" s="285"/>
      <c r="O289" s="285"/>
      <c r="P289" s="285"/>
      <c r="Q289" s="285"/>
      <c r="R289" s="285"/>
      <c r="S289" s="285"/>
      <c r="T289" s="285"/>
      <c r="U289" s="285"/>
      <c r="V289" s="285"/>
      <c r="W289" s="285"/>
      <c r="X289" s="285"/>
      <c r="Y289" s="285"/>
      <c r="Z289" s="285"/>
    </row>
    <row r="290" spans="1:26" ht="9.75" customHeight="1">
      <c r="A290" s="285"/>
      <c r="B290" s="285"/>
      <c r="C290" s="288"/>
      <c r="D290" s="285"/>
      <c r="E290" s="285"/>
      <c r="F290" s="285"/>
      <c r="G290" s="285"/>
      <c r="H290" s="285"/>
      <c r="I290" s="288"/>
      <c r="J290" s="285"/>
      <c r="K290" s="288"/>
      <c r="L290" s="285"/>
      <c r="M290" s="285"/>
      <c r="N290" s="285"/>
      <c r="O290" s="285"/>
      <c r="P290" s="285"/>
      <c r="Q290" s="285"/>
      <c r="R290" s="285"/>
      <c r="S290" s="285"/>
      <c r="T290" s="285"/>
      <c r="U290" s="285"/>
      <c r="V290" s="285"/>
      <c r="W290" s="285"/>
      <c r="X290" s="285"/>
      <c r="Y290" s="285"/>
      <c r="Z290" s="285"/>
    </row>
    <row r="291" spans="1:26" ht="9.75" customHeight="1">
      <c r="A291" s="285"/>
      <c r="B291" s="285"/>
      <c r="C291" s="288"/>
      <c r="D291" s="285"/>
      <c r="E291" s="285"/>
      <c r="F291" s="285"/>
      <c r="G291" s="285"/>
      <c r="H291" s="285"/>
      <c r="I291" s="288"/>
      <c r="J291" s="285"/>
      <c r="K291" s="288"/>
      <c r="L291" s="285"/>
      <c r="M291" s="285"/>
      <c r="N291" s="285"/>
      <c r="O291" s="285"/>
      <c r="P291" s="285"/>
      <c r="Q291" s="285"/>
      <c r="R291" s="285"/>
      <c r="S291" s="285"/>
      <c r="T291" s="285"/>
      <c r="U291" s="285"/>
      <c r="V291" s="285"/>
      <c r="W291" s="285"/>
      <c r="X291" s="285"/>
      <c r="Y291" s="285"/>
      <c r="Z291" s="285"/>
    </row>
    <row r="292" spans="1:26" ht="9.75" customHeight="1">
      <c r="A292" s="285"/>
      <c r="B292" s="285"/>
      <c r="C292" s="288"/>
      <c r="D292" s="285"/>
      <c r="E292" s="285"/>
      <c r="F292" s="285"/>
      <c r="G292" s="285"/>
      <c r="H292" s="285"/>
      <c r="I292" s="288"/>
      <c r="J292" s="285"/>
      <c r="K292" s="288"/>
      <c r="L292" s="285"/>
      <c r="M292" s="285"/>
      <c r="N292" s="285"/>
      <c r="O292" s="285"/>
      <c r="P292" s="285"/>
      <c r="Q292" s="285"/>
      <c r="R292" s="285"/>
      <c r="S292" s="285"/>
      <c r="T292" s="285"/>
      <c r="U292" s="285"/>
      <c r="V292" s="285"/>
      <c r="W292" s="285"/>
      <c r="X292" s="285"/>
      <c r="Y292" s="285"/>
      <c r="Z292" s="285"/>
    </row>
    <row r="293" spans="1:26" ht="9.75" customHeight="1">
      <c r="A293" s="285"/>
      <c r="B293" s="285"/>
      <c r="C293" s="288"/>
      <c r="D293" s="285"/>
      <c r="E293" s="285"/>
      <c r="F293" s="285"/>
      <c r="G293" s="285"/>
      <c r="H293" s="285"/>
      <c r="I293" s="288"/>
      <c r="J293" s="285"/>
      <c r="K293" s="288"/>
      <c r="L293" s="285"/>
      <c r="M293" s="285"/>
      <c r="N293" s="285"/>
      <c r="O293" s="285"/>
      <c r="P293" s="285"/>
      <c r="Q293" s="285"/>
      <c r="R293" s="285"/>
      <c r="S293" s="285"/>
      <c r="T293" s="285"/>
      <c r="U293" s="285"/>
      <c r="V293" s="285"/>
      <c r="W293" s="285"/>
      <c r="X293" s="285"/>
      <c r="Y293" s="285"/>
      <c r="Z293" s="285"/>
    </row>
    <row r="294" spans="1:26" ht="9.75" customHeight="1">
      <c r="A294" s="285"/>
      <c r="B294" s="285"/>
      <c r="C294" s="288"/>
      <c r="D294" s="285"/>
      <c r="E294" s="285"/>
      <c r="F294" s="285"/>
      <c r="G294" s="285"/>
      <c r="H294" s="285"/>
      <c r="I294" s="288"/>
      <c r="J294" s="285"/>
      <c r="K294" s="288"/>
      <c r="L294" s="285"/>
      <c r="M294" s="285"/>
      <c r="N294" s="285"/>
      <c r="O294" s="285"/>
      <c r="P294" s="285"/>
      <c r="Q294" s="285"/>
      <c r="R294" s="285"/>
      <c r="S294" s="285"/>
      <c r="T294" s="285"/>
      <c r="U294" s="285"/>
      <c r="V294" s="285"/>
      <c r="W294" s="285"/>
      <c r="X294" s="285"/>
      <c r="Y294" s="285"/>
      <c r="Z294" s="285"/>
    </row>
    <row r="295" spans="1:26" ht="9.75" customHeight="1">
      <c r="A295" s="285"/>
      <c r="B295" s="285"/>
      <c r="C295" s="288"/>
      <c r="D295" s="285"/>
      <c r="E295" s="285"/>
      <c r="F295" s="285"/>
      <c r="G295" s="285"/>
      <c r="H295" s="285"/>
      <c r="I295" s="288"/>
      <c r="J295" s="285"/>
      <c r="K295" s="288"/>
      <c r="L295" s="285"/>
      <c r="M295" s="285"/>
      <c r="N295" s="285"/>
      <c r="O295" s="285"/>
      <c r="P295" s="285"/>
      <c r="Q295" s="285"/>
      <c r="R295" s="285"/>
      <c r="S295" s="285"/>
      <c r="T295" s="285"/>
      <c r="U295" s="285"/>
      <c r="V295" s="285"/>
      <c r="W295" s="285"/>
      <c r="X295" s="285"/>
      <c r="Y295" s="285"/>
      <c r="Z295" s="285"/>
    </row>
    <row r="296" spans="1:26" ht="9.75" customHeight="1">
      <c r="A296" s="285"/>
      <c r="B296" s="285"/>
      <c r="C296" s="288"/>
      <c r="D296" s="285"/>
      <c r="E296" s="285"/>
      <c r="F296" s="285"/>
      <c r="G296" s="285"/>
      <c r="H296" s="285"/>
      <c r="I296" s="288"/>
      <c r="J296" s="285"/>
      <c r="K296" s="288"/>
      <c r="L296" s="285"/>
      <c r="M296" s="285"/>
      <c r="N296" s="285"/>
      <c r="O296" s="285"/>
      <c r="P296" s="285"/>
      <c r="Q296" s="285"/>
      <c r="R296" s="285"/>
      <c r="S296" s="285"/>
      <c r="T296" s="285"/>
      <c r="U296" s="285"/>
      <c r="V296" s="285"/>
      <c r="W296" s="285"/>
      <c r="X296" s="285"/>
      <c r="Y296" s="285"/>
      <c r="Z296" s="285"/>
    </row>
    <row r="297" spans="1:26" ht="9.75" customHeight="1">
      <c r="A297" s="285"/>
      <c r="B297" s="285"/>
      <c r="C297" s="288"/>
      <c r="D297" s="285"/>
      <c r="E297" s="285"/>
      <c r="F297" s="285"/>
      <c r="G297" s="285"/>
      <c r="H297" s="285"/>
      <c r="I297" s="288"/>
      <c r="J297" s="285"/>
      <c r="K297" s="288"/>
      <c r="L297" s="285"/>
      <c r="M297" s="285"/>
      <c r="N297" s="285"/>
      <c r="O297" s="285"/>
      <c r="P297" s="285"/>
      <c r="Q297" s="285"/>
      <c r="R297" s="285"/>
      <c r="S297" s="285"/>
      <c r="T297" s="285"/>
      <c r="U297" s="285"/>
      <c r="V297" s="285"/>
      <c r="W297" s="285"/>
      <c r="X297" s="285"/>
      <c r="Y297" s="285"/>
      <c r="Z297" s="285"/>
    </row>
    <row r="298" spans="1:26" ht="9.75" customHeight="1">
      <c r="A298" s="285"/>
      <c r="B298" s="285"/>
      <c r="C298" s="288"/>
      <c r="D298" s="285"/>
      <c r="E298" s="285"/>
      <c r="F298" s="285"/>
      <c r="G298" s="285"/>
      <c r="H298" s="285"/>
      <c r="I298" s="288"/>
      <c r="J298" s="285"/>
      <c r="K298" s="288"/>
      <c r="L298" s="285"/>
      <c r="M298" s="285"/>
      <c r="N298" s="285"/>
      <c r="O298" s="285"/>
      <c r="P298" s="285"/>
      <c r="Q298" s="285"/>
      <c r="R298" s="285"/>
      <c r="S298" s="285"/>
      <c r="T298" s="285"/>
      <c r="U298" s="285"/>
      <c r="V298" s="285"/>
      <c r="W298" s="285"/>
      <c r="X298" s="285"/>
      <c r="Y298" s="285"/>
      <c r="Z298" s="285"/>
    </row>
    <row r="299" spans="1:26" ht="9.75" customHeight="1">
      <c r="A299" s="285"/>
      <c r="B299" s="285"/>
      <c r="C299" s="288"/>
      <c r="D299" s="285"/>
      <c r="E299" s="285"/>
      <c r="F299" s="285"/>
      <c r="G299" s="285"/>
      <c r="H299" s="285"/>
      <c r="I299" s="288"/>
      <c r="J299" s="285"/>
      <c r="K299" s="288"/>
      <c r="L299" s="285"/>
      <c r="M299" s="285"/>
      <c r="N299" s="285"/>
      <c r="O299" s="285"/>
      <c r="P299" s="285"/>
      <c r="Q299" s="285"/>
      <c r="R299" s="285"/>
      <c r="S299" s="285"/>
      <c r="T299" s="285"/>
      <c r="U299" s="285"/>
      <c r="V299" s="285"/>
      <c r="W299" s="285"/>
      <c r="X299" s="285"/>
      <c r="Y299" s="285"/>
      <c r="Z299" s="285"/>
    </row>
    <row r="300" spans="1:26" ht="9.75" customHeight="1">
      <c r="A300" s="285"/>
      <c r="B300" s="285"/>
      <c r="C300" s="288"/>
      <c r="D300" s="285"/>
      <c r="E300" s="285"/>
      <c r="F300" s="285"/>
      <c r="G300" s="285"/>
      <c r="H300" s="285"/>
      <c r="I300" s="288"/>
      <c r="J300" s="285"/>
      <c r="K300" s="288"/>
      <c r="L300" s="285"/>
      <c r="M300" s="285"/>
      <c r="N300" s="285"/>
      <c r="O300" s="285"/>
      <c r="P300" s="285"/>
      <c r="Q300" s="285"/>
      <c r="R300" s="285"/>
      <c r="S300" s="285"/>
      <c r="T300" s="285"/>
      <c r="U300" s="285"/>
      <c r="V300" s="285"/>
      <c r="W300" s="285"/>
      <c r="X300" s="285"/>
      <c r="Y300" s="285"/>
      <c r="Z300" s="285"/>
    </row>
    <row r="301" spans="1:26" ht="9.75" customHeight="1">
      <c r="A301" s="285"/>
      <c r="B301" s="285"/>
      <c r="C301" s="288"/>
      <c r="D301" s="285"/>
      <c r="E301" s="285"/>
      <c r="F301" s="285"/>
      <c r="G301" s="285"/>
      <c r="H301" s="285"/>
      <c r="I301" s="288"/>
      <c r="J301" s="285"/>
      <c r="K301" s="288"/>
      <c r="L301" s="285"/>
      <c r="M301" s="285"/>
      <c r="N301" s="285"/>
      <c r="O301" s="285"/>
      <c r="P301" s="285"/>
      <c r="Q301" s="285"/>
      <c r="R301" s="285"/>
      <c r="S301" s="285"/>
      <c r="T301" s="285"/>
      <c r="U301" s="285"/>
      <c r="V301" s="285"/>
      <c r="W301" s="285"/>
      <c r="X301" s="285"/>
      <c r="Y301" s="285"/>
      <c r="Z301" s="285"/>
    </row>
    <row r="302" spans="1:26" ht="9.75" customHeight="1">
      <c r="A302" s="285"/>
      <c r="B302" s="285"/>
      <c r="C302" s="288"/>
      <c r="D302" s="285"/>
      <c r="E302" s="285"/>
      <c r="F302" s="285"/>
      <c r="G302" s="285"/>
      <c r="H302" s="285"/>
      <c r="I302" s="288"/>
      <c r="J302" s="285"/>
      <c r="K302" s="288"/>
      <c r="L302" s="285"/>
      <c r="M302" s="285"/>
      <c r="N302" s="285"/>
      <c r="O302" s="285"/>
      <c r="P302" s="285"/>
      <c r="Q302" s="285"/>
      <c r="R302" s="285"/>
      <c r="S302" s="285"/>
      <c r="T302" s="285"/>
      <c r="U302" s="285"/>
      <c r="V302" s="285"/>
      <c r="W302" s="285"/>
      <c r="X302" s="285"/>
      <c r="Y302" s="285"/>
      <c r="Z302" s="285"/>
    </row>
    <row r="303" spans="1:26" ht="9.75" customHeight="1">
      <c r="A303" s="285"/>
      <c r="B303" s="285"/>
      <c r="C303" s="288"/>
      <c r="D303" s="285"/>
      <c r="E303" s="285"/>
      <c r="F303" s="285"/>
      <c r="G303" s="285"/>
      <c r="H303" s="285"/>
      <c r="I303" s="288"/>
      <c r="J303" s="285"/>
      <c r="K303" s="288"/>
      <c r="L303" s="285"/>
      <c r="M303" s="285"/>
      <c r="N303" s="285"/>
      <c r="O303" s="285"/>
      <c r="P303" s="285"/>
      <c r="Q303" s="285"/>
      <c r="R303" s="285"/>
      <c r="S303" s="285"/>
      <c r="T303" s="285"/>
      <c r="U303" s="285"/>
      <c r="V303" s="285"/>
      <c r="W303" s="285"/>
      <c r="X303" s="285"/>
      <c r="Y303" s="285"/>
      <c r="Z303" s="285"/>
    </row>
    <row r="304" spans="1:26" ht="9.75" customHeight="1">
      <c r="A304" s="285"/>
      <c r="B304" s="285"/>
      <c r="C304" s="288"/>
      <c r="D304" s="285"/>
      <c r="E304" s="285"/>
      <c r="F304" s="285"/>
      <c r="G304" s="285"/>
      <c r="H304" s="285"/>
      <c r="I304" s="288"/>
      <c r="J304" s="285"/>
      <c r="K304" s="288"/>
      <c r="L304" s="285"/>
      <c r="M304" s="285"/>
      <c r="N304" s="285"/>
      <c r="O304" s="285"/>
      <c r="P304" s="285"/>
      <c r="Q304" s="285"/>
      <c r="R304" s="285"/>
      <c r="S304" s="285"/>
      <c r="T304" s="285"/>
      <c r="U304" s="285"/>
      <c r="V304" s="285"/>
      <c r="W304" s="285"/>
      <c r="X304" s="285"/>
      <c r="Y304" s="285"/>
      <c r="Z304" s="285"/>
    </row>
    <row r="305" spans="1:26" ht="9.75" customHeight="1">
      <c r="A305" s="285"/>
      <c r="B305" s="285"/>
      <c r="C305" s="288"/>
      <c r="D305" s="285"/>
      <c r="E305" s="285"/>
      <c r="F305" s="285"/>
      <c r="G305" s="285"/>
      <c r="H305" s="285"/>
      <c r="I305" s="288"/>
      <c r="J305" s="285"/>
      <c r="K305" s="288"/>
      <c r="L305" s="285"/>
      <c r="M305" s="285"/>
      <c r="N305" s="285"/>
      <c r="O305" s="285"/>
      <c r="P305" s="285"/>
      <c r="Q305" s="285"/>
      <c r="R305" s="285"/>
      <c r="S305" s="285"/>
      <c r="T305" s="285"/>
      <c r="U305" s="285"/>
      <c r="V305" s="285"/>
      <c r="W305" s="285"/>
      <c r="X305" s="285"/>
      <c r="Y305" s="285"/>
      <c r="Z305" s="285"/>
    </row>
    <row r="306" spans="1:26" ht="9.75" customHeight="1">
      <c r="A306" s="285"/>
      <c r="B306" s="285"/>
      <c r="C306" s="288"/>
      <c r="D306" s="285"/>
      <c r="E306" s="285"/>
      <c r="F306" s="285"/>
      <c r="G306" s="285"/>
      <c r="H306" s="285"/>
      <c r="I306" s="288"/>
      <c r="J306" s="285"/>
      <c r="K306" s="288"/>
      <c r="L306" s="285"/>
      <c r="M306" s="285"/>
      <c r="N306" s="285"/>
      <c r="O306" s="285"/>
      <c r="P306" s="285"/>
      <c r="Q306" s="285"/>
      <c r="R306" s="285"/>
      <c r="S306" s="285"/>
      <c r="T306" s="285"/>
      <c r="U306" s="285"/>
      <c r="V306" s="285"/>
      <c r="W306" s="285"/>
      <c r="X306" s="285"/>
      <c r="Y306" s="285"/>
      <c r="Z306" s="285"/>
    </row>
    <row r="307" spans="1:26" ht="9.75" customHeight="1">
      <c r="A307" s="285"/>
      <c r="B307" s="285"/>
      <c r="C307" s="288"/>
      <c r="D307" s="285"/>
      <c r="E307" s="285"/>
      <c r="F307" s="285"/>
      <c r="G307" s="285"/>
      <c r="H307" s="285"/>
      <c r="I307" s="288"/>
      <c r="J307" s="285"/>
      <c r="K307" s="288"/>
      <c r="L307" s="285"/>
      <c r="M307" s="285"/>
      <c r="N307" s="285"/>
      <c r="O307" s="285"/>
      <c r="P307" s="285"/>
      <c r="Q307" s="285"/>
      <c r="R307" s="285"/>
      <c r="S307" s="285"/>
      <c r="T307" s="285"/>
      <c r="U307" s="285"/>
      <c r="V307" s="285"/>
      <c r="W307" s="285"/>
      <c r="X307" s="285"/>
      <c r="Y307" s="285"/>
      <c r="Z307" s="285"/>
    </row>
    <row r="308" spans="1:26" ht="9.75" customHeight="1">
      <c r="A308" s="285"/>
      <c r="B308" s="285"/>
      <c r="C308" s="288"/>
      <c r="D308" s="285"/>
      <c r="E308" s="285"/>
      <c r="F308" s="285"/>
      <c r="G308" s="285"/>
      <c r="H308" s="285"/>
      <c r="I308" s="288"/>
      <c r="J308" s="285"/>
      <c r="K308" s="288"/>
      <c r="L308" s="285"/>
      <c r="M308" s="285"/>
      <c r="N308" s="285"/>
      <c r="O308" s="285"/>
      <c r="P308" s="285"/>
      <c r="Q308" s="285"/>
      <c r="R308" s="285"/>
      <c r="S308" s="285"/>
      <c r="T308" s="285"/>
      <c r="U308" s="285"/>
      <c r="V308" s="285"/>
      <c r="W308" s="285"/>
      <c r="X308" s="285"/>
      <c r="Y308" s="285"/>
      <c r="Z308" s="285"/>
    </row>
    <row r="309" spans="1:26" ht="9.75" customHeight="1">
      <c r="A309" s="285"/>
      <c r="B309" s="285"/>
      <c r="C309" s="288"/>
      <c r="D309" s="285"/>
      <c r="E309" s="285"/>
      <c r="F309" s="285"/>
      <c r="G309" s="285"/>
      <c r="H309" s="285"/>
      <c r="I309" s="288"/>
      <c r="J309" s="285"/>
      <c r="K309" s="288"/>
      <c r="L309" s="285"/>
      <c r="M309" s="285"/>
      <c r="N309" s="285"/>
      <c r="O309" s="285"/>
      <c r="P309" s="285"/>
      <c r="Q309" s="285"/>
      <c r="R309" s="285"/>
      <c r="S309" s="285"/>
      <c r="T309" s="285"/>
      <c r="U309" s="285"/>
      <c r="V309" s="285"/>
      <c r="W309" s="285"/>
      <c r="X309" s="285"/>
      <c r="Y309" s="285"/>
      <c r="Z309" s="285"/>
    </row>
    <row r="310" spans="1:26" ht="9.75" customHeight="1">
      <c r="A310" s="285"/>
      <c r="B310" s="285"/>
      <c r="C310" s="288"/>
      <c r="D310" s="285"/>
      <c r="E310" s="285"/>
      <c r="F310" s="285"/>
      <c r="G310" s="285"/>
      <c r="H310" s="285"/>
      <c r="I310" s="288"/>
      <c r="J310" s="285"/>
      <c r="K310" s="288"/>
      <c r="L310" s="285"/>
      <c r="M310" s="285"/>
      <c r="N310" s="285"/>
      <c r="O310" s="285"/>
      <c r="P310" s="285"/>
      <c r="Q310" s="285"/>
      <c r="R310" s="285"/>
      <c r="S310" s="285"/>
      <c r="T310" s="285"/>
      <c r="U310" s="285"/>
      <c r="V310" s="285"/>
      <c r="W310" s="285"/>
      <c r="X310" s="285"/>
      <c r="Y310" s="285"/>
      <c r="Z310" s="285"/>
    </row>
    <row r="311" spans="1:26" ht="9.75" customHeight="1">
      <c r="A311" s="285"/>
      <c r="B311" s="285"/>
      <c r="C311" s="288"/>
      <c r="D311" s="285"/>
      <c r="E311" s="285"/>
      <c r="F311" s="285"/>
      <c r="G311" s="285"/>
      <c r="H311" s="285"/>
      <c r="I311" s="288"/>
      <c r="J311" s="285"/>
      <c r="K311" s="288"/>
      <c r="L311" s="285"/>
      <c r="M311" s="285"/>
      <c r="N311" s="285"/>
      <c r="O311" s="285"/>
      <c r="P311" s="285"/>
      <c r="Q311" s="285"/>
      <c r="R311" s="285"/>
      <c r="S311" s="285"/>
      <c r="T311" s="285"/>
      <c r="U311" s="285"/>
      <c r="V311" s="285"/>
      <c r="W311" s="285"/>
      <c r="X311" s="285"/>
      <c r="Y311" s="285"/>
      <c r="Z311" s="285"/>
    </row>
    <row r="312" spans="1:26" ht="9.75" customHeight="1">
      <c r="A312" s="285"/>
      <c r="B312" s="285"/>
      <c r="C312" s="288"/>
      <c r="D312" s="285"/>
      <c r="E312" s="285"/>
      <c r="F312" s="285"/>
      <c r="G312" s="285"/>
      <c r="H312" s="285"/>
      <c r="I312" s="288"/>
      <c r="J312" s="285"/>
      <c r="K312" s="288"/>
      <c r="L312" s="285"/>
      <c r="M312" s="285"/>
      <c r="N312" s="285"/>
      <c r="O312" s="285"/>
      <c r="P312" s="285"/>
      <c r="Q312" s="285"/>
      <c r="R312" s="285"/>
      <c r="S312" s="285"/>
      <c r="T312" s="285"/>
      <c r="U312" s="285"/>
      <c r="V312" s="285"/>
      <c r="W312" s="285"/>
      <c r="X312" s="285"/>
      <c r="Y312" s="285"/>
      <c r="Z312" s="285"/>
    </row>
    <row r="313" spans="1:26" ht="9.75" customHeight="1">
      <c r="A313" s="285"/>
      <c r="B313" s="285"/>
      <c r="C313" s="288"/>
      <c r="D313" s="285"/>
      <c r="E313" s="285"/>
      <c r="F313" s="285"/>
      <c r="G313" s="285"/>
      <c r="H313" s="285"/>
      <c r="I313" s="288"/>
      <c r="J313" s="285"/>
      <c r="K313" s="288"/>
      <c r="L313" s="285"/>
      <c r="M313" s="285"/>
      <c r="N313" s="285"/>
      <c r="O313" s="285"/>
      <c r="P313" s="285"/>
      <c r="Q313" s="285"/>
      <c r="R313" s="285"/>
      <c r="S313" s="285"/>
      <c r="T313" s="285"/>
      <c r="U313" s="285"/>
      <c r="V313" s="285"/>
      <c r="W313" s="285"/>
      <c r="X313" s="285"/>
      <c r="Y313" s="285"/>
      <c r="Z313" s="285"/>
    </row>
    <row r="314" spans="1:26" ht="9.75" customHeight="1">
      <c r="A314" s="285"/>
      <c r="B314" s="285"/>
      <c r="C314" s="288"/>
      <c r="D314" s="285"/>
      <c r="E314" s="285"/>
      <c r="F314" s="285"/>
      <c r="G314" s="285"/>
      <c r="H314" s="285"/>
      <c r="I314" s="288"/>
      <c r="J314" s="285"/>
      <c r="K314" s="288"/>
      <c r="L314" s="285"/>
      <c r="M314" s="285"/>
      <c r="N314" s="285"/>
      <c r="O314" s="285"/>
      <c r="P314" s="285"/>
      <c r="Q314" s="285"/>
      <c r="R314" s="285"/>
      <c r="S314" s="285"/>
      <c r="T314" s="285"/>
      <c r="U314" s="285"/>
      <c r="V314" s="285"/>
      <c r="W314" s="285"/>
      <c r="X314" s="285"/>
      <c r="Y314" s="285"/>
      <c r="Z314" s="285"/>
    </row>
    <row r="315" spans="1:26" ht="9.75" customHeight="1">
      <c r="A315" s="285"/>
      <c r="B315" s="285"/>
      <c r="C315" s="288"/>
      <c r="D315" s="285"/>
      <c r="E315" s="285"/>
      <c r="F315" s="285"/>
      <c r="G315" s="285"/>
      <c r="H315" s="285"/>
      <c r="I315" s="288"/>
      <c r="J315" s="285"/>
      <c r="K315" s="288"/>
      <c r="L315" s="285"/>
      <c r="M315" s="285"/>
      <c r="N315" s="285"/>
      <c r="O315" s="285"/>
      <c r="P315" s="285"/>
      <c r="Q315" s="285"/>
      <c r="R315" s="285"/>
      <c r="S315" s="285"/>
      <c r="T315" s="285"/>
      <c r="U315" s="285"/>
      <c r="V315" s="285"/>
      <c r="W315" s="285"/>
      <c r="X315" s="285"/>
      <c r="Y315" s="285"/>
      <c r="Z315" s="285"/>
    </row>
    <row r="316" spans="1:26" ht="9.75" customHeight="1">
      <c r="A316" s="285"/>
      <c r="B316" s="285"/>
      <c r="C316" s="288"/>
      <c r="D316" s="285"/>
      <c r="E316" s="285"/>
      <c r="F316" s="285"/>
      <c r="G316" s="285"/>
      <c r="H316" s="285"/>
      <c r="I316" s="288"/>
      <c r="J316" s="285"/>
      <c r="K316" s="288"/>
      <c r="L316" s="285"/>
      <c r="M316" s="285"/>
      <c r="N316" s="285"/>
      <c r="O316" s="285"/>
      <c r="P316" s="285"/>
      <c r="Q316" s="285"/>
      <c r="R316" s="285"/>
      <c r="S316" s="285"/>
      <c r="T316" s="285"/>
      <c r="U316" s="285"/>
      <c r="V316" s="285"/>
      <c r="W316" s="285"/>
      <c r="X316" s="285"/>
      <c r="Y316" s="285"/>
      <c r="Z316" s="285"/>
    </row>
    <row r="317" spans="1:26" ht="9.75" customHeight="1">
      <c r="A317" s="285"/>
      <c r="B317" s="285"/>
      <c r="C317" s="288"/>
      <c r="D317" s="285"/>
      <c r="E317" s="285"/>
      <c r="F317" s="285"/>
      <c r="G317" s="285"/>
      <c r="H317" s="285"/>
      <c r="I317" s="288"/>
      <c r="J317" s="285"/>
      <c r="K317" s="288"/>
      <c r="L317" s="285"/>
      <c r="M317" s="285"/>
      <c r="N317" s="285"/>
      <c r="O317" s="285"/>
      <c r="P317" s="285"/>
      <c r="Q317" s="285"/>
      <c r="R317" s="285"/>
      <c r="S317" s="285"/>
      <c r="T317" s="285"/>
      <c r="U317" s="285"/>
      <c r="V317" s="285"/>
      <c r="W317" s="285"/>
      <c r="X317" s="285"/>
      <c r="Y317" s="285"/>
      <c r="Z317" s="285"/>
    </row>
    <row r="318" spans="1:26" ht="9.75" customHeight="1">
      <c r="A318" s="285"/>
      <c r="B318" s="285"/>
      <c r="C318" s="288"/>
      <c r="D318" s="285"/>
      <c r="E318" s="285"/>
      <c r="F318" s="285"/>
      <c r="G318" s="285"/>
      <c r="H318" s="285"/>
      <c r="I318" s="288"/>
      <c r="J318" s="285"/>
      <c r="K318" s="288"/>
      <c r="L318" s="285"/>
      <c r="M318" s="285"/>
      <c r="N318" s="285"/>
      <c r="O318" s="285"/>
      <c r="P318" s="285"/>
      <c r="Q318" s="285"/>
      <c r="R318" s="285"/>
      <c r="S318" s="285"/>
      <c r="T318" s="285"/>
      <c r="U318" s="285"/>
      <c r="V318" s="285"/>
      <c r="W318" s="285"/>
      <c r="X318" s="285"/>
      <c r="Y318" s="285"/>
      <c r="Z318" s="285"/>
    </row>
    <row r="319" spans="1:26" ht="9.75" customHeight="1">
      <c r="A319" s="285"/>
      <c r="B319" s="285"/>
      <c r="C319" s="288"/>
      <c r="D319" s="285"/>
      <c r="E319" s="285"/>
      <c r="F319" s="285"/>
      <c r="G319" s="285"/>
      <c r="H319" s="285"/>
      <c r="I319" s="288"/>
      <c r="J319" s="285"/>
      <c r="K319" s="288"/>
      <c r="L319" s="285"/>
      <c r="M319" s="285"/>
      <c r="N319" s="285"/>
      <c r="O319" s="285"/>
      <c r="P319" s="285"/>
      <c r="Q319" s="285"/>
      <c r="R319" s="285"/>
      <c r="S319" s="285"/>
      <c r="T319" s="285"/>
      <c r="U319" s="285"/>
      <c r="V319" s="285"/>
      <c r="W319" s="285"/>
      <c r="X319" s="285"/>
      <c r="Y319" s="285"/>
      <c r="Z319" s="285"/>
    </row>
    <row r="320" spans="1:26" ht="9.75" customHeight="1">
      <c r="A320" s="285"/>
      <c r="B320" s="285"/>
      <c r="C320" s="288"/>
      <c r="D320" s="285"/>
      <c r="E320" s="285"/>
      <c r="F320" s="285"/>
      <c r="G320" s="285"/>
      <c r="H320" s="285"/>
      <c r="I320" s="288"/>
      <c r="J320" s="285"/>
      <c r="K320" s="288"/>
      <c r="L320" s="285"/>
      <c r="M320" s="285"/>
      <c r="N320" s="285"/>
      <c r="O320" s="285"/>
      <c r="P320" s="285"/>
      <c r="Q320" s="285"/>
      <c r="R320" s="285"/>
      <c r="S320" s="285"/>
      <c r="T320" s="285"/>
      <c r="U320" s="285"/>
      <c r="V320" s="285"/>
      <c r="W320" s="285"/>
      <c r="X320" s="285"/>
      <c r="Y320" s="285"/>
      <c r="Z320" s="285"/>
    </row>
    <row r="321" spans="1:26" ht="9.75" customHeight="1">
      <c r="A321" s="285"/>
      <c r="B321" s="285"/>
      <c r="C321" s="288"/>
      <c r="D321" s="285"/>
      <c r="E321" s="285"/>
      <c r="F321" s="285"/>
      <c r="G321" s="285"/>
      <c r="H321" s="285"/>
      <c r="I321" s="288"/>
      <c r="J321" s="285"/>
      <c r="K321" s="288"/>
      <c r="L321" s="285"/>
      <c r="M321" s="285"/>
      <c r="N321" s="285"/>
      <c r="O321" s="285"/>
      <c r="P321" s="285"/>
      <c r="Q321" s="285"/>
      <c r="R321" s="285"/>
      <c r="S321" s="285"/>
      <c r="T321" s="285"/>
      <c r="U321" s="285"/>
      <c r="V321" s="285"/>
      <c r="W321" s="285"/>
      <c r="X321" s="285"/>
      <c r="Y321" s="285"/>
      <c r="Z321" s="285"/>
    </row>
    <row r="322" spans="1:26" ht="9.75" customHeight="1">
      <c r="A322" s="285"/>
      <c r="B322" s="285"/>
      <c r="C322" s="288"/>
      <c r="D322" s="285"/>
      <c r="E322" s="285"/>
      <c r="F322" s="285"/>
      <c r="G322" s="285"/>
      <c r="H322" s="285"/>
      <c r="I322" s="288"/>
      <c r="J322" s="285"/>
      <c r="K322" s="288"/>
      <c r="L322" s="285"/>
      <c r="M322" s="285"/>
      <c r="N322" s="285"/>
      <c r="O322" s="285"/>
      <c r="P322" s="285"/>
      <c r="Q322" s="285"/>
      <c r="R322" s="285"/>
      <c r="S322" s="285"/>
      <c r="T322" s="285"/>
      <c r="U322" s="285"/>
      <c r="V322" s="285"/>
      <c r="W322" s="285"/>
      <c r="X322" s="285"/>
      <c r="Y322" s="285"/>
      <c r="Z322" s="285"/>
    </row>
    <row r="323" spans="1:26" ht="9.75" customHeight="1">
      <c r="A323" s="285"/>
      <c r="B323" s="285"/>
      <c r="C323" s="288"/>
      <c r="D323" s="285"/>
      <c r="E323" s="285"/>
      <c r="F323" s="285"/>
      <c r="G323" s="285"/>
      <c r="H323" s="285"/>
      <c r="I323" s="288"/>
      <c r="J323" s="285"/>
      <c r="K323" s="288"/>
      <c r="L323" s="285"/>
      <c r="M323" s="285"/>
      <c r="N323" s="285"/>
      <c r="O323" s="285"/>
      <c r="P323" s="285"/>
      <c r="Q323" s="285"/>
      <c r="R323" s="285"/>
      <c r="S323" s="285"/>
      <c r="T323" s="285"/>
      <c r="U323" s="285"/>
      <c r="V323" s="285"/>
      <c r="W323" s="285"/>
      <c r="X323" s="285"/>
      <c r="Y323" s="285"/>
      <c r="Z323" s="285"/>
    </row>
    <row r="324" spans="1:26" ht="9.75" customHeight="1">
      <c r="A324" s="285"/>
      <c r="B324" s="285"/>
      <c r="C324" s="288"/>
      <c r="D324" s="285"/>
      <c r="E324" s="285"/>
      <c r="F324" s="285"/>
      <c r="G324" s="285"/>
      <c r="H324" s="285"/>
      <c r="I324" s="288"/>
      <c r="J324" s="285"/>
      <c r="K324" s="288"/>
      <c r="L324" s="285"/>
      <c r="M324" s="285"/>
      <c r="N324" s="285"/>
      <c r="O324" s="285"/>
      <c r="P324" s="285"/>
      <c r="Q324" s="285"/>
      <c r="R324" s="285"/>
      <c r="S324" s="285"/>
      <c r="T324" s="285"/>
      <c r="U324" s="285"/>
      <c r="V324" s="285"/>
      <c r="W324" s="285"/>
      <c r="X324" s="285"/>
      <c r="Y324" s="285"/>
      <c r="Z324" s="285"/>
    </row>
    <row r="325" spans="1:26" ht="9.75" customHeight="1">
      <c r="A325" s="285"/>
      <c r="B325" s="285"/>
      <c r="C325" s="288"/>
      <c r="D325" s="285"/>
      <c r="E325" s="285"/>
      <c r="F325" s="285"/>
      <c r="G325" s="285"/>
      <c r="H325" s="285"/>
      <c r="I325" s="288"/>
      <c r="J325" s="285"/>
      <c r="K325" s="288"/>
      <c r="L325" s="285"/>
      <c r="M325" s="285"/>
      <c r="N325" s="285"/>
      <c r="O325" s="285"/>
      <c r="P325" s="285"/>
      <c r="Q325" s="285"/>
      <c r="R325" s="285"/>
      <c r="S325" s="285"/>
      <c r="T325" s="285"/>
      <c r="U325" s="285"/>
      <c r="V325" s="285"/>
      <c r="W325" s="285"/>
      <c r="X325" s="285"/>
      <c r="Y325" s="285"/>
      <c r="Z325" s="285"/>
    </row>
    <row r="326" spans="1:26" ht="9.75" customHeight="1">
      <c r="A326" s="285"/>
      <c r="B326" s="285"/>
      <c r="C326" s="288"/>
      <c r="D326" s="285"/>
      <c r="E326" s="285"/>
      <c r="F326" s="285"/>
      <c r="G326" s="285"/>
      <c r="H326" s="285"/>
      <c r="I326" s="288"/>
      <c r="J326" s="285"/>
      <c r="K326" s="288"/>
      <c r="L326" s="285"/>
      <c r="M326" s="285"/>
      <c r="N326" s="285"/>
      <c r="O326" s="285"/>
      <c r="P326" s="285"/>
      <c r="Q326" s="285"/>
      <c r="R326" s="285"/>
      <c r="S326" s="285"/>
      <c r="T326" s="285"/>
      <c r="U326" s="285"/>
      <c r="V326" s="285"/>
      <c r="W326" s="285"/>
      <c r="X326" s="285"/>
      <c r="Y326" s="285"/>
      <c r="Z326" s="285"/>
    </row>
    <row r="327" spans="1:26" ht="9.75" customHeight="1">
      <c r="A327" s="285"/>
      <c r="B327" s="285"/>
      <c r="C327" s="288"/>
      <c r="D327" s="285"/>
      <c r="E327" s="285"/>
      <c r="F327" s="285"/>
      <c r="G327" s="285"/>
      <c r="H327" s="285"/>
      <c r="I327" s="288"/>
      <c r="J327" s="285"/>
      <c r="K327" s="288"/>
      <c r="L327" s="285"/>
      <c r="M327" s="285"/>
      <c r="N327" s="285"/>
      <c r="O327" s="285"/>
      <c r="P327" s="285"/>
      <c r="Q327" s="285"/>
      <c r="R327" s="285"/>
      <c r="S327" s="285"/>
      <c r="T327" s="285"/>
      <c r="U327" s="285"/>
      <c r="V327" s="285"/>
      <c r="W327" s="285"/>
      <c r="X327" s="285"/>
      <c r="Y327" s="285"/>
      <c r="Z327" s="285"/>
    </row>
    <row r="328" spans="1:26" ht="9.75" customHeight="1">
      <c r="A328" s="285"/>
      <c r="B328" s="285"/>
      <c r="C328" s="288"/>
      <c r="D328" s="285"/>
      <c r="E328" s="285"/>
      <c r="F328" s="285"/>
      <c r="G328" s="285"/>
      <c r="H328" s="285"/>
      <c r="I328" s="288"/>
      <c r="J328" s="285"/>
      <c r="K328" s="288"/>
      <c r="L328" s="285"/>
      <c r="M328" s="285"/>
      <c r="N328" s="285"/>
      <c r="O328" s="285"/>
      <c r="P328" s="285"/>
      <c r="Q328" s="285"/>
      <c r="R328" s="285"/>
      <c r="S328" s="285"/>
      <c r="T328" s="285"/>
      <c r="U328" s="285"/>
      <c r="V328" s="285"/>
      <c r="W328" s="285"/>
      <c r="X328" s="285"/>
      <c r="Y328" s="285"/>
      <c r="Z328" s="285"/>
    </row>
    <row r="329" spans="1:26" ht="9.75" customHeight="1">
      <c r="A329" s="285"/>
      <c r="B329" s="285"/>
      <c r="C329" s="288"/>
      <c r="D329" s="285"/>
      <c r="E329" s="285"/>
      <c r="F329" s="285"/>
      <c r="G329" s="285"/>
      <c r="H329" s="285"/>
      <c r="I329" s="288"/>
      <c r="J329" s="285"/>
      <c r="K329" s="288"/>
      <c r="L329" s="285"/>
      <c r="M329" s="285"/>
      <c r="N329" s="285"/>
      <c r="O329" s="285"/>
      <c r="P329" s="285"/>
      <c r="Q329" s="285"/>
      <c r="R329" s="285"/>
      <c r="S329" s="285"/>
      <c r="T329" s="285"/>
      <c r="U329" s="285"/>
      <c r="V329" s="285"/>
      <c r="W329" s="285"/>
      <c r="X329" s="285"/>
      <c r="Y329" s="285"/>
      <c r="Z329" s="285"/>
    </row>
    <row r="330" spans="1:26" ht="9.75" customHeight="1">
      <c r="A330" s="285"/>
      <c r="B330" s="285"/>
      <c r="C330" s="288"/>
      <c r="D330" s="285"/>
      <c r="E330" s="285"/>
      <c r="F330" s="285"/>
      <c r="G330" s="285"/>
      <c r="H330" s="285"/>
      <c r="I330" s="288"/>
      <c r="J330" s="285"/>
      <c r="K330" s="288"/>
      <c r="L330" s="285"/>
      <c r="M330" s="285"/>
      <c r="N330" s="285"/>
      <c r="O330" s="285"/>
      <c r="P330" s="285"/>
      <c r="Q330" s="285"/>
      <c r="R330" s="285"/>
      <c r="S330" s="285"/>
      <c r="T330" s="285"/>
      <c r="U330" s="285"/>
      <c r="V330" s="285"/>
      <c r="W330" s="285"/>
      <c r="X330" s="285"/>
      <c r="Y330" s="285"/>
      <c r="Z330" s="285"/>
    </row>
    <row r="331" spans="1:26" ht="9.75" customHeight="1">
      <c r="A331" s="285"/>
      <c r="B331" s="285"/>
      <c r="C331" s="288"/>
      <c r="D331" s="285"/>
      <c r="E331" s="285"/>
      <c r="F331" s="285"/>
      <c r="G331" s="285"/>
      <c r="H331" s="285"/>
      <c r="I331" s="288"/>
      <c r="J331" s="285"/>
      <c r="K331" s="288"/>
      <c r="L331" s="285"/>
      <c r="M331" s="285"/>
      <c r="N331" s="285"/>
      <c r="O331" s="285"/>
      <c r="P331" s="285"/>
      <c r="Q331" s="285"/>
      <c r="R331" s="285"/>
      <c r="S331" s="285"/>
      <c r="T331" s="285"/>
      <c r="U331" s="285"/>
      <c r="V331" s="285"/>
      <c r="W331" s="285"/>
      <c r="X331" s="285"/>
      <c r="Y331" s="285"/>
      <c r="Z331" s="285"/>
    </row>
    <row r="332" spans="1:26" ht="9.75" customHeight="1">
      <c r="A332" s="285"/>
      <c r="B332" s="285"/>
      <c r="C332" s="288"/>
      <c r="D332" s="285"/>
      <c r="E332" s="285"/>
      <c r="F332" s="285"/>
      <c r="G332" s="285"/>
      <c r="H332" s="285"/>
      <c r="I332" s="288"/>
      <c r="J332" s="285"/>
      <c r="K332" s="288"/>
      <c r="L332" s="285"/>
      <c r="M332" s="285"/>
      <c r="N332" s="285"/>
      <c r="O332" s="285"/>
      <c r="P332" s="285"/>
      <c r="Q332" s="285"/>
      <c r="R332" s="285"/>
      <c r="S332" s="285"/>
      <c r="T332" s="285"/>
      <c r="U332" s="285"/>
      <c r="V332" s="285"/>
      <c r="W332" s="285"/>
      <c r="X332" s="285"/>
      <c r="Y332" s="285"/>
      <c r="Z332" s="285"/>
    </row>
    <row r="333" spans="1:26" ht="9.75" customHeight="1">
      <c r="A333" s="285"/>
      <c r="B333" s="285"/>
      <c r="C333" s="288"/>
      <c r="D333" s="285"/>
      <c r="E333" s="285"/>
      <c r="F333" s="285"/>
      <c r="G333" s="285"/>
      <c r="H333" s="285"/>
      <c r="I333" s="288"/>
      <c r="J333" s="285"/>
      <c r="K333" s="288"/>
      <c r="L333" s="285"/>
      <c r="M333" s="285"/>
      <c r="N333" s="285"/>
      <c r="O333" s="285"/>
      <c r="P333" s="285"/>
      <c r="Q333" s="285"/>
      <c r="R333" s="285"/>
      <c r="S333" s="285"/>
      <c r="T333" s="285"/>
      <c r="U333" s="285"/>
      <c r="V333" s="285"/>
      <c r="W333" s="285"/>
      <c r="X333" s="285"/>
      <c r="Y333" s="285"/>
      <c r="Z333" s="285"/>
    </row>
    <row r="334" spans="1:26" ht="9.75" customHeight="1">
      <c r="A334" s="285"/>
      <c r="B334" s="285"/>
      <c r="C334" s="288"/>
      <c r="D334" s="285"/>
      <c r="E334" s="285"/>
      <c r="F334" s="285"/>
      <c r="G334" s="285"/>
      <c r="H334" s="285"/>
      <c r="I334" s="288"/>
      <c r="J334" s="285"/>
      <c r="K334" s="288"/>
      <c r="L334" s="285"/>
      <c r="M334" s="285"/>
      <c r="N334" s="285"/>
      <c r="O334" s="285"/>
      <c r="P334" s="285"/>
      <c r="Q334" s="285"/>
      <c r="R334" s="285"/>
      <c r="S334" s="285"/>
      <c r="T334" s="285"/>
      <c r="U334" s="285"/>
      <c r="V334" s="285"/>
      <c r="W334" s="285"/>
      <c r="X334" s="285"/>
      <c r="Y334" s="285"/>
      <c r="Z334" s="285"/>
    </row>
    <row r="335" spans="1:26" ht="9.75" customHeight="1">
      <c r="A335" s="285"/>
      <c r="B335" s="285"/>
      <c r="C335" s="288"/>
      <c r="D335" s="285"/>
      <c r="E335" s="285"/>
      <c r="F335" s="285"/>
      <c r="G335" s="285"/>
      <c r="H335" s="285"/>
      <c r="I335" s="288"/>
      <c r="J335" s="285"/>
      <c r="K335" s="288"/>
      <c r="L335" s="285"/>
      <c r="M335" s="285"/>
      <c r="N335" s="285"/>
      <c r="O335" s="285"/>
      <c r="P335" s="285"/>
      <c r="Q335" s="285"/>
      <c r="R335" s="285"/>
      <c r="S335" s="285"/>
      <c r="T335" s="285"/>
      <c r="U335" s="285"/>
      <c r="V335" s="285"/>
      <c r="W335" s="285"/>
      <c r="X335" s="285"/>
      <c r="Y335" s="285"/>
      <c r="Z335" s="285"/>
    </row>
    <row r="336" spans="1:26" ht="9.75" customHeight="1">
      <c r="A336" s="285"/>
      <c r="B336" s="285"/>
      <c r="C336" s="288"/>
      <c r="D336" s="285"/>
      <c r="E336" s="285"/>
      <c r="F336" s="285"/>
      <c r="G336" s="285"/>
      <c r="H336" s="285"/>
      <c r="I336" s="288"/>
      <c r="J336" s="285"/>
      <c r="K336" s="288"/>
      <c r="L336" s="285"/>
      <c r="M336" s="285"/>
      <c r="N336" s="285"/>
      <c r="O336" s="285"/>
      <c r="P336" s="285"/>
      <c r="Q336" s="285"/>
      <c r="R336" s="285"/>
      <c r="S336" s="285"/>
      <c r="T336" s="285"/>
      <c r="U336" s="285"/>
      <c r="V336" s="285"/>
      <c r="W336" s="285"/>
      <c r="X336" s="285"/>
      <c r="Y336" s="285"/>
      <c r="Z336" s="285"/>
    </row>
    <row r="337" spans="1:26" ht="9.75" customHeight="1">
      <c r="A337" s="285"/>
      <c r="B337" s="285"/>
      <c r="C337" s="288"/>
      <c r="D337" s="285"/>
      <c r="E337" s="285"/>
      <c r="F337" s="285"/>
      <c r="G337" s="285"/>
      <c r="H337" s="285"/>
      <c r="I337" s="288"/>
      <c r="J337" s="285"/>
      <c r="K337" s="288"/>
      <c r="L337" s="285"/>
      <c r="M337" s="285"/>
      <c r="N337" s="285"/>
      <c r="O337" s="285"/>
      <c r="P337" s="285"/>
      <c r="Q337" s="285"/>
      <c r="R337" s="285"/>
      <c r="S337" s="285"/>
      <c r="T337" s="285"/>
      <c r="U337" s="285"/>
      <c r="V337" s="285"/>
      <c r="W337" s="285"/>
      <c r="X337" s="285"/>
      <c r="Y337" s="285"/>
      <c r="Z337" s="285"/>
    </row>
    <row r="338" spans="1:26" ht="9.75" customHeight="1">
      <c r="A338" s="285"/>
      <c r="B338" s="285"/>
      <c r="C338" s="288"/>
      <c r="D338" s="285"/>
      <c r="E338" s="285"/>
      <c r="F338" s="285"/>
      <c r="G338" s="285"/>
      <c r="H338" s="285"/>
      <c r="I338" s="288"/>
      <c r="J338" s="285"/>
      <c r="K338" s="288"/>
      <c r="L338" s="285"/>
      <c r="M338" s="285"/>
      <c r="N338" s="285"/>
      <c r="O338" s="285"/>
      <c r="P338" s="285"/>
      <c r="Q338" s="285"/>
      <c r="R338" s="285"/>
      <c r="S338" s="285"/>
      <c r="T338" s="285"/>
      <c r="U338" s="285"/>
      <c r="V338" s="285"/>
      <c r="W338" s="285"/>
      <c r="X338" s="285"/>
      <c r="Y338" s="285"/>
      <c r="Z338" s="285"/>
    </row>
    <row r="339" spans="1:26" ht="9.75" customHeight="1">
      <c r="A339" s="285"/>
      <c r="B339" s="285"/>
      <c r="C339" s="288"/>
      <c r="D339" s="285"/>
      <c r="E339" s="285"/>
      <c r="F339" s="285"/>
      <c r="G339" s="285"/>
      <c r="H339" s="285"/>
      <c r="I339" s="288"/>
      <c r="J339" s="285"/>
      <c r="K339" s="288"/>
      <c r="L339" s="285"/>
      <c r="M339" s="285"/>
      <c r="N339" s="285"/>
      <c r="O339" s="285"/>
      <c r="P339" s="285"/>
      <c r="Q339" s="285"/>
      <c r="R339" s="285"/>
      <c r="S339" s="285"/>
      <c r="T339" s="285"/>
      <c r="U339" s="285"/>
      <c r="V339" s="285"/>
      <c r="W339" s="285"/>
      <c r="X339" s="285"/>
      <c r="Y339" s="285"/>
      <c r="Z339" s="285"/>
    </row>
    <row r="340" spans="1:26" ht="9.75" customHeight="1">
      <c r="A340" s="285"/>
      <c r="B340" s="285"/>
      <c r="C340" s="288"/>
      <c r="D340" s="285"/>
      <c r="E340" s="285"/>
      <c r="F340" s="285"/>
      <c r="G340" s="285"/>
      <c r="H340" s="285"/>
      <c r="I340" s="288"/>
      <c r="J340" s="285"/>
      <c r="K340" s="288"/>
      <c r="L340" s="285"/>
      <c r="M340" s="285"/>
      <c r="N340" s="285"/>
      <c r="O340" s="285"/>
      <c r="P340" s="285"/>
      <c r="Q340" s="285"/>
      <c r="R340" s="285"/>
      <c r="S340" s="285"/>
      <c r="T340" s="285"/>
      <c r="U340" s="285"/>
      <c r="V340" s="285"/>
      <c r="W340" s="285"/>
      <c r="X340" s="285"/>
      <c r="Y340" s="285"/>
      <c r="Z340" s="285"/>
    </row>
    <row r="341" spans="1:26" ht="9.75" customHeight="1">
      <c r="A341" s="285"/>
      <c r="B341" s="285"/>
      <c r="C341" s="288"/>
      <c r="D341" s="285"/>
      <c r="E341" s="285"/>
      <c r="F341" s="285"/>
      <c r="G341" s="285"/>
      <c r="H341" s="285"/>
      <c r="I341" s="288"/>
      <c r="J341" s="285"/>
      <c r="K341" s="288"/>
      <c r="L341" s="285"/>
      <c r="M341" s="285"/>
      <c r="N341" s="285"/>
      <c r="O341" s="285"/>
      <c r="P341" s="285"/>
      <c r="Q341" s="285"/>
      <c r="R341" s="285"/>
      <c r="S341" s="285"/>
      <c r="T341" s="285"/>
      <c r="U341" s="285"/>
      <c r="V341" s="285"/>
      <c r="W341" s="285"/>
      <c r="X341" s="285"/>
      <c r="Y341" s="285"/>
      <c r="Z341" s="285"/>
    </row>
    <row r="342" spans="1:26" ht="9.75" customHeight="1">
      <c r="A342" s="285"/>
      <c r="B342" s="285"/>
      <c r="C342" s="288"/>
      <c r="D342" s="285"/>
      <c r="E342" s="285"/>
      <c r="F342" s="285"/>
      <c r="G342" s="285"/>
      <c r="H342" s="285"/>
      <c r="I342" s="288"/>
      <c r="J342" s="285"/>
      <c r="K342" s="288"/>
      <c r="L342" s="285"/>
      <c r="M342" s="285"/>
      <c r="N342" s="285"/>
      <c r="O342" s="285"/>
      <c r="P342" s="285"/>
      <c r="Q342" s="285"/>
      <c r="R342" s="285"/>
      <c r="S342" s="285"/>
      <c r="T342" s="285"/>
      <c r="U342" s="285"/>
      <c r="V342" s="285"/>
      <c r="W342" s="285"/>
      <c r="X342" s="285"/>
      <c r="Y342" s="285"/>
      <c r="Z342" s="285"/>
    </row>
    <row r="343" spans="1:26" ht="9.75" customHeight="1">
      <c r="A343" s="285"/>
      <c r="B343" s="285"/>
      <c r="C343" s="288"/>
      <c r="D343" s="285"/>
      <c r="E343" s="285"/>
      <c r="F343" s="285"/>
      <c r="G343" s="285"/>
      <c r="H343" s="285"/>
      <c r="I343" s="288"/>
      <c r="J343" s="285"/>
      <c r="K343" s="288"/>
      <c r="L343" s="285"/>
      <c r="M343" s="285"/>
      <c r="N343" s="285"/>
      <c r="O343" s="285"/>
      <c r="P343" s="285"/>
      <c r="Q343" s="285"/>
      <c r="R343" s="285"/>
      <c r="S343" s="285"/>
      <c r="T343" s="285"/>
      <c r="U343" s="285"/>
      <c r="V343" s="285"/>
      <c r="W343" s="285"/>
      <c r="X343" s="285"/>
      <c r="Y343" s="285"/>
      <c r="Z343" s="285"/>
    </row>
    <row r="344" spans="1:26" ht="9.75" customHeight="1">
      <c r="A344" s="285"/>
      <c r="B344" s="285"/>
      <c r="C344" s="288"/>
      <c r="D344" s="285"/>
      <c r="E344" s="285"/>
      <c r="F344" s="285"/>
      <c r="G344" s="285"/>
      <c r="H344" s="285"/>
      <c r="I344" s="288"/>
      <c r="J344" s="285"/>
      <c r="K344" s="288"/>
      <c r="L344" s="285"/>
      <c r="M344" s="285"/>
      <c r="N344" s="285"/>
      <c r="O344" s="285"/>
      <c r="P344" s="285"/>
      <c r="Q344" s="285"/>
      <c r="R344" s="285"/>
      <c r="S344" s="285"/>
      <c r="T344" s="285"/>
      <c r="U344" s="285"/>
      <c r="V344" s="285"/>
      <c r="W344" s="285"/>
      <c r="X344" s="285"/>
      <c r="Y344" s="285"/>
      <c r="Z344" s="285"/>
    </row>
    <row r="345" spans="1:26" ht="9.75" customHeight="1">
      <c r="A345" s="285"/>
      <c r="B345" s="285"/>
      <c r="C345" s="288"/>
      <c r="D345" s="285"/>
      <c r="E345" s="285"/>
      <c r="F345" s="285"/>
      <c r="G345" s="285"/>
      <c r="H345" s="285"/>
      <c r="I345" s="288"/>
      <c r="J345" s="285"/>
      <c r="K345" s="288"/>
      <c r="L345" s="285"/>
      <c r="M345" s="285"/>
      <c r="N345" s="285"/>
      <c r="O345" s="285"/>
      <c r="P345" s="285"/>
      <c r="Q345" s="285"/>
      <c r="R345" s="285"/>
      <c r="S345" s="285"/>
      <c r="T345" s="285"/>
      <c r="U345" s="285"/>
      <c r="V345" s="285"/>
      <c r="W345" s="285"/>
      <c r="X345" s="285"/>
      <c r="Y345" s="285"/>
      <c r="Z345" s="285"/>
    </row>
    <row r="346" spans="1:26" ht="9.75" customHeight="1">
      <c r="A346" s="285"/>
      <c r="B346" s="285"/>
      <c r="C346" s="288"/>
      <c r="D346" s="285"/>
      <c r="E346" s="285"/>
      <c r="F346" s="285"/>
      <c r="G346" s="285"/>
      <c r="H346" s="285"/>
      <c r="I346" s="288"/>
      <c r="J346" s="285"/>
      <c r="K346" s="288"/>
      <c r="L346" s="285"/>
      <c r="M346" s="285"/>
      <c r="N346" s="285"/>
      <c r="O346" s="285"/>
      <c r="P346" s="285"/>
      <c r="Q346" s="285"/>
      <c r="R346" s="285"/>
      <c r="S346" s="285"/>
      <c r="T346" s="285"/>
      <c r="U346" s="285"/>
      <c r="V346" s="285"/>
      <c r="W346" s="285"/>
      <c r="X346" s="285"/>
      <c r="Y346" s="285"/>
      <c r="Z346" s="285"/>
    </row>
    <row r="347" spans="1:26" ht="9.75" customHeight="1">
      <c r="A347" s="285"/>
      <c r="B347" s="285"/>
      <c r="C347" s="288"/>
      <c r="D347" s="285"/>
      <c r="E347" s="285"/>
      <c r="F347" s="285"/>
      <c r="G347" s="285"/>
      <c r="H347" s="285"/>
      <c r="I347" s="288"/>
      <c r="J347" s="285"/>
      <c r="K347" s="288"/>
      <c r="L347" s="285"/>
      <c r="M347" s="285"/>
      <c r="N347" s="285"/>
      <c r="O347" s="285"/>
      <c r="P347" s="285"/>
      <c r="Q347" s="285"/>
      <c r="R347" s="285"/>
      <c r="S347" s="285"/>
      <c r="T347" s="285"/>
      <c r="U347" s="285"/>
      <c r="V347" s="285"/>
      <c r="W347" s="285"/>
      <c r="X347" s="285"/>
      <c r="Y347" s="285"/>
      <c r="Z347" s="285"/>
    </row>
    <row r="348" spans="1:26" ht="9.75" customHeight="1">
      <c r="A348" s="285"/>
      <c r="B348" s="285"/>
      <c r="C348" s="288"/>
      <c r="D348" s="285"/>
      <c r="E348" s="285"/>
      <c r="F348" s="285"/>
      <c r="G348" s="285"/>
      <c r="H348" s="285"/>
      <c r="I348" s="288"/>
      <c r="J348" s="285"/>
      <c r="K348" s="288"/>
      <c r="L348" s="285"/>
      <c r="M348" s="285"/>
      <c r="N348" s="285"/>
      <c r="O348" s="285"/>
      <c r="P348" s="285"/>
      <c r="Q348" s="285"/>
      <c r="R348" s="285"/>
      <c r="S348" s="285"/>
      <c r="T348" s="285"/>
      <c r="U348" s="285"/>
      <c r="V348" s="285"/>
      <c r="W348" s="285"/>
      <c r="X348" s="285"/>
      <c r="Y348" s="285"/>
      <c r="Z348" s="285"/>
    </row>
    <row r="349" spans="1:26" ht="9.75" customHeight="1">
      <c r="A349" s="285"/>
      <c r="B349" s="285"/>
      <c r="C349" s="288"/>
      <c r="D349" s="285"/>
      <c r="E349" s="285"/>
      <c r="F349" s="285"/>
      <c r="G349" s="285"/>
      <c r="H349" s="285"/>
      <c r="I349" s="288"/>
      <c r="J349" s="285"/>
      <c r="K349" s="288"/>
      <c r="L349" s="285"/>
      <c r="M349" s="285"/>
      <c r="N349" s="285"/>
      <c r="O349" s="285"/>
      <c r="P349" s="285"/>
      <c r="Q349" s="285"/>
      <c r="R349" s="285"/>
      <c r="S349" s="285"/>
      <c r="T349" s="285"/>
      <c r="U349" s="285"/>
      <c r="V349" s="285"/>
      <c r="W349" s="285"/>
      <c r="X349" s="285"/>
      <c r="Y349" s="285"/>
      <c r="Z349" s="285"/>
    </row>
    <row r="350" spans="1:26" ht="9.75" customHeight="1">
      <c r="A350" s="285"/>
      <c r="B350" s="285"/>
      <c r="C350" s="288"/>
      <c r="D350" s="285"/>
      <c r="E350" s="285"/>
      <c r="F350" s="285"/>
      <c r="G350" s="285"/>
      <c r="H350" s="285"/>
      <c r="I350" s="288"/>
      <c r="J350" s="285"/>
      <c r="K350" s="288"/>
      <c r="L350" s="285"/>
      <c r="M350" s="285"/>
      <c r="N350" s="285"/>
      <c r="O350" s="285"/>
      <c r="P350" s="285"/>
      <c r="Q350" s="285"/>
      <c r="R350" s="285"/>
      <c r="S350" s="285"/>
      <c r="T350" s="285"/>
      <c r="U350" s="285"/>
      <c r="V350" s="285"/>
      <c r="W350" s="285"/>
      <c r="X350" s="285"/>
      <c r="Y350" s="285"/>
      <c r="Z350" s="285"/>
    </row>
    <row r="351" spans="1:26" ht="9.75" customHeight="1">
      <c r="A351" s="285"/>
      <c r="B351" s="285"/>
      <c r="C351" s="288"/>
      <c r="D351" s="285"/>
      <c r="E351" s="285"/>
      <c r="F351" s="285"/>
      <c r="G351" s="285"/>
      <c r="H351" s="285"/>
      <c r="I351" s="288"/>
      <c r="J351" s="285"/>
      <c r="K351" s="288"/>
      <c r="L351" s="285"/>
      <c r="M351" s="285"/>
      <c r="N351" s="285"/>
      <c r="O351" s="285"/>
      <c r="P351" s="285"/>
      <c r="Q351" s="285"/>
      <c r="R351" s="285"/>
      <c r="S351" s="285"/>
      <c r="T351" s="285"/>
      <c r="U351" s="285"/>
      <c r="V351" s="285"/>
      <c r="W351" s="285"/>
      <c r="X351" s="285"/>
      <c r="Y351" s="285"/>
      <c r="Z351" s="285"/>
    </row>
    <row r="352" spans="1:26" ht="9.75" customHeight="1">
      <c r="A352" s="285"/>
      <c r="B352" s="285"/>
      <c r="C352" s="288"/>
      <c r="D352" s="285"/>
      <c r="E352" s="285"/>
      <c r="F352" s="285"/>
      <c r="G352" s="285"/>
      <c r="H352" s="285"/>
      <c r="I352" s="288"/>
      <c r="J352" s="285"/>
      <c r="K352" s="288"/>
      <c r="L352" s="285"/>
      <c r="M352" s="285"/>
      <c r="N352" s="285"/>
      <c r="O352" s="285"/>
      <c r="P352" s="285"/>
      <c r="Q352" s="285"/>
      <c r="R352" s="285"/>
      <c r="S352" s="285"/>
      <c r="T352" s="285"/>
      <c r="U352" s="285"/>
      <c r="V352" s="285"/>
      <c r="W352" s="285"/>
      <c r="X352" s="285"/>
      <c r="Y352" s="285"/>
      <c r="Z352" s="285"/>
    </row>
    <row r="353" spans="1:26" ht="9.75" customHeight="1">
      <c r="A353" s="285"/>
      <c r="B353" s="285"/>
      <c r="C353" s="288"/>
      <c r="D353" s="285"/>
      <c r="E353" s="285"/>
      <c r="F353" s="285"/>
      <c r="G353" s="285"/>
      <c r="H353" s="285"/>
      <c r="I353" s="288"/>
      <c r="J353" s="285"/>
      <c r="K353" s="288"/>
      <c r="L353" s="285"/>
      <c r="M353" s="285"/>
      <c r="N353" s="285"/>
      <c r="O353" s="285"/>
      <c r="P353" s="285"/>
      <c r="Q353" s="285"/>
      <c r="R353" s="285"/>
      <c r="S353" s="285"/>
      <c r="T353" s="285"/>
      <c r="U353" s="285"/>
      <c r="V353" s="285"/>
      <c r="W353" s="285"/>
      <c r="X353" s="285"/>
      <c r="Y353" s="285"/>
      <c r="Z353" s="285"/>
    </row>
    <row r="354" spans="1:26" ht="9.75" customHeight="1">
      <c r="A354" s="285"/>
      <c r="B354" s="285"/>
      <c r="C354" s="288"/>
      <c r="D354" s="285"/>
      <c r="E354" s="285"/>
      <c r="F354" s="285"/>
      <c r="G354" s="285"/>
      <c r="H354" s="285"/>
      <c r="I354" s="288"/>
      <c r="J354" s="285"/>
      <c r="K354" s="288"/>
      <c r="L354" s="285"/>
      <c r="M354" s="285"/>
      <c r="N354" s="285"/>
      <c r="O354" s="285"/>
      <c r="P354" s="285"/>
      <c r="Q354" s="285"/>
      <c r="R354" s="285"/>
      <c r="S354" s="285"/>
      <c r="T354" s="285"/>
      <c r="U354" s="285"/>
      <c r="V354" s="285"/>
      <c r="W354" s="285"/>
      <c r="X354" s="285"/>
      <c r="Y354" s="285"/>
      <c r="Z354" s="285"/>
    </row>
    <row r="355" spans="1:26" ht="9.75" customHeight="1">
      <c r="A355" s="285"/>
      <c r="B355" s="285"/>
      <c r="C355" s="288"/>
      <c r="D355" s="285"/>
      <c r="E355" s="285"/>
      <c r="F355" s="285"/>
      <c r="G355" s="285"/>
      <c r="H355" s="285"/>
      <c r="I355" s="288"/>
      <c r="J355" s="285"/>
      <c r="K355" s="288"/>
      <c r="L355" s="285"/>
      <c r="M355" s="285"/>
      <c r="N355" s="285"/>
      <c r="O355" s="285"/>
      <c r="P355" s="285"/>
      <c r="Q355" s="285"/>
      <c r="R355" s="285"/>
      <c r="S355" s="285"/>
      <c r="T355" s="285"/>
      <c r="U355" s="285"/>
      <c r="V355" s="285"/>
      <c r="W355" s="285"/>
      <c r="X355" s="285"/>
      <c r="Y355" s="285"/>
      <c r="Z355" s="285"/>
    </row>
    <row r="356" spans="1:26" ht="9.75" customHeight="1">
      <c r="A356" s="285"/>
      <c r="B356" s="285"/>
      <c r="C356" s="288"/>
      <c r="D356" s="285"/>
      <c r="E356" s="285"/>
      <c r="F356" s="285"/>
      <c r="G356" s="285"/>
      <c r="H356" s="285"/>
      <c r="I356" s="288"/>
      <c r="J356" s="285"/>
      <c r="K356" s="288"/>
      <c r="L356" s="285"/>
      <c r="M356" s="285"/>
      <c r="N356" s="285"/>
      <c r="O356" s="285"/>
      <c r="P356" s="285"/>
      <c r="Q356" s="285"/>
      <c r="R356" s="285"/>
      <c r="S356" s="285"/>
      <c r="T356" s="285"/>
      <c r="U356" s="285"/>
      <c r="V356" s="285"/>
      <c r="W356" s="285"/>
      <c r="X356" s="285"/>
      <c r="Y356" s="285"/>
      <c r="Z356" s="285"/>
    </row>
    <row r="357" spans="1:26" ht="9.75" customHeight="1">
      <c r="A357" s="285"/>
      <c r="B357" s="285"/>
      <c r="C357" s="288"/>
      <c r="D357" s="285"/>
      <c r="E357" s="285"/>
      <c r="F357" s="285"/>
      <c r="G357" s="285"/>
      <c r="H357" s="285"/>
      <c r="I357" s="288"/>
      <c r="J357" s="285"/>
      <c r="K357" s="288"/>
      <c r="L357" s="285"/>
      <c r="M357" s="285"/>
      <c r="N357" s="285"/>
      <c r="O357" s="285"/>
      <c r="P357" s="285"/>
      <c r="Q357" s="285"/>
      <c r="R357" s="285"/>
      <c r="S357" s="285"/>
      <c r="T357" s="285"/>
      <c r="U357" s="285"/>
      <c r="V357" s="285"/>
      <c r="W357" s="285"/>
      <c r="X357" s="285"/>
      <c r="Y357" s="285"/>
      <c r="Z357" s="285"/>
    </row>
    <row r="358" spans="1:26" ht="9.75" customHeight="1">
      <c r="A358" s="285"/>
      <c r="B358" s="285"/>
      <c r="C358" s="288"/>
      <c r="D358" s="285"/>
      <c r="E358" s="285"/>
      <c r="F358" s="285"/>
      <c r="G358" s="285"/>
      <c r="H358" s="285"/>
      <c r="I358" s="288"/>
      <c r="J358" s="285"/>
      <c r="K358" s="288"/>
      <c r="L358" s="285"/>
      <c r="M358" s="285"/>
      <c r="N358" s="285"/>
      <c r="O358" s="285"/>
      <c r="P358" s="285"/>
      <c r="Q358" s="285"/>
      <c r="R358" s="285"/>
      <c r="S358" s="285"/>
      <c r="T358" s="285"/>
      <c r="U358" s="285"/>
      <c r="V358" s="285"/>
      <c r="W358" s="285"/>
      <c r="X358" s="285"/>
      <c r="Y358" s="285"/>
      <c r="Z358" s="285"/>
    </row>
    <row r="359" spans="1:26" ht="9.75" customHeight="1">
      <c r="A359" s="285"/>
      <c r="B359" s="285"/>
      <c r="C359" s="288"/>
      <c r="D359" s="285"/>
      <c r="E359" s="285"/>
      <c r="F359" s="285"/>
      <c r="G359" s="285"/>
      <c r="H359" s="285"/>
      <c r="I359" s="288"/>
      <c r="J359" s="285"/>
      <c r="K359" s="288"/>
      <c r="L359" s="285"/>
      <c r="M359" s="285"/>
      <c r="N359" s="285"/>
      <c r="O359" s="285"/>
      <c r="P359" s="285"/>
      <c r="Q359" s="285"/>
      <c r="R359" s="285"/>
      <c r="S359" s="285"/>
      <c r="T359" s="285"/>
      <c r="U359" s="285"/>
      <c r="V359" s="285"/>
      <c r="W359" s="285"/>
      <c r="X359" s="285"/>
      <c r="Y359" s="285"/>
      <c r="Z359" s="285"/>
    </row>
    <row r="360" spans="1:26" ht="9.75" customHeight="1">
      <c r="A360" s="285"/>
      <c r="B360" s="285"/>
      <c r="C360" s="288"/>
      <c r="D360" s="285"/>
      <c r="E360" s="285"/>
      <c r="F360" s="285"/>
      <c r="G360" s="285"/>
      <c r="H360" s="285"/>
      <c r="I360" s="288"/>
      <c r="J360" s="285"/>
      <c r="K360" s="288"/>
      <c r="L360" s="285"/>
      <c r="M360" s="285"/>
      <c r="N360" s="285"/>
      <c r="O360" s="285"/>
      <c r="P360" s="285"/>
      <c r="Q360" s="285"/>
      <c r="R360" s="285"/>
      <c r="S360" s="285"/>
      <c r="T360" s="285"/>
      <c r="U360" s="285"/>
      <c r="V360" s="285"/>
      <c r="W360" s="285"/>
      <c r="X360" s="285"/>
      <c r="Y360" s="285"/>
      <c r="Z360" s="285"/>
    </row>
    <row r="361" spans="1:26" ht="9.75" customHeight="1">
      <c r="A361" s="285"/>
      <c r="B361" s="285"/>
      <c r="C361" s="288"/>
      <c r="D361" s="285"/>
      <c r="E361" s="285"/>
      <c r="F361" s="285"/>
      <c r="G361" s="285"/>
      <c r="H361" s="285"/>
      <c r="I361" s="288"/>
      <c r="J361" s="285"/>
      <c r="K361" s="288"/>
      <c r="L361" s="285"/>
      <c r="M361" s="285"/>
      <c r="N361" s="285"/>
      <c r="O361" s="285"/>
      <c r="P361" s="285"/>
      <c r="Q361" s="285"/>
      <c r="R361" s="285"/>
      <c r="S361" s="285"/>
      <c r="T361" s="285"/>
      <c r="U361" s="285"/>
      <c r="V361" s="285"/>
      <c r="W361" s="285"/>
      <c r="X361" s="285"/>
      <c r="Y361" s="285"/>
      <c r="Z361" s="285"/>
    </row>
    <row r="362" spans="1:26" ht="9.75" customHeight="1">
      <c r="A362" s="285"/>
      <c r="B362" s="285"/>
      <c r="C362" s="288"/>
      <c r="D362" s="285"/>
      <c r="E362" s="285"/>
      <c r="F362" s="285"/>
      <c r="G362" s="285"/>
      <c r="H362" s="285"/>
      <c r="I362" s="288"/>
      <c r="J362" s="285"/>
      <c r="K362" s="288"/>
      <c r="L362" s="285"/>
      <c r="M362" s="285"/>
      <c r="N362" s="285"/>
      <c r="O362" s="285"/>
      <c r="P362" s="285"/>
      <c r="Q362" s="285"/>
      <c r="R362" s="285"/>
      <c r="S362" s="285"/>
      <c r="T362" s="285"/>
      <c r="U362" s="285"/>
      <c r="V362" s="285"/>
      <c r="W362" s="285"/>
      <c r="X362" s="285"/>
      <c r="Y362" s="285"/>
      <c r="Z362" s="285"/>
    </row>
    <row r="363" spans="1:26" ht="9.75" customHeight="1">
      <c r="A363" s="285"/>
      <c r="B363" s="285"/>
      <c r="C363" s="288"/>
      <c r="D363" s="285"/>
      <c r="E363" s="285"/>
      <c r="F363" s="285"/>
      <c r="G363" s="285"/>
      <c r="H363" s="285"/>
      <c r="I363" s="288"/>
      <c r="J363" s="285"/>
      <c r="K363" s="288"/>
      <c r="L363" s="285"/>
      <c r="M363" s="285"/>
      <c r="N363" s="285"/>
      <c r="O363" s="285"/>
      <c r="P363" s="285"/>
      <c r="Q363" s="285"/>
      <c r="R363" s="285"/>
      <c r="S363" s="285"/>
      <c r="T363" s="285"/>
      <c r="U363" s="285"/>
      <c r="V363" s="285"/>
      <c r="W363" s="285"/>
      <c r="X363" s="285"/>
      <c r="Y363" s="285"/>
      <c r="Z363" s="285"/>
    </row>
    <row r="364" spans="1:26" ht="9.75" customHeight="1">
      <c r="A364" s="285"/>
      <c r="B364" s="285"/>
      <c r="C364" s="288"/>
      <c r="D364" s="285"/>
      <c r="E364" s="285"/>
      <c r="F364" s="285"/>
      <c r="G364" s="285"/>
      <c r="H364" s="285"/>
      <c r="I364" s="288"/>
      <c r="J364" s="285"/>
      <c r="K364" s="288"/>
      <c r="L364" s="285"/>
      <c r="M364" s="285"/>
      <c r="N364" s="285"/>
      <c r="O364" s="285"/>
      <c r="P364" s="285"/>
      <c r="Q364" s="285"/>
      <c r="R364" s="285"/>
      <c r="S364" s="285"/>
      <c r="T364" s="285"/>
      <c r="U364" s="285"/>
      <c r="V364" s="285"/>
      <c r="W364" s="285"/>
      <c r="X364" s="285"/>
      <c r="Y364" s="285"/>
      <c r="Z364" s="285"/>
    </row>
    <row r="365" spans="1:26" ht="9.75" customHeight="1">
      <c r="A365" s="285"/>
      <c r="B365" s="285"/>
      <c r="C365" s="288"/>
      <c r="D365" s="285"/>
      <c r="E365" s="285"/>
      <c r="F365" s="285"/>
      <c r="G365" s="285"/>
      <c r="H365" s="285"/>
      <c r="I365" s="288"/>
      <c r="J365" s="285"/>
      <c r="K365" s="288"/>
      <c r="L365" s="285"/>
      <c r="M365" s="285"/>
      <c r="N365" s="285"/>
      <c r="O365" s="285"/>
      <c r="P365" s="285"/>
      <c r="Q365" s="285"/>
      <c r="R365" s="285"/>
      <c r="S365" s="285"/>
      <c r="T365" s="285"/>
      <c r="U365" s="285"/>
      <c r="V365" s="285"/>
      <c r="W365" s="285"/>
      <c r="X365" s="285"/>
      <c r="Y365" s="285"/>
      <c r="Z365" s="285"/>
    </row>
    <row r="366" spans="1:26" ht="9.75" customHeight="1">
      <c r="A366" s="285"/>
      <c r="B366" s="285"/>
      <c r="C366" s="288"/>
      <c r="D366" s="285"/>
      <c r="E366" s="285"/>
      <c r="F366" s="285"/>
      <c r="G366" s="285"/>
      <c r="H366" s="285"/>
      <c r="I366" s="288"/>
      <c r="J366" s="285"/>
      <c r="K366" s="288"/>
      <c r="L366" s="285"/>
      <c r="M366" s="285"/>
      <c r="N366" s="285"/>
      <c r="O366" s="285"/>
      <c r="P366" s="285"/>
      <c r="Q366" s="285"/>
      <c r="R366" s="285"/>
      <c r="S366" s="285"/>
      <c r="T366" s="285"/>
      <c r="U366" s="285"/>
      <c r="V366" s="285"/>
      <c r="W366" s="285"/>
      <c r="X366" s="285"/>
      <c r="Y366" s="285"/>
      <c r="Z366" s="285"/>
    </row>
    <row r="367" spans="1:26" ht="9.75" customHeight="1">
      <c r="A367" s="285"/>
      <c r="B367" s="285"/>
      <c r="C367" s="288"/>
      <c r="D367" s="285"/>
      <c r="E367" s="285"/>
      <c r="F367" s="285"/>
      <c r="G367" s="285"/>
      <c r="H367" s="285"/>
      <c r="I367" s="288"/>
      <c r="J367" s="285"/>
      <c r="K367" s="288"/>
      <c r="L367" s="285"/>
      <c r="M367" s="285"/>
      <c r="N367" s="285"/>
      <c r="O367" s="285"/>
      <c r="P367" s="285"/>
      <c r="Q367" s="285"/>
      <c r="R367" s="285"/>
      <c r="S367" s="285"/>
      <c r="T367" s="285"/>
      <c r="U367" s="285"/>
      <c r="V367" s="285"/>
      <c r="W367" s="285"/>
      <c r="X367" s="285"/>
      <c r="Y367" s="285"/>
      <c r="Z367" s="285"/>
    </row>
    <row r="368" spans="1:26" ht="9.75" customHeight="1">
      <c r="A368" s="285"/>
      <c r="B368" s="285"/>
      <c r="C368" s="288"/>
      <c r="D368" s="285"/>
      <c r="E368" s="285"/>
      <c r="F368" s="285"/>
      <c r="G368" s="285"/>
      <c r="H368" s="285"/>
      <c r="I368" s="288"/>
      <c r="J368" s="285"/>
      <c r="K368" s="288"/>
      <c r="L368" s="285"/>
      <c r="M368" s="285"/>
      <c r="N368" s="285"/>
      <c r="O368" s="285"/>
      <c r="P368" s="285"/>
      <c r="Q368" s="285"/>
      <c r="R368" s="285"/>
      <c r="S368" s="285"/>
      <c r="T368" s="285"/>
      <c r="U368" s="285"/>
      <c r="V368" s="285"/>
      <c r="W368" s="285"/>
      <c r="X368" s="285"/>
      <c r="Y368" s="285"/>
      <c r="Z368" s="285"/>
    </row>
    <row r="369" spans="1:26" ht="9.75" customHeight="1">
      <c r="A369" s="285"/>
      <c r="B369" s="285"/>
      <c r="C369" s="288"/>
      <c r="D369" s="285"/>
      <c r="E369" s="285"/>
      <c r="F369" s="285"/>
      <c r="G369" s="285"/>
      <c r="H369" s="285"/>
      <c r="I369" s="288"/>
      <c r="J369" s="285"/>
      <c r="K369" s="288"/>
      <c r="L369" s="285"/>
      <c r="M369" s="285"/>
      <c r="N369" s="285"/>
      <c r="O369" s="285"/>
      <c r="P369" s="285"/>
      <c r="Q369" s="285"/>
      <c r="R369" s="285"/>
      <c r="S369" s="285"/>
      <c r="T369" s="285"/>
      <c r="U369" s="285"/>
      <c r="V369" s="285"/>
      <c r="W369" s="285"/>
      <c r="X369" s="285"/>
      <c r="Y369" s="285"/>
      <c r="Z369" s="285"/>
    </row>
    <row r="370" spans="1:26" ht="9.75" customHeight="1">
      <c r="A370" s="285"/>
      <c r="B370" s="285"/>
      <c r="C370" s="288"/>
      <c r="D370" s="285"/>
      <c r="E370" s="285"/>
      <c r="F370" s="285"/>
      <c r="G370" s="285"/>
      <c r="H370" s="285"/>
      <c r="I370" s="288"/>
      <c r="J370" s="285"/>
      <c r="K370" s="288"/>
      <c r="L370" s="285"/>
      <c r="M370" s="285"/>
      <c r="N370" s="285"/>
      <c r="O370" s="285"/>
      <c r="P370" s="285"/>
      <c r="Q370" s="285"/>
      <c r="R370" s="285"/>
      <c r="S370" s="285"/>
      <c r="T370" s="285"/>
      <c r="U370" s="285"/>
      <c r="V370" s="285"/>
      <c r="W370" s="285"/>
      <c r="X370" s="285"/>
      <c r="Y370" s="285"/>
      <c r="Z370" s="285"/>
    </row>
    <row r="371" spans="1:26" ht="9.75" customHeight="1">
      <c r="A371" s="285"/>
      <c r="B371" s="285"/>
      <c r="C371" s="288"/>
      <c r="D371" s="285"/>
      <c r="E371" s="285"/>
      <c r="F371" s="285"/>
      <c r="G371" s="285"/>
      <c r="H371" s="285"/>
      <c r="I371" s="288"/>
      <c r="J371" s="285"/>
      <c r="K371" s="288"/>
      <c r="L371" s="285"/>
      <c r="M371" s="285"/>
      <c r="N371" s="285"/>
      <c r="O371" s="285"/>
      <c r="P371" s="285"/>
      <c r="Q371" s="285"/>
      <c r="R371" s="285"/>
      <c r="S371" s="285"/>
      <c r="T371" s="285"/>
      <c r="U371" s="285"/>
      <c r="V371" s="285"/>
      <c r="W371" s="285"/>
      <c r="X371" s="285"/>
      <c r="Y371" s="285"/>
      <c r="Z371" s="285"/>
    </row>
    <row r="372" spans="1:26" ht="9.75" customHeight="1">
      <c r="A372" s="285"/>
      <c r="B372" s="285"/>
      <c r="C372" s="288"/>
      <c r="D372" s="285"/>
      <c r="E372" s="285"/>
      <c r="F372" s="285"/>
      <c r="G372" s="285"/>
      <c r="H372" s="285"/>
      <c r="I372" s="288"/>
      <c r="J372" s="285"/>
      <c r="K372" s="288"/>
      <c r="L372" s="285"/>
      <c r="M372" s="285"/>
      <c r="N372" s="285"/>
      <c r="O372" s="285"/>
      <c r="P372" s="285"/>
      <c r="Q372" s="285"/>
      <c r="R372" s="285"/>
      <c r="S372" s="285"/>
      <c r="T372" s="285"/>
      <c r="U372" s="285"/>
      <c r="V372" s="285"/>
      <c r="W372" s="285"/>
      <c r="X372" s="285"/>
      <c r="Y372" s="285"/>
      <c r="Z372" s="285"/>
    </row>
    <row r="373" spans="1:26" ht="9.75" customHeight="1">
      <c r="A373" s="285"/>
      <c r="B373" s="285"/>
      <c r="C373" s="288"/>
      <c r="D373" s="285"/>
      <c r="E373" s="285"/>
      <c r="F373" s="285"/>
      <c r="G373" s="285"/>
      <c r="H373" s="285"/>
      <c r="I373" s="288"/>
      <c r="J373" s="285"/>
      <c r="K373" s="288"/>
      <c r="L373" s="285"/>
      <c r="M373" s="285"/>
      <c r="N373" s="285"/>
      <c r="O373" s="285"/>
      <c r="P373" s="285"/>
      <c r="Q373" s="285"/>
      <c r="R373" s="285"/>
      <c r="S373" s="285"/>
      <c r="T373" s="285"/>
      <c r="U373" s="285"/>
      <c r="V373" s="285"/>
      <c r="W373" s="285"/>
      <c r="X373" s="285"/>
      <c r="Y373" s="285"/>
      <c r="Z373" s="285"/>
    </row>
    <row r="374" spans="1:26" ht="9.75" customHeight="1">
      <c r="A374" s="285"/>
      <c r="B374" s="285"/>
      <c r="C374" s="288"/>
      <c r="D374" s="285"/>
      <c r="E374" s="285"/>
      <c r="F374" s="285"/>
      <c r="G374" s="285"/>
      <c r="H374" s="285"/>
      <c r="I374" s="288"/>
      <c r="J374" s="285"/>
      <c r="K374" s="288"/>
      <c r="L374" s="285"/>
      <c r="M374" s="285"/>
      <c r="N374" s="285"/>
      <c r="O374" s="285"/>
      <c r="P374" s="285"/>
      <c r="Q374" s="285"/>
      <c r="R374" s="285"/>
      <c r="S374" s="285"/>
      <c r="T374" s="285"/>
      <c r="U374" s="285"/>
      <c r="V374" s="285"/>
      <c r="W374" s="285"/>
      <c r="X374" s="285"/>
      <c r="Y374" s="285"/>
      <c r="Z374" s="285"/>
    </row>
    <row r="375" spans="1:26" ht="9.75" customHeight="1">
      <c r="A375" s="285"/>
      <c r="B375" s="285"/>
      <c r="C375" s="288"/>
      <c r="D375" s="285"/>
      <c r="E375" s="285"/>
      <c r="F375" s="285"/>
      <c r="G375" s="285"/>
      <c r="H375" s="285"/>
      <c r="I375" s="288"/>
      <c r="J375" s="285"/>
      <c r="K375" s="288"/>
      <c r="L375" s="285"/>
      <c r="M375" s="285"/>
      <c r="N375" s="285"/>
      <c r="O375" s="285"/>
      <c r="P375" s="285"/>
      <c r="Q375" s="285"/>
      <c r="R375" s="285"/>
      <c r="S375" s="285"/>
      <c r="T375" s="285"/>
      <c r="U375" s="285"/>
      <c r="V375" s="285"/>
      <c r="W375" s="285"/>
      <c r="X375" s="285"/>
      <c r="Y375" s="285"/>
      <c r="Z375" s="285"/>
    </row>
    <row r="376" spans="1:26" ht="9.75" customHeight="1">
      <c r="A376" s="285"/>
      <c r="B376" s="285"/>
      <c r="C376" s="288"/>
      <c r="D376" s="285"/>
      <c r="E376" s="285"/>
      <c r="F376" s="285"/>
      <c r="G376" s="285"/>
      <c r="H376" s="285"/>
      <c r="I376" s="288"/>
      <c r="J376" s="285"/>
      <c r="K376" s="288"/>
      <c r="L376" s="285"/>
      <c r="M376" s="285"/>
      <c r="N376" s="285"/>
      <c r="O376" s="285"/>
      <c r="P376" s="285"/>
      <c r="Q376" s="285"/>
      <c r="R376" s="285"/>
      <c r="S376" s="285"/>
      <c r="T376" s="285"/>
      <c r="U376" s="285"/>
      <c r="V376" s="285"/>
      <c r="W376" s="285"/>
      <c r="X376" s="285"/>
      <c r="Y376" s="285"/>
      <c r="Z376" s="285"/>
    </row>
    <row r="377" spans="1:26" ht="9.75" customHeight="1">
      <c r="A377" s="285"/>
      <c r="B377" s="285"/>
      <c r="C377" s="288"/>
      <c r="D377" s="285"/>
      <c r="E377" s="285"/>
      <c r="F377" s="285"/>
      <c r="G377" s="285"/>
      <c r="H377" s="285"/>
      <c r="I377" s="288"/>
      <c r="J377" s="285"/>
      <c r="K377" s="288"/>
      <c r="L377" s="285"/>
      <c r="M377" s="285"/>
      <c r="N377" s="285"/>
      <c r="O377" s="285"/>
      <c r="P377" s="285"/>
      <c r="Q377" s="285"/>
      <c r="R377" s="285"/>
      <c r="S377" s="285"/>
      <c r="T377" s="285"/>
      <c r="U377" s="285"/>
      <c r="V377" s="285"/>
      <c r="W377" s="285"/>
      <c r="X377" s="285"/>
      <c r="Y377" s="285"/>
      <c r="Z377" s="285"/>
    </row>
    <row r="378" spans="1:26" ht="9.75" customHeight="1">
      <c r="A378" s="285"/>
      <c r="B378" s="285"/>
      <c r="C378" s="288"/>
      <c r="D378" s="285"/>
      <c r="E378" s="285"/>
      <c r="F378" s="285"/>
      <c r="G378" s="285"/>
      <c r="H378" s="285"/>
      <c r="I378" s="288"/>
      <c r="J378" s="285"/>
      <c r="K378" s="288"/>
      <c r="L378" s="285"/>
      <c r="M378" s="285"/>
      <c r="N378" s="285"/>
      <c r="O378" s="285"/>
      <c r="P378" s="285"/>
      <c r="Q378" s="285"/>
      <c r="R378" s="285"/>
      <c r="S378" s="285"/>
      <c r="T378" s="285"/>
      <c r="U378" s="285"/>
      <c r="V378" s="285"/>
      <c r="W378" s="285"/>
      <c r="X378" s="285"/>
      <c r="Y378" s="285"/>
      <c r="Z378" s="285"/>
    </row>
    <row r="379" spans="1:26" ht="9.75" customHeight="1">
      <c r="A379" s="285"/>
      <c r="B379" s="285"/>
      <c r="C379" s="288"/>
      <c r="D379" s="285"/>
      <c r="E379" s="285"/>
      <c r="F379" s="285"/>
      <c r="G379" s="285"/>
      <c r="H379" s="285"/>
      <c r="I379" s="288"/>
      <c r="J379" s="285"/>
      <c r="K379" s="288"/>
      <c r="L379" s="285"/>
      <c r="M379" s="285"/>
      <c r="N379" s="285"/>
      <c r="O379" s="285"/>
      <c r="P379" s="285"/>
      <c r="Q379" s="285"/>
      <c r="R379" s="285"/>
      <c r="S379" s="285"/>
      <c r="T379" s="285"/>
      <c r="U379" s="285"/>
      <c r="V379" s="285"/>
      <c r="W379" s="285"/>
      <c r="X379" s="285"/>
      <c r="Y379" s="285"/>
      <c r="Z379" s="285"/>
    </row>
    <row r="380" spans="1:26" ht="9.75" customHeight="1">
      <c r="A380" s="285"/>
      <c r="B380" s="285"/>
      <c r="C380" s="288"/>
      <c r="D380" s="285"/>
      <c r="E380" s="285"/>
      <c r="F380" s="285"/>
      <c r="G380" s="285"/>
      <c r="H380" s="285"/>
      <c r="I380" s="288"/>
      <c r="J380" s="285"/>
      <c r="K380" s="288"/>
      <c r="L380" s="285"/>
      <c r="M380" s="285"/>
      <c r="N380" s="285"/>
      <c r="O380" s="285"/>
      <c r="P380" s="285"/>
      <c r="Q380" s="285"/>
      <c r="R380" s="285"/>
      <c r="S380" s="285"/>
      <c r="T380" s="285"/>
      <c r="U380" s="285"/>
      <c r="V380" s="285"/>
      <c r="W380" s="285"/>
      <c r="X380" s="285"/>
      <c r="Y380" s="285"/>
      <c r="Z380" s="285"/>
    </row>
    <row r="381" spans="1:26" ht="9.75" customHeight="1">
      <c r="A381" s="285"/>
      <c r="B381" s="285"/>
      <c r="C381" s="288"/>
      <c r="D381" s="285"/>
      <c r="E381" s="285"/>
      <c r="F381" s="285"/>
      <c r="G381" s="285"/>
      <c r="H381" s="285"/>
      <c r="I381" s="288"/>
      <c r="J381" s="285"/>
      <c r="K381" s="288"/>
      <c r="L381" s="285"/>
      <c r="M381" s="285"/>
      <c r="N381" s="285"/>
      <c r="O381" s="285"/>
      <c r="P381" s="285"/>
      <c r="Q381" s="285"/>
      <c r="R381" s="285"/>
      <c r="S381" s="285"/>
      <c r="T381" s="285"/>
      <c r="U381" s="285"/>
      <c r="V381" s="285"/>
      <c r="W381" s="285"/>
      <c r="X381" s="285"/>
      <c r="Y381" s="285"/>
      <c r="Z381" s="285"/>
    </row>
    <row r="382" spans="1:26" ht="9.75" customHeight="1">
      <c r="A382" s="285"/>
      <c r="B382" s="285"/>
      <c r="C382" s="288"/>
      <c r="D382" s="285"/>
      <c r="E382" s="285"/>
      <c r="F382" s="285"/>
      <c r="G382" s="285"/>
      <c r="H382" s="285"/>
      <c r="I382" s="288"/>
      <c r="J382" s="285"/>
      <c r="K382" s="288"/>
      <c r="L382" s="285"/>
      <c r="M382" s="285"/>
      <c r="N382" s="285"/>
      <c r="O382" s="285"/>
      <c r="P382" s="285"/>
      <c r="Q382" s="285"/>
      <c r="R382" s="285"/>
      <c r="S382" s="285"/>
      <c r="T382" s="285"/>
      <c r="U382" s="285"/>
      <c r="V382" s="285"/>
      <c r="W382" s="285"/>
      <c r="X382" s="285"/>
      <c r="Y382" s="285"/>
      <c r="Z382" s="285"/>
    </row>
    <row r="383" spans="1:26" ht="9.75" customHeight="1">
      <c r="A383" s="285"/>
      <c r="B383" s="285"/>
      <c r="C383" s="288"/>
      <c r="D383" s="285"/>
      <c r="E383" s="285"/>
      <c r="F383" s="285"/>
      <c r="G383" s="285"/>
      <c r="H383" s="285"/>
      <c r="I383" s="288"/>
      <c r="J383" s="285"/>
      <c r="K383" s="288"/>
      <c r="L383" s="285"/>
      <c r="M383" s="285"/>
      <c r="N383" s="285"/>
      <c r="O383" s="285"/>
      <c r="P383" s="285"/>
      <c r="Q383" s="285"/>
      <c r="R383" s="285"/>
      <c r="S383" s="285"/>
      <c r="T383" s="285"/>
      <c r="U383" s="285"/>
      <c r="V383" s="285"/>
      <c r="W383" s="285"/>
      <c r="X383" s="285"/>
      <c r="Y383" s="285"/>
      <c r="Z383" s="285"/>
    </row>
    <row r="384" spans="1:26" ht="9.75" customHeight="1">
      <c r="A384" s="285"/>
      <c r="B384" s="285"/>
      <c r="C384" s="288"/>
      <c r="D384" s="285"/>
      <c r="E384" s="285"/>
      <c r="F384" s="285"/>
      <c r="G384" s="285"/>
      <c r="H384" s="285"/>
      <c r="I384" s="288"/>
      <c r="J384" s="285"/>
      <c r="K384" s="288"/>
      <c r="L384" s="285"/>
      <c r="M384" s="285"/>
      <c r="N384" s="285"/>
      <c r="O384" s="285"/>
      <c r="P384" s="285"/>
      <c r="Q384" s="285"/>
      <c r="R384" s="285"/>
      <c r="S384" s="285"/>
      <c r="T384" s="285"/>
      <c r="U384" s="285"/>
      <c r="V384" s="285"/>
      <c r="W384" s="285"/>
      <c r="X384" s="285"/>
      <c r="Y384" s="285"/>
      <c r="Z384" s="285"/>
    </row>
    <row r="385" spans="1:26" ht="9.75" customHeight="1">
      <c r="A385" s="285"/>
      <c r="B385" s="285"/>
      <c r="C385" s="288"/>
      <c r="D385" s="285"/>
      <c r="E385" s="285"/>
      <c r="F385" s="285"/>
      <c r="G385" s="285"/>
      <c r="H385" s="285"/>
      <c r="I385" s="288"/>
      <c r="J385" s="285"/>
      <c r="K385" s="288"/>
      <c r="L385" s="285"/>
      <c r="M385" s="285"/>
      <c r="N385" s="285"/>
      <c r="O385" s="285"/>
      <c r="P385" s="285"/>
      <c r="Q385" s="285"/>
      <c r="R385" s="285"/>
      <c r="S385" s="285"/>
      <c r="T385" s="285"/>
      <c r="U385" s="285"/>
      <c r="V385" s="285"/>
      <c r="W385" s="285"/>
      <c r="X385" s="285"/>
      <c r="Y385" s="285"/>
      <c r="Z385" s="285"/>
    </row>
    <row r="386" spans="1:26" ht="9.75" customHeight="1">
      <c r="A386" s="285"/>
      <c r="B386" s="285"/>
      <c r="C386" s="288"/>
      <c r="D386" s="285"/>
      <c r="E386" s="285"/>
      <c r="F386" s="285"/>
      <c r="G386" s="285"/>
      <c r="H386" s="285"/>
      <c r="I386" s="288"/>
      <c r="J386" s="285"/>
      <c r="K386" s="288"/>
      <c r="L386" s="285"/>
      <c r="M386" s="285"/>
      <c r="N386" s="285"/>
      <c r="O386" s="285"/>
      <c r="P386" s="285"/>
      <c r="Q386" s="285"/>
      <c r="R386" s="285"/>
      <c r="S386" s="285"/>
      <c r="T386" s="285"/>
      <c r="U386" s="285"/>
      <c r="V386" s="285"/>
      <c r="W386" s="285"/>
      <c r="X386" s="285"/>
      <c r="Y386" s="285"/>
      <c r="Z386" s="285"/>
    </row>
    <row r="387" spans="1:26" ht="9.75" customHeight="1">
      <c r="A387" s="285"/>
      <c r="B387" s="285"/>
      <c r="C387" s="288"/>
      <c r="D387" s="285"/>
      <c r="E387" s="285"/>
      <c r="F387" s="285"/>
      <c r="G387" s="285"/>
      <c r="H387" s="285"/>
      <c r="I387" s="288"/>
      <c r="J387" s="285"/>
      <c r="K387" s="288"/>
      <c r="L387" s="285"/>
      <c r="M387" s="285"/>
      <c r="N387" s="285"/>
      <c r="O387" s="285"/>
      <c r="P387" s="285"/>
      <c r="Q387" s="285"/>
      <c r="R387" s="285"/>
      <c r="S387" s="285"/>
      <c r="T387" s="285"/>
      <c r="U387" s="285"/>
      <c r="V387" s="285"/>
      <c r="W387" s="285"/>
      <c r="X387" s="285"/>
      <c r="Y387" s="285"/>
      <c r="Z387" s="285"/>
    </row>
    <row r="388" spans="1:26" ht="9.75" customHeight="1">
      <c r="A388" s="285"/>
      <c r="B388" s="285"/>
      <c r="C388" s="288"/>
      <c r="D388" s="285"/>
      <c r="E388" s="285"/>
      <c r="F388" s="285"/>
      <c r="G388" s="285"/>
      <c r="H388" s="285"/>
      <c r="I388" s="288"/>
      <c r="J388" s="285"/>
      <c r="K388" s="288"/>
      <c r="L388" s="285"/>
      <c r="M388" s="285"/>
      <c r="N388" s="285"/>
      <c r="O388" s="285"/>
      <c r="P388" s="285"/>
      <c r="Q388" s="285"/>
      <c r="R388" s="285"/>
      <c r="S388" s="285"/>
      <c r="T388" s="285"/>
      <c r="U388" s="285"/>
      <c r="V388" s="285"/>
      <c r="W388" s="285"/>
      <c r="X388" s="285"/>
      <c r="Y388" s="285"/>
      <c r="Z388" s="285"/>
    </row>
    <row r="389" spans="1:26" ht="9.75" customHeight="1">
      <c r="A389" s="285"/>
      <c r="B389" s="285"/>
      <c r="C389" s="288"/>
      <c r="D389" s="285"/>
      <c r="E389" s="285"/>
      <c r="F389" s="285"/>
      <c r="G389" s="285"/>
      <c r="H389" s="285"/>
      <c r="I389" s="288"/>
      <c r="J389" s="285"/>
      <c r="K389" s="288"/>
      <c r="L389" s="285"/>
      <c r="M389" s="285"/>
      <c r="N389" s="285"/>
      <c r="O389" s="285"/>
      <c r="P389" s="285"/>
      <c r="Q389" s="285"/>
      <c r="R389" s="285"/>
      <c r="S389" s="285"/>
      <c r="T389" s="285"/>
      <c r="U389" s="285"/>
      <c r="V389" s="285"/>
      <c r="W389" s="285"/>
      <c r="X389" s="285"/>
      <c r="Y389" s="285"/>
      <c r="Z389" s="285"/>
    </row>
    <row r="390" spans="1:26" ht="9.75" customHeight="1">
      <c r="A390" s="285"/>
      <c r="B390" s="285"/>
      <c r="C390" s="288"/>
      <c r="D390" s="285"/>
      <c r="E390" s="285"/>
      <c r="F390" s="285"/>
      <c r="G390" s="285"/>
      <c r="H390" s="285"/>
      <c r="I390" s="288"/>
      <c r="J390" s="285"/>
      <c r="K390" s="288"/>
      <c r="L390" s="285"/>
      <c r="M390" s="285"/>
      <c r="N390" s="285"/>
      <c r="O390" s="285"/>
      <c r="P390" s="285"/>
      <c r="Q390" s="285"/>
      <c r="R390" s="285"/>
      <c r="S390" s="285"/>
      <c r="T390" s="285"/>
      <c r="U390" s="285"/>
      <c r="V390" s="285"/>
      <c r="W390" s="285"/>
      <c r="X390" s="285"/>
      <c r="Y390" s="285"/>
      <c r="Z390" s="285"/>
    </row>
    <row r="391" spans="1:26" ht="9.75" customHeight="1">
      <c r="A391" s="285"/>
      <c r="B391" s="285"/>
      <c r="C391" s="288"/>
      <c r="D391" s="285"/>
      <c r="E391" s="285"/>
      <c r="F391" s="285"/>
      <c r="G391" s="285"/>
      <c r="H391" s="285"/>
      <c r="I391" s="288"/>
      <c r="J391" s="285"/>
      <c r="K391" s="288"/>
      <c r="L391" s="285"/>
      <c r="M391" s="285"/>
      <c r="N391" s="285"/>
      <c r="O391" s="285"/>
      <c r="P391" s="285"/>
      <c r="Q391" s="285"/>
      <c r="R391" s="285"/>
      <c r="S391" s="285"/>
      <c r="T391" s="285"/>
      <c r="U391" s="285"/>
      <c r="V391" s="285"/>
      <c r="W391" s="285"/>
      <c r="X391" s="285"/>
      <c r="Y391" s="285"/>
      <c r="Z391" s="285"/>
    </row>
    <row r="392" spans="1:26" ht="9.75" customHeight="1">
      <c r="A392" s="285"/>
      <c r="B392" s="285"/>
      <c r="C392" s="288"/>
      <c r="D392" s="285"/>
      <c r="E392" s="285"/>
      <c r="F392" s="285"/>
      <c r="G392" s="285"/>
      <c r="H392" s="285"/>
      <c r="I392" s="288"/>
      <c r="J392" s="285"/>
      <c r="K392" s="288"/>
      <c r="L392" s="285"/>
      <c r="M392" s="285"/>
      <c r="N392" s="285"/>
      <c r="O392" s="285"/>
      <c r="P392" s="285"/>
      <c r="Q392" s="285"/>
      <c r="R392" s="285"/>
      <c r="S392" s="285"/>
      <c r="T392" s="285"/>
      <c r="U392" s="285"/>
      <c r="V392" s="285"/>
      <c r="W392" s="285"/>
      <c r="X392" s="285"/>
      <c r="Y392" s="285"/>
      <c r="Z392" s="285"/>
    </row>
    <row r="393" spans="1:26" ht="9.75" customHeight="1">
      <c r="A393" s="285"/>
      <c r="B393" s="285"/>
      <c r="C393" s="288"/>
      <c r="D393" s="285"/>
      <c r="E393" s="285"/>
      <c r="F393" s="285"/>
      <c r="G393" s="285"/>
      <c r="H393" s="285"/>
      <c r="I393" s="288"/>
      <c r="J393" s="285"/>
      <c r="K393" s="288"/>
      <c r="L393" s="285"/>
      <c r="M393" s="285"/>
      <c r="N393" s="285"/>
      <c r="O393" s="285"/>
      <c r="P393" s="285"/>
      <c r="Q393" s="285"/>
      <c r="R393" s="285"/>
      <c r="S393" s="285"/>
      <c r="T393" s="285"/>
      <c r="U393" s="285"/>
      <c r="V393" s="285"/>
      <c r="W393" s="285"/>
      <c r="X393" s="285"/>
      <c r="Y393" s="285"/>
      <c r="Z393" s="285"/>
    </row>
    <row r="394" spans="1:26" ht="9.75" customHeight="1">
      <c r="A394" s="285"/>
      <c r="B394" s="285"/>
      <c r="C394" s="288"/>
      <c r="D394" s="285"/>
      <c r="E394" s="285"/>
      <c r="F394" s="285"/>
      <c r="G394" s="285"/>
      <c r="H394" s="285"/>
      <c r="I394" s="288"/>
      <c r="J394" s="285"/>
      <c r="K394" s="288"/>
      <c r="L394" s="285"/>
      <c r="M394" s="285"/>
      <c r="N394" s="285"/>
      <c r="O394" s="285"/>
      <c r="P394" s="285"/>
      <c r="Q394" s="285"/>
      <c r="R394" s="285"/>
      <c r="S394" s="285"/>
      <c r="T394" s="285"/>
      <c r="U394" s="285"/>
      <c r="V394" s="285"/>
      <c r="W394" s="285"/>
      <c r="X394" s="285"/>
      <c r="Y394" s="285"/>
      <c r="Z394" s="285"/>
    </row>
    <row r="395" spans="1:26" ht="9.75" customHeight="1">
      <c r="A395" s="285"/>
      <c r="B395" s="285"/>
      <c r="C395" s="288"/>
      <c r="D395" s="285"/>
      <c r="E395" s="285"/>
      <c r="F395" s="285"/>
      <c r="G395" s="285"/>
      <c r="H395" s="285"/>
      <c r="I395" s="288"/>
      <c r="J395" s="285"/>
      <c r="K395" s="288"/>
      <c r="L395" s="285"/>
      <c r="M395" s="285"/>
      <c r="N395" s="285"/>
      <c r="O395" s="285"/>
      <c r="P395" s="285"/>
      <c r="Q395" s="285"/>
      <c r="R395" s="285"/>
      <c r="S395" s="285"/>
      <c r="T395" s="285"/>
      <c r="U395" s="285"/>
      <c r="V395" s="285"/>
      <c r="W395" s="285"/>
      <c r="X395" s="285"/>
      <c r="Y395" s="285"/>
      <c r="Z395" s="285"/>
    </row>
    <row r="396" spans="1:26" ht="9.75" customHeight="1">
      <c r="A396" s="285"/>
      <c r="B396" s="285"/>
      <c r="C396" s="288"/>
      <c r="D396" s="285"/>
      <c r="E396" s="285"/>
      <c r="F396" s="285"/>
      <c r="G396" s="285"/>
      <c r="H396" s="285"/>
      <c r="I396" s="288"/>
      <c r="J396" s="285"/>
      <c r="K396" s="288"/>
      <c r="L396" s="285"/>
      <c r="M396" s="285"/>
      <c r="N396" s="285"/>
      <c r="O396" s="285"/>
      <c r="P396" s="285"/>
      <c r="Q396" s="285"/>
      <c r="R396" s="285"/>
      <c r="S396" s="285"/>
      <c r="T396" s="285"/>
      <c r="U396" s="285"/>
      <c r="V396" s="285"/>
      <c r="W396" s="285"/>
      <c r="X396" s="285"/>
      <c r="Y396" s="285"/>
      <c r="Z396" s="285"/>
    </row>
    <row r="397" spans="1:26" ht="9.75" customHeight="1">
      <c r="A397" s="285"/>
      <c r="B397" s="285"/>
      <c r="C397" s="288"/>
      <c r="D397" s="285"/>
      <c r="E397" s="285"/>
      <c r="F397" s="285"/>
      <c r="G397" s="285"/>
      <c r="H397" s="285"/>
      <c r="I397" s="288"/>
      <c r="J397" s="285"/>
      <c r="K397" s="288"/>
      <c r="L397" s="285"/>
      <c r="M397" s="285"/>
      <c r="N397" s="285"/>
      <c r="O397" s="285"/>
      <c r="P397" s="285"/>
      <c r="Q397" s="285"/>
      <c r="R397" s="285"/>
      <c r="S397" s="285"/>
      <c r="T397" s="285"/>
      <c r="U397" s="285"/>
      <c r="V397" s="285"/>
      <c r="W397" s="285"/>
      <c r="X397" s="285"/>
      <c r="Y397" s="285"/>
      <c r="Z397" s="285"/>
    </row>
    <row r="398" spans="1:26" ht="9.75" customHeight="1">
      <c r="A398" s="285"/>
      <c r="B398" s="285"/>
      <c r="C398" s="288"/>
      <c r="D398" s="285"/>
      <c r="E398" s="285"/>
      <c r="F398" s="285"/>
      <c r="G398" s="285"/>
      <c r="H398" s="285"/>
      <c r="I398" s="288"/>
      <c r="J398" s="285"/>
      <c r="K398" s="288"/>
      <c r="L398" s="285"/>
      <c r="M398" s="285"/>
      <c r="N398" s="285"/>
      <c r="O398" s="285"/>
      <c r="P398" s="285"/>
      <c r="Q398" s="285"/>
      <c r="R398" s="285"/>
      <c r="S398" s="285"/>
      <c r="T398" s="285"/>
      <c r="U398" s="285"/>
      <c r="V398" s="285"/>
      <c r="W398" s="285"/>
      <c r="X398" s="285"/>
      <c r="Y398" s="285"/>
      <c r="Z398" s="285"/>
    </row>
    <row r="399" spans="1:26" ht="9.75" customHeight="1">
      <c r="A399" s="285"/>
      <c r="B399" s="285"/>
      <c r="C399" s="288"/>
      <c r="D399" s="285"/>
      <c r="E399" s="285"/>
      <c r="F399" s="285"/>
      <c r="G399" s="285"/>
      <c r="H399" s="285"/>
      <c r="I399" s="288"/>
      <c r="J399" s="285"/>
      <c r="K399" s="288"/>
      <c r="L399" s="285"/>
      <c r="M399" s="285"/>
      <c r="N399" s="285"/>
      <c r="O399" s="285"/>
      <c r="P399" s="285"/>
      <c r="Q399" s="285"/>
      <c r="R399" s="285"/>
      <c r="S399" s="285"/>
      <c r="T399" s="285"/>
      <c r="U399" s="285"/>
      <c r="V399" s="285"/>
      <c r="W399" s="285"/>
      <c r="X399" s="285"/>
      <c r="Y399" s="285"/>
      <c r="Z399" s="285"/>
    </row>
    <row r="400" spans="1:26" ht="9.75" customHeight="1">
      <c r="A400" s="285"/>
      <c r="B400" s="285"/>
      <c r="C400" s="288"/>
      <c r="D400" s="285"/>
      <c r="E400" s="285"/>
      <c r="F400" s="285"/>
      <c r="G400" s="285"/>
      <c r="H400" s="285"/>
      <c r="I400" s="288"/>
      <c r="J400" s="285"/>
      <c r="K400" s="288"/>
      <c r="L400" s="285"/>
      <c r="M400" s="285"/>
      <c r="N400" s="285"/>
      <c r="O400" s="285"/>
      <c r="P400" s="285"/>
      <c r="Q400" s="285"/>
      <c r="R400" s="285"/>
      <c r="S400" s="285"/>
      <c r="T400" s="285"/>
      <c r="U400" s="285"/>
      <c r="V400" s="285"/>
      <c r="W400" s="285"/>
      <c r="X400" s="285"/>
      <c r="Y400" s="285"/>
      <c r="Z400" s="285"/>
    </row>
    <row r="401" spans="1:26" ht="9.75" customHeight="1">
      <c r="A401" s="285"/>
      <c r="B401" s="285"/>
      <c r="C401" s="288"/>
      <c r="D401" s="285"/>
      <c r="E401" s="285"/>
      <c r="F401" s="285"/>
      <c r="G401" s="285"/>
      <c r="H401" s="285"/>
      <c r="I401" s="288"/>
      <c r="J401" s="285"/>
      <c r="K401" s="288"/>
      <c r="L401" s="285"/>
      <c r="M401" s="285"/>
      <c r="N401" s="285"/>
      <c r="O401" s="285"/>
      <c r="P401" s="285"/>
      <c r="Q401" s="285"/>
      <c r="R401" s="285"/>
      <c r="S401" s="285"/>
      <c r="T401" s="285"/>
      <c r="U401" s="285"/>
      <c r="V401" s="285"/>
      <c r="W401" s="285"/>
      <c r="X401" s="285"/>
      <c r="Y401" s="285"/>
      <c r="Z401" s="285"/>
    </row>
    <row r="402" spans="1:26" ht="9.75" customHeight="1">
      <c r="A402" s="285"/>
      <c r="B402" s="285"/>
      <c r="C402" s="288"/>
      <c r="D402" s="285"/>
      <c r="E402" s="285"/>
      <c r="F402" s="285"/>
      <c r="G402" s="285"/>
      <c r="H402" s="285"/>
      <c r="I402" s="288"/>
      <c r="J402" s="285"/>
      <c r="K402" s="288"/>
      <c r="L402" s="285"/>
      <c r="M402" s="285"/>
      <c r="N402" s="285"/>
      <c r="O402" s="285"/>
      <c r="P402" s="285"/>
      <c r="Q402" s="285"/>
      <c r="R402" s="285"/>
      <c r="S402" s="285"/>
      <c r="T402" s="285"/>
      <c r="U402" s="285"/>
      <c r="V402" s="285"/>
      <c r="W402" s="285"/>
      <c r="X402" s="285"/>
      <c r="Y402" s="285"/>
      <c r="Z402" s="285"/>
    </row>
    <row r="403" spans="1:26" ht="9.75" customHeight="1">
      <c r="A403" s="285"/>
      <c r="B403" s="285"/>
      <c r="C403" s="288"/>
      <c r="D403" s="285"/>
      <c r="E403" s="285"/>
      <c r="F403" s="285"/>
      <c r="G403" s="285"/>
      <c r="H403" s="285"/>
      <c r="I403" s="288"/>
      <c r="J403" s="285"/>
      <c r="K403" s="288"/>
      <c r="L403" s="285"/>
      <c r="M403" s="285"/>
      <c r="N403" s="285"/>
      <c r="O403" s="285"/>
      <c r="P403" s="285"/>
      <c r="Q403" s="285"/>
      <c r="R403" s="285"/>
      <c r="S403" s="285"/>
      <c r="T403" s="285"/>
      <c r="U403" s="285"/>
      <c r="V403" s="285"/>
      <c r="W403" s="285"/>
      <c r="X403" s="285"/>
      <c r="Y403" s="285"/>
      <c r="Z403" s="285"/>
    </row>
    <row r="404" spans="1:26" ht="9.75" customHeight="1">
      <c r="A404" s="285"/>
      <c r="B404" s="285"/>
      <c r="C404" s="288"/>
      <c r="D404" s="285"/>
      <c r="E404" s="285"/>
      <c r="F404" s="285"/>
      <c r="G404" s="285"/>
      <c r="H404" s="285"/>
      <c r="I404" s="288"/>
      <c r="J404" s="285"/>
      <c r="K404" s="288"/>
      <c r="L404" s="285"/>
      <c r="M404" s="285"/>
      <c r="N404" s="285"/>
      <c r="O404" s="285"/>
      <c r="P404" s="285"/>
      <c r="Q404" s="285"/>
      <c r="R404" s="285"/>
      <c r="S404" s="285"/>
      <c r="T404" s="285"/>
      <c r="U404" s="285"/>
      <c r="V404" s="285"/>
      <c r="W404" s="285"/>
      <c r="X404" s="285"/>
      <c r="Y404" s="285"/>
      <c r="Z404" s="285"/>
    </row>
    <row r="405" spans="1:26" ht="9.75" customHeight="1">
      <c r="A405" s="285"/>
      <c r="B405" s="285"/>
      <c r="C405" s="288"/>
      <c r="D405" s="285"/>
      <c r="E405" s="285"/>
      <c r="F405" s="285"/>
      <c r="G405" s="285"/>
      <c r="H405" s="285"/>
      <c r="I405" s="288"/>
      <c r="J405" s="285"/>
      <c r="K405" s="288"/>
      <c r="L405" s="285"/>
      <c r="M405" s="285"/>
      <c r="N405" s="285"/>
      <c r="O405" s="285"/>
      <c r="P405" s="285"/>
      <c r="Q405" s="285"/>
      <c r="R405" s="285"/>
      <c r="S405" s="285"/>
      <c r="T405" s="285"/>
      <c r="U405" s="285"/>
      <c r="V405" s="285"/>
      <c r="W405" s="285"/>
      <c r="X405" s="285"/>
      <c r="Y405" s="285"/>
      <c r="Z405" s="285"/>
    </row>
    <row r="406" spans="1:26" ht="9.75" customHeight="1">
      <c r="A406" s="285"/>
      <c r="B406" s="285"/>
      <c r="C406" s="288"/>
      <c r="D406" s="285"/>
      <c r="E406" s="285"/>
      <c r="F406" s="285"/>
      <c r="G406" s="285"/>
      <c r="H406" s="285"/>
      <c r="I406" s="288"/>
      <c r="J406" s="285"/>
      <c r="K406" s="288"/>
      <c r="L406" s="285"/>
      <c r="M406" s="285"/>
      <c r="N406" s="285"/>
      <c r="O406" s="285"/>
      <c r="P406" s="285"/>
      <c r="Q406" s="285"/>
      <c r="R406" s="285"/>
      <c r="S406" s="285"/>
      <c r="T406" s="285"/>
      <c r="U406" s="285"/>
      <c r="V406" s="285"/>
      <c r="W406" s="285"/>
      <c r="X406" s="285"/>
      <c r="Y406" s="285"/>
      <c r="Z406" s="285"/>
    </row>
    <row r="407" spans="1:26" ht="9.75" customHeight="1">
      <c r="A407" s="285"/>
      <c r="B407" s="285"/>
      <c r="C407" s="288"/>
      <c r="D407" s="285"/>
      <c r="E407" s="285"/>
      <c r="F407" s="285"/>
      <c r="G407" s="285"/>
      <c r="H407" s="285"/>
      <c r="I407" s="288"/>
      <c r="J407" s="285"/>
      <c r="K407" s="288"/>
      <c r="L407" s="285"/>
      <c r="M407" s="285"/>
      <c r="N407" s="285"/>
      <c r="O407" s="285"/>
      <c r="P407" s="285"/>
      <c r="Q407" s="285"/>
      <c r="R407" s="285"/>
      <c r="S407" s="285"/>
      <c r="T407" s="285"/>
      <c r="U407" s="285"/>
      <c r="V407" s="285"/>
      <c r="W407" s="285"/>
      <c r="X407" s="285"/>
      <c r="Y407" s="285"/>
      <c r="Z407" s="285"/>
    </row>
    <row r="408" spans="1:26" ht="9.75" customHeight="1">
      <c r="A408" s="285"/>
      <c r="B408" s="285"/>
      <c r="C408" s="288"/>
      <c r="D408" s="285"/>
      <c r="E408" s="285"/>
      <c r="F408" s="285"/>
      <c r="G408" s="285"/>
      <c r="H408" s="285"/>
      <c r="I408" s="288"/>
      <c r="J408" s="285"/>
      <c r="K408" s="288"/>
      <c r="L408" s="285"/>
      <c r="M408" s="285"/>
      <c r="N408" s="285"/>
      <c r="O408" s="285"/>
      <c r="P408" s="285"/>
      <c r="Q408" s="285"/>
      <c r="R408" s="285"/>
      <c r="S408" s="285"/>
      <c r="T408" s="285"/>
      <c r="U408" s="285"/>
      <c r="V408" s="285"/>
      <c r="W408" s="285"/>
      <c r="X408" s="285"/>
      <c r="Y408" s="285"/>
      <c r="Z408" s="285"/>
    </row>
    <row r="409" spans="1:26" ht="9.75" customHeight="1">
      <c r="A409" s="285"/>
      <c r="B409" s="285"/>
      <c r="C409" s="288"/>
      <c r="D409" s="285"/>
      <c r="E409" s="285"/>
      <c r="F409" s="285"/>
      <c r="G409" s="285"/>
      <c r="H409" s="285"/>
      <c r="I409" s="288"/>
      <c r="J409" s="285"/>
      <c r="K409" s="288"/>
      <c r="L409" s="285"/>
      <c r="M409" s="285"/>
      <c r="N409" s="285"/>
      <c r="O409" s="285"/>
      <c r="P409" s="285"/>
      <c r="Q409" s="285"/>
      <c r="R409" s="285"/>
      <c r="S409" s="285"/>
      <c r="T409" s="285"/>
      <c r="U409" s="285"/>
      <c r="V409" s="285"/>
      <c r="W409" s="285"/>
      <c r="X409" s="285"/>
      <c r="Y409" s="285"/>
      <c r="Z409" s="285"/>
    </row>
    <row r="410" spans="1:26" ht="9.75" customHeight="1">
      <c r="A410" s="285"/>
      <c r="B410" s="285"/>
      <c r="C410" s="288"/>
      <c r="D410" s="285"/>
      <c r="E410" s="285"/>
      <c r="F410" s="285"/>
      <c r="G410" s="285"/>
      <c r="H410" s="285"/>
      <c r="I410" s="288"/>
      <c r="J410" s="285"/>
      <c r="K410" s="288"/>
      <c r="L410" s="285"/>
      <c r="M410" s="285"/>
      <c r="N410" s="285"/>
      <c r="O410" s="285"/>
      <c r="P410" s="285"/>
      <c r="Q410" s="285"/>
      <c r="R410" s="285"/>
      <c r="S410" s="285"/>
      <c r="T410" s="285"/>
      <c r="U410" s="285"/>
      <c r="V410" s="285"/>
      <c r="W410" s="285"/>
      <c r="X410" s="285"/>
      <c r="Y410" s="285"/>
      <c r="Z410" s="285"/>
    </row>
    <row r="411" spans="1:26" ht="9.75" customHeight="1">
      <c r="A411" s="285"/>
      <c r="B411" s="285"/>
      <c r="C411" s="288"/>
      <c r="D411" s="285"/>
      <c r="E411" s="285"/>
      <c r="F411" s="285"/>
      <c r="G411" s="285"/>
      <c r="H411" s="285"/>
      <c r="I411" s="288"/>
      <c r="J411" s="285"/>
      <c r="K411" s="288"/>
      <c r="L411" s="285"/>
      <c r="M411" s="285"/>
      <c r="N411" s="285"/>
      <c r="O411" s="285"/>
      <c r="P411" s="285"/>
      <c r="Q411" s="285"/>
      <c r="R411" s="285"/>
      <c r="S411" s="285"/>
      <c r="T411" s="285"/>
      <c r="U411" s="285"/>
      <c r="V411" s="285"/>
      <c r="W411" s="285"/>
      <c r="X411" s="285"/>
      <c r="Y411" s="285"/>
      <c r="Z411" s="285"/>
    </row>
    <row r="412" spans="1:26" ht="9.75" customHeight="1">
      <c r="A412" s="285"/>
      <c r="B412" s="285"/>
      <c r="C412" s="288"/>
      <c r="D412" s="285"/>
      <c r="E412" s="285"/>
      <c r="F412" s="285"/>
      <c r="G412" s="285"/>
      <c r="H412" s="285"/>
      <c r="I412" s="288"/>
      <c r="J412" s="285"/>
      <c r="K412" s="288"/>
      <c r="L412" s="285"/>
      <c r="M412" s="285"/>
      <c r="N412" s="285"/>
      <c r="O412" s="285"/>
      <c r="P412" s="285"/>
      <c r="Q412" s="285"/>
      <c r="R412" s="285"/>
      <c r="S412" s="285"/>
      <c r="T412" s="285"/>
      <c r="U412" s="285"/>
      <c r="V412" s="285"/>
      <c r="W412" s="285"/>
      <c r="X412" s="285"/>
      <c r="Y412" s="285"/>
      <c r="Z412" s="285"/>
    </row>
    <row r="413" spans="1:26" ht="9.75" customHeight="1">
      <c r="A413" s="285"/>
      <c r="B413" s="285"/>
      <c r="C413" s="288"/>
      <c r="D413" s="285"/>
      <c r="E413" s="285"/>
      <c r="F413" s="285"/>
      <c r="G413" s="285"/>
      <c r="H413" s="285"/>
      <c r="I413" s="288"/>
      <c r="J413" s="285"/>
      <c r="K413" s="288"/>
      <c r="L413" s="285"/>
      <c r="M413" s="285"/>
      <c r="N413" s="285"/>
      <c r="O413" s="285"/>
      <c r="P413" s="285"/>
      <c r="Q413" s="285"/>
      <c r="R413" s="285"/>
      <c r="S413" s="285"/>
      <c r="T413" s="285"/>
      <c r="U413" s="285"/>
      <c r="V413" s="285"/>
      <c r="W413" s="285"/>
      <c r="X413" s="285"/>
      <c r="Y413" s="285"/>
      <c r="Z413" s="285"/>
    </row>
    <row r="414" spans="1:26" ht="9.75" customHeight="1">
      <c r="A414" s="285"/>
      <c r="B414" s="285"/>
      <c r="C414" s="288"/>
      <c r="D414" s="285"/>
      <c r="E414" s="285"/>
      <c r="F414" s="285"/>
      <c r="G414" s="285"/>
      <c r="H414" s="285"/>
      <c r="I414" s="288"/>
      <c r="J414" s="285"/>
      <c r="K414" s="288"/>
      <c r="L414" s="285"/>
      <c r="M414" s="285"/>
      <c r="N414" s="285"/>
      <c r="O414" s="285"/>
      <c r="P414" s="285"/>
      <c r="Q414" s="285"/>
      <c r="R414" s="285"/>
      <c r="S414" s="285"/>
      <c r="T414" s="285"/>
      <c r="U414" s="285"/>
      <c r="V414" s="285"/>
      <c r="W414" s="285"/>
      <c r="X414" s="285"/>
      <c r="Y414" s="285"/>
      <c r="Z414" s="285"/>
    </row>
    <row r="415" spans="1:26" ht="9.75" customHeight="1">
      <c r="A415" s="285"/>
      <c r="B415" s="285"/>
      <c r="C415" s="288"/>
      <c r="D415" s="285"/>
      <c r="E415" s="285"/>
      <c r="F415" s="285"/>
      <c r="G415" s="285"/>
      <c r="H415" s="285"/>
      <c r="I415" s="288"/>
      <c r="J415" s="285"/>
      <c r="K415" s="288"/>
      <c r="L415" s="285"/>
      <c r="M415" s="285"/>
      <c r="N415" s="285"/>
      <c r="O415" s="285"/>
      <c r="P415" s="285"/>
      <c r="Q415" s="285"/>
      <c r="R415" s="285"/>
      <c r="S415" s="285"/>
      <c r="T415" s="285"/>
      <c r="U415" s="285"/>
      <c r="V415" s="285"/>
      <c r="W415" s="285"/>
      <c r="X415" s="285"/>
      <c r="Y415" s="285"/>
      <c r="Z415" s="285"/>
    </row>
    <row r="416" spans="1:26" ht="9.75" customHeight="1">
      <c r="A416" s="285"/>
      <c r="B416" s="285"/>
      <c r="C416" s="288"/>
      <c r="D416" s="285"/>
      <c r="E416" s="285"/>
      <c r="F416" s="285"/>
      <c r="G416" s="285"/>
      <c r="H416" s="285"/>
      <c r="I416" s="288"/>
      <c r="J416" s="285"/>
      <c r="K416" s="288"/>
      <c r="L416" s="285"/>
      <c r="M416" s="285"/>
      <c r="N416" s="285"/>
      <c r="O416" s="285"/>
      <c r="P416" s="285"/>
      <c r="Q416" s="285"/>
      <c r="R416" s="285"/>
      <c r="S416" s="285"/>
      <c r="T416" s="285"/>
      <c r="U416" s="285"/>
      <c r="V416" s="285"/>
      <c r="W416" s="285"/>
      <c r="X416" s="285"/>
      <c r="Y416" s="285"/>
      <c r="Z416" s="285"/>
    </row>
    <row r="417" spans="1:26" ht="9.75" customHeight="1">
      <c r="A417" s="285"/>
      <c r="B417" s="285"/>
      <c r="C417" s="288"/>
      <c r="D417" s="285"/>
      <c r="E417" s="285"/>
      <c r="F417" s="285"/>
      <c r="G417" s="285"/>
      <c r="H417" s="285"/>
      <c r="I417" s="288"/>
      <c r="J417" s="285"/>
      <c r="K417" s="288"/>
      <c r="L417" s="285"/>
      <c r="M417" s="285"/>
      <c r="N417" s="285"/>
      <c r="O417" s="285"/>
      <c r="P417" s="285"/>
      <c r="Q417" s="285"/>
      <c r="R417" s="285"/>
      <c r="S417" s="285"/>
      <c r="T417" s="285"/>
      <c r="U417" s="285"/>
      <c r="V417" s="285"/>
      <c r="W417" s="285"/>
      <c r="X417" s="285"/>
      <c r="Y417" s="285"/>
      <c r="Z417" s="285"/>
    </row>
    <row r="418" spans="1:26" ht="9.75" customHeight="1">
      <c r="A418" s="285"/>
      <c r="B418" s="285"/>
      <c r="C418" s="288"/>
      <c r="D418" s="285"/>
      <c r="E418" s="285"/>
      <c r="F418" s="285"/>
      <c r="G418" s="285"/>
      <c r="H418" s="285"/>
      <c r="I418" s="288"/>
      <c r="J418" s="285"/>
      <c r="K418" s="288"/>
      <c r="L418" s="285"/>
      <c r="M418" s="285"/>
      <c r="N418" s="285"/>
      <c r="O418" s="285"/>
      <c r="P418" s="285"/>
      <c r="Q418" s="285"/>
      <c r="R418" s="285"/>
      <c r="S418" s="285"/>
      <c r="T418" s="285"/>
      <c r="U418" s="285"/>
      <c r="V418" s="285"/>
      <c r="W418" s="285"/>
      <c r="X418" s="285"/>
      <c r="Y418" s="285"/>
      <c r="Z418" s="285"/>
    </row>
    <row r="419" spans="1:26" ht="9.75" customHeight="1">
      <c r="A419" s="285"/>
      <c r="B419" s="285"/>
      <c r="C419" s="288"/>
      <c r="D419" s="285"/>
      <c r="E419" s="285"/>
      <c r="F419" s="285"/>
      <c r="G419" s="285"/>
      <c r="H419" s="285"/>
      <c r="I419" s="288"/>
      <c r="J419" s="285"/>
      <c r="K419" s="288"/>
      <c r="L419" s="285"/>
      <c r="M419" s="285"/>
      <c r="N419" s="285"/>
      <c r="O419" s="285"/>
      <c r="P419" s="285"/>
      <c r="Q419" s="285"/>
      <c r="R419" s="285"/>
      <c r="S419" s="285"/>
      <c r="T419" s="285"/>
      <c r="U419" s="285"/>
      <c r="V419" s="285"/>
      <c r="W419" s="285"/>
      <c r="X419" s="285"/>
      <c r="Y419" s="285"/>
      <c r="Z419" s="285"/>
    </row>
    <row r="420" spans="1:26" ht="9.75" customHeight="1">
      <c r="A420" s="285"/>
      <c r="B420" s="285"/>
      <c r="C420" s="288"/>
      <c r="D420" s="285"/>
      <c r="E420" s="285"/>
      <c r="F420" s="285"/>
      <c r="G420" s="285"/>
      <c r="H420" s="285"/>
      <c r="I420" s="288"/>
      <c r="J420" s="285"/>
      <c r="K420" s="288"/>
      <c r="L420" s="285"/>
      <c r="M420" s="285"/>
      <c r="N420" s="285"/>
      <c r="O420" s="285"/>
      <c r="P420" s="285"/>
      <c r="Q420" s="285"/>
      <c r="R420" s="285"/>
      <c r="S420" s="285"/>
      <c r="T420" s="285"/>
      <c r="U420" s="285"/>
      <c r="V420" s="285"/>
      <c r="W420" s="285"/>
      <c r="X420" s="285"/>
      <c r="Y420" s="285"/>
      <c r="Z420" s="285"/>
    </row>
    <row r="421" spans="1:26" ht="9.75" customHeight="1">
      <c r="A421" s="285"/>
      <c r="B421" s="285"/>
      <c r="C421" s="288"/>
      <c r="D421" s="285"/>
      <c r="E421" s="285"/>
      <c r="F421" s="285"/>
      <c r="G421" s="285"/>
      <c r="H421" s="285"/>
      <c r="I421" s="288"/>
      <c r="J421" s="285"/>
      <c r="K421" s="288"/>
      <c r="L421" s="285"/>
      <c r="M421" s="285"/>
      <c r="N421" s="285"/>
      <c r="O421" s="285"/>
      <c r="P421" s="285"/>
      <c r="Q421" s="285"/>
      <c r="R421" s="285"/>
      <c r="S421" s="285"/>
      <c r="T421" s="285"/>
      <c r="U421" s="285"/>
      <c r="V421" s="285"/>
      <c r="W421" s="285"/>
      <c r="X421" s="285"/>
      <c r="Y421" s="285"/>
      <c r="Z421" s="285"/>
    </row>
    <row r="422" spans="1:26" ht="9.75" customHeight="1">
      <c r="A422" s="285"/>
      <c r="B422" s="285"/>
      <c r="C422" s="288"/>
      <c r="D422" s="285"/>
      <c r="E422" s="285"/>
      <c r="F422" s="285"/>
      <c r="G422" s="285"/>
      <c r="H422" s="285"/>
      <c r="I422" s="288"/>
      <c r="J422" s="285"/>
      <c r="K422" s="288"/>
      <c r="L422" s="285"/>
      <c r="M422" s="285"/>
      <c r="N422" s="285"/>
      <c r="O422" s="285"/>
      <c r="P422" s="285"/>
      <c r="Q422" s="285"/>
      <c r="R422" s="285"/>
      <c r="S422" s="285"/>
      <c r="T422" s="285"/>
      <c r="U422" s="285"/>
      <c r="V422" s="285"/>
      <c r="W422" s="285"/>
      <c r="X422" s="285"/>
      <c r="Y422" s="285"/>
      <c r="Z422" s="285"/>
    </row>
    <row r="423" spans="1:26" ht="9.75" customHeight="1">
      <c r="A423" s="285"/>
      <c r="B423" s="285"/>
      <c r="C423" s="288"/>
      <c r="D423" s="285"/>
      <c r="E423" s="285"/>
      <c r="F423" s="285"/>
      <c r="G423" s="285"/>
      <c r="H423" s="285"/>
      <c r="I423" s="288"/>
      <c r="J423" s="285"/>
      <c r="K423" s="288"/>
      <c r="L423" s="285"/>
      <c r="M423" s="285"/>
      <c r="N423" s="285"/>
      <c r="O423" s="285"/>
      <c r="P423" s="285"/>
      <c r="Q423" s="285"/>
      <c r="R423" s="285"/>
      <c r="S423" s="285"/>
      <c r="T423" s="285"/>
      <c r="U423" s="285"/>
      <c r="V423" s="285"/>
      <c r="W423" s="285"/>
      <c r="X423" s="285"/>
      <c r="Y423" s="285"/>
      <c r="Z423" s="285"/>
    </row>
    <row r="424" spans="1:26" ht="9.75" customHeight="1">
      <c r="A424" s="285"/>
      <c r="B424" s="285"/>
      <c r="C424" s="288"/>
      <c r="D424" s="285"/>
      <c r="E424" s="285"/>
      <c r="F424" s="285"/>
      <c r="G424" s="285"/>
      <c r="H424" s="285"/>
      <c r="I424" s="288"/>
      <c r="J424" s="285"/>
      <c r="K424" s="288"/>
      <c r="L424" s="285"/>
      <c r="M424" s="285"/>
      <c r="N424" s="285"/>
      <c r="O424" s="285"/>
      <c r="P424" s="285"/>
      <c r="Q424" s="285"/>
      <c r="R424" s="285"/>
      <c r="S424" s="285"/>
      <c r="T424" s="285"/>
      <c r="U424" s="285"/>
      <c r="V424" s="285"/>
      <c r="W424" s="285"/>
      <c r="X424" s="285"/>
      <c r="Y424" s="285"/>
      <c r="Z424" s="285"/>
    </row>
    <row r="425" spans="1:26" ht="9.75" customHeight="1">
      <c r="A425" s="285"/>
      <c r="B425" s="285"/>
      <c r="C425" s="288"/>
      <c r="D425" s="285"/>
      <c r="E425" s="285"/>
      <c r="F425" s="285"/>
      <c r="G425" s="285"/>
      <c r="H425" s="285"/>
      <c r="I425" s="288"/>
      <c r="J425" s="285"/>
      <c r="K425" s="288"/>
      <c r="L425" s="285"/>
      <c r="M425" s="285"/>
      <c r="N425" s="285"/>
      <c r="O425" s="285"/>
      <c r="P425" s="285"/>
      <c r="Q425" s="285"/>
      <c r="R425" s="285"/>
      <c r="S425" s="285"/>
      <c r="T425" s="285"/>
      <c r="U425" s="285"/>
      <c r="V425" s="285"/>
      <c r="W425" s="285"/>
      <c r="X425" s="285"/>
      <c r="Y425" s="285"/>
      <c r="Z425" s="285"/>
    </row>
    <row r="426" spans="1:26" ht="9.75" customHeight="1">
      <c r="A426" s="285"/>
      <c r="B426" s="285"/>
      <c r="C426" s="288"/>
      <c r="D426" s="285"/>
      <c r="E426" s="285"/>
      <c r="F426" s="285"/>
      <c r="G426" s="285"/>
      <c r="H426" s="285"/>
      <c r="I426" s="288"/>
      <c r="J426" s="285"/>
      <c r="K426" s="288"/>
      <c r="L426" s="285"/>
      <c r="M426" s="285"/>
      <c r="N426" s="285"/>
      <c r="O426" s="285"/>
      <c r="P426" s="285"/>
      <c r="Q426" s="285"/>
      <c r="R426" s="285"/>
      <c r="S426" s="285"/>
      <c r="T426" s="285"/>
      <c r="U426" s="285"/>
      <c r="V426" s="285"/>
      <c r="W426" s="285"/>
      <c r="X426" s="285"/>
      <c r="Y426" s="285"/>
      <c r="Z426" s="285"/>
    </row>
    <row r="427" spans="1:26" ht="9.75" customHeight="1">
      <c r="A427" s="285"/>
      <c r="B427" s="285"/>
      <c r="C427" s="288"/>
      <c r="D427" s="285"/>
      <c r="E427" s="285"/>
      <c r="F427" s="285"/>
      <c r="G427" s="285"/>
      <c r="H427" s="285"/>
      <c r="I427" s="288"/>
      <c r="J427" s="285"/>
      <c r="K427" s="288"/>
      <c r="L427" s="285"/>
      <c r="M427" s="285"/>
      <c r="N427" s="285"/>
      <c r="O427" s="285"/>
      <c r="P427" s="285"/>
      <c r="Q427" s="285"/>
      <c r="R427" s="285"/>
      <c r="S427" s="285"/>
      <c r="T427" s="285"/>
      <c r="U427" s="285"/>
      <c r="V427" s="285"/>
      <c r="W427" s="285"/>
      <c r="X427" s="285"/>
      <c r="Y427" s="285"/>
      <c r="Z427" s="285"/>
    </row>
    <row r="428" spans="1:26" ht="9.75" customHeight="1">
      <c r="A428" s="285"/>
      <c r="B428" s="285"/>
      <c r="C428" s="288"/>
      <c r="D428" s="285"/>
      <c r="E428" s="285"/>
      <c r="F428" s="285"/>
      <c r="G428" s="285"/>
      <c r="H428" s="285"/>
      <c r="I428" s="288"/>
      <c r="J428" s="285"/>
      <c r="K428" s="288"/>
      <c r="L428" s="285"/>
      <c r="M428" s="285"/>
      <c r="N428" s="285"/>
      <c r="O428" s="285"/>
      <c r="P428" s="285"/>
      <c r="Q428" s="285"/>
      <c r="R428" s="285"/>
      <c r="S428" s="285"/>
      <c r="T428" s="285"/>
      <c r="U428" s="285"/>
      <c r="V428" s="285"/>
      <c r="W428" s="285"/>
      <c r="X428" s="285"/>
      <c r="Y428" s="285"/>
      <c r="Z428" s="285"/>
    </row>
    <row r="429" spans="1:26" ht="9.75" customHeight="1">
      <c r="A429" s="285"/>
      <c r="B429" s="285"/>
      <c r="C429" s="288"/>
      <c r="D429" s="285"/>
      <c r="E429" s="285"/>
      <c r="F429" s="285"/>
      <c r="G429" s="285"/>
      <c r="H429" s="285"/>
      <c r="I429" s="288"/>
      <c r="J429" s="285"/>
      <c r="K429" s="288"/>
      <c r="L429" s="285"/>
      <c r="M429" s="285"/>
      <c r="N429" s="285"/>
      <c r="O429" s="285"/>
      <c r="P429" s="285"/>
      <c r="Q429" s="285"/>
      <c r="R429" s="285"/>
      <c r="S429" s="285"/>
      <c r="T429" s="285"/>
      <c r="U429" s="285"/>
      <c r="V429" s="285"/>
      <c r="W429" s="285"/>
      <c r="X429" s="285"/>
      <c r="Y429" s="285"/>
      <c r="Z429" s="285"/>
    </row>
    <row r="430" spans="1:26" ht="9.75" customHeight="1">
      <c r="A430" s="285"/>
      <c r="B430" s="285"/>
      <c r="C430" s="288"/>
      <c r="D430" s="285"/>
      <c r="E430" s="285"/>
      <c r="F430" s="285"/>
      <c r="G430" s="285"/>
      <c r="H430" s="285"/>
      <c r="I430" s="288"/>
      <c r="J430" s="285"/>
      <c r="K430" s="288"/>
      <c r="L430" s="285"/>
      <c r="M430" s="285"/>
      <c r="N430" s="285"/>
      <c r="O430" s="285"/>
      <c r="P430" s="285"/>
      <c r="Q430" s="285"/>
      <c r="R430" s="285"/>
      <c r="S430" s="285"/>
      <c r="T430" s="285"/>
      <c r="U430" s="285"/>
      <c r="V430" s="285"/>
      <c r="W430" s="285"/>
      <c r="X430" s="285"/>
      <c r="Y430" s="285"/>
      <c r="Z430" s="285"/>
    </row>
    <row r="431" spans="1:26" ht="9.75" customHeight="1">
      <c r="A431" s="285"/>
      <c r="B431" s="285"/>
      <c r="C431" s="288"/>
      <c r="D431" s="285"/>
      <c r="E431" s="285"/>
      <c r="F431" s="285"/>
      <c r="G431" s="285"/>
      <c r="H431" s="285"/>
      <c r="I431" s="288"/>
      <c r="J431" s="285"/>
      <c r="K431" s="288"/>
      <c r="L431" s="285"/>
      <c r="M431" s="285"/>
      <c r="N431" s="285"/>
      <c r="O431" s="285"/>
      <c r="P431" s="285"/>
      <c r="Q431" s="285"/>
      <c r="R431" s="285"/>
      <c r="S431" s="285"/>
      <c r="T431" s="285"/>
      <c r="U431" s="285"/>
      <c r="V431" s="285"/>
      <c r="W431" s="285"/>
      <c r="X431" s="285"/>
      <c r="Y431" s="285"/>
      <c r="Z431" s="285"/>
    </row>
    <row r="432" spans="1:26" ht="9.75" customHeight="1">
      <c r="A432" s="285"/>
      <c r="B432" s="285"/>
      <c r="C432" s="288"/>
      <c r="D432" s="285"/>
      <c r="E432" s="285"/>
      <c r="F432" s="285"/>
      <c r="G432" s="285"/>
      <c r="H432" s="285"/>
      <c r="I432" s="288"/>
      <c r="J432" s="285"/>
      <c r="K432" s="288"/>
      <c r="L432" s="285"/>
      <c r="M432" s="285"/>
      <c r="N432" s="285"/>
      <c r="O432" s="285"/>
      <c r="P432" s="285"/>
      <c r="Q432" s="285"/>
      <c r="R432" s="285"/>
      <c r="S432" s="285"/>
      <c r="T432" s="285"/>
      <c r="U432" s="285"/>
      <c r="V432" s="285"/>
      <c r="W432" s="285"/>
      <c r="X432" s="285"/>
      <c r="Y432" s="285"/>
      <c r="Z432" s="285"/>
    </row>
    <row r="433" spans="1:26" ht="9.75" customHeight="1">
      <c r="A433" s="285"/>
      <c r="B433" s="285"/>
      <c r="C433" s="288"/>
      <c r="D433" s="285"/>
      <c r="E433" s="285"/>
      <c r="F433" s="285"/>
      <c r="G433" s="285"/>
      <c r="H433" s="285"/>
      <c r="I433" s="288"/>
      <c r="J433" s="285"/>
      <c r="K433" s="288"/>
      <c r="L433" s="285"/>
      <c r="M433" s="285"/>
      <c r="N433" s="285"/>
      <c r="O433" s="285"/>
      <c r="P433" s="285"/>
      <c r="Q433" s="285"/>
      <c r="R433" s="285"/>
      <c r="S433" s="285"/>
      <c r="T433" s="285"/>
      <c r="U433" s="285"/>
      <c r="V433" s="285"/>
      <c r="W433" s="285"/>
      <c r="X433" s="285"/>
      <c r="Y433" s="285"/>
      <c r="Z433" s="285"/>
    </row>
    <row r="434" spans="1:26" ht="9.75" customHeight="1">
      <c r="A434" s="285"/>
      <c r="B434" s="285"/>
      <c r="C434" s="288"/>
      <c r="D434" s="285"/>
      <c r="E434" s="285"/>
      <c r="F434" s="285"/>
      <c r="G434" s="285"/>
      <c r="H434" s="285"/>
      <c r="I434" s="288"/>
      <c r="J434" s="285"/>
      <c r="K434" s="288"/>
      <c r="L434" s="285"/>
      <c r="M434" s="285"/>
      <c r="N434" s="285"/>
      <c r="O434" s="285"/>
      <c r="P434" s="285"/>
      <c r="Q434" s="285"/>
      <c r="R434" s="285"/>
      <c r="S434" s="285"/>
      <c r="T434" s="285"/>
      <c r="U434" s="285"/>
      <c r="V434" s="285"/>
      <c r="W434" s="285"/>
      <c r="X434" s="285"/>
      <c r="Y434" s="285"/>
      <c r="Z434" s="285"/>
    </row>
    <row r="435" spans="1:26" ht="9.75" customHeight="1">
      <c r="A435" s="285"/>
      <c r="B435" s="285"/>
      <c r="C435" s="288"/>
      <c r="D435" s="285"/>
      <c r="E435" s="285"/>
      <c r="F435" s="285"/>
      <c r="G435" s="285"/>
      <c r="H435" s="285"/>
      <c r="I435" s="288"/>
      <c r="J435" s="285"/>
      <c r="K435" s="288"/>
      <c r="L435" s="285"/>
      <c r="M435" s="285"/>
      <c r="N435" s="285"/>
      <c r="O435" s="285"/>
      <c r="P435" s="285"/>
      <c r="Q435" s="285"/>
      <c r="R435" s="285"/>
      <c r="S435" s="285"/>
      <c r="T435" s="285"/>
      <c r="U435" s="285"/>
      <c r="V435" s="285"/>
      <c r="W435" s="285"/>
      <c r="X435" s="285"/>
      <c r="Y435" s="285"/>
      <c r="Z435" s="285"/>
    </row>
    <row r="436" spans="1:26" ht="9.75" customHeight="1">
      <c r="A436" s="285"/>
      <c r="B436" s="285"/>
      <c r="C436" s="288"/>
      <c r="D436" s="285"/>
      <c r="E436" s="285"/>
      <c r="F436" s="285"/>
      <c r="G436" s="285"/>
      <c r="H436" s="285"/>
      <c r="I436" s="288"/>
      <c r="J436" s="285"/>
      <c r="K436" s="288"/>
      <c r="L436" s="285"/>
      <c r="M436" s="285"/>
      <c r="N436" s="285"/>
      <c r="O436" s="285"/>
      <c r="P436" s="285"/>
      <c r="Q436" s="285"/>
      <c r="R436" s="285"/>
      <c r="S436" s="285"/>
      <c r="T436" s="285"/>
      <c r="U436" s="285"/>
      <c r="V436" s="285"/>
      <c r="W436" s="285"/>
      <c r="X436" s="285"/>
      <c r="Y436" s="285"/>
      <c r="Z436" s="285"/>
    </row>
    <row r="437" spans="1:26" ht="9.75" customHeight="1">
      <c r="A437" s="285"/>
      <c r="B437" s="285"/>
      <c r="C437" s="288"/>
      <c r="D437" s="285"/>
      <c r="E437" s="285"/>
      <c r="F437" s="285"/>
      <c r="G437" s="285"/>
      <c r="H437" s="285"/>
      <c r="I437" s="288"/>
      <c r="J437" s="285"/>
      <c r="K437" s="288"/>
      <c r="L437" s="285"/>
      <c r="M437" s="285"/>
      <c r="N437" s="285"/>
      <c r="O437" s="285"/>
      <c r="P437" s="285"/>
      <c r="Q437" s="285"/>
      <c r="R437" s="285"/>
      <c r="S437" s="285"/>
      <c r="T437" s="285"/>
      <c r="U437" s="285"/>
      <c r="V437" s="285"/>
      <c r="W437" s="285"/>
      <c r="X437" s="285"/>
      <c r="Y437" s="285"/>
      <c r="Z437" s="285"/>
    </row>
    <row r="438" spans="1:26" ht="9.75" customHeight="1">
      <c r="A438" s="285"/>
      <c r="B438" s="285"/>
      <c r="C438" s="288"/>
      <c r="D438" s="285"/>
      <c r="E438" s="285"/>
      <c r="F438" s="285"/>
      <c r="G438" s="285"/>
      <c r="H438" s="285"/>
      <c r="I438" s="288"/>
      <c r="J438" s="285"/>
      <c r="K438" s="288"/>
      <c r="L438" s="285"/>
      <c r="M438" s="285"/>
      <c r="N438" s="285"/>
      <c r="O438" s="285"/>
      <c r="P438" s="285"/>
      <c r="Q438" s="285"/>
      <c r="R438" s="285"/>
      <c r="S438" s="285"/>
      <c r="T438" s="285"/>
      <c r="U438" s="285"/>
      <c r="V438" s="285"/>
      <c r="W438" s="285"/>
      <c r="X438" s="285"/>
      <c r="Y438" s="285"/>
      <c r="Z438" s="285"/>
    </row>
    <row r="439" spans="1:26" ht="9.75" customHeight="1">
      <c r="A439" s="285"/>
      <c r="B439" s="285"/>
      <c r="C439" s="288"/>
      <c r="D439" s="285"/>
      <c r="E439" s="285"/>
      <c r="F439" s="285"/>
      <c r="G439" s="285"/>
      <c r="H439" s="285"/>
      <c r="I439" s="288"/>
      <c r="J439" s="285"/>
      <c r="K439" s="288"/>
      <c r="L439" s="285"/>
      <c r="M439" s="285"/>
      <c r="N439" s="285"/>
      <c r="O439" s="285"/>
      <c r="P439" s="285"/>
      <c r="Q439" s="285"/>
      <c r="R439" s="285"/>
      <c r="S439" s="285"/>
      <c r="T439" s="285"/>
      <c r="U439" s="285"/>
      <c r="V439" s="285"/>
      <c r="W439" s="285"/>
      <c r="X439" s="285"/>
      <c r="Y439" s="285"/>
      <c r="Z439" s="285"/>
    </row>
    <row r="440" spans="1:26" ht="9.75" customHeight="1">
      <c r="A440" s="285"/>
      <c r="B440" s="285"/>
      <c r="C440" s="288"/>
      <c r="D440" s="285"/>
      <c r="E440" s="285"/>
      <c r="F440" s="285"/>
      <c r="G440" s="285"/>
      <c r="H440" s="285"/>
      <c r="I440" s="288"/>
      <c r="J440" s="285"/>
      <c r="K440" s="288"/>
      <c r="L440" s="285"/>
      <c r="M440" s="285"/>
      <c r="N440" s="285"/>
      <c r="O440" s="285"/>
      <c r="P440" s="285"/>
      <c r="Q440" s="285"/>
      <c r="R440" s="285"/>
      <c r="S440" s="285"/>
      <c r="T440" s="285"/>
      <c r="U440" s="285"/>
      <c r="V440" s="285"/>
      <c r="W440" s="285"/>
      <c r="X440" s="285"/>
      <c r="Y440" s="285"/>
      <c r="Z440" s="285"/>
    </row>
    <row r="441" spans="1:26" ht="9.75" customHeight="1">
      <c r="A441" s="285"/>
      <c r="B441" s="285"/>
      <c r="C441" s="288"/>
      <c r="D441" s="285"/>
      <c r="E441" s="285"/>
      <c r="F441" s="285"/>
      <c r="G441" s="285"/>
      <c r="H441" s="285"/>
      <c r="I441" s="288"/>
      <c r="J441" s="285"/>
      <c r="K441" s="288"/>
      <c r="L441" s="285"/>
      <c r="M441" s="285"/>
      <c r="N441" s="285"/>
      <c r="O441" s="285"/>
      <c r="P441" s="285"/>
      <c r="Q441" s="285"/>
      <c r="R441" s="285"/>
      <c r="S441" s="285"/>
      <c r="T441" s="285"/>
      <c r="U441" s="285"/>
      <c r="V441" s="285"/>
      <c r="W441" s="285"/>
      <c r="X441" s="285"/>
      <c r="Y441" s="285"/>
      <c r="Z441" s="285"/>
    </row>
    <row r="442" spans="1:26" ht="9.75" customHeight="1">
      <c r="A442" s="285"/>
      <c r="B442" s="285"/>
      <c r="C442" s="288"/>
      <c r="D442" s="285"/>
      <c r="E442" s="285"/>
      <c r="F442" s="285"/>
      <c r="G442" s="285"/>
      <c r="H442" s="285"/>
      <c r="I442" s="288"/>
      <c r="J442" s="285"/>
      <c r="K442" s="288"/>
      <c r="L442" s="285"/>
      <c r="M442" s="285"/>
      <c r="N442" s="285"/>
      <c r="O442" s="285"/>
      <c r="P442" s="285"/>
      <c r="Q442" s="285"/>
      <c r="R442" s="285"/>
      <c r="S442" s="285"/>
      <c r="T442" s="285"/>
      <c r="U442" s="285"/>
      <c r="V442" s="285"/>
      <c r="W442" s="285"/>
      <c r="X442" s="285"/>
      <c r="Y442" s="285"/>
      <c r="Z442" s="285"/>
    </row>
    <row r="443" spans="1:26" ht="9.75" customHeight="1">
      <c r="A443" s="285"/>
      <c r="B443" s="285"/>
      <c r="C443" s="288"/>
      <c r="D443" s="285"/>
      <c r="E443" s="285"/>
      <c r="F443" s="285"/>
      <c r="G443" s="285"/>
      <c r="H443" s="285"/>
      <c r="I443" s="288"/>
      <c r="J443" s="285"/>
      <c r="K443" s="288"/>
      <c r="L443" s="285"/>
      <c r="M443" s="285"/>
      <c r="N443" s="285"/>
      <c r="O443" s="285"/>
      <c r="P443" s="285"/>
      <c r="Q443" s="285"/>
      <c r="R443" s="285"/>
      <c r="S443" s="285"/>
      <c r="T443" s="285"/>
      <c r="U443" s="285"/>
      <c r="V443" s="285"/>
      <c r="W443" s="285"/>
      <c r="X443" s="285"/>
      <c r="Y443" s="285"/>
      <c r="Z443" s="285"/>
    </row>
    <row r="444" spans="1:26" ht="9.75" customHeight="1">
      <c r="A444" s="285"/>
      <c r="B444" s="285"/>
      <c r="C444" s="288"/>
      <c r="D444" s="285"/>
      <c r="E444" s="285"/>
      <c r="F444" s="285"/>
      <c r="G444" s="285"/>
      <c r="H444" s="285"/>
      <c r="I444" s="288"/>
      <c r="J444" s="285"/>
      <c r="K444" s="288"/>
      <c r="L444" s="285"/>
      <c r="M444" s="285"/>
      <c r="N444" s="285"/>
      <c r="O444" s="285"/>
      <c r="P444" s="285"/>
      <c r="Q444" s="285"/>
      <c r="R444" s="285"/>
      <c r="S444" s="285"/>
      <c r="T444" s="285"/>
      <c r="U444" s="285"/>
      <c r="V444" s="285"/>
      <c r="W444" s="285"/>
      <c r="X444" s="285"/>
      <c r="Y444" s="285"/>
      <c r="Z444" s="285"/>
    </row>
    <row r="445" spans="1:26" ht="9.75" customHeight="1">
      <c r="A445" s="285"/>
      <c r="B445" s="285"/>
      <c r="C445" s="288"/>
      <c r="D445" s="285"/>
      <c r="E445" s="285"/>
      <c r="F445" s="285"/>
      <c r="G445" s="285"/>
      <c r="H445" s="285"/>
      <c r="I445" s="288"/>
      <c r="J445" s="285"/>
      <c r="K445" s="288"/>
      <c r="L445" s="285"/>
      <c r="M445" s="285"/>
      <c r="N445" s="285"/>
      <c r="O445" s="285"/>
      <c r="P445" s="285"/>
      <c r="Q445" s="285"/>
      <c r="R445" s="285"/>
      <c r="S445" s="285"/>
      <c r="T445" s="285"/>
      <c r="U445" s="285"/>
      <c r="V445" s="285"/>
      <c r="W445" s="285"/>
      <c r="X445" s="285"/>
      <c r="Y445" s="285"/>
      <c r="Z445" s="285"/>
    </row>
    <row r="446" spans="1:26" ht="9.75" customHeight="1">
      <c r="A446" s="285"/>
      <c r="B446" s="285"/>
      <c r="C446" s="288"/>
      <c r="D446" s="285"/>
      <c r="E446" s="285"/>
      <c r="F446" s="285"/>
      <c r="G446" s="285"/>
      <c r="H446" s="285"/>
      <c r="I446" s="288"/>
      <c r="J446" s="285"/>
      <c r="K446" s="288"/>
      <c r="L446" s="285"/>
      <c r="M446" s="285"/>
      <c r="N446" s="285"/>
      <c r="O446" s="285"/>
      <c r="P446" s="285"/>
      <c r="Q446" s="285"/>
      <c r="R446" s="285"/>
      <c r="S446" s="285"/>
      <c r="T446" s="285"/>
      <c r="U446" s="285"/>
      <c r="V446" s="285"/>
      <c r="W446" s="285"/>
      <c r="X446" s="285"/>
      <c r="Y446" s="285"/>
      <c r="Z446" s="285"/>
    </row>
    <row r="447" spans="1:26" ht="9.75" customHeight="1">
      <c r="A447" s="285"/>
      <c r="B447" s="285"/>
      <c r="C447" s="288"/>
      <c r="D447" s="285"/>
      <c r="E447" s="285"/>
      <c r="F447" s="285"/>
      <c r="G447" s="285"/>
      <c r="H447" s="285"/>
      <c r="I447" s="288"/>
      <c r="J447" s="285"/>
      <c r="K447" s="288"/>
      <c r="L447" s="285"/>
      <c r="M447" s="285"/>
      <c r="N447" s="285"/>
      <c r="O447" s="285"/>
      <c r="P447" s="285"/>
      <c r="Q447" s="285"/>
      <c r="R447" s="285"/>
      <c r="S447" s="285"/>
      <c r="T447" s="285"/>
      <c r="U447" s="285"/>
      <c r="V447" s="285"/>
      <c r="W447" s="285"/>
      <c r="X447" s="285"/>
      <c r="Y447" s="285"/>
      <c r="Z447" s="285"/>
    </row>
    <row r="448" spans="1:26" ht="9.75" customHeight="1">
      <c r="A448" s="285"/>
      <c r="B448" s="285"/>
      <c r="C448" s="288"/>
      <c r="D448" s="285"/>
      <c r="E448" s="285"/>
      <c r="F448" s="285"/>
      <c r="G448" s="285"/>
      <c r="H448" s="285"/>
      <c r="I448" s="288"/>
      <c r="J448" s="285"/>
      <c r="K448" s="288"/>
      <c r="L448" s="285"/>
      <c r="M448" s="285"/>
      <c r="N448" s="285"/>
      <c r="O448" s="285"/>
      <c r="P448" s="285"/>
      <c r="Q448" s="285"/>
      <c r="R448" s="285"/>
      <c r="S448" s="285"/>
      <c r="T448" s="285"/>
      <c r="U448" s="285"/>
      <c r="V448" s="285"/>
      <c r="W448" s="285"/>
      <c r="X448" s="285"/>
      <c r="Y448" s="285"/>
      <c r="Z448" s="285"/>
    </row>
    <row r="449" spans="1:26" ht="9.75" customHeight="1">
      <c r="A449" s="285"/>
      <c r="B449" s="285"/>
      <c r="C449" s="288"/>
      <c r="D449" s="285"/>
      <c r="E449" s="285"/>
      <c r="F449" s="285"/>
      <c r="G449" s="285"/>
      <c r="H449" s="285"/>
      <c r="I449" s="288"/>
      <c r="J449" s="285"/>
      <c r="K449" s="288"/>
      <c r="L449" s="285"/>
      <c r="M449" s="285"/>
      <c r="N449" s="285"/>
      <c r="O449" s="285"/>
      <c r="P449" s="285"/>
      <c r="Q449" s="285"/>
      <c r="R449" s="285"/>
      <c r="S449" s="285"/>
      <c r="T449" s="285"/>
      <c r="U449" s="285"/>
      <c r="V449" s="285"/>
      <c r="W449" s="285"/>
      <c r="X449" s="285"/>
      <c r="Y449" s="285"/>
      <c r="Z449" s="285"/>
    </row>
    <row r="450" spans="1:26" ht="9.75" customHeight="1">
      <c r="A450" s="285"/>
      <c r="B450" s="285"/>
      <c r="C450" s="288"/>
      <c r="D450" s="285"/>
      <c r="E450" s="285"/>
      <c r="F450" s="285"/>
      <c r="G450" s="285"/>
      <c r="H450" s="285"/>
      <c r="I450" s="288"/>
      <c r="J450" s="285"/>
      <c r="K450" s="288"/>
      <c r="L450" s="285"/>
      <c r="M450" s="285"/>
      <c r="N450" s="285"/>
      <c r="O450" s="285"/>
      <c r="P450" s="285"/>
      <c r="Q450" s="285"/>
      <c r="R450" s="285"/>
      <c r="S450" s="285"/>
      <c r="T450" s="285"/>
      <c r="U450" s="285"/>
      <c r="V450" s="285"/>
      <c r="W450" s="285"/>
      <c r="X450" s="285"/>
      <c r="Y450" s="285"/>
      <c r="Z450" s="285"/>
    </row>
    <row r="451" spans="1:26" ht="9.75" customHeight="1">
      <c r="A451" s="285"/>
      <c r="B451" s="285"/>
      <c r="C451" s="288"/>
      <c r="D451" s="285"/>
      <c r="E451" s="285"/>
      <c r="F451" s="285"/>
      <c r="G451" s="285"/>
      <c r="H451" s="285"/>
      <c r="I451" s="288"/>
      <c r="J451" s="285"/>
      <c r="K451" s="288"/>
      <c r="L451" s="285"/>
      <c r="M451" s="285"/>
      <c r="N451" s="285"/>
      <c r="O451" s="285"/>
      <c r="P451" s="285"/>
      <c r="Q451" s="285"/>
      <c r="R451" s="285"/>
      <c r="S451" s="285"/>
      <c r="T451" s="285"/>
      <c r="U451" s="285"/>
      <c r="V451" s="285"/>
      <c r="W451" s="285"/>
      <c r="X451" s="285"/>
      <c r="Y451" s="285"/>
      <c r="Z451" s="285"/>
    </row>
    <row r="452" spans="1:26" ht="9.75" customHeight="1">
      <c r="A452" s="285"/>
      <c r="B452" s="285"/>
      <c r="C452" s="288"/>
      <c r="D452" s="285"/>
      <c r="E452" s="285"/>
      <c r="F452" s="285"/>
      <c r="G452" s="285"/>
      <c r="H452" s="285"/>
      <c r="I452" s="288"/>
      <c r="J452" s="285"/>
      <c r="K452" s="288"/>
      <c r="L452" s="285"/>
      <c r="M452" s="285"/>
      <c r="N452" s="285"/>
      <c r="O452" s="285"/>
      <c r="P452" s="285"/>
      <c r="Q452" s="285"/>
      <c r="R452" s="285"/>
      <c r="S452" s="285"/>
      <c r="T452" s="285"/>
      <c r="U452" s="285"/>
      <c r="V452" s="285"/>
      <c r="W452" s="285"/>
      <c r="X452" s="285"/>
      <c r="Y452" s="285"/>
      <c r="Z452" s="285"/>
    </row>
    <row r="453" spans="1:26" ht="9.75" customHeight="1">
      <c r="A453" s="285"/>
      <c r="B453" s="285"/>
      <c r="C453" s="288"/>
      <c r="D453" s="285"/>
      <c r="E453" s="285"/>
      <c r="F453" s="285"/>
      <c r="G453" s="285"/>
      <c r="H453" s="285"/>
      <c r="I453" s="288"/>
      <c r="J453" s="285"/>
      <c r="K453" s="288"/>
      <c r="L453" s="285"/>
      <c r="M453" s="285"/>
      <c r="N453" s="285"/>
      <c r="O453" s="285"/>
      <c r="P453" s="285"/>
      <c r="Q453" s="285"/>
      <c r="R453" s="285"/>
      <c r="S453" s="285"/>
      <c r="T453" s="285"/>
      <c r="U453" s="285"/>
      <c r="V453" s="285"/>
      <c r="W453" s="285"/>
      <c r="X453" s="285"/>
      <c r="Y453" s="285"/>
      <c r="Z453" s="285"/>
    </row>
    <row r="454" spans="1:26" ht="9.75" customHeight="1">
      <c r="A454" s="285"/>
      <c r="B454" s="285"/>
      <c r="C454" s="288"/>
      <c r="D454" s="285"/>
      <c r="E454" s="285"/>
      <c r="F454" s="285"/>
      <c r="G454" s="285"/>
      <c r="H454" s="285"/>
      <c r="I454" s="288"/>
      <c r="J454" s="285"/>
      <c r="K454" s="288"/>
      <c r="L454" s="285"/>
      <c r="M454" s="285"/>
      <c r="N454" s="285"/>
      <c r="O454" s="285"/>
      <c r="P454" s="285"/>
      <c r="Q454" s="285"/>
      <c r="R454" s="285"/>
      <c r="S454" s="285"/>
      <c r="T454" s="285"/>
      <c r="U454" s="285"/>
      <c r="V454" s="285"/>
      <c r="W454" s="285"/>
      <c r="X454" s="285"/>
      <c r="Y454" s="285"/>
      <c r="Z454" s="285"/>
    </row>
    <row r="455" spans="1:26" ht="9.75" customHeight="1">
      <c r="A455" s="285"/>
      <c r="B455" s="285"/>
      <c r="C455" s="288"/>
      <c r="D455" s="285"/>
      <c r="E455" s="285"/>
      <c r="F455" s="285"/>
      <c r="G455" s="285"/>
      <c r="H455" s="285"/>
      <c r="I455" s="288"/>
      <c r="J455" s="285"/>
      <c r="K455" s="288"/>
      <c r="L455" s="285"/>
      <c r="M455" s="285"/>
      <c r="N455" s="285"/>
      <c r="O455" s="285"/>
      <c r="P455" s="285"/>
      <c r="Q455" s="285"/>
      <c r="R455" s="285"/>
      <c r="S455" s="285"/>
      <c r="T455" s="285"/>
      <c r="U455" s="285"/>
      <c r="V455" s="285"/>
      <c r="W455" s="285"/>
      <c r="X455" s="285"/>
      <c r="Y455" s="285"/>
      <c r="Z455" s="285"/>
    </row>
    <row r="456" spans="1:26" ht="9.75" customHeight="1">
      <c r="A456" s="285"/>
      <c r="B456" s="285"/>
      <c r="C456" s="288"/>
      <c r="D456" s="285"/>
      <c r="E456" s="285"/>
      <c r="F456" s="285"/>
      <c r="G456" s="285"/>
      <c r="H456" s="285"/>
      <c r="I456" s="288"/>
      <c r="J456" s="285"/>
      <c r="K456" s="288"/>
      <c r="L456" s="285"/>
      <c r="M456" s="285"/>
      <c r="N456" s="285"/>
      <c r="O456" s="285"/>
      <c r="P456" s="285"/>
      <c r="Q456" s="285"/>
      <c r="R456" s="285"/>
      <c r="S456" s="285"/>
      <c r="T456" s="285"/>
      <c r="U456" s="285"/>
      <c r="V456" s="285"/>
      <c r="W456" s="285"/>
      <c r="X456" s="285"/>
      <c r="Y456" s="285"/>
      <c r="Z456" s="285"/>
    </row>
    <row r="457" spans="1:26" ht="9.75" customHeight="1">
      <c r="A457" s="285"/>
      <c r="B457" s="285"/>
      <c r="C457" s="288"/>
      <c r="D457" s="285"/>
      <c r="E457" s="285"/>
      <c r="F457" s="285"/>
      <c r="G457" s="285"/>
      <c r="H457" s="285"/>
      <c r="I457" s="288"/>
      <c r="J457" s="285"/>
      <c r="K457" s="288"/>
      <c r="L457" s="285"/>
      <c r="M457" s="285"/>
      <c r="N457" s="285"/>
      <c r="O457" s="285"/>
      <c r="P457" s="285"/>
      <c r="Q457" s="285"/>
      <c r="R457" s="285"/>
      <c r="S457" s="285"/>
      <c r="T457" s="285"/>
      <c r="U457" s="285"/>
      <c r="V457" s="285"/>
      <c r="W457" s="285"/>
      <c r="X457" s="285"/>
      <c r="Y457" s="285"/>
      <c r="Z457" s="285"/>
    </row>
    <row r="458" spans="1:26" ht="9.75" customHeight="1">
      <c r="A458" s="285"/>
      <c r="B458" s="285"/>
      <c r="C458" s="288"/>
      <c r="D458" s="285"/>
      <c r="E458" s="285"/>
      <c r="F458" s="285"/>
      <c r="G458" s="285"/>
      <c r="H458" s="285"/>
      <c r="I458" s="288"/>
      <c r="J458" s="285"/>
      <c r="K458" s="288"/>
      <c r="L458" s="285"/>
      <c r="M458" s="285"/>
      <c r="N458" s="285"/>
      <c r="O458" s="285"/>
      <c r="P458" s="285"/>
      <c r="Q458" s="285"/>
      <c r="R458" s="285"/>
      <c r="S458" s="285"/>
      <c r="T458" s="285"/>
      <c r="U458" s="285"/>
      <c r="V458" s="285"/>
      <c r="W458" s="285"/>
      <c r="X458" s="285"/>
      <c r="Y458" s="285"/>
      <c r="Z458" s="285"/>
    </row>
    <row r="459" spans="1:26" ht="9.75" customHeight="1">
      <c r="A459" s="285"/>
      <c r="B459" s="285"/>
      <c r="C459" s="288"/>
      <c r="D459" s="285"/>
      <c r="E459" s="285"/>
      <c r="F459" s="285"/>
      <c r="G459" s="285"/>
      <c r="H459" s="285"/>
      <c r="I459" s="288"/>
      <c r="J459" s="285"/>
      <c r="K459" s="288"/>
      <c r="L459" s="285"/>
      <c r="M459" s="285"/>
      <c r="N459" s="285"/>
      <c r="O459" s="285"/>
      <c r="P459" s="285"/>
      <c r="Q459" s="285"/>
      <c r="R459" s="285"/>
      <c r="S459" s="285"/>
      <c r="T459" s="285"/>
      <c r="U459" s="285"/>
      <c r="V459" s="285"/>
      <c r="W459" s="285"/>
      <c r="X459" s="285"/>
      <c r="Y459" s="285"/>
      <c r="Z459" s="285"/>
    </row>
    <row r="460" spans="1:26" ht="9.75" customHeight="1">
      <c r="A460" s="285"/>
      <c r="B460" s="285"/>
      <c r="C460" s="288"/>
      <c r="D460" s="285"/>
      <c r="E460" s="285"/>
      <c r="F460" s="285"/>
      <c r="G460" s="285"/>
      <c r="H460" s="285"/>
      <c r="I460" s="288"/>
      <c r="J460" s="285"/>
      <c r="K460" s="288"/>
      <c r="L460" s="285"/>
      <c r="M460" s="285"/>
      <c r="N460" s="285"/>
      <c r="O460" s="285"/>
      <c r="P460" s="285"/>
      <c r="Q460" s="285"/>
      <c r="R460" s="285"/>
      <c r="S460" s="285"/>
      <c r="T460" s="285"/>
      <c r="U460" s="285"/>
      <c r="V460" s="285"/>
      <c r="W460" s="285"/>
      <c r="X460" s="285"/>
      <c r="Y460" s="285"/>
      <c r="Z460" s="285"/>
    </row>
    <row r="461" spans="1:26" ht="9.75" customHeight="1">
      <c r="A461" s="285"/>
      <c r="B461" s="285"/>
      <c r="C461" s="288"/>
      <c r="D461" s="285"/>
      <c r="E461" s="285"/>
      <c r="F461" s="285"/>
      <c r="G461" s="285"/>
      <c r="H461" s="285"/>
      <c r="I461" s="288"/>
      <c r="J461" s="285"/>
      <c r="K461" s="288"/>
      <c r="L461" s="285"/>
      <c r="M461" s="285"/>
      <c r="N461" s="285"/>
      <c r="O461" s="285"/>
      <c r="P461" s="285"/>
      <c r="Q461" s="285"/>
      <c r="R461" s="285"/>
      <c r="S461" s="285"/>
      <c r="T461" s="285"/>
      <c r="U461" s="285"/>
      <c r="V461" s="285"/>
      <c r="W461" s="285"/>
      <c r="X461" s="285"/>
      <c r="Y461" s="285"/>
      <c r="Z461" s="285"/>
    </row>
    <row r="462" spans="1:26" ht="9.75" customHeight="1">
      <c r="A462" s="285"/>
      <c r="B462" s="285"/>
      <c r="C462" s="288"/>
      <c r="D462" s="285"/>
      <c r="E462" s="285"/>
      <c r="F462" s="285"/>
      <c r="G462" s="285"/>
      <c r="H462" s="285"/>
      <c r="I462" s="288"/>
      <c r="J462" s="285"/>
      <c r="K462" s="288"/>
      <c r="L462" s="285"/>
      <c r="M462" s="285"/>
      <c r="N462" s="285"/>
      <c r="O462" s="285"/>
      <c r="P462" s="285"/>
      <c r="Q462" s="285"/>
      <c r="R462" s="285"/>
      <c r="S462" s="285"/>
      <c r="T462" s="285"/>
      <c r="U462" s="285"/>
      <c r="V462" s="285"/>
      <c r="W462" s="285"/>
      <c r="X462" s="285"/>
      <c r="Y462" s="285"/>
      <c r="Z462" s="285"/>
    </row>
    <row r="463" spans="1:26" ht="9.75" customHeight="1">
      <c r="A463" s="285"/>
      <c r="B463" s="285"/>
      <c r="C463" s="288"/>
      <c r="D463" s="285"/>
      <c r="E463" s="285"/>
      <c r="F463" s="285"/>
      <c r="G463" s="285"/>
      <c r="H463" s="285"/>
      <c r="I463" s="288"/>
      <c r="J463" s="285"/>
      <c r="K463" s="288"/>
      <c r="L463" s="285"/>
      <c r="M463" s="285"/>
      <c r="N463" s="285"/>
      <c r="O463" s="285"/>
      <c r="P463" s="285"/>
      <c r="Q463" s="285"/>
      <c r="R463" s="285"/>
      <c r="S463" s="285"/>
      <c r="T463" s="285"/>
      <c r="U463" s="285"/>
      <c r="V463" s="285"/>
      <c r="W463" s="285"/>
      <c r="X463" s="285"/>
      <c r="Y463" s="285"/>
      <c r="Z463" s="285"/>
    </row>
    <row r="464" spans="1:26" ht="9.75" customHeight="1">
      <c r="A464" s="285"/>
      <c r="B464" s="285"/>
      <c r="C464" s="288"/>
      <c r="D464" s="285"/>
      <c r="E464" s="285"/>
      <c r="F464" s="285"/>
      <c r="G464" s="285"/>
      <c r="H464" s="285"/>
      <c r="I464" s="288"/>
      <c r="J464" s="285"/>
      <c r="K464" s="288"/>
      <c r="L464" s="285"/>
      <c r="M464" s="285"/>
      <c r="N464" s="285"/>
      <c r="O464" s="285"/>
      <c r="P464" s="285"/>
      <c r="Q464" s="285"/>
      <c r="R464" s="285"/>
      <c r="S464" s="285"/>
      <c r="T464" s="285"/>
      <c r="U464" s="285"/>
      <c r="V464" s="285"/>
      <c r="W464" s="285"/>
      <c r="X464" s="285"/>
      <c r="Y464" s="285"/>
      <c r="Z464" s="285"/>
    </row>
    <row r="465" spans="1:26" ht="9.75" customHeight="1">
      <c r="A465" s="285"/>
      <c r="B465" s="285"/>
      <c r="C465" s="288"/>
      <c r="D465" s="285"/>
      <c r="E465" s="285"/>
      <c r="F465" s="285"/>
      <c r="G465" s="285"/>
      <c r="H465" s="285"/>
      <c r="I465" s="288"/>
      <c r="J465" s="285"/>
      <c r="K465" s="288"/>
      <c r="L465" s="285"/>
      <c r="M465" s="285"/>
      <c r="N465" s="285"/>
      <c r="O465" s="285"/>
      <c r="P465" s="285"/>
      <c r="Q465" s="285"/>
      <c r="R465" s="285"/>
      <c r="S465" s="285"/>
      <c r="T465" s="285"/>
      <c r="U465" s="285"/>
      <c r="V465" s="285"/>
      <c r="W465" s="285"/>
      <c r="X465" s="285"/>
      <c r="Y465" s="285"/>
      <c r="Z465" s="285"/>
    </row>
    <row r="466" spans="1:26" ht="9.75" customHeight="1">
      <c r="A466" s="285"/>
      <c r="B466" s="285"/>
      <c r="C466" s="288"/>
      <c r="D466" s="285"/>
      <c r="E466" s="285"/>
      <c r="F466" s="285"/>
      <c r="G466" s="285"/>
      <c r="H466" s="285"/>
      <c r="I466" s="288"/>
      <c r="J466" s="285"/>
      <c r="K466" s="288"/>
      <c r="L466" s="285"/>
      <c r="M466" s="285"/>
      <c r="N466" s="285"/>
      <c r="O466" s="285"/>
      <c r="P466" s="285"/>
      <c r="Q466" s="285"/>
      <c r="R466" s="285"/>
      <c r="S466" s="285"/>
      <c r="T466" s="285"/>
      <c r="U466" s="285"/>
      <c r="V466" s="285"/>
      <c r="W466" s="285"/>
      <c r="X466" s="285"/>
      <c r="Y466" s="285"/>
      <c r="Z466" s="285"/>
    </row>
    <row r="467" spans="1:26" ht="9.75" customHeight="1">
      <c r="A467" s="285"/>
      <c r="B467" s="285"/>
      <c r="C467" s="288"/>
      <c r="D467" s="285"/>
      <c r="E467" s="285"/>
      <c r="F467" s="285"/>
      <c r="G467" s="285"/>
      <c r="H467" s="285"/>
      <c r="I467" s="288"/>
      <c r="J467" s="285"/>
      <c r="K467" s="288"/>
      <c r="L467" s="285"/>
      <c r="M467" s="285"/>
      <c r="N467" s="285"/>
      <c r="O467" s="285"/>
      <c r="P467" s="285"/>
      <c r="Q467" s="285"/>
      <c r="R467" s="285"/>
      <c r="S467" s="285"/>
      <c r="T467" s="285"/>
      <c r="U467" s="285"/>
      <c r="V467" s="285"/>
      <c r="W467" s="285"/>
      <c r="X467" s="285"/>
      <c r="Y467" s="285"/>
      <c r="Z467" s="285"/>
    </row>
    <row r="468" spans="1:26" ht="9.75" customHeight="1">
      <c r="A468" s="285"/>
      <c r="B468" s="285"/>
      <c r="C468" s="288"/>
      <c r="D468" s="285"/>
      <c r="E468" s="285"/>
      <c r="F468" s="285"/>
      <c r="G468" s="285"/>
      <c r="H468" s="285"/>
      <c r="I468" s="288"/>
      <c r="J468" s="285"/>
      <c r="K468" s="288"/>
      <c r="L468" s="285"/>
      <c r="M468" s="285"/>
      <c r="N468" s="285"/>
      <c r="O468" s="285"/>
      <c r="P468" s="285"/>
      <c r="Q468" s="285"/>
      <c r="R468" s="285"/>
      <c r="S468" s="285"/>
      <c r="T468" s="285"/>
      <c r="U468" s="285"/>
      <c r="V468" s="285"/>
      <c r="W468" s="285"/>
      <c r="X468" s="285"/>
      <c r="Y468" s="285"/>
      <c r="Z468" s="285"/>
    </row>
    <row r="469" spans="1:26" ht="9.75" customHeight="1">
      <c r="A469" s="285"/>
      <c r="B469" s="285"/>
      <c r="C469" s="288"/>
      <c r="D469" s="285"/>
      <c r="E469" s="285"/>
      <c r="F469" s="285"/>
      <c r="G469" s="285"/>
      <c r="H469" s="285"/>
      <c r="I469" s="288"/>
      <c r="J469" s="285"/>
      <c r="K469" s="288"/>
      <c r="L469" s="285"/>
      <c r="M469" s="285"/>
      <c r="N469" s="285"/>
      <c r="O469" s="285"/>
      <c r="P469" s="285"/>
      <c r="Q469" s="285"/>
      <c r="R469" s="285"/>
      <c r="S469" s="285"/>
      <c r="T469" s="285"/>
      <c r="U469" s="285"/>
      <c r="V469" s="285"/>
      <c r="W469" s="285"/>
      <c r="X469" s="285"/>
      <c r="Y469" s="285"/>
      <c r="Z469" s="285"/>
    </row>
    <row r="470" spans="1:26" ht="9.75" customHeight="1">
      <c r="A470" s="285"/>
      <c r="B470" s="285"/>
      <c r="C470" s="288"/>
      <c r="D470" s="285"/>
      <c r="E470" s="285"/>
      <c r="F470" s="285"/>
      <c r="G470" s="285"/>
      <c r="H470" s="285"/>
      <c r="I470" s="288"/>
      <c r="J470" s="285"/>
      <c r="K470" s="288"/>
      <c r="L470" s="285"/>
      <c r="M470" s="285"/>
      <c r="N470" s="285"/>
      <c r="O470" s="285"/>
      <c r="P470" s="285"/>
      <c r="Q470" s="285"/>
      <c r="R470" s="285"/>
      <c r="S470" s="285"/>
      <c r="T470" s="285"/>
      <c r="U470" s="285"/>
      <c r="V470" s="285"/>
      <c r="W470" s="285"/>
      <c r="X470" s="285"/>
      <c r="Y470" s="285"/>
      <c r="Z470" s="285"/>
    </row>
    <row r="471" spans="1:26" ht="9.75" customHeight="1">
      <c r="A471" s="285"/>
      <c r="B471" s="285"/>
      <c r="C471" s="288"/>
      <c r="D471" s="285"/>
      <c r="E471" s="285"/>
      <c r="F471" s="285"/>
      <c r="G471" s="285"/>
      <c r="H471" s="285"/>
      <c r="I471" s="288"/>
      <c r="J471" s="285"/>
      <c r="K471" s="288"/>
      <c r="L471" s="285"/>
      <c r="M471" s="285"/>
      <c r="N471" s="285"/>
      <c r="O471" s="285"/>
      <c r="P471" s="285"/>
      <c r="Q471" s="285"/>
      <c r="R471" s="285"/>
      <c r="S471" s="285"/>
      <c r="T471" s="285"/>
      <c r="U471" s="285"/>
      <c r="V471" s="285"/>
      <c r="W471" s="285"/>
      <c r="X471" s="285"/>
      <c r="Y471" s="285"/>
      <c r="Z471" s="285"/>
    </row>
    <row r="472" spans="1:26" ht="9.75" customHeight="1">
      <c r="A472" s="285"/>
      <c r="B472" s="285"/>
      <c r="C472" s="288"/>
      <c r="D472" s="285"/>
      <c r="E472" s="285"/>
      <c r="F472" s="285"/>
      <c r="G472" s="285"/>
      <c r="H472" s="285"/>
      <c r="I472" s="288"/>
      <c r="J472" s="285"/>
      <c r="K472" s="288"/>
      <c r="L472" s="285"/>
      <c r="M472" s="285"/>
      <c r="N472" s="285"/>
      <c r="O472" s="285"/>
      <c r="P472" s="285"/>
      <c r="Q472" s="285"/>
      <c r="R472" s="285"/>
      <c r="S472" s="285"/>
      <c r="T472" s="285"/>
      <c r="U472" s="285"/>
      <c r="V472" s="285"/>
      <c r="W472" s="285"/>
      <c r="X472" s="285"/>
      <c r="Y472" s="285"/>
      <c r="Z472" s="285"/>
    </row>
    <row r="473" spans="1:26" ht="9.75" customHeight="1">
      <c r="A473" s="285"/>
      <c r="B473" s="285"/>
      <c r="C473" s="288"/>
      <c r="D473" s="285"/>
      <c r="E473" s="285"/>
      <c r="F473" s="285"/>
      <c r="G473" s="285"/>
      <c r="H473" s="285"/>
      <c r="I473" s="288"/>
      <c r="J473" s="285"/>
      <c r="K473" s="288"/>
      <c r="L473" s="285"/>
      <c r="M473" s="285"/>
      <c r="N473" s="285"/>
      <c r="O473" s="285"/>
      <c r="P473" s="285"/>
      <c r="Q473" s="285"/>
      <c r="R473" s="285"/>
      <c r="S473" s="285"/>
      <c r="T473" s="285"/>
      <c r="U473" s="285"/>
      <c r="V473" s="285"/>
      <c r="W473" s="285"/>
      <c r="X473" s="285"/>
      <c r="Y473" s="285"/>
      <c r="Z473" s="285"/>
    </row>
    <row r="474" spans="1:26" ht="9.75" customHeight="1">
      <c r="A474" s="285"/>
      <c r="B474" s="285"/>
      <c r="C474" s="288"/>
      <c r="D474" s="285"/>
      <c r="E474" s="285"/>
      <c r="F474" s="285"/>
      <c r="G474" s="285"/>
      <c r="H474" s="285"/>
      <c r="I474" s="288"/>
      <c r="J474" s="285"/>
      <c r="K474" s="288"/>
      <c r="L474" s="285"/>
      <c r="M474" s="285"/>
      <c r="N474" s="285"/>
      <c r="O474" s="285"/>
      <c r="P474" s="285"/>
      <c r="Q474" s="285"/>
      <c r="R474" s="285"/>
      <c r="S474" s="285"/>
      <c r="T474" s="285"/>
      <c r="U474" s="285"/>
      <c r="V474" s="285"/>
      <c r="W474" s="285"/>
      <c r="X474" s="285"/>
      <c r="Y474" s="285"/>
      <c r="Z474" s="285"/>
    </row>
    <row r="475" spans="1:26" ht="9.75" customHeight="1">
      <c r="A475" s="285"/>
      <c r="B475" s="285"/>
      <c r="C475" s="288"/>
      <c r="D475" s="285"/>
      <c r="E475" s="285"/>
      <c r="F475" s="285"/>
      <c r="G475" s="285"/>
      <c r="H475" s="285"/>
      <c r="I475" s="288"/>
      <c r="J475" s="285"/>
      <c r="K475" s="288"/>
      <c r="L475" s="285"/>
      <c r="M475" s="285"/>
      <c r="N475" s="285"/>
      <c r="O475" s="285"/>
      <c r="P475" s="285"/>
      <c r="Q475" s="285"/>
      <c r="R475" s="285"/>
      <c r="S475" s="285"/>
      <c r="T475" s="285"/>
      <c r="U475" s="285"/>
      <c r="V475" s="285"/>
      <c r="W475" s="285"/>
      <c r="X475" s="285"/>
      <c r="Y475" s="285"/>
      <c r="Z475" s="285"/>
    </row>
    <row r="476" spans="1:26" ht="9.75" customHeight="1">
      <c r="A476" s="285"/>
      <c r="B476" s="285"/>
      <c r="C476" s="288"/>
      <c r="D476" s="285"/>
      <c r="E476" s="285"/>
      <c r="F476" s="285"/>
      <c r="G476" s="285"/>
      <c r="H476" s="285"/>
      <c r="I476" s="288"/>
      <c r="J476" s="285"/>
      <c r="K476" s="288"/>
      <c r="L476" s="285"/>
      <c r="M476" s="285"/>
      <c r="N476" s="285"/>
      <c r="O476" s="285"/>
      <c r="P476" s="285"/>
      <c r="Q476" s="285"/>
      <c r="R476" s="285"/>
      <c r="S476" s="285"/>
      <c r="T476" s="285"/>
      <c r="U476" s="285"/>
      <c r="V476" s="285"/>
      <c r="W476" s="285"/>
      <c r="X476" s="285"/>
      <c r="Y476" s="285"/>
      <c r="Z476" s="285"/>
    </row>
    <row r="477" spans="1:26" ht="9.75" customHeight="1">
      <c r="A477" s="285"/>
      <c r="B477" s="285"/>
      <c r="C477" s="288"/>
      <c r="D477" s="285"/>
      <c r="E477" s="285"/>
      <c r="F477" s="285"/>
      <c r="G477" s="285"/>
      <c r="H477" s="285"/>
      <c r="I477" s="288"/>
      <c r="J477" s="285"/>
      <c r="K477" s="288"/>
      <c r="L477" s="285"/>
      <c r="M477" s="285"/>
      <c r="N477" s="285"/>
      <c r="O477" s="285"/>
      <c r="P477" s="285"/>
      <c r="Q477" s="285"/>
      <c r="R477" s="285"/>
      <c r="S477" s="285"/>
      <c r="T477" s="285"/>
      <c r="U477" s="285"/>
      <c r="V477" s="285"/>
      <c r="W477" s="285"/>
      <c r="X477" s="285"/>
      <c r="Y477" s="285"/>
      <c r="Z477" s="285"/>
    </row>
    <row r="478" spans="1:26" ht="9.75" customHeight="1">
      <c r="A478" s="285"/>
      <c r="B478" s="285"/>
      <c r="C478" s="288"/>
      <c r="D478" s="285"/>
      <c r="E478" s="285"/>
      <c r="F478" s="285"/>
      <c r="G478" s="285"/>
      <c r="H478" s="285"/>
      <c r="I478" s="288"/>
      <c r="J478" s="285"/>
      <c r="K478" s="288"/>
      <c r="L478" s="285"/>
      <c r="M478" s="285"/>
      <c r="N478" s="285"/>
      <c r="O478" s="285"/>
      <c r="P478" s="285"/>
      <c r="Q478" s="285"/>
      <c r="R478" s="285"/>
      <c r="S478" s="285"/>
      <c r="T478" s="285"/>
      <c r="U478" s="285"/>
      <c r="V478" s="285"/>
      <c r="W478" s="285"/>
      <c r="X478" s="285"/>
      <c r="Y478" s="285"/>
      <c r="Z478" s="285"/>
    </row>
    <row r="479" spans="1:26" ht="9.75" customHeight="1">
      <c r="A479" s="285"/>
      <c r="B479" s="285"/>
      <c r="C479" s="288"/>
      <c r="D479" s="285"/>
      <c r="E479" s="285"/>
      <c r="F479" s="285"/>
      <c r="G479" s="285"/>
      <c r="H479" s="285"/>
      <c r="I479" s="288"/>
      <c r="J479" s="285"/>
      <c r="K479" s="288"/>
      <c r="L479" s="285"/>
      <c r="M479" s="285"/>
      <c r="N479" s="285"/>
      <c r="O479" s="285"/>
      <c r="P479" s="285"/>
      <c r="Q479" s="285"/>
      <c r="R479" s="285"/>
      <c r="S479" s="285"/>
      <c r="T479" s="285"/>
      <c r="U479" s="285"/>
      <c r="V479" s="285"/>
      <c r="W479" s="285"/>
      <c r="X479" s="285"/>
      <c r="Y479" s="285"/>
      <c r="Z479" s="285"/>
    </row>
    <row r="480" spans="1:26" ht="9.75" customHeight="1">
      <c r="A480" s="285"/>
      <c r="B480" s="285"/>
      <c r="C480" s="288"/>
      <c r="D480" s="285"/>
      <c r="E480" s="285"/>
      <c r="F480" s="285"/>
      <c r="G480" s="285"/>
      <c r="H480" s="285"/>
      <c r="I480" s="288"/>
      <c r="J480" s="285"/>
      <c r="K480" s="288"/>
      <c r="L480" s="285"/>
      <c r="M480" s="285"/>
      <c r="N480" s="285"/>
      <c r="O480" s="285"/>
      <c r="P480" s="285"/>
      <c r="Q480" s="285"/>
      <c r="R480" s="285"/>
      <c r="S480" s="285"/>
      <c r="T480" s="285"/>
      <c r="U480" s="285"/>
      <c r="V480" s="285"/>
      <c r="W480" s="285"/>
      <c r="X480" s="285"/>
      <c r="Y480" s="285"/>
      <c r="Z480" s="285"/>
    </row>
    <row r="481" spans="1:26" ht="9.75" customHeight="1">
      <c r="A481" s="285"/>
      <c r="B481" s="285"/>
      <c r="C481" s="288"/>
      <c r="D481" s="285"/>
      <c r="E481" s="285"/>
      <c r="F481" s="285"/>
      <c r="G481" s="285"/>
      <c r="H481" s="285"/>
      <c r="I481" s="288"/>
      <c r="J481" s="285"/>
      <c r="K481" s="288"/>
      <c r="L481" s="285"/>
      <c r="M481" s="285"/>
      <c r="N481" s="285"/>
      <c r="O481" s="285"/>
      <c r="P481" s="285"/>
      <c r="Q481" s="285"/>
      <c r="R481" s="285"/>
      <c r="S481" s="285"/>
      <c r="T481" s="285"/>
      <c r="U481" s="285"/>
      <c r="V481" s="285"/>
      <c r="W481" s="285"/>
      <c r="X481" s="285"/>
      <c r="Y481" s="285"/>
      <c r="Z481" s="285"/>
    </row>
    <row r="482" spans="1:26" ht="9.75" customHeight="1">
      <c r="A482" s="285"/>
      <c r="B482" s="285"/>
      <c r="C482" s="288"/>
      <c r="D482" s="285"/>
      <c r="E482" s="285"/>
      <c r="F482" s="285"/>
      <c r="G482" s="285"/>
      <c r="H482" s="285"/>
      <c r="I482" s="288"/>
      <c r="J482" s="285"/>
      <c r="K482" s="288"/>
      <c r="L482" s="285"/>
      <c r="M482" s="285"/>
      <c r="N482" s="285"/>
      <c r="O482" s="285"/>
      <c r="P482" s="285"/>
      <c r="Q482" s="285"/>
      <c r="R482" s="285"/>
      <c r="S482" s="285"/>
      <c r="T482" s="285"/>
      <c r="U482" s="285"/>
      <c r="V482" s="285"/>
      <c r="W482" s="285"/>
      <c r="X482" s="285"/>
      <c r="Y482" s="285"/>
      <c r="Z482" s="285"/>
    </row>
    <row r="483" spans="1:26" ht="9.75" customHeight="1">
      <c r="A483" s="285"/>
      <c r="B483" s="285"/>
      <c r="C483" s="288"/>
      <c r="D483" s="285"/>
      <c r="E483" s="285"/>
      <c r="F483" s="285"/>
      <c r="G483" s="285"/>
      <c r="H483" s="285"/>
      <c r="I483" s="288"/>
      <c r="J483" s="285"/>
      <c r="K483" s="288"/>
      <c r="L483" s="285"/>
      <c r="M483" s="285"/>
      <c r="N483" s="285"/>
      <c r="O483" s="285"/>
      <c r="P483" s="285"/>
      <c r="Q483" s="285"/>
      <c r="R483" s="285"/>
      <c r="S483" s="285"/>
      <c r="T483" s="285"/>
      <c r="U483" s="285"/>
      <c r="V483" s="285"/>
      <c r="W483" s="285"/>
      <c r="X483" s="285"/>
      <c r="Y483" s="285"/>
      <c r="Z483" s="285"/>
    </row>
    <row r="484" spans="1:26" ht="9.75" customHeight="1">
      <c r="A484" s="285"/>
      <c r="B484" s="285"/>
      <c r="C484" s="288"/>
      <c r="D484" s="285"/>
      <c r="E484" s="285"/>
      <c r="F484" s="285"/>
      <c r="G484" s="285"/>
      <c r="H484" s="285"/>
      <c r="I484" s="288"/>
      <c r="J484" s="285"/>
      <c r="K484" s="288"/>
      <c r="L484" s="285"/>
      <c r="M484" s="285"/>
      <c r="N484" s="285"/>
      <c r="O484" s="285"/>
      <c r="P484" s="285"/>
      <c r="Q484" s="285"/>
      <c r="R484" s="285"/>
      <c r="S484" s="285"/>
      <c r="T484" s="285"/>
      <c r="U484" s="285"/>
      <c r="V484" s="285"/>
      <c r="W484" s="285"/>
      <c r="X484" s="285"/>
      <c r="Y484" s="285"/>
      <c r="Z484" s="285"/>
    </row>
    <row r="485" spans="1:26" ht="9.75" customHeight="1">
      <c r="A485" s="285"/>
      <c r="B485" s="285"/>
      <c r="C485" s="288"/>
      <c r="D485" s="285"/>
      <c r="E485" s="285"/>
      <c r="F485" s="285"/>
      <c r="G485" s="285"/>
      <c r="H485" s="285"/>
      <c r="I485" s="288"/>
      <c r="J485" s="285"/>
      <c r="K485" s="288"/>
      <c r="L485" s="285"/>
      <c r="M485" s="285"/>
      <c r="N485" s="285"/>
      <c r="O485" s="285"/>
      <c r="P485" s="285"/>
      <c r="Q485" s="285"/>
      <c r="R485" s="285"/>
      <c r="S485" s="285"/>
      <c r="T485" s="285"/>
      <c r="U485" s="285"/>
      <c r="V485" s="285"/>
      <c r="W485" s="285"/>
      <c r="X485" s="285"/>
      <c r="Y485" s="285"/>
      <c r="Z485" s="285"/>
    </row>
    <row r="486" spans="1:26" ht="9.75" customHeight="1">
      <c r="A486" s="285"/>
      <c r="B486" s="285"/>
      <c r="C486" s="288"/>
      <c r="D486" s="285"/>
      <c r="E486" s="285"/>
      <c r="F486" s="285"/>
      <c r="G486" s="285"/>
      <c r="H486" s="285"/>
      <c r="I486" s="288"/>
      <c r="J486" s="285"/>
      <c r="K486" s="288"/>
      <c r="L486" s="285"/>
      <c r="M486" s="285"/>
      <c r="N486" s="285"/>
      <c r="O486" s="285"/>
      <c r="P486" s="285"/>
      <c r="Q486" s="285"/>
      <c r="R486" s="285"/>
      <c r="S486" s="285"/>
      <c r="T486" s="285"/>
      <c r="U486" s="285"/>
      <c r="V486" s="285"/>
      <c r="W486" s="285"/>
      <c r="X486" s="285"/>
      <c r="Y486" s="285"/>
      <c r="Z486" s="285"/>
    </row>
    <row r="487" spans="1:26" ht="9.75" customHeight="1">
      <c r="A487" s="285"/>
      <c r="B487" s="285"/>
      <c r="C487" s="288"/>
      <c r="D487" s="285"/>
      <c r="E487" s="285"/>
      <c r="F487" s="285"/>
      <c r="G487" s="285"/>
      <c r="H487" s="285"/>
      <c r="I487" s="288"/>
      <c r="J487" s="285"/>
      <c r="K487" s="288"/>
      <c r="L487" s="285"/>
      <c r="M487" s="285"/>
      <c r="N487" s="285"/>
      <c r="O487" s="285"/>
      <c r="P487" s="285"/>
      <c r="Q487" s="285"/>
      <c r="R487" s="285"/>
      <c r="S487" s="285"/>
      <c r="T487" s="285"/>
      <c r="U487" s="285"/>
      <c r="V487" s="285"/>
      <c r="W487" s="285"/>
      <c r="X487" s="285"/>
      <c r="Y487" s="285"/>
      <c r="Z487" s="285"/>
    </row>
    <row r="488" spans="1:26" ht="9.75" customHeight="1">
      <c r="A488" s="285"/>
      <c r="B488" s="285"/>
      <c r="C488" s="288"/>
      <c r="D488" s="285"/>
      <c r="E488" s="285"/>
      <c r="F488" s="285"/>
      <c r="G488" s="285"/>
      <c r="H488" s="285"/>
      <c r="I488" s="288"/>
      <c r="J488" s="285"/>
      <c r="K488" s="288"/>
      <c r="L488" s="285"/>
      <c r="M488" s="285"/>
      <c r="N488" s="285"/>
      <c r="O488" s="285"/>
      <c r="P488" s="285"/>
      <c r="Q488" s="285"/>
      <c r="R488" s="285"/>
      <c r="S488" s="285"/>
      <c r="T488" s="285"/>
      <c r="U488" s="285"/>
      <c r="V488" s="285"/>
      <c r="W488" s="285"/>
      <c r="X488" s="285"/>
      <c r="Y488" s="285"/>
      <c r="Z488" s="285"/>
    </row>
    <row r="489" spans="1:26" ht="9.75" customHeight="1">
      <c r="A489" s="285"/>
      <c r="B489" s="285"/>
      <c r="C489" s="288"/>
      <c r="D489" s="285"/>
      <c r="E489" s="285"/>
      <c r="F489" s="285"/>
      <c r="G489" s="285"/>
      <c r="H489" s="285"/>
      <c r="I489" s="288"/>
      <c r="J489" s="285"/>
      <c r="K489" s="288"/>
      <c r="L489" s="285"/>
      <c r="M489" s="285"/>
      <c r="N489" s="285"/>
      <c r="O489" s="285"/>
      <c r="P489" s="285"/>
      <c r="Q489" s="285"/>
      <c r="R489" s="285"/>
      <c r="S489" s="285"/>
      <c r="T489" s="285"/>
      <c r="U489" s="285"/>
      <c r="V489" s="285"/>
      <c r="W489" s="285"/>
      <c r="X489" s="285"/>
      <c r="Y489" s="285"/>
      <c r="Z489" s="285"/>
    </row>
    <row r="490" spans="1:26" ht="9.75" customHeight="1">
      <c r="A490" s="285"/>
      <c r="B490" s="285"/>
      <c r="C490" s="288"/>
      <c r="D490" s="285"/>
      <c r="E490" s="285"/>
      <c r="F490" s="285"/>
      <c r="G490" s="285"/>
      <c r="H490" s="285"/>
      <c r="I490" s="288"/>
      <c r="J490" s="285"/>
      <c r="K490" s="288"/>
      <c r="L490" s="285"/>
      <c r="M490" s="285"/>
      <c r="N490" s="285"/>
      <c r="O490" s="285"/>
      <c r="P490" s="285"/>
      <c r="Q490" s="285"/>
      <c r="R490" s="285"/>
      <c r="S490" s="285"/>
      <c r="T490" s="285"/>
      <c r="U490" s="285"/>
      <c r="V490" s="285"/>
      <c r="W490" s="285"/>
      <c r="X490" s="285"/>
      <c r="Y490" s="285"/>
      <c r="Z490" s="285"/>
    </row>
    <row r="491" spans="1:26" ht="9.75" customHeight="1">
      <c r="A491" s="285"/>
      <c r="B491" s="285"/>
      <c r="C491" s="288"/>
      <c r="D491" s="285"/>
      <c r="E491" s="285"/>
      <c r="F491" s="285"/>
      <c r="G491" s="285"/>
      <c r="H491" s="285"/>
      <c r="I491" s="288"/>
      <c r="J491" s="285"/>
      <c r="K491" s="288"/>
      <c r="L491" s="285"/>
      <c r="M491" s="285"/>
      <c r="N491" s="285"/>
      <c r="O491" s="285"/>
      <c r="P491" s="285"/>
      <c r="Q491" s="285"/>
      <c r="R491" s="285"/>
      <c r="S491" s="285"/>
      <c r="T491" s="285"/>
      <c r="U491" s="285"/>
      <c r="V491" s="285"/>
      <c r="W491" s="285"/>
      <c r="X491" s="285"/>
      <c r="Y491" s="285"/>
      <c r="Z491" s="285"/>
    </row>
    <row r="492" spans="1:26" ht="9.75" customHeight="1">
      <c r="A492" s="285"/>
      <c r="B492" s="285"/>
      <c r="C492" s="288"/>
      <c r="D492" s="285"/>
      <c r="E492" s="285"/>
      <c r="F492" s="285"/>
      <c r="G492" s="285"/>
      <c r="H492" s="285"/>
      <c r="I492" s="288"/>
      <c r="J492" s="285"/>
      <c r="K492" s="288"/>
      <c r="L492" s="285"/>
      <c r="M492" s="285"/>
      <c r="N492" s="285"/>
      <c r="O492" s="285"/>
      <c r="P492" s="285"/>
      <c r="Q492" s="285"/>
      <c r="R492" s="285"/>
      <c r="S492" s="285"/>
      <c r="T492" s="285"/>
      <c r="U492" s="285"/>
      <c r="V492" s="285"/>
      <c r="W492" s="285"/>
      <c r="X492" s="285"/>
      <c r="Y492" s="285"/>
      <c r="Z492" s="285"/>
    </row>
    <row r="493" spans="1:26" ht="9.75" customHeight="1">
      <c r="A493" s="285"/>
      <c r="B493" s="285"/>
      <c r="C493" s="288"/>
      <c r="D493" s="285"/>
      <c r="E493" s="285"/>
      <c r="F493" s="285"/>
      <c r="G493" s="285"/>
      <c r="H493" s="285"/>
      <c r="I493" s="288"/>
      <c r="J493" s="285"/>
      <c r="K493" s="288"/>
      <c r="L493" s="285"/>
      <c r="M493" s="285"/>
      <c r="N493" s="285"/>
      <c r="O493" s="285"/>
      <c r="P493" s="285"/>
      <c r="Q493" s="285"/>
      <c r="R493" s="285"/>
      <c r="S493" s="285"/>
      <c r="T493" s="285"/>
      <c r="U493" s="285"/>
      <c r="V493" s="285"/>
      <c r="W493" s="285"/>
      <c r="X493" s="285"/>
      <c r="Y493" s="285"/>
      <c r="Z493" s="285"/>
    </row>
    <row r="494" spans="1:26" ht="9.75" customHeight="1">
      <c r="A494" s="285"/>
      <c r="B494" s="285"/>
      <c r="C494" s="288"/>
      <c r="D494" s="285"/>
      <c r="E494" s="285"/>
      <c r="F494" s="285"/>
      <c r="G494" s="285"/>
      <c r="H494" s="285"/>
      <c r="I494" s="288"/>
      <c r="J494" s="285"/>
      <c r="K494" s="288"/>
      <c r="L494" s="285"/>
      <c r="M494" s="285"/>
      <c r="N494" s="285"/>
      <c r="O494" s="285"/>
      <c r="P494" s="285"/>
      <c r="Q494" s="285"/>
      <c r="R494" s="285"/>
      <c r="S494" s="285"/>
      <c r="T494" s="285"/>
      <c r="U494" s="285"/>
      <c r="V494" s="285"/>
      <c r="W494" s="285"/>
      <c r="X494" s="285"/>
      <c r="Y494" s="285"/>
      <c r="Z494" s="285"/>
    </row>
    <row r="495" spans="1:26" ht="9.75" customHeight="1">
      <c r="A495" s="285"/>
      <c r="B495" s="285"/>
      <c r="C495" s="288"/>
      <c r="D495" s="285"/>
      <c r="E495" s="285"/>
      <c r="F495" s="285"/>
      <c r="G495" s="285"/>
      <c r="H495" s="285"/>
      <c r="I495" s="288"/>
      <c r="J495" s="285"/>
      <c r="K495" s="288"/>
      <c r="L495" s="285"/>
      <c r="M495" s="285"/>
      <c r="N495" s="285"/>
      <c r="O495" s="285"/>
      <c r="P495" s="285"/>
      <c r="Q495" s="285"/>
      <c r="R495" s="285"/>
      <c r="S495" s="285"/>
      <c r="T495" s="285"/>
      <c r="U495" s="285"/>
      <c r="V495" s="285"/>
      <c r="W495" s="285"/>
      <c r="X495" s="285"/>
      <c r="Y495" s="285"/>
      <c r="Z495" s="285"/>
    </row>
    <row r="496" spans="1:26" ht="9.75" customHeight="1">
      <c r="A496" s="285"/>
      <c r="B496" s="285"/>
      <c r="C496" s="288"/>
      <c r="D496" s="285"/>
      <c r="E496" s="285"/>
      <c r="F496" s="285"/>
      <c r="G496" s="285"/>
      <c r="H496" s="285"/>
      <c r="I496" s="288"/>
      <c r="J496" s="285"/>
      <c r="K496" s="288"/>
      <c r="L496" s="285"/>
      <c r="M496" s="285"/>
      <c r="N496" s="285"/>
      <c r="O496" s="285"/>
      <c r="P496" s="285"/>
      <c r="Q496" s="285"/>
      <c r="R496" s="285"/>
      <c r="S496" s="285"/>
      <c r="T496" s="285"/>
      <c r="U496" s="285"/>
      <c r="V496" s="285"/>
      <c r="W496" s="285"/>
      <c r="X496" s="285"/>
      <c r="Y496" s="285"/>
      <c r="Z496" s="285"/>
    </row>
    <row r="497" spans="1:26" ht="9.75" customHeight="1">
      <c r="A497" s="285"/>
      <c r="B497" s="285"/>
      <c r="C497" s="288"/>
      <c r="D497" s="285"/>
      <c r="E497" s="285"/>
      <c r="F497" s="285"/>
      <c r="G497" s="285"/>
      <c r="H497" s="285"/>
      <c r="I497" s="288"/>
      <c r="J497" s="285"/>
      <c r="K497" s="288"/>
      <c r="L497" s="285"/>
      <c r="M497" s="285"/>
      <c r="N497" s="285"/>
      <c r="O497" s="285"/>
      <c r="P497" s="285"/>
      <c r="Q497" s="285"/>
      <c r="R497" s="285"/>
      <c r="S497" s="285"/>
      <c r="T497" s="285"/>
      <c r="U497" s="285"/>
      <c r="V497" s="285"/>
      <c r="W497" s="285"/>
      <c r="X497" s="285"/>
      <c r="Y497" s="285"/>
      <c r="Z497" s="285"/>
    </row>
    <row r="498" spans="1:26" ht="9.75" customHeight="1">
      <c r="A498" s="285"/>
      <c r="B498" s="285"/>
      <c r="C498" s="288"/>
      <c r="D498" s="285"/>
      <c r="E498" s="285"/>
      <c r="F498" s="285"/>
      <c r="G498" s="285"/>
      <c r="H498" s="285"/>
      <c r="I498" s="288"/>
      <c r="J498" s="285"/>
      <c r="K498" s="288"/>
      <c r="L498" s="285"/>
      <c r="M498" s="285"/>
      <c r="N498" s="285"/>
      <c r="O498" s="285"/>
      <c r="P498" s="285"/>
      <c r="Q498" s="285"/>
      <c r="R498" s="285"/>
      <c r="S498" s="285"/>
      <c r="T498" s="285"/>
      <c r="U498" s="285"/>
      <c r="V498" s="285"/>
      <c r="W498" s="285"/>
      <c r="X498" s="285"/>
      <c r="Y498" s="285"/>
      <c r="Z498" s="285"/>
    </row>
    <row r="499" spans="1:26" ht="9.75" customHeight="1">
      <c r="A499" s="285"/>
      <c r="B499" s="285"/>
      <c r="C499" s="288"/>
      <c r="D499" s="285"/>
      <c r="E499" s="285"/>
      <c r="F499" s="285"/>
      <c r="G499" s="285"/>
      <c r="H499" s="285"/>
      <c r="I499" s="288"/>
      <c r="J499" s="285"/>
      <c r="K499" s="288"/>
      <c r="L499" s="285"/>
      <c r="M499" s="285"/>
      <c r="N499" s="285"/>
      <c r="O499" s="285"/>
      <c r="P499" s="285"/>
      <c r="Q499" s="285"/>
      <c r="R499" s="285"/>
      <c r="S499" s="285"/>
      <c r="T499" s="285"/>
      <c r="U499" s="285"/>
      <c r="V499" s="285"/>
      <c r="W499" s="285"/>
      <c r="X499" s="285"/>
      <c r="Y499" s="285"/>
      <c r="Z499" s="285"/>
    </row>
    <row r="500" spans="1:26" ht="9.75" customHeight="1">
      <c r="A500" s="285"/>
      <c r="B500" s="285"/>
      <c r="C500" s="288"/>
      <c r="D500" s="285"/>
      <c r="E500" s="285"/>
      <c r="F500" s="285"/>
      <c r="G500" s="285"/>
      <c r="H500" s="285"/>
      <c r="I500" s="288"/>
      <c r="J500" s="285"/>
      <c r="K500" s="288"/>
      <c r="L500" s="285"/>
      <c r="M500" s="285"/>
      <c r="N500" s="285"/>
      <c r="O500" s="285"/>
      <c r="P500" s="285"/>
      <c r="Q500" s="285"/>
      <c r="R500" s="285"/>
      <c r="S500" s="285"/>
      <c r="T500" s="285"/>
      <c r="U500" s="285"/>
      <c r="V500" s="285"/>
      <c r="W500" s="285"/>
      <c r="X500" s="285"/>
      <c r="Y500" s="285"/>
      <c r="Z500" s="285"/>
    </row>
    <row r="501" spans="1:26" ht="9.75" customHeight="1">
      <c r="A501" s="285"/>
      <c r="B501" s="285"/>
      <c r="C501" s="288"/>
      <c r="D501" s="285"/>
      <c r="E501" s="285"/>
      <c r="F501" s="285"/>
      <c r="G501" s="285"/>
      <c r="H501" s="285"/>
      <c r="I501" s="288"/>
      <c r="J501" s="285"/>
      <c r="K501" s="288"/>
      <c r="L501" s="285"/>
      <c r="M501" s="285"/>
      <c r="N501" s="285"/>
      <c r="O501" s="285"/>
      <c r="P501" s="285"/>
      <c r="Q501" s="285"/>
      <c r="R501" s="285"/>
      <c r="S501" s="285"/>
      <c r="T501" s="285"/>
      <c r="U501" s="285"/>
      <c r="V501" s="285"/>
      <c r="W501" s="285"/>
      <c r="X501" s="285"/>
      <c r="Y501" s="285"/>
      <c r="Z501" s="285"/>
    </row>
    <row r="502" spans="1:26" ht="9.75" customHeight="1">
      <c r="A502" s="285"/>
      <c r="B502" s="285"/>
      <c r="C502" s="288"/>
      <c r="D502" s="285"/>
      <c r="E502" s="285"/>
      <c r="F502" s="285"/>
      <c r="G502" s="285"/>
      <c r="H502" s="285"/>
      <c r="I502" s="288"/>
      <c r="J502" s="285"/>
      <c r="K502" s="288"/>
      <c r="L502" s="285"/>
      <c r="M502" s="285"/>
      <c r="N502" s="285"/>
      <c r="O502" s="285"/>
      <c r="P502" s="285"/>
      <c r="Q502" s="285"/>
      <c r="R502" s="285"/>
      <c r="S502" s="285"/>
      <c r="T502" s="285"/>
      <c r="U502" s="285"/>
      <c r="V502" s="285"/>
      <c r="W502" s="285"/>
      <c r="X502" s="285"/>
      <c r="Y502" s="285"/>
      <c r="Z502" s="285"/>
    </row>
    <row r="503" spans="1:26" ht="9.75" customHeight="1">
      <c r="A503" s="285"/>
      <c r="B503" s="285"/>
      <c r="C503" s="288"/>
      <c r="D503" s="285"/>
      <c r="E503" s="285"/>
      <c r="F503" s="285"/>
      <c r="G503" s="285"/>
      <c r="H503" s="285"/>
      <c r="I503" s="288"/>
      <c r="J503" s="285"/>
      <c r="K503" s="288"/>
      <c r="L503" s="285"/>
      <c r="M503" s="285"/>
      <c r="N503" s="285"/>
      <c r="O503" s="285"/>
      <c r="P503" s="285"/>
      <c r="Q503" s="285"/>
      <c r="R503" s="285"/>
      <c r="S503" s="285"/>
      <c r="T503" s="285"/>
      <c r="U503" s="285"/>
      <c r="V503" s="285"/>
      <c r="W503" s="285"/>
      <c r="X503" s="285"/>
      <c r="Y503" s="285"/>
      <c r="Z503" s="285"/>
    </row>
    <row r="504" spans="1:26" ht="9.75" customHeight="1">
      <c r="A504" s="285"/>
      <c r="B504" s="285"/>
      <c r="C504" s="288"/>
      <c r="D504" s="285"/>
      <c r="E504" s="285"/>
      <c r="F504" s="285"/>
      <c r="G504" s="285"/>
      <c r="H504" s="285"/>
      <c r="I504" s="288"/>
      <c r="J504" s="285"/>
      <c r="K504" s="288"/>
      <c r="L504" s="285"/>
      <c r="M504" s="285"/>
      <c r="N504" s="285"/>
      <c r="O504" s="285"/>
      <c r="P504" s="285"/>
      <c r="Q504" s="285"/>
      <c r="R504" s="285"/>
      <c r="S504" s="285"/>
      <c r="T504" s="285"/>
      <c r="U504" s="285"/>
      <c r="V504" s="285"/>
      <c r="W504" s="285"/>
      <c r="X504" s="285"/>
      <c r="Y504" s="285"/>
      <c r="Z504" s="285"/>
    </row>
    <row r="505" spans="1:26" ht="9.75" customHeight="1">
      <c r="A505" s="285"/>
      <c r="B505" s="285"/>
      <c r="C505" s="288"/>
      <c r="D505" s="285"/>
      <c r="E505" s="285"/>
      <c r="F505" s="285"/>
      <c r="G505" s="285"/>
      <c r="H505" s="285"/>
      <c r="I505" s="288"/>
      <c r="J505" s="285"/>
      <c r="K505" s="288"/>
      <c r="L505" s="285"/>
      <c r="M505" s="285"/>
      <c r="N505" s="285"/>
      <c r="O505" s="285"/>
      <c r="P505" s="285"/>
      <c r="Q505" s="285"/>
      <c r="R505" s="285"/>
      <c r="S505" s="285"/>
      <c r="T505" s="285"/>
      <c r="U505" s="285"/>
      <c r="V505" s="285"/>
      <c r="W505" s="285"/>
      <c r="X505" s="285"/>
      <c r="Y505" s="285"/>
      <c r="Z505" s="285"/>
    </row>
    <row r="506" spans="1:26" ht="9.75" customHeight="1">
      <c r="A506" s="285"/>
      <c r="B506" s="285"/>
      <c r="C506" s="288"/>
      <c r="D506" s="285"/>
      <c r="E506" s="285"/>
      <c r="F506" s="285"/>
      <c r="G506" s="285"/>
      <c r="H506" s="285"/>
      <c r="I506" s="288"/>
      <c r="J506" s="285"/>
      <c r="K506" s="288"/>
      <c r="L506" s="285"/>
      <c r="M506" s="285"/>
      <c r="N506" s="285"/>
      <c r="O506" s="285"/>
      <c r="P506" s="285"/>
      <c r="Q506" s="285"/>
      <c r="R506" s="285"/>
      <c r="S506" s="285"/>
      <c r="T506" s="285"/>
      <c r="U506" s="285"/>
      <c r="V506" s="285"/>
      <c r="W506" s="285"/>
      <c r="X506" s="285"/>
      <c r="Y506" s="285"/>
      <c r="Z506" s="285"/>
    </row>
    <row r="507" spans="1:26" ht="9.75" customHeight="1">
      <c r="A507" s="285"/>
      <c r="B507" s="285"/>
      <c r="C507" s="288"/>
      <c r="D507" s="285"/>
      <c r="E507" s="285"/>
      <c r="F507" s="285"/>
      <c r="G507" s="285"/>
      <c r="H507" s="285"/>
      <c r="I507" s="288"/>
      <c r="J507" s="285"/>
      <c r="K507" s="288"/>
      <c r="L507" s="285"/>
      <c r="M507" s="285"/>
      <c r="N507" s="285"/>
      <c r="O507" s="285"/>
      <c r="P507" s="285"/>
      <c r="Q507" s="285"/>
      <c r="R507" s="285"/>
      <c r="S507" s="285"/>
      <c r="T507" s="285"/>
      <c r="U507" s="285"/>
      <c r="V507" s="285"/>
      <c r="W507" s="285"/>
      <c r="X507" s="285"/>
      <c r="Y507" s="285"/>
      <c r="Z507" s="285"/>
    </row>
    <row r="508" spans="1:26" ht="9.75" customHeight="1">
      <c r="A508" s="285"/>
      <c r="B508" s="285"/>
      <c r="C508" s="288"/>
      <c r="D508" s="285"/>
      <c r="E508" s="285"/>
      <c r="F508" s="285"/>
      <c r="G508" s="285"/>
      <c r="H508" s="285"/>
      <c r="I508" s="288"/>
      <c r="J508" s="285"/>
      <c r="K508" s="288"/>
      <c r="L508" s="285"/>
      <c r="M508" s="285"/>
      <c r="N508" s="285"/>
      <c r="O508" s="285"/>
      <c r="P508" s="285"/>
      <c r="Q508" s="285"/>
      <c r="R508" s="285"/>
      <c r="S508" s="285"/>
      <c r="T508" s="285"/>
      <c r="U508" s="285"/>
      <c r="V508" s="285"/>
      <c r="W508" s="285"/>
      <c r="X508" s="285"/>
      <c r="Y508" s="285"/>
      <c r="Z508" s="285"/>
    </row>
    <row r="509" spans="1:26" ht="9.75" customHeight="1">
      <c r="A509" s="285"/>
      <c r="B509" s="285"/>
      <c r="C509" s="288"/>
      <c r="D509" s="285"/>
      <c r="E509" s="285"/>
      <c r="F509" s="285"/>
      <c r="G509" s="285"/>
      <c r="H509" s="285"/>
      <c r="I509" s="288"/>
      <c r="J509" s="285"/>
      <c r="K509" s="288"/>
      <c r="L509" s="285"/>
      <c r="M509" s="285"/>
      <c r="N509" s="285"/>
      <c r="O509" s="285"/>
      <c r="P509" s="285"/>
      <c r="Q509" s="285"/>
      <c r="R509" s="285"/>
      <c r="S509" s="285"/>
      <c r="T509" s="285"/>
      <c r="U509" s="285"/>
      <c r="V509" s="285"/>
      <c r="W509" s="285"/>
      <c r="X509" s="285"/>
      <c r="Y509" s="285"/>
      <c r="Z509" s="285"/>
    </row>
    <row r="510" spans="1:26" ht="9.75" customHeight="1">
      <c r="A510" s="285"/>
      <c r="B510" s="285"/>
      <c r="C510" s="288"/>
      <c r="D510" s="285"/>
      <c r="E510" s="285"/>
      <c r="F510" s="285"/>
      <c r="G510" s="285"/>
      <c r="H510" s="285"/>
      <c r="I510" s="288"/>
      <c r="J510" s="285"/>
      <c r="K510" s="288"/>
      <c r="L510" s="285"/>
      <c r="M510" s="285"/>
      <c r="N510" s="285"/>
      <c r="O510" s="285"/>
      <c r="P510" s="285"/>
      <c r="Q510" s="285"/>
      <c r="R510" s="285"/>
      <c r="S510" s="285"/>
      <c r="T510" s="285"/>
      <c r="U510" s="285"/>
      <c r="V510" s="285"/>
      <c r="W510" s="285"/>
      <c r="X510" s="285"/>
      <c r="Y510" s="285"/>
      <c r="Z510" s="285"/>
    </row>
    <row r="511" spans="1:26" ht="9.75" customHeight="1">
      <c r="A511" s="285"/>
      <c r="B511" s="285"/>
      <c r="C511" s="288"/>
      <c r="D511" s="285"/>
      <c r="E511" s="285"/>
      <c r="F511" s="285"/>
      <c r="G511" s="285"/>
      <c r="H511" s="285"/>
      <c r="I511" s="288"/>
      <c r="J511" s="285"/>
      <c r="K511" s="288"/>
      <c r="L511" s="285"/>
      <c r="M511" s="285"/>
      <c r="N511" s="285"/>
      <c r="O511" s="285"/>
      <c r="P511" s="285"/>
      <c r="Q511" s="285"/>
      <c r="R511" s="285"/>
      <c r="S511" s="285"/>
      <c r="T511" s="285"/>
      <c r="U511" s="285"/>
      <c r="V511" s="285"/>
      <c r="W511" s="285"/>
      <c r="X511" s="285"/>
      <c r="Y511" s="285"/>
      <c r="Z511" s="285"/>
    </row>
    <row r="512" spans="1:26" ht="9.75" customHeight="1">
      <c r="A512" s="285"/>
      <c r="B512" s="285"/>
      <c r="C512" s="288"/>
      <c r="D512" s="285"/>
      <c r="E512" s="285"/>
      <c r="F512" s="285"/>
      <c r="G512" s="285"/>
      <c r="H512" s="285"/>
      <c r="I512" s="288"/>
      <c r="J512" s="285"/>
      <c r="K512" s="288"/>
      <c r="L512" s="285"/>
      <c r="M512" s="285"/>
      <c r="N512" s="285"/>
      <c r="O512" s="285"/>
      <c r="P512" s="285"/>
      <c r="Q512" s="285"/>
      <c r="R512" s="285"/>
      <c r="S512" s="285"/>
      <c r="T512" s="285"/>
      <c r="U512" s="285"/>
      <c r="V512" s="285"/>
      <c r="W512" s="285"/>
      <c r="X512" s="285"/>
      <c r="Y512" s="285"/>
      <c r="Z512" s="285"/>
    </row>
    <row r="513" spans="1:26" ht="9.75" customHeight="1">
      <c r="A513" s="285"/>
      <c r="B513" s="285"/>
      <c r="C513" s="288"/>
      <c r="D513" s="285"/>
      <c r="E513" s="285"/>
      <c r="F513" s="285"/>
      <c r="G513" s="285"/>
      <c r="H513" s="285"/>
      <c r="I513" s="288"/>
      <c r="J513" s="285"/>
      <c r="K513" s="288"/>
      <c r="L513" s="285"/>
      <c r="M513" s="285"/>
      <c r="N513" s="285"/>
      <c r="O513" s="285"/>
      <c r="P513" s="285"/>
      <c r="Q513" s="285"/>
      <c r="R513" s="285"/>
      <c r="S513" s="285"/>
      <c r="T513" s="285"/>
      <c r="U513" s="285"/>
      <c r="V513" s="285"/>
      <c r="W513" s="285"/>
      <c r="X513" s="285"/>
      <c r="Y513" s="285"/>
      <c r="Z513" s="285"/>
    </row>
    <row r="514" spans="1:26" ht="9.75" customHeight="1">
      <c r="A514" s="285"/>
      <c r="B514" s="285"/>
      <c r="C514" s="288"/>
      <c r="D514" s="285"/>
      <c r="E514" s="285"/>
      <c r="F514" s="285"/>
      <c r="G514" s="285"/>
      <c r="H514" s="285"/>
      <c r="I514" s="288"/>
      <c r="J514" s="285"/>
      <c r="K514" s="288"/>
      <c r="L514" s="285"/>
      <c r="M514" s="285"/>
      <c r="N514" s="285"/>
      <c r="O514" s="285"/>
      <c r="P514" s="285"/>
      <c r="Q514" s="285"/>
      <c r="R514" s="285"/>
      <c r="S514" s="285"/>
      <c r="T514" s="285"/>
      <c r="U514" s="285"/>
      <c r="V514" s="285"/>
      <c r="W514" s="285"/>
      <c r="X514" s="285"/>
      <c r="Y514" s="285"/>
      <c r="Z514" s="285"/>
    </row>
    <row r="515" spans="1:26" ht="9.75" customHeight="1">
      <c r="A515" s="285"/>
      <c r="B515" s="285"/>
      <c r="C515" s="288"/>
      <c r="D515" s="285"/>
      <c r="E515" s="285"/>
      <c r="F515" s="285"/>
      <c r="G515" s="285"/>
      <c r="H515" s="285"/>
      <c r="I515" s="288"/>
      <c r="J515" s="285"/>
      <c r="K515" s="288"/>
      <c r="L515" s="285"/>
      <c r="M515" s="285"/>
      <c r="N515" s="285"/>
      <c r="O515" s="285"/>
      <c r="P515" s="285"/>
      <c r="Q515" s="285"/>
      <c r="R515" s="285"/>
      <c r="S515" s="285"/>
      <c r="T515" s="285"/>
      <c r="U515" s="285"/>
      <c r="V515" s="285"/>
      <c r="W515" s="285"/>
      <c r="X515" s="285"/>
      <c r="Y515" s="285"/>
      <c r="Z515" s="285"/>
    </row>
    <row r="516" spans="1:26" ht="9.75" customHeight="1">
      <c r="A516" s="285"/>
      <c r="B516" s="285"/>
      <c r="C516" s="288"/>
      <c r="D516" s="285"/>
      <c r="E516" s="285"/>
      <c r="F516" s="285"/>
      <c r="G516" s="285"/>
      <c r="H516" s="285"/>
      <c r="I516" s="288"/>
      <c r="J516" s="285"/>
      <c r="K516" s="288"/>
      <c r="L516" s="285"/>
      <c r="M516" s="285"/>
      <c r="N516" s="285"/>
      <c r="O516" s="285"/>
      <c r="P516" s="285"/>
      <c r="Q516" s="285"/>
      <c r="R516" s="285"/>
      <c r="S516" s="285"/>
      <c r="T516" s="285"/>
      <c r="U516" s="285"/>
      <c r="V516" s="285"/>
      <c r="W516" s="285"/>
      <c r="X516" s="285"/>
      <c r="Y516" s="285"/>
      <c r="Z516" s="285"/>
    </row>
    <row r="517" spans="1:26" ht="9.75" customHeight="1">
      <c r="A517" s="285"/>
      <c r="B517" s="285"/>
      <c r="C517" s="288"/>
      <c r="D517" s="285"/>
      <c r="E517" s="285"/>
      <c r="F517" s="285"/>
      <c r="G517" s="285"/>
      <c r="H517" s="285"/>
      <c r="I517" s="288"/>
      <c r="J517" s="285"/>
      <c r="K517" s="288"/>
      <c r="L517" s="285"/>
      <c r="M517" s="285"/>
      <c r="N517" s="285"/>
      <c r="O517" s="285"/>
      <c r="P517" s="285"/>
      <c r="Q517" s="285"/>
      <c r="R517" s="285"/>
      <c r="S517" s="285"/>
      <c r="T517" s="285"/>
      <c r="U517" s="285"/>
      <c r="V517" s="285"/>
      <c r="W517" s="285"/>
      <c r="X517" s="285"/>
      <c r="Y517" s="285"/>
      <c r="Z517" s="285"/>
    </row>
    <row r="518" spans="1:26" ht="9.75" customHeight="1">
      <c r="A518" s="285"/>
      <c r="B518" s="285"/>
      <c r="C518" s="288"/>
      <c r="D518" s="285"/>
      <c r="E518" s="285"/>
      <c r="F518" s="285"/>
      <c r="G518" s="285"/>
      <c r="H518" s="285"/>
      <c r="I518" s="288"/>
      <c r="J518" s="285"/>
      <c r="K518" s="288"/>
      <c r="L518" s="285"/>
      <c r="M518" s="285"/>
      <c r="N518" s="285"/>
      <c r="O518" s="285"/>
      <c r="P518" s="285"/>
      <c r="Q518" s="285"/>
      <c r="R518" s="285"/>
      <c r="S518" s="285"/>
      <c r="T518" s="285"/>
      <c r="U518" s="285"/>
      <c r="V518" s="285"/>
      <c r="W518" s="285"/>
      <c r="X518" s="285"/>
      <c r="Y518" s="285"/>
      <c r="Z518" s="285"/>
    </row>
    <row r="519" spans="1:26" ht="9.75" customHeight="1">
      <c r="A519" s="285"/>
      <c r="B519" s="285"/>
      <c r="C519" s="288"/>
      <c r="D519" s="285"/>
      <c r="E519" s="285"/>
      <c r="F519" s="285"/>
      <c r="G519" s="285"/>
      <c r="H519" s="285"/>
      <c r="I519" s="288"/>
      <c r="J519" s="285"/>
      <c r="K519" s="288"/>
      <c r="L519" s="285"/>
      <c r="M519" s="285"/>
      <c r="N519" s="285"/>
      <c r="O519" s="285"/>
      <c r="P519" s="285"/>
      <c r="Q519" s="285"/>
      <c r="R519" s="285"/>
      <c r="S519" s="285"/>
      <c r="T519" s="285"/>
      <c r="U519" s="285"/>
      <c r="V519" s="285"/>
      <c r="W519" s="285"/>
      <c r="X519" s="285"/>
      <c r="Y519" s="285"/>
      <c r="Z519" s="285"/>
    </row>
    <row r="520" spans="1:26" ht="9.75" customHeight="1">
      <c r="A520" s="285"/>
      <c r="B520" s="285"/>
      <c r="C520" s="288"/>
      <c r="D520" s="285"/>
      <c r="E520" s="285"/>
      <c r="F520" s="285"/>
      <c r="G520" s="285"/>
      <c r="H520" s="285"/>
      <c r="I520" s="288"/>
      <c r="J520" s="285"/>
      <c r="K520" s="288"/>
      <c r="L520" s="285"/>
      <c r="M520" s="285"/>
      <c r="N520" s="285"/>
      <c r="O520" s="285"/>
      <c r="P520" s="285"/>
      <c r="Q520" s="285"/>
      <c r="R520" s="285"/>
      <c r="S520" s="285"/>
      <c r="T520" s="285"/>
      <c r="U520" s="285"/>
      <c r="V520" s="285"/>
      <c r="W520" s="285"/>
      <c r="X520" s="285"/>
      <c r="Y520" s="285"/>
      <c r="Z520" s="285"/>
    </row>
    <row r="521" spans="1:26" ht="9.75" customHeight="1">
      <c r="A521" s="285"/>
      <c r="B521" s="285"/>
      <c r="C521" s="288"/>
      <c r="D521" s="285"/>
      <c r="E521" s="285"/>
      <c r="F521" s="285"/>
      <c r="G521" s="285"/>
      <c r="H521" s="285"/>
      <c r="I521" s="288"/>
      <c r="J521" s="285"/>
      <c r="K521" s="288"/>
      <c r="L521" s="285"/>
      <c r="M521" s="285"/>
      <c r="N521" s="285"/>
      <c r="O521" s="285"/>
      <c r="P521" s="285"/>
      <c r="Q521" s="285"/>
      <c r="R521" s="285"/>
      <c r="S521" s="285"/>
      <c r="T521" s="285"/>
      <c r="U521" s="285"/>
      <c r="V521" s="285"/>
      <c r="W521" s="285"/>
      <c r="X521" s="285"/>
      <c r="Y521" s="285"/>
      <c r="Z521" s="285"/>
    </row>
    <row r="522" spans="1:26" ht="9.75" customHeight="1">
      <c r="A522" s="285"/>
      <c r="B522" s="285"/>
      <c r="C522" s="288"/>
      <c r="D522" s="285"/>
      <c r="E522" s="285"/>
      <c r="F522" s="285"/>
      <c r="G522" s="285"/>
      <c r="H522" s="285"/>
      <c r="I522" s="288"/>
      <c r="J522" s="285"/>
      <c r="K522" s="288"/>
      <c r="L522" s="285"/>
      <c r="M522" s="285"/>
      <c r="N522" s="285"/>
      <c r="O522" s="285"/>
      <c r="P522" s="285"/>
      <c r="Q522" s="285"/>
      <c r="R522" s="285"/>
      <c r="S522" s="285"/>
      <c r="T522" s="285"/>
      <c r="U522" s="285"/>
      <c r="V522" s="285"/>
      <c r="W522" s="285"/>
      <c r="X522" s="285"/>
      <c r="Y522" s="285"/>
      <c r="Z522" s="285"/>
    </row>
    <row r="523" spans="1:26" ht="9.75" customHeight="1">
      <c r="A523" s="285"/>
      <c r="B523" s="285"/>
      <c r="C523" s="288"/>
      <c r="D523" s="285"/>
      <c r="E523" s="285"/>
      <c r="F523" s="285"/>
      <c r="G523" s="285"/>
      <c r="H523" s="285"/>
      <c r="I523" s="288"/>
      <c r="J523" s="285"/>
      <c r="K523" s="288"/>
      <c r="L523" s="285"/>
      <c r="M523" s="285"/>
      <c r="N523" s="285"/>
      <c r="O523" s="285"/>
      <c r="P523" s="285"/>
      <c r="Q523" s="285"/>
      <c r="R523" s="285"/>
      <c r="S523" s="285"/>
      <c r="T523" s="285"/>
      <c r="U523" s="285"/>
      <c r="V523" s="285"/>
      <c r="W523" s="285"/>
      <c r="X523" s="285"/>
      <c r="Y523" s="285"/>
      <c r="Z523" s="285"/>
    </row>
    <row r="524" spans="1:26" ht="9.75" customHeight="1">
      <c r="A524" s="285"/>
      <c r="B524" s="285"/>
      <c r="C524" s="288"/>
      <c r="D524" s="285"/>
      <c r="E524" s="285"/>
      <c r="F524" s="285"/>
      <c r="G524" s="285"/>
      <c r="H524" s="285"/>
      <c r="I524" s="288"/>
      <c r="J524" s="285"/>
      <c r="K524" s="288"/>
      <c r="L524" s="285"/>
      <c r="M524" s="285"/>
      <c r="N524" s="285"/>
      <c r="O524" s="285"/>
      <c r="P524" s="285"/>
      <c r="Q524" s="285"/>
      <c r="R524" s="285"/>
      <c r="S524" s="285"/>
      <c r="T524" s="285"/>
      <c r="U524" s="285"/>
      <c r="V524" s="285"/>
      <c r="W524" s="285"/>
      <c r="X524" s="285"/>
      <c r="Y524" s="285"/>
      <c r="Z524" s="285"/>
    </row>
    <row r="525" spans="1:26" ht="9.75" customHeight="1">
      <c r="A525" s="285"/>
      <c r="B525" s="285"/>
      <c r="C525" s="288"/>
      <c r="D525" s="285"/>
      <c r="E525" s="285"/>
      <c r="F525" s="285"/>
      <c r="G525" s="285"/>
      <c r="H525" s="285"/>
      <c r="I525" s="288"/>
      <c r="J525" s="285"/>
      <c r="K525" s="288"/>
      <c r="L525" s="285"/>
      <c r="M525" s="285"/>
      <c r="N525" s="285"/>
      <c r="O525" s="285"/>
      <c r="P525" s="285"/>
      <c r="Q525" s="285"/>
      <c r="R525" s="285"/>
      <c r="S525" s="285"/>
      <c r="T525" s="285"/>
      <c r="U525" s="285"/>
      <c r="V525" s="285"/>
      <c r="W525" s="285"/>
      <c r="X525" s="285"/>
      <c r="Y525" s="285"/>
      <c r="Z525" s="285"/>
    </row>
    <row r="526" spans="1:26" ht="9.75" customHeight="1">
      <c r="A526" s="285"/>
      <c r="B526" s="285"/>
      <c r="C526" s="288"/>
      <c r="D526" s="285"/>
      <c r="E526" s="285"/>
      <c r="F526" s="285"/>
      <c r="G526" s="285"/>
      <c r="H526" s="285"/>
      <c r="I526" s="288"/>
      <c r="J526" s="285"/>
      <c r="K526" s="288"/>
      <c r="L526" s="285"/>
      <c r="M526" s="285"/>
      <c r="N526" s="285"/>
      <c r="O526" s="285"/>
      <c r="P526" s="285"/>
      <c r="Q526" s="285"/>
      <c r="R526" s="285"/>
      <c r="S526" s="285"/>
      <c r="T526" s="285"/>
      <c r="U526" s="285"/>
      <c r="V526" s="285"/>
      <c r="W526" s="285"/>
      <c r="X526" s="285"/>
      <c r="Y526" s="285"/>
      <c r="Z526" s="285"/>
    </row>
    <row r="527" spans="1:26" ht="9.75" customHeight="1">
      <c r="A527" s="285"/>
      <c r="B527" s="285"/>
      <c r="C527" s="288"/>
      <c r="D527" s="285"/>
      <c r="E527" s="285"/>
      <c r="F527" s="285"/>
      <c r="G527" s="285"/>
      <c r="H527" s="285"/>
      <c r="I527" s="288"/>
      <c r="J527" s="285"/>
      <c r="K527" s="288"/>
      <c r="L527" s="285"/>
      <c r="M527" s="285"/>
      <c r="N527" s="285"/>
      <c r="O527" s="285"/>
      <c r="P527" s="285"/>
      <c r="Q527" s="285"/>
      <c r="R527" s="285"/>
      <c r="S527" s="285"/>
      <c r="T527" s="285"/>
      <c r="U527" s="285"/>
      <c r="V527" s="285"/>
      <c r="W527" s="285"/>
      <c r="X527" s="285"/>
      <c r="Y527" s="285"/>
      <c r="Z527" s="285"/>
    </row>
    <row r="528" spans="1:26" ht="9.75" customHeight="1">
      <c r="A528" s="285"/>
      <c r="B528" s="285"/>
      <c r="C528" s="288"/>
      <c r="D528" s="285"/>
      <c r="E528" s="285"/>
      <c r="F528" s="285"/>
      <c r="G528" s="285"/>
      <c r="H528" s="285"/>
      <c r="I528" s="288"/>
      <c r="J528" s="285"/>
      <c r="K528" s="288"/>
      <c r="L528" s="285"/>
      <c r="M528" s="285"/>
      <c r="N528" s="285"/>
      <c r="O528" s="285"/>
      <c r="P528" s="285"/>
      <c r="Q528" s="285"/>
      <c r="R528" s="285"/>
      <c r="S528" s="285"/>
      <c r="T528" s="285"/>
      <c r="U528" s="285"/>
      <c r="V528" s="285"/>
      <c r="W528" s="285"/>
      <c r="X528" s="285"/>
      <c r="Y528" s="285"/>
      <c r="Z528" s="285"/>
    </row>
    <row r="529" spans="1:26" ht="9.75" customHeight="1">
      <c r="A529" s="285"/>
      <c r="B529" s="285"/>
      <c r="C529" s="288"/>
      <c r="D529" s="285"/>
      <c r="E529" s="285"/>
      <c r="F529" s="285"/>
      <c r="G529" s="285"/>
      <c r="H529" s="285"/>
      <c r="I529" s="288"/>
      <c r="J529" s="285"/>
      <c r="K529" s="288"/>
      <c r="L529" s="285"/>
      <c r="M529" s="285"/>
      <c r="N529" s="285"/>
      <c r="O529" s="285"/>
      <c r="P529" s="285"/>
      <c r="Q529" s="285"/>
      <c r="R529" s="285"/>
      <c r="S529" s="285"/>
      <c r="T529" s="285"/>
      <c r="U529" s="285"/>
      <c r="V529" s="285"/>
      <c r="W529" s="285"/>
      <c r="X529" s="285"/>
      <c r="Y529" s="285"/>
      <c r="Z529" s="285"/>
    </row>
    <row r="530" spans="1:26" ht="9.75" customHeight="1">
      <c r="A530" s="285"/>
      <c r="B530" s="285"/>
      <c r="C530" s="288"/>
      <c r="D530" s="285"/>
      <c r="E530" s="285"/>
      <c r="F530" s="285"/>
      <c r="G530" s="285"/>
      <c r="H530" s="285"/>
      <c r="I530" s="288"/>
      <c r="J530" s="285"/>
      <c r="K530" s="288"/>
      <c r="L530" s="285"/>
      <c r="M530" s="285"/>
      <c r="N530" s="285"/>
      <c r="O530" s="285"/>
      <c r="P530" s="285"/>
      <c r="Q530" s="285"/>
      <c r="R530" s="285"/>
      <c r="S530" s="285"/>
      <c r="T530" s="285"/>
      <c r="U530" s="285"/>
      <c r="V530" s="285"/>
      <c r="W530" s="285"/>
      <c r="X530" s="285"/>
      <c r="Y530" s="285"/>
      <c r="Z530" s="285"/>
    </row>
    <row r="531" spans="1:26" ht="9.75" customHeight="1">
      <c r="A531" s="285"/>
      <c r="B531" s="285"/>
      <c r="C531" s="288"/>
      <c r="D531" s="285"/>
      <c r="E531" s="285"/>
      <c r="F531" s="285"/>
      <c r="G531" s="285"/>
      <c r="H531" s="285"/>
      <c r="I531" s="288"/>
      <c r="J531" s="285"/>
      <c r="K531" s="288"/>
      <c r="L531" s="285"/>
      <c r="M531" s="285"/>
      <c r="N531" s="285"/>
      <c r="O531" s="285"/>
      <c r="P531" s="285"/>
      <c r="Q531" s="285"/>
      <c r="R531" s="285"/>
      <c r="S531" s="285"/>
      <c r="T531" s="285"/>
      <c r="U531" s="285"/>
      <c r="V531" s="285"/>
      <c r="W531" s="285"/>
      <c r="X531" s="285"/>
      <c r="Y531" s="285"/>
      <c r="Z531" s="285"/>
    </row>
    <row r="532" spans="1:26" ht="9.75" customHeight="1">
      <c r="A532" s="285"/>
      <c r="B532" s="285"/>
      <c r="C532" s="288"/>
      <c r="D532" s="285"/>
      <c r="E532" s="285"/>
      <c r="F532" s="285"/>
      <c r="G532" s="285"/>
      <c r="H532" s="285"/>
      <c r="I532" s="288"/>
      <c r="J532" s="285"/>
      <c r="K532" s="288"/>
      <c r="L532" s="285"/>
      <c r="M532" s="285"/>
      <c r="N532" s="285"/>
      <c r="O532" s="285"/>
      <c r="P532" s="285"/>
      <c r="Q532" s="285"/>
      <c r="R532" s="285"/>
      <c r="S532" s="285"/>
      <c r="T532" s="285"/>
      <c r="U532" s="285"/>
      <c r="V532" s="285"/>
      <c r="W532" s="285"/>
      <c r="X532" s="285"/>
      <c r="Y532" s="285"/>
      <c r="Z532" s="285"/>
    </row>
    <row r="533" spans="1:26" ht="9.75" customHeight="1">
      <c r="A533" s="285"/>
      <c r="B533" s="285"/>
      <c r="C533" s="288"/>
      <c r="D533" s="285"/>
      <c r="E533" s="285"/>
      <c r="F533" s="285"/>
      <c r="G533" s="285"/>
      <c r="H533" s="285"/>
      <c r="I533" s="288"/>
      <c r="J533" s="285"/>
      <c r="K533" s="288"/>
      <c r="L533" s="285"/>
      <c r="M533" s="285"/>
      <c r="N533" s="285"/>
      <c r="O533" s="285"/>
      <c r="P533" s="285"/>
      <c r="Q533" s="285"/>
      <c r="R533" s="285"/>
      <c r="S533" s="285"/>
      <c r="T533" s="285"/>
      <c r="U533" s="285"/>
      <c r="V533" s="285"/>
      <c r="W533" s="285"/>
      <c r="X533" s="285"/>
      <c r="Y533" s="285"/>
      <c r="Z533" s="285"/>
    </row>
    <row r="534" spans="1:26" ht="9.75" customHeight="1">
      <c r="A534" s="285"/>
      <c r="B534" s="285"/>
      <c r="C534" s="288"/>
      <c r="D534" s="285"/>
      <c r="E534" s="285"/>
      <c r="F534" s="285"/>
      <c r="G534" s="285"/>
      <c r="H534" s="285"/>
      <c r="I534" s="288"/>
      <c r="J534" s="285"/>
      <c r="K534" s="288"/>
      <c r="L534" s="285"/>
      <c r="M534" s="285"/>
      <c r="N534" s="285"/>
      <c r="O534" s="285"/>
      <c r="P534" s="285"/>
      <c r="Q534" s="285"/>
      <c r="R534" s="285"/>
      <c r="S534" s="285"/>
      <c r="T534" s="285"/>
      <c r="U534" s="285"/>
      <c r="V534" s="285"/>
      <c r="W534" s="285"/>
      <c r="X534" s="285"/>
      <c r="Y534" s="285"/>
      <c r="Z534" s="285"/>
    </row>
    <row r="535" spans="1:26" ht="9.75" customHeight="1">
      <c r="A535" s="285"/>
      <c r="B535" s="285"/>
      <c r="C535" s="288"/>
      <c r="D535" s="285"/>
      <c r="E535" s="285"/>
      <c r="F535" s="285"/>
      <c r="G535" s="285"/>
      <c r="H535" s="285"/>
      <c r="I535" s="288"/>
      <c r="J535" s="285"/>
      <c r="K535" s="288"/>
      <c r="L535" s="285"/>
      <c r="M535" s="285"/>
      <c r="N535" s="285"/>
      <c r="O535" s="285"/>
      <c r="P535" s="285"/>
      <c r="Q535" s="285"/>
      <c r="R535" s="285"/>
      <c r="S535" s="285"/>
      <c r="T535" s="285"/>
      <c r="U535" s="285"/>
      <c r="V535" s="285"/>
      <c r="W535" s="285"/>
      <c r="X535" s="285"/>
      <c r="Y535" s="285"/>
      <c r="Z535" s="285"/>
    </row>
    <row r="536" spans="1:26" ht="9.75" customHeight="1">
      <c r="A536" s="285"/>
      <c r="B536" s="285"/>
      <c r="C536" s="288"/>
      <c r="D536" s="285"/>
      <c r="E536" s="285"/>
      <c r="F536" s="285"/>
      <c r="G536" s="285"/>
      <c r="H536" s="285"/>
      <c r="I536" s="288"/>
      <c r="J536" s="285"/>
      <c r="K536" s="288"/>
      <c r="L536" s="285"/>
      <c r="M536" s="285"/>
      <c r="N536" s="285"/>
      <c r="O536" s="285"/>
      <c r="P536" s="285"/>
      <c r="Q536" s="285"/>
      <c r="R536" s="285"/>
      <c r="S536" s="285"/>
      <c r="T536" s="285"/>
      <c r="U536" s="285"/>
      <c r="V536" s="285"/>
      <c r="W536" s="285"/>
      <c r="X536" s="285"/>
      <c r="Y536" s="285"/>
      <c r="Z536" s="285"/>
    </row>
    <row r="537" spans="1:26" ht="9.75" customHeight="1">
      <c r="A537" s="285"/>
      <c r="B537" s="285"/>
      <c r="C537" s="288"/>
      <c r="D537" s="285"/>
      <c r="E537" s="285"/>
      <c r="F537" s="285"/>
      <c r="G537" s="285"/>
      <c r="H537" s="285"/>
      <c r="I537" s="288"/>
      <c r="J537" s="285"/>
      <c r="K537" s="288"/>
      <c r="L537" s="285"/>
      <c r="M537" s="285"/>
      <c r="N537" s="285"/>
      <c r="O537" s="285"/>
      <c r="P537" s="285"/>
      <c r="Q537" s="285"/>
      <c r="R537" s="285"/>
      <c r="S537" s="285"/>
      <c r="T537" s="285"/>
      <c r="U537" s="285"/>
      <c r="V537" s="285"/>
      <c r="W537" s="285"/>
      <c r="X537" s="285"/>
      <c r="Y537" s="285"/>
      <c r="Z537" s="285"/>
    </row>
    <row r="538" spans="1:26" ht="9.75" customHeight="1">
      <c r="A538" s="285"/>
      <c r="B538" s="285"/>
      <c r="C538" s="288"/>
      <c r="D538" s="285"/>
      <c r="E538" s="285"/>
      <c r="F538" s="285"/>
      <c r="G538" s="285"/>
      <c r="H538" s="285"/>
      <c r="I538" s="288"/>
      <c r="J538" s="285"/>
      <c r="K538" s="288"/>
      <c r="L538" s="285"/>
      <c r="M538" s="285"/>
      <c r="N538" s="285"/>
      <c r="O538" s="285"/>
      <c r="P538" s="285"/>
      <c r="Q538" s="285"/>
      <c r="R538" s="285"/>
      <c r="S538" s="285"/>
      <c r="T538" s="285"/>
      <c r="U538" s="285"/>
      <c r="V538" s="285"/>
      <c r="W538" s="285"/>
      <c r="X538" s="285"/>
      <c r="Y538" s="285"/>
      <c r="Z538" s="285"/>
    </row>
    <row r="539" spans="1:26" ht="9.75" customHeight="1">
      <c r="A539" s="285"/>
      <c r="B539" s="285"/>
      <c r="C539" s="288"/>
      <c r="D539" s="285"/>
      <c r="E539" s="285"/>
      <c r="F539" s="285"/>
      <c r="G539" s="285"/>
      <c r="H539" s="285"/>
      <c r="I539" s="288"/>
      <c r="J539" s="285"/>
      <c r="K539" s="288"/>
      <c r="L539" s="285"/>
      <c r="M539" s="285"/>
      <c r="N539" s="285"/>
      <c r="O539" s="285"/>
      <c r="P539" s="285"/>
      <c r="Q539" s="285"/>
      <c r="R539" s="285"/>
      <c r="S539" s="285"/>
      <c r="T539" s="285"/>
      <c r="U539" s="285"/>
      <c r="V539" s="285"/>
      <c r="W539" s="285"/>
      <c r="X539" s="285"/>
      <c r="Y539" s="285"/>
      <c r="Z539" s="285"/>
    </row>
    <row r="540" spans="1:26" ht="9.75" customHeight="1">
      <c r="A540" s="285"/>
      <c r="B540" s="285"/>
      <c r="C540" s="288"/>
      <c r="D540" s="285"/>
      <c r="E540" s="285"/>
      <c r="F540" s="285"/>
      <c r="G540" s="285"/>
      <c r="H540" s="285"/>
      <c r="I540" s="288"/>
      <c r="J540" s="285"/>
      <c r="K540" s="288"/>
      <c r="L540" s="285"/>
      <c r="M540" s="285"/>
      <c r="N540" s="285"/>
      <c r="O540" s="285"/>
      <c r="P540" s="285"/>
      <c r="Q540" s="285"/>
      <c r="R540" s="285"/>
      <c r="S540" s="285"/>
      <c r="T540" s="285"/>
      <c r="U540" s="285"/>
      <c r="V540" s="285"/>
      <c r="W540" s="285"/>
      <c r="X540" s="285"/>
      <c r="Y540" s="285"/>
      <c r="Z540" s="285"/>
    </row>
    <row r="541" spans="1:26" ht="9.75" customHeight="1">
      <c r="A541" s="285"/>
      <c r="B541" s="285"/>
      <c r="C541" s="288"/>
      <c r="D541" s="285"/>
      <c r="E541" s="285"/>
      <c r="F541" s="285"/>
      <c r="G541" s="285"/>
      <c r="H541" s="285"/>
      <c r="I541" s="288"/>
      <c r="J541" s="285"/>
      <c r="K541" s="288"/>
      <c r="L541" s="285"/>
      <c r="M541" s="285"/>
      <c r="N541" s="285"/>
      <c r="O541" s="285"/>
      <c r="P541" s="285"/>
      <c r="Q541" s="285"/>
      <c r="R541" s="285"/>
      <c r="S541" s="285"/>
      <c r="T541" s="285"/>
      <c r="U541" s="285"/>
      <c r="V541" s="285"/>
      <c r="W541" s="285"/>
      <c r="X541" s="285"/>
      <c r="Y541" s="285"/>
      <c r="Z541" s="285"/>
    </row>
    <row r="542" spans="1:26" ht="9.75" customHeight="1">
      <c r="A542" s="285"/>
      <c r="B542" s="285"/>
      <c r="C542" s="288"/>
      <c r="D542" s="285"/>
      <c r="E542" s="285"/>
      <c r="F542" s="285"/>
      <c r="G542" s="285"/>
      <c r="H542" s="285"/>
      <c r="I542" s="288"/>
      <c r="J542" s="285"/>
      <c r="K542" s="288"/>
      <c r="L542" s="285"/>
      <c r="M542" s="285"/>
      <c r="N542" s="285"/>
      <c r="O542" s="285"/>
      <c r="P542" s="285"/>
      <c r="Q542" s="285"/>
      <c r="R542" s="285"/>
      <c r="S542" s="285"/>
      <c r="T542" s="285"/>
      <c r="U542" s="285"/>
      <c r="V542" s="285"/>
      <c r="W542" s="285"/>
      <c r="X542" s="285"/>
      <c r="Y542" s="285"/>
      <c r="Z542" s="285"/>
    </row>
    <row r="543" spans="1:26" ht="9.75" customHeight="1">
      <c r="A543" s="285"/>
      <c r="B543" s="285"/>
      <c r="C543" s="288"/>
      <c r="D543" s="285"/>
      <c r="E543" s="285"/>
      <c r="F543" s="285"/>
      <c r="G543" s="285"/>
      <c r="H543" s="285"/>
      <c r="I543" s="288"/>
      <c r="J543" s="285"/>
      <c r="K543" s="288"/>
      <c r="L543" s="285"/>
      <c r="M543" s="285"/>
      <c r="N543" s="285"/>
      <c r="O543" s="285"/>
      <c r="P543" s="285"/>
      <c r="Q543" s="285"/>
      <c r="R543" s="285"/>
      <c r="S543" s="285"/>
      <c r="T543" s="285"/>
      <c r="U543" s="285"/>
      <c r="V543" s="285"/>
      <c r="W543" s="285"/>
      <c r="X543" s="285"/>
      <c r="Y543" s="285"/>
      <c r="Z543" s="285"/>
    </row>
    <row r="544" spans="1:26" ht="9.75" customHeight="1">
      <c r="A544" s="285"/>
      <c r="B544" s="285"/>
      <c r="C544" s="288"/>
      <c r="D544" s="285"/>
      <c r="E544" s="285"/>
      <c r="F544" s="285"/>
      <c r="G544" s="285"/>
      <c r="H544" s="285"/>
      <c r="I544" s="288"/>
      <c r="J544" s="285"/>
      <c r="K544" s="288"/>
      <c r="L544" s="285"/>
      <c r="M544" s="285"/>
      <c r="N544" s="285"/>
      <c r="O544" s="285"/>
      <c r="P544" s="285"/>
      <c r="Q544" s="285"/>
      <c r="R544" s="285"/>
      <c r="S544" s="285"/>
      <c r="T544" s="285"/>
      <c r="U544" s="285"/>
      <c r="V544" s="285"/>
      <c r="W544" s="285"/>
      <c r="X544" s="285"/>
      <c r="Y544" s="285"/>
      <c r="Z544" s="285"/>
    </row>
    <row r="545" spans="1:26" ht="9.75" customHeight="1">
      <c r="A545" s="285"/>
      <c r="B545" s="285"/>
      <c r="C545" s="288"/>
      <c r="D545" s="285"/>
      <c r="E545" s="285"/>
      <c r="F545" s="285"/>
      <c r="G545" s="285"/>
      <c r="H545" s="285"/>
      <c r="I545" s="288"/>
      <c r="J545" s="285"/>
      <c r="K545" s="288"/>
      <c r="L545" s="285"/>
      <c r="M545" s="285"/>
      <c r="N545" s="285"/>
      <c r="O545" s="285"/>
      <c r="P545" s="285"/>
      <c r="Q545" s="285"/>
      <c r="R545" s="285"/>
      <c r="S545" s="285"/>
      <c r="T545" s="285"/>
      <c r="U545" s="285"/>
      <c r="V545" s="285"/>
      <c r="W545" s="285"/>
      <c r="X545" s="285"/>
      <c r="Y545" s="285"/>
      <c r="Z545" s="285"/>
    </row>
    <row r="546" spans="1:26" ht="9.75" customHeight="1">
      <c r="A546" s="285"/>
      <c r="B546" s="285"/>
      <c r="C546" s="288"/>
      <c r="D546" s="285"/>
      <c r="E546" s="285"/>
      <c r="F546" s="285"/>
      <c r="G546" s="285"/>
      <c r="H546" s="285"/>
      <c r="I546" s="288"/>
      <c r="J546" s="285"/>
      <c r="K546" s="288"/>
      <c r="L546" s="285"/>
      <c r="M546" s="285"/>
      <c r="N546" s="285"/>
      <c r="O546" s="285"/>
      <c r="P546" s="285"/>
      <c r="Q546" s="285"/>
      <c r="R546" s="285"/>
      <c r="S546" s="285"/>
      <c r="T546" s="285"/>
      <c r="U546" s="285"/>
      <c r="V546" s="285"/>
      <c r="W546" s="285"/>
      <c r="X546" s="285"/>
      <c r="Y546" s="285"/>
      <c r="Z546" s="285"/>
    </row>
    <row r="547" spans="1:26" ht="9.75" customHeight="1">
      <c r="A547" s="285"/>
      <c r="B547" s="285"/>
      <c r="C547" s="288"/>
      <c r="D547" s="285"/>
      <c r="E547" s="285"/>
      <c r="F547" s="285"/>
      <c r="G547" s="285"/>
      <c r="H547" s="285"/>
      <c r="I547" s="288"/>
      <c r="J547" s="285"/>
      <c r="K547" s="288"/>
      <c r="L547" s="285"/>
      <c r="M547" s="285"/>
      <c r="N547" s="285"/>
      <c r="O547" s="285"/>
      <c r="P547" s="285"/>
      <c r="Q547" s="285"/>
      <c r="R547" s="285"/>
      <c r="S547" s="285"/>
      <c r="T547" s="285"/>
      <c r="U547" s="285"/>
      <c r="V547" s="285"/>
      <c r="W547" s="285"/>
      <c r="X547" s="285"/>
      <c r="Y547" s="285"/>
      <c r="Z547" s="285"/>
    </row>
    <row r="548" spans="1:26" ht="9.75" customHeight="1">
      <c r="A548" s="285"/>
      <c r="B548" s="285"/>
      <c r="C548" s="288"/>
      <c r="D548" s="285"/>
      <c r="E548" s="285"/>
      <c r="F548" s="285"/>
      <c r="G548" s="285"/>
      <c r="H548" s="285"/>
      <c r="I548" s="288"/>
      <c r="J548" s="285"/>
      <c r="K548" s="288"/>
      <c r="L548" s="285"/>
      <c r="M548" s="285"/>
      <c r="N548" s="285"/>
      <c r="O548" s="285"/>
      <c r="P548" s="285"/>
      <c r="Q548" s="285"/>
      <c r="R548" s="285"/>
      <c r="S548" s="285"/>
      <c r="T548" s="285"/>
      <c r="U548" s="285"/>
      <c r="V548" s="285"/>
      <c r="W548" s="285"/>
      <c r="X548" s="285"/>
      <c r="Y548" s="285"/>
      <c r="Z548" s="285"/>
    </row>
    <row r="549" spans="1:26" ht="9.75" customHeight="1">
      <c r="A549" s="285"/>
      <c r="B549" s="285"/>
      <c r="C549" s="288"/>
      <c r="D549" s="285"/>
      <c r="E549" s="285"/>
      <c r="F549" s="285"/>
      <c r="G549" s="285"/>
      <c r="H549" s="285"/>
      <c r="I549" s="288"/>
      <c r="J549" s="285"/>
      <c r="K549" s="288"/>
      <c r="L549" s="285"/>
      <c r="M549" s="285"/>
      <c r="N549" s="285"/>
      <c r="O549" s="285"/>
      <c r="P549" s="285"/>
      <c r="Q549" s="285"/>
      <c r="R549" s="285"/>
      <c r="S549" s="285"/>
      <c r="T549" s="285"/>
      <c r="U549" s="285"/>
      <c r="V549" s="285"/>
      <c r="W549" s="285"/>
      <c r="X549" s="285"/>
      <c r="Y549" s="285"/>
      <c r="Z549" s="285"/>
    </row>
    <row r="550" spans="1:26" ht="9.75" customHeight="1">
      <c r="A550" s="285"/>
      <c r="B550" s="285"/>
      <c r="C550" s="288"/>
      <c r="D550" s="285"/>
      <c r="E550" s="285"/>
      <c r="F550" s="285"/>
      <c r="G550" s="285"/>
      <c r="H550" s="285"/>
      <c r="I550" s="288"/>
      <c r="J550" s="285"/>
      <c r="K550" s="288"/>
      <c r="L550" s="285"/>
      <c r="M550" s="285"/>
      <c r="N550" s="285"/>
      <c r="O550" s="285"/>
      <c r="P550" s="285"/>
      <c r="Q550" s="285"/>
      <c r="R550" s="285"/>
      <c r="S550" s="285"/>
      <c r="T550" s="285"/>
      <c r="U550" s="285"/>
      <c r="V550" s="285"/>
      <c r="W550" s="285"/>
      <c r="X550" s="285"/>
      <c r="Y550" s="285"/>
      <c r="Z550" s="285"/>
    </row>
    <row r="551" spans="1:26" ht="9.75" customHeight="1">
      <c r="A551" s="285"/>
      <c r="B551" s="285"/>
      <c r="C551" s="288"/>
      <c r="D551" s="285"/>
      <c r="E551" s="285"/>
      <c r="F551" s="285"/>
      <c r="G551" s="285"/>
      <c r="H551" s="285"/>
      <c r="I551" s="288"/>
      <c r="J551" s="285"/>
      <c r="K551" s="288"/>
      <c r="L551" s="285"/>
      <c r="M551" s="285"/>
      <c r="N551" s="285"/>
      <c r="O551" s="285"/>
      <c r="P551" s="285"/>
      <c r="Q551" s="285"/>
      <c r="R551" s="285"/>
      <c r="S551" s="285"/>
      <c r="T551" s="285"/>
      <c r="U551" s="285"/>
      <c r="V551" s="285"/>
      <c r="W551" s="285"/>
      <c r="X551" s="285"/>
      <c r="Y551" s="285"/>
      <c r="Z551" s="285"/>
    </row>
    <row r="552" spans="1:26" ht="9.75" customHeight="1">
      <c r="A552" s="285"/>
      <c r="B552" s="285"/>
      <c r="C552" s="288"/>
      <c r="D552" s="285"/>
      <c r="E552" s="285"/>
      <c r="F552" s="285"/>
      <c r="G552" s="285"/>
      <c r="H552" s="285"/>
      <c r="I552" s="288"/>
      <c r="J552" s="285"/>
      <c r="K552" s="288"/>
      <c r="L552" s="285"/>
      <c r="M552" s="285"/>
      <c r="N552" s="285"/>
      <c r="O552" s="285"/>
      <c r="P552" s="285"/>
      <c r="Q552" s="285"/>
      <c r="R552" s="285"/>
      <c r="S552" s="285"/>
      <c r="T552" s="285"/>
      <c r="U552" s="285"/>
      <c r="V552" s="285"/>
      <c r="W552" s="285"/>
      <c r="X552" s="285"/>
      <c r="Y552" s="285"/>
      <c r="Z552" s="285"/>
    </row>
    <row r="553" spans="1:26" ht="9.75" customHeight="1">
      <c r="A553" s="285"/>
      <c r="B553" s="285"/>
      <c r="C553" s="288"/>
      <c r="D553" s="285"/>
      <c r="E553" s="285"/>
      <c r="F553" s="285"/>
      <c r="G553" s="285"/>
      <c r="H553" s="285"/>
      <c r="I553" s="288"/>
      <c r="J553" s="285"/>
      <c r="K553" s="288"/>
      <c r="L553" s="285"/>
      <c r="M553" s="285"/>
      <c r="N553" s="285"/>
      <c r="O553" s="285"/>
      <c r="P553" s="285"/>
      <c r="Q553" s="285"/>
      <c r="R553" s="285"/>
      <c r="S553" s="285"/>
      <c r="T553" s="285"/>
      <c r="U553" s="285"/>
      <c r="V553" s="285"/>
      <c r="W553" s="285"/>
      <c r="X553" s="285"/>
      <c r="Y553" s="285"/>
      <c r="Z553" s="285"/>
    </row>
    <row r="554" spans="1:26" ht="9.75" customHeight="1">
      <c r="A554" s="285"/>
      <c r="B554" s="285"/>
      <c r="C554" s="288"/>
      <c r="D554" s="285"/>
      <c r="E554" s="285"/>
      <c r="F554" s="285"/>
      <c r="G554" s="285"/>
      <c r="H554" s="285"/>
      <c r="I554" s="288"/>
      <c r="J554" s="285"/>
      <c r="K554" s="288"/>
      <c r="L554" s="285"/>
      <c r="M554" s="285"/>
      <c r="N554" s="285"/>
      <c r="O554" s="285"/>
      <c r="P554" s="285"/>
      <c r="Q554" s="285"/>
      <c r="R554" s="285"/>
      <c r="S554" s="285"/>
      <c r="T554" s="285"/>
      <c r="U554" s="285"/>
      <c r="V554" s="285"/>
      <c r="W554" s="285"/>
      <c r="X554" s="285"/>
      <c r="Y554" s="285"/>
      <c r="Z554" s="285"/>
    </row>
    <row r="555" spans="1:26" ht="9.75" customHeight="1">
      <c r="A555" s="285"/>
      <c r="B555" s="285"/>
      <c r="C555" s="288"/>
      <c r="D555" s="285"/>
      <c r="E555" s="285"/>
      <c r="F555" s="285"/>
      <c r="G555" s="285"/>
      <c r="H555" s="285"/>
      <c r="I555" s="288"/>
      <c r="J555" s="285"/>
      <c r="K555" s="288"/>
      <c r="L555" s="285"/>
      <c r="M555" s="285"/>
      <c r="N555" s="285"/>
      <c r="O555" s="285"/>
      <c r="P555" s="285"/>
      <c r="Q555" s="285"/>
      <c r="R555" s="285"/>
      <c r="S555" s="285"/>
      <c r="T555" s="285"/>
      <c r="U555" s="285"/>
      <c r="V555" s="285"/>
      <c r="W555" s="285"/>
      <c r="X555" s="285"/>
      <c r="Y555" s="285"/>
      <c r="Z555" s="285"/>
    </row>
    <row r="556" spans="1:26" ht="9.75" customHeight="1">
      <c r="A556" s="285"/>
      <c r="B556" s="285"/>
      <c r="C556" s="288"/>
      <c r="D556" s="285"/>
      <c r="E556" s="285"/>
      <c r="F556" s="285"/>
      <c r="G556" s="285"/>
      <c r="H556" s="285"/>
      <c r="I556" s="288"/>
      <c r="J556" s="285"/>
      <c r="K556" s="288"/>
      <c r="L556" s="285"/>
      <c r="M556" s="285"/>
      <c r="N556" s="285"/>
      <c r="O556" s="285"/>
      <c r="P556" s="285"/>
      <c r="Q556" s="285"/>
      <c r="R556" s="285"/>
      <c r="S556" s="285"/>
      <c r="T556" s="285"/>
      <c r="U556" s="285"/>
      <c r="V556" s="285"/>
      <c r="W556" s="285"/>
      <c r="X556" s="285"/>
      <c r="Y556" s="285"/>
      <c r="Z556" s="285"/>
    </row>
    <row r="557" spans="1:26" ht="9.75" customHeight="1">
      <c r="A557" s="285"/>
      <c r="B557" s="285"/>
      <c r="C557" s="288"/>
      <c r="D557" s="285"/>
      <c r="E557" s="285"/>
      <c r="F557" s="285"/>
      <c r="G557" s="285"/>
      <c r="H557" s="285"/>
      <c r="I557" s="288"/>
      <c r="J557" s="285"/>
      <c r="K557" s="288"/>
      <c r="L557" s="285"/>
      <c r="M557" s="285"/>
      <c r="N557" s="285"/>
      <c r="O557" s="285"/>
      <c r="P557" s="285"/>
      <c r="Q557" s="285"/>
      <c r="R557" s="285"/>
      <c r="S557" s="285"/>
      <c r="T557" s="285"/>
      <c r="U557" s="285"/>
      <c r="V557" s="285"/>
      <c r="W557" s="285"/>
      <c r="X557" s="285"/>
      <c r="Y557" s="285"/>
      <c r="Z557" s="285"/>
    </row>
    <row r="558" spans="1:26" ht="9.75" customHeight="1">
      <c r="A558" s="285"/>
      <c r="B558" s="285"/>
      <c r="C558" s="288"/>
      <c r="D558" s="285"/>
      <c r="E558" s="285"/>
      <c r="F558" s="285"/>
      <c r="G558" s="285"/>
      <c r="H558" s="285"/>
      <c r="I558" s="288"/>
      <c r="J558" s="285"/>
      <c r="K558" s="288"/>
      <c r="L558" s="285"/>
      <c r="M558" s="285"/>
      <c r="N558" s="285"/>
      <c r="O558" s="285"/>
      <c r="P558" s="285"/>
      <c r="Q558" s="285"/>
      <c r="R558" s="285"/>
      <c r="S558" s="285"/>
      <c r="T558" s="285"/>
      <c r="U558" s="285"/>
      <c r="V558" s="285"/>
      <c r="W558" s="285"/>
      <c r="X558" s="285"/>
      <c r="Y558" s="285"/>
      <c r="Z558" s="285"/>
    </row>
    <row r="559" spans="1:26" ht="9.75" customHeight="1">
      <c r="A559" s="285"/>
      <c r="B559" s="285"/>
      <c r="C559" s="288"/>
      <c r="D559" s="285"/>
      <c r="E559" s="285"/>
      <c r="F559" s="285"/>
      <c r="G559" s="285"/>
      <c r="H559" s="285"/>
      <c r="I559" s="288"/>
      <c r="J559" s="285"/>
      <c r="K559" s="288"/>
      <c r="L559" s="285"/>
      <c r="M559" s="285"/>
      <c r="N559" s="285"/>
      <c r="O559" s="285"/>
      <c r="P559" s="285"/>
      <c r="Q559" s="285"/>
      <c r="R559" s="285"/>
      <c r="S559" s="285"/>
      <c r="T559" s="285"/>
      <c r="U559" s="285"/>
      <c r="V559" s="285"/>
      <c r="W559" s="285"/>
      <c r="X559" s="285"/>
      <c r="Y559" s="285"/>
      <c r="Z559" s="285"/>
    </row>
    <row r="560" spans="1:26" ht="9.75" customHeight="1">
      <c r="A560" s="285"/>
      <c r="B560" s="285"/>
      <c r="C560" s="288"/>
      <c r="D560" s="285"/>
      <c r="E560" s="285"/>
      <c r="F560" s="285"/>
      <c r="G560" s="285"/>
      <c r="H560" s="285"/>
      <c r="I560" s="288"/>
      <c r="J560" s="285"/>
      <c r="K560" s="288"/>
      <c r="L560" s="285"/>
      <c r="M560" s="285"/>
      <c r="N560" s="285"/>
      <c r="O560" s="285"/>
      <c r="P560" s="285"/>
      <c r="Q560" s="285"/>
      <c r="R560" s="285"/>
      <c r="S560" s="285"/>
      <c r="T560" s="285"/>
      <c r="U560" s="285"/>
      <c r="V560" s="285"/>
      <c r="W560" s="285"/>
      <c r="X560" s="285"/>
      <c r="Y560" s="285"/>
      <c r="Z560" s="285"/>
    </row>
    <row r="561" spans="1:26" ht="9.75" customHeight="1">
      <c r="A561" s="285"/>
      <c r="B561" s="285"/>
      <c r="C561" s="288"/>
      <c r="D561" s="285"/>
      <c r="E561" s="285"/>
      <c r="F561" s="285"/>
      <c r="G561" s="285"/>
      <c r="H561" s="285"/>
      <c r="I561" s="288"/>
      <c r="J561" s="285"/>
      <c r="K561" s="288"/>
      <c r="L561" s="285"/>
      <c r="M561" s="285"/>
      <c r="N561" s="285"/>
      <c r="O561" s="285"/>
      <c r="P561" s="285"/>
      <c r="Q561" s="285"/>
      <c r="R561" s="285"/>
      <c r="S561" s="285"/>
      <c r="T561" s="285"/>
      <c r="U561" s="285"/>
      <c r="V561" s="285"/>
      <c r="W561" s="285"/>
      <c r="X561" s="285"/>
      <c r="Y561" s="285"/>
      <c r="Z561" s="285"/>
    </row>
    <row r="562" spans="1:26" ht="9.75" customHeight="1">
      <c r="A562" s="285"/>
      <c r="B562" s="285"/>
      <c r="C562" s="288"/>
      <c r="D562" s="285"/>
      <c r="E562" s="285"/>
      <c r="F562" s="285"/>
      <c r="G562" s="285"/>
      <c r="H562" s="285"/>
      <c r="I562" s="288"/>
      <c r="J562" s="285"/>
      <c r="K562" s="288"/>
      <c r="L562" s="285"/>
      <c r="M562" s="285"/>
      <c r="N562" s="285"/>
      <c r="O562" s="285"/>
      <c r="P562" s="285"/>
      <c r="Q562" s="285"/>
      <c r="R562" s="285"/>
      <c r="S562" s="285"/>
      <c r="T562" s="285"/>
      <c r="U562" s="285"/>
      <c r="V562" s="285"/>
      <c r="W562" s="285"/>
      <c r="X562" s="285"/>
      <c r="Y562" s="285"/>
      <c r="Z562" s="285"/>
    </row>
    <row r="563" spans="1:26" ht="9.75" customHeight="1">
      <c r="A563" s="285"/>
      <c r="B563" s="285"/>
      <c r="C563" s="288"/>
      <c r="D563" s="285"/>
      <c r="E563" s="285"/>
      <c r="F563" s="285"/>
      <c r="G563" s="285"/>
      <c r="H563" s="285"/>
      <c r="I563" s="288"/>
      <c r="J563" s="285"/>
      <c r="K563" s="288"/>
      <c r="L563" s="285"/>
      <c r="M563" s="285"/>
      <c r="N563" s="285"/>
      <c r="O563" s="285"/>
      <c r="P563" s="285"/>
      <c r="Q563" s="285"/>
      <c r="R563" s="285"/>
      <c r="S563" s="285"/>
      <c r="T563" s="285"/>
      <c r="U563" s="285"/>
      <c r="V563" s="285"/>
      <c r="W563" s="285"/>
      <c r="X563" s="285"/>
      <c r="Y563" s="285"/>
      <c r="Z563" s="285"/>
    </row>
    <row r="564" spans="1:26" ht="9.75" customHeight="1">
      <c r="A564" s="285"/>
      <c r="B564" s="285"/>
      <c r="C564" s="288"/>
      <c r="D564" s="285"/>
      <c r="E564" s="285"/>
      <c r="F564" s="285"/>
      <c r="G564" s="285"/>
      <c r="H564" s="285"/>
      <c r="I564" s="288"/>
      <c r="J564" s="285"/>
      <c r="K564" s="288"/>
      <c r="L564" s="285"/>
      <c r="M564" s="285"/>
      <c r="N564" s="285"/>
      <c r="O564" s="285"/>
      <c r="P564" s="285"/>
      <c r="Q564" s="285"/>
      <c r="R564" s="285"/>
      <c r="S564" s="285"/>
      <c r="T564" s="285"/>
      <c r="U564" s="285"/>
      <c r="V564" s="285"/>
      <c r="W564" s="285"/>
      <c r="X564" s="285"/>
      <c r="Y564" s="285"/>
      <c r="Z564" s="285"/>
    </row>
    <row r="565" spans="1:26" ht="9.75" customHeight="1">
      <c r="A565" s="285"/>
      <c r="B565" s="285"/>
      <c r="C565" s="288"/>
      <c r="D565" s="285"/>
      <c r="E565" s="285"/>
      <c r="F565" s="285"/>
      <c r="G565" s="285"/>
      <c r="H565" s="285"/>
      <c r="I565" s="288"/>
      <c r="J565" s="285"/>
      <c r="K565" s="288"/>
      <c r="L565" s="285"/>
      <c r="M565" s="285"/>
      <c r="N565" s="285"/>
      <c r="O565" s="285"/>
      <c r="P565" s="285"/>
      <c r="Q565" s="285"/>
      <c r="R565" s="285"/>
      <c r="S565" s="285"/>
      <c r="T565" s="285"/>
      <c r="U565" s="285"/>
      <c r="V565" s="285"/>
      <c r="W565" s="285"/>
      <c r="X565" s="285"/>
      <c r="Y565" s="285"/>
      <c r="Z565" s="285"/>
    </row>
    <row r="566" spans="1:26" ht="9.75" customHeight="1">
      <c r="A566" s="285"/>
      <c r="B566" s="285"/>
      <c r="C566" s="288"/>
      <c r="D566" s="285"/>
      <c r="E566" s="285"/>
      <c r="F566" s="285"/>
      <c r="G566" s="285"/>
      <c r="H566" s="285"/>
      <c r="I566" s="288"/>
      <c r="J566" s="285"/>
      <c r="K566" s="288"/>
      <c r="L566" s="285"/>
      <c r="M566" s="285"/>
      <c r="N566" s="285"/>
      <c r="O566" s="285"/>
      <c r="P566" s="285"/>
      <c r="Q566" s="285"/>
      <c r="R566" s="285"/>
      <c r="S566" s="285"/>
      <c r="T566" s="285"/>
      <c r="U566" s="285"/>
      <c r="V566" s="285"/>
      <c r="W566" s="285"/>
      <c r="X566" s="285"/>
      <c r="Y566" s="285"/>
      <c r="Z566" s="285"/>
    </row>
    <row r="567" spans="1:26" ht="9.75" customHeight="1">
      <c r="A567" s="285"/>
      <c r="B567" s="285"/>
      <c r="C567" s="288"/>
      <c r="D567" s="285"/>
      <c r="E567" s="285"/>
      <c r="F567" s="285"/>
      <c r="G567" s="285"/>
      <c r="H567" s="285"/>
      <c r="I567" s="288"/>
      <c r="J567" s="285"/>
      <c r="K567" s="288"/>
      <c r="L567" s="285"/>
      <c r="M567" s="285"/>
      <c r="N567" s="285"/>
      <c r="O567" s="285"/>
      <c r="P567" s="285"/>
      <c r="Q567" s="285"/>
      <c r="R567" s="285"/>
      <c r="S567" s="285"/>
      <c r="T567" s="285"/>
      <c r="U567" s="285"/>
      <c r="V567" s="285"/>
      <c r="W567" s="285"/>
      <c r="X567" s="285"/>
      <c r="Y567" s="285"/>
      <c r="Z567" s="285"/>
    </row>
    <row r="568" spans="1:26" ht="9.75" customHeight="1">
      <c r="A568" s="285"/>
      <c r="B568" s="285"/>
      <c r="C568" s="288"/>
      <c r="D568" s="285"/>
      <c r="E568" s="285"/>
      <c r="F568" s="285"/>
      <c r="G568" s="285"/>
      <c r="H568" s="285"/>
      <c r="I568" s="288"/>
      <c r="J568" s="285"/>
      <c r="K568" s="288"/>
      <c r="L568" s="285"/>
      <c r="M568" s="285"/>
      <c r="N568" s="285"/>
      <c r="O568" s="285"/>
      <c r="P568" s="285"/>
      <c r="Q568" s="285"/>
      <c r="R568" s="285"/>
      <c r="S568" s="285"/>
      <c r="T568" s="285"/>
      <c r="U568" s="285"/>
      <c r="V568" s="285"/>
      <c r="W568" s="285"/>
      <c r="X568" s="285"/>
      <c r="Y568" s="285"/>
      <c r="Z568" s="285"/>
    </row>
    <row r="569" spans="1:26" ht="9.75" customHeight="1">
      <c r="A569" s="285"/>
      <c r="B569" s="285"/>
      <c r="C569" s="288"/>
      <c r="D569" s="285"/>
      <c r="E569" s="285"/>
      <c r="F569" s="285"/>
      <c r="G569" s="285"/>
      <c r="H569" s="285"/>
      <c r="I569" s="288"/>
      <c r="J569" s="285"/>
      <c r="K569" s="288"/>
      <c r="L569" s="285"/>
      <c r="M569" s="285"/>
      <c r="N569" s="285"/>
      <c r="O569" s="285"/>
      <c r="P569" s="285"/>
      <c r="Q569" s="285"/>
      <c r="R569" s="285"/>
      <c r="S569" s="285"/>
      <c r="T569" s="285"/>
      <c r="U569" s="285"/>
      <c r="V569" s="285"/>
      <c r="W569" s="285"/>
      <c r="X569" s="285"/>
      <c r="Y569" s="285"/>
      <c r="Z569" s="285"/>
    </row>
    <row r="570" spans="1:26" ht="9.75" customHeight="1">
      <c r="A570" s="285"/>
      <c r="B570" s="285"/>
      <c r="C570" s="288"/>
      <c r="D570" s="285"/>
      <c r="E570" s="285"/>
      <c r="F570" s="285"/>
      <c r="G570" s="285"/>
      <c r="H570" s="285"/>
      <c r="I570" s="288"/>
      <c r="J570" s="285"/>
      <c r="K570" s="288"/>
      <c r="L570" s="285"/>
      <c r="M570" s="285"/>
      <c r="N570" s="285"/>
      <c r="O570" s="285"/>
      <c r="P570" s="285"/>
      <c r="Q570" s="285"/>
      <c r="R570" s="285"/>
      <c r="S570" s="285"/>
      <c r="T570" s="285"/>
      <c r="U570" s="285"/>
      <c r="V570" s="285"/>
      <c r="W570" s="285"/>
      <c r="X570" s="285"/>
      <c r="Y570" s="285"/>
      <c r="Z570" s="285"/>
    </row>
    <row r="571" spans="1:26" ht="9.75" customHeight="1">
      <c r="A571" s="285"/>
      <c r="B571" s="285"/>
      <c r="C571" s="288"/>
      <c r="D571" s="285"/>
      <c r="E571" s="285"/>
      <c r="F571" s="285"/>
      <c r="G571" s="285"/>
      <c r="H571" s="285"/>
      <c r="I571" s="288"/>
      <c r="J571" s="285"/>
      <c r="K571" s="288"/>
      <c r="L571" s="285"/>
      <c r="M571" s="285"/>
      <c r="N571" s="285"/>
      <c r="O571" s="285"/>
      <c r="P571" s="285"/>
      <c r="Q571" s="285"/>
      <c r="R571" s="285"/>
      <c r="S571" s="285"/>
      <c r="T571" s="285"/>
      <c r="U571" s="285"/>
      <c r="V571" s="285"/>
      <c r="W571" s="285"/>
      <c r="X571" s="285"/>
      <c r="Y571" s="285"/>
      <c r="Z571" s="285"/>
    </row>
    <row r="572" spans="1:26" ht="9.75" customHeight="1">
      <c r="A572" s="285"/>
      <c r="B572" s="285"/>
      <c r="C572" s="288"/>
      <c r="D572" s="285"/>
      <c r="E572" s="285"/>
      <c r="F572" s="285"/>
      <c r="G572" s="285"/>
      <c r="H572" s="285"/>
      <c r="I572" s="288"/>
      <c r="J572" s="285"/>
      <c r="K572" s="288"/>
      <c r="L572" s="285"/>
      <c r="M572" s="285"/>
      <c r="N572" s="285"/>
      <c r="O572" s="285"/>
      <c r="P572" s="285"/>
      <c r="Q572" s="285"/>
      <c r="R572" s="285"/>
      <c r="S572" s="285"/>
      <c r="T572" s="285"/>
      <c r="U572" s="285"/>
      <c r="V572" s="285"/>
      <c r="W572" s="285"/>
      <c r="X572" s="285"/>
      <c r="Y572" s="285"/>
      <c r="Z572" s="285"/>
    </row>
    <row r="573" spans="1:26" ht="9.75" customHeight="1">
      <c r="A573" s="285"/>
      <c r="B573" s="285"/>
      <c r="C573" s="288"/>
      <c r="D573" s="285"/>
      <c r="E573" s="285"/>
      <c r="F573" s="285"/>
      <c r="G573" s="285"/>
      <c r="H573" s="285"/>
      <c r="I573" s="288"/>
      <c r="J573" s="285"/>
      <c r="K573" s="288"/>
      <c r="L573" s="285"/>
      <c r="M573" s="285"/>
      <c r="N573" s="285"/>
      <c r="O573" s="285"/>
      <c r="P573" s="285"/>
      <c r="Q573" s="285"/>
      <c r="R573" s="285"/>
      <c r="S573" s="285"/>
      <c r="T573" s="285"/>
      <c r="U573" s="285"/>
      <c r="V573" s="285"/>
      <c r="W573" s="285"/>
      <c r="X573" s="285"/>
      <c r="Y573" s="285"/>
      <c r="Z573" s="285"/>
    </row>
    <row r="574" spans="1:26" ht="9.75" customHeight="1">
      <c r="A574" s="285"/>
      <c r="B574" s="285"/>
      <c r="C574" s="288"/>
      <c r="D574" s="285"/>
      <c r="E574" s="285"/>
      <c r="F574" s="285"/>
      <c r="G574" s="285"/>
      <c r="H574" s="285"/>
      <c r="I574" s="288"/>
      <c r="J574" s="285"/>
      <c r="K574" s="288"/>
      <c r="L574" s="285"/>
      <c r="M574" s="285"/>
      <c r="N574" s="285"/>
      <c r="O574" s="285"/>
      <c r="P574" s="285"/>
      <c r="Q574" s="285"/>
      <c r="R574" s="285"/>
      <c r="S574" s="285"/>
      <c r="T574" s="285"/>
      <c r="U574" s="285"/>
      <c r="V574" s="285"/>
      <c r="W574" s="285"/>
      <c r="X574" s="285"/>
      <c r="Y574" s="285"/>
      <c r="Z574" s="285"/>
    </row>
    <row r="575" spans="1:26" ht="9.75" customHeight="1">
      <c r="A575" s="285"/>
      <c r="B575" s="285"/>
      <c r="C575" s="288"/>
      <c r="D575" s="285"/>
      <c r="E575" s="285"/>
      <c r="F575" s="285"/>
      <c r="G575" s="285"/>
      <c r="H575" s="285"/>
      <c r="I575" s="288"/>
      <c r="J575" s="285"/>
      <c r="K575" s="288"/>
      <c r="L575" s="285"/>
      <c r="M575" s="285"/>
      <c r="N575" s="285"/>
      <c r="O575" s="285"/>
      <c r="P575" s="285"/>
      <c r="Q575" s="285"/>
      <c r="R575" s="285"/>
      <c r="S575" s="285"/>
      <c r="T575" s="285"/>
      <c r="U575" s="285"/>
      <c r="V575" s="285"/>
      <c r="W575" s="285"/>
      <c r="X575" s="285"/>
      <c r="Y575" s="285"/>
      <c r="Z575" s="285"/>
    </row>
    <row r="576" spans="1:26" ht="9.75" customHeight="1">
      <c r="A576" s="285"/>
      <c r="B576" s="285"/>
      <c r="C576" s="288"/>
      <c r="D576" s="285"/>
      <c r="E576" s="285"/>
      <c r="F576" s="285"/>
      <c r="G576" s="285"/>
      <c r="H576" s="285"/>
      <c r="I576" s="288"/>
      <c r="J576" s="285"/>
      <c r="K576" s="288"/>
      <c r="L576" s="285"/>
      <c r="M576" s="285"/>
      <c r="N576" s="285"/>
      <c r="O576" s="285"/>
      <c r="P576" s="285"/>
      <c r="Q576" s="285"/>
      <c r="R576" s="285"/>
      <c r="S576" s="285"/>
      <c r="T576" s="285"/>
      <c r="U576" s="285"/>
      <c r="V576" s="285"/>
      <c r="W576" s="285"/>
      <c r="X576" s="285"/>
      <c r="Y576" s="285"/>
      <c r="Z576" s="285"/>
    </row>
    <row r="577" spans="1:26" ht="9.75" customHeight="1">
      <c r="A577" s="285"/>
      <c r="B577" s="285"/>
      <c r="C577" s="288"/>
      <c r="D577" s="285"/>
      <c r="E577" s="285"/>
      <c r="F577" s="285"/>
      <c r="G577" s="285"/>
      <c r="H577" s="285"/>
      <c r="I577" s="288"/>
      <c r="J577" s="285"/>
      <c r="K577" s="288"/>
      <c r="L577" s="285"/>
      <c r="M577" s="285"/>
      <c r="N577" s="285"/>
      <c r="O577" s="285"/>
      <c r="P577" s="285"/>
      <c r="Q577" s="285"/>
      <c r="R577" s="285"/>
      <c r="S577" s="285"/>
      <c r="T577" s="285"/>
      <c r="U577" s="285"/>
      <c r="V577" s="285"/>
      <c r="W577" s="285"/>
      <c r="X577" s="285"/>
      <c r="Y577" s="285"/>
      <c r="Z577" s="285"/>
    </row>
    <row r="578" spans="1:26" ht="9.75" customHeight="1">
      <c r="A578" s="285"/>
      <c r="B578" s="285"/>
      <c r="C578" s="288"/>
      <c r="D578" s="285"/>
      <c r="E578" s="285"/>
      <c r="F578" s="285"/>
      <c r="G578" s="285"/>
      <c r="H578" s="285"/>
      <c r="I578" s="288"/>
      <c r="J578" s="285"/>
      <c r="K578" s="288"/>
      <c r="L578" s="285"/>
      <c r="M578" s="285"/>
      <c r="N578" s="285"/>
      <c r="O578" s="285"/>
      <c r="P578" s="285"/>
      <c r="Q578" s="285"/>
      <c r="R578" s="285"/>
      <c r="S578" s="285"/>
      <c r="T578" s="285"/>
      <c r="U578" s="285"/>
      <c r="V578" s="285"/>
      <c r="W578" s="285"/>
      <c r="X578" s="285"/>
      <c r="Y578" s="285"/>
      <c r="Z578" s="285"/>
    </row>
    <row r="579" spans="1:26" ht="9.75" customHeight="1">
      <c r="A579" s="285"/>
      <c r="B579" s="285"/>
      <c r="C579" s="288"/>
      <c r="D579" s="285"/>
      <c r="E579" s="285"/>
      <c r="F579" s="285"/>
      <c r="G579" s="285"/>
      <c r="H579" s="285"/>
      <c r="I579" s="288"/>
      <c r="J579" s="285"/>
      <c r="K579" s="288"/>
      <c r="L579" s="285"/>
      <c r="M579" s="285"/>
      <c r="N579" s="285"/>
      <c r="O579" s="285"/>
      <c r="P579" s="285"/>
      <c r="Q579" s="285"/>
      <c r="R579" s="285"/>
      <c r="S579" s="285"/>
      <c r="T579" s="285"/>
      <c r="U579" s="285"/>
      <c r="V579" s="285"/>
      <c r="W579" s="285"/>
      <c r="X579" s="285"/>
      <c r="Y579" s="285"/>
      <c r="Z579" s="285"/>
    </row>
    <row r="580" spans="1:26" ht="9.75" customHeight="1">
      <c r="A580" s="285"/>
      <c r="B580" s="285"/>
      <c r="C580" s="288"/>
      <c r="D580" s="285"/>
      <c r="E580" s="285"/>
      <c r="F580" s="285"/>
      <c r="G580" s="285"/>
      <c r="H580" s="285"/>
      <c r="I580" s="288"/>
      <c r="J580" s="285"/>
      <c r="K580" s="288"/>
      <c r="L580" s="285"/>
      <c r="M580" s="285"/>
      <c r="N580" s="285"/>
      <c r="O580" s="285"/>
      <c r="P580" s="285"/>
      <c r="Q580" s="285"/>
      <c r="R580" s="285"/>
      <c r="S580" s="285"/>
      <c r="T580" s="285"/>
      <c r="U580" s="285"/>
      <c r="V580" s="285"/>
      <c r="W580" s="285"/>
      <c r="X580" s="285"/>
      <c r="Y580" s="285"/>
      <c r="Z580" s="285"/>
    </row>
    <row r="581" spans="1:26" ht="9.75" customHeight="1">
      <c r="A581" s="285"/>
      <c r="B581" s="285"/>
      <c r="C581" s="288"/>
      <c r="D581" s="285"/>
      <c r="E581" s="285"/>
      <c r="F581" s="285"/>
      <c r="G581" s="285"/>
      <c r="H581" s="285"/>
      <c r="I581" s="288"/>
      <c r="J581" s="285"/>
      <c r="K581" s="288"/>
      <c r="L581" s="285"/>
      <c r="M581" s="285"/>
      <c r="N581" s="285"/>
      <c r="O581" s="285"/>
      <c r="P581" s="285"/>
      <c r="Q581" s="285"/>
      <c r="R581" s="285"/>
      <c r="S581" s="285"/>
      <c r="T581" s="285"/>
      <c r="U581" s="285"/>
      <c r="V581" s="285"/>
      <c r="W581" s="285"/>
      <c r="X581" s="285"/>
      <c r="Y581" s="285"/>
      <c r="Z581" s="285"/>
    </row>
    <row r="582" spans="1:26" ht="9.75" customHeight="1">
      <c r="A582" s="285"/>
      <c r="B582" s="285"/>
      <c r="C582" s="288"/>
      <c r="D582" s="285"/>
      <c r="E582" s="285"/>
      <c r="F582" s="285"/>
      <c r="G582" s="285"/>
      <c r="H582" s="285"/>
      <c r="I582" s="288"/>
      <c r="J582" s="285"/>
      <c r="K582" s="288"/>
      <c r="L582" s="285"/>
      <c r="M582" s="285"/>
      <c r="N582" s="285"/>
      <c r="O582" s="285"/>
      <c r="P582" s="285"/>
      <c r="Q582" s="285"/>
      <c r="R582" s="285"/>
      <c r="S582" s="285"/>
      <c r="T582" s="285"/>
      <c r="U582" s="285"/>
      <c r="V582" s="285"/>
      <c r="W582" s="285"/>
      <c r="X582" s="285"/>
      <c r="Y582" s="285"/>
      <c r="Z582" s="285"/>
    </row>
    <row r="583" spans="1:26" ht="9.75" customHeight="1">
      <c r="A583" s="285"/>
      <c r="B583" s="285"/>
      <c r="C583" s="288"/>
      <c r="D583" s="285"/>
      <c r="E583" s="285"/>
      <c r="F583" s="285"/>
      <c r="G583" s="285"/>
      <c r="H583" s="285"/>
      <c r="I583" s="288"/>
      <c r="J583" s="285"/>
      <c r="K583" s="288"/>
      <c r="L583" s="285"/>
      <c r="M583" s="285"/>
      <c r="N583" s="285"/>
      <c r="O583" s="285"/>
      <c r="P583" s="285"/>
      <c r="Q583" s="285"/>
      <c r="R583" s="285"/>
      <c r="S583" s="285"/>
      <c r="T583" s="285"/>
      <c r="U583" s="285"/>
      <c r="V583" s="285"/>
      <c r="W583" s="285"/>
      <c r="X583" s="285"/>
      <c r="Y583" s="285"/>
      <c r="Z583" s="285"/>
    </row>
    <row r="584" spans="1:26" ht="9.75" customHeight="1">
      <c r="A584" s="285"/>
      <c r="B584" s="285"/>
      <c r="C584" s="288"/>
      <c r="D584" s="285"/>
      <c r="E584" s="285"/>
      <c r="F584" s="285"/>
      <c r="G584" s="285"/>
      <c r="H584" s="285"/>
      <c r="I584" s="288"/>
      <c r="J584" s="285"/>
      <c r="K584" s="288"/>
      <c r="L584" s="285"/>
      <c r="M584" s="285"/>
      <c r="N584" s="285"/>
      <c r="O584" s="285"/>
      <c r="P584" s="285"/>
      <c r="Q584" s="285"/>
      <c r="R584" s="285"/>
      <c r="S584" s="285"/>
      <c r="T584" s="285"/>
      <c r="U584" s="285"/>
      <c r="V584" s="285"/>
      <c r="W584" s="285"/>
      <c r="X584" s="285"/>
      <c r="Y584" s="285"/>
      <c r="Z584" s="285"/>
    </row>
    <row r="585" spans="1:26" ht="9.75" customHeight="1">
      <c r="A585" s="285"/>
      <c r="B585" s="285"/>
      <c r="C585" s="288"/>
      <c r="D585" s="285"/>
      <c r="E585" s="285"/>
      <c r="F585" s="285"/>
      <c r="G585" s="285"/>
      <c r="H585" s="285"/>
      <c r="I585" s="288"/>
      <c r="J585" s="285"/>
      <c r="K585" s="288"/>
      <c r="L585" s="285"/>
      <c r="M585" s="285"/>
      <c r="N585" s="285"/>
      <c r="O585" s="285"/>
      <c r="P585" s="285"/>
      <c r="Q585" s="285"/>
      <c r="R585" s="285"/>
      <c r="S585" s="285"/>
      <c r="T585" s="285"/>
      <c r="U585" s="285"/>
      <c r="V585" s="285"/>
      <c r="W585" s="285"/>
      <c r="X585" s="285"/>
      <c r="Y585" s="285"/>
      <c r="Z585" s="285"/>
    </row>
    <row r="586" spans="1:26" ht="9.75" customHeight="1">
      <c r="A586" s="285"/>
      <c r="B586" s="285"/>
      <c r="C586" s="288"/>
      <c r="D586" s="285"/>
      <c r="E586" s="285"/>
      <c r="F586" s="285"/>
      <c r="G586" s="285"/>
      <c r="H586" s="285"/>
      <c r="I586" s="288"/>
      <c r="J586" s="285"/>
      <c r="K586" s="288"/>
      <c r="L586" s="285"/>
      <c r="M586" s="285"/>
      <c r="N586" s="285"/>
      <c r="O586" s="285"/>
      <c r="P586" s="285"/>
      <c r="Q586" s="285"/>
      <c r="R586" s="285"/>
      <c r="S586" s="285"/>
      <c r="T586" s="285"/>
      <c r="U586" s="285"/>
      <c r="V586" s="285"/>
      <c r="W586" s="285"/>
      <c r="X586" s="285"/>
      <c r="Y586" s="285"/>
      <c r="Z586" s="285"/>
    </row>
    <row r="587" spans="1:26" ht="9.75" customHeight="1">
      <c r="A587" s="285"/>
      <c r="B587" s="285"/>
      <c r="C587" s="288"/>
      <c r="D587" s="285"/>
      <c r="E587" s="285"/>
      <c r="F587" s="285"/>
      <c r="G587" s="285"/>
      <c r="H587" s="285"/>
      <c r="I587" s="288"/>
      <c r="J587" s="285"/>
      <c r="K587" s="288"/>
      <c r="L587" s="285"/>
      <c r="M587" s="285"/>
      <c r="N587" s="285"/>
      <c r="O587" s="285"/>
      <c r="P587" s="285"/>
      <c r="Q587" s="285"/>
      <c r="R587" s="285"/>
      <c r="S587" s="285"/>
      <c r="T587" s="285"/>
      <c r="U587" s="285"/>
      <c r="V587" s="285"/>
      <c r="W587" s="285"/>
      <c r="X587" s="285"/>
      <c r="Y587" s="285"/>
      <c r="Z587" s="285"/>
    </row>
    <row r="588" spans="1:26" ht="9.75" customHeight="1">
      <c r="A588" s="285"/>
      <c r="B588" s="285"/>
      <c r="C588" s="288"/>
      <c r="D588" s="285"/>
      <c r="E588" s="285"/>
      <c r="F588" s="285"/>
      <c r="G588" s="285"/>
      <c r="H588" s="285"/>
      <c r="I588" s="288"/>
      <c r="J588" s="285"/>
      <c r="K588" s="288"/>
      <c r="L588" s="285"/>
      <c r="M588" s="285"/>
      <c r="N588" s="285"/>
      <c r="O588" s="285"/>
      <c r="P588" s="285"/>
      <c r="Q588" s="285"/>
      <c r="R588" s="285"/>
      <c r="S588" s="285"/>
      <c r="T588" s="285"/>
      <c r="U588" s="285"/>
      <c r="V588" s="285"/>
      <c r="W588" s="285"/>
      <c r="X588" s="285"/>
      <c r="Y588" s="285"/>
      <c r="Z588" s="285"/>
    </row>
    <row r="589" spans="1:26" ht="9.75" customHeight="1">
      <c r="A589" s="285"/>
      <c r="B589" s="285"/>
      <c r="C589" s="288"/>
      <c r="D589" s="285"/>
      <c r="E589" s="285"/>
      <c r="F589" s="285"/>
      <c r="G589" s="285"/>
      <c r="H589" s="285"/>
      <c r="I589" s="288"/>
      <c r="J589" s="285"/>
      <c r="K589" s="288"/>
      <c r="L589" s="285"/>
      <c r="M589" s="285"/>
      <c r="N589" s="285"/>
      <c r="O589" s="285"/>
      <c r="P589" s="285"/>
      <c r="Q589" s="285"/>
      <c r="R589" s="285"/>
      <c r="S589" s="285"/>
      <c r="T589" s="285"/>
      <c r="U589" s="285"/>
      <c r="V589" s="285"/>
      <c r="W589" s="285"/>
      <c r="X589" s="285"/>
      <c r="Y589" s="285"/>
      <c r="Z589" s="285"/>
    </row>
    <row r="590" spans="1:26" ht="9.75" customHeight="1">
      <c r="A590" s="285"/>
      <c r="B590" s="285"/>
      <c r="C590" s="288"/>
      <c r="D590" s="285"/>
      <c r="E590" s="285"/>
      <c r="F590" s="285"/>
      <c r="G590" s="285"/>
      <c r="H590" s="285"/>
      <c r="I590" s="288"/>
      <c r="J590" s="285"/>
      <c r="K590" s="288"/>
      <c r="L590" s="285"/>
      <c r="M590" s="285"/>
      <c r="N590" s="285"/>
      <c r="O590" s="285"/>
      <c r="P590" s="285"/>
      <c r="Q590" s="285"/>
      <c r="R590" s="285"/>
      <c r="S590" s="285"/>
      <c r="T590" s="285"/>
      <c r="U590" s="285"/>
      <c r="V590" s="285"/>
      <c r="W590" s="285"/>
      <c r="X590" s="285"/>
      <c r="Y590" s="285"/>
      <c r="Z590" s="285"/>
    </row>
    <row r="591" spans="1:26" ht="9.75" customHeight="1">
      <c r="A591" s="285"/>
      <c r="B591" s="285"/>
      <c r="C591" s="288"/>
      <c r="D591" s="285"/>
      <c r="E591" s="285"/>
      <c r="F591" s="285"/>
      <c r="G591" s="285"/>
      <c r="H591" s="285"/>
      <c r="I591" s="288"/>
      <c r="J591" s="285"/>
      <c r="K591" s="288"/>
      <c r="L591" s="285"/>
      <c r="M591" s="285"/>
      <c r="N591" s="285"/>
      <c r="O591" s="285"/>
      <c r="P591" s="285"/>
      <c r="Q591" s="285"/>
      <c r="R591" s="285"/>
      <c r="S591" s="285"/>
      <c r="T591" s="285"/>
      <c r="U591" s="285"/>
      <c r="V591" s="285"/>
      <c r="W591" s="285"/>
      <c r="X591" s="285"/>
      <c r="Y591" s="285"/>
      <c r="Z591" s="285"/>
    </row>
    <row r="592" spans="1:26" ht="9.75" customHeight="1">
      <c r="A592" s="285"/>
      <c r="B592" s="285"/>
      <c r="C592" s="288"/>
      <c r="D592" s="285"/>
      <c r="E592" s="285"/>
      <c r="F592" s="285"/>
      <c r="G592" s="285"/>
      <c r="H592" s="285"/>
      <c r="I592" s="288"/>
      <c r="J592" s="285"/>
      <c r="K592" s="288"/>
      <c r="L592" s="285"/>
      <c r="M592" s="285"/>
      <c r="N592" s="285"/>
      <c r="O592" s="285"/>
      <c r="P592" s="285"/>
      <c r="Q592" s="285"/>
      <c r="R592" s="285"/>
      <c r="S592" s="285"/>
      <c r="T592" s="285"/>
      <c r="U592" s="285"/>
      <c r="V592" s="285"/>
      <c r="W592" s="285"/>
      <c r="X592" s="285"/>
      <c r="Y592" s="285"/>
      <c r="Z592" s="285"/>
    </row>
    <row r="593" spans="1:26" ht="9.75" customHeight="1">
      <c r="A593" s="285"/>
      <c r="B593" s="285"/>
      <c r="C593" s="288"/>
      <c r="D593" s="285"/>
      <c r="E593" s="285"/>
      <c r="F593" s="285"/>
      <c r="G593" s="285"/>
      <c r="H593" s="285"/>
      <c r="I593" s="288"/>
      <c r="J593" s="285"/>
      <c r="K593" s="288"/>
      <c r="L593" s="285"/>
      <c r="M593" s="285"/>
      <c r="N593" s="285"/>
      <c r="O593" s="285"/>
      <c r="P593" s="285"/>
      <c r="Q593" s="285"/>
      <c r="R593" s="285"/>
      <c r="S593" s="285"/>
      <c r="T593" s="285"/>
      <c r="U593" s="285"/>
      <c r="V593" s="285"/>
      <c r="W593" s="285"/>
      <c r="X593" s="285"/>
      <c r="Y593" s="285"/>
      <c r="Z593" s="285"/>
    </row>
    <row r="594" spans="1:26" ht="9.75" customHeight="1">
      <c r="A594" s="285"/>
      <c r="B594" s="285"/>
      <c r="C594" s="288"/>
      <c r="D594" s="285"/>
      <c r="E594" s="285"/>
      <c r="F594" s="285"/>
      <c r="G594" s="285"/>
      <c r="H594" s="285"/>
      <c r="I594" s="288"/>
      <c r="J594" s="285"/>
      <c r="K594" s="288"/>
      <c r="L594" s="285"/>
      <c r="M594" s="285"/>
      <c r="N594" s="285"/>
      <c r="O594" s="285"/>
      <c r="P594" s="285"/>
      <c r="Q594" s="285"/>
      <c r="R594" s="285"/>
      <c r="S594" s="285"/>
      <c r="T594" s="285"/>
      <c r="U594" s="285"/>
      <c r="V594" s="285"/>
      <c r="W594" s="285"/>
      <c r="X594" s="285"/>
      <c r="Y594" s="285"/>
      <c r="Z594" s="285"/>
    </row>
    <row r="595" spans="1:26" ht="9.75" customHeight="1">
      <c r="A595" s="285"/>
      <c r="B595" s="285"/>
      <c r="C595" s="288"/>
      <c r="D595" s="285"/>
      <c r="E595" s="285"/>
      <c r="F595" s="285"/>
      <c r="G595" s="285"/>
      <c r="H595" s="285"/>
      <c r="I595" s="288"/>
      <c r="J595" s="285"/>
      <c r="K595" s="288"/>
      <c r="L595" s="285"/>
      <c r="M595" s="285"/>
      <c r="N595" s="285"/>
      <c r="O595" s="285"/>
      <c r="P595" s="285"/>
      <c r="Q595" s="285"/>
      <c r="R595" s="285"/>
      <c r="S595" s="285"/>
      <c r="T595" s="285"/>
      <c r="U595" s="285"/>
      <c r="V595" s="285"/>
      <c r="W595" s="285"/>
      <c r="X595" s="285"/>
      <c r="Y595" s="285"/>
      <c r="Z595" s="285"/>
    </row>
    <row r="596" spans="1:26" ht="9.75" customHeight="1">
      <c r="A596" s="285"/>
      <c r="B596" s="285"/>
      <c r="C596" s="288"/>
      <c r="D596" s="285"/>
      <c r="E596" s="285"/>
      <c r="F596" s="285"/>
      <c r="G596" s="285"/>
      <c r="H596" s="285"/>
      <c r="I596" s="288"/>
      <c r="J596" s="285"/>
      <c r="K596" s="288"/>
      <c r="L596" s="285"/>
      <c r="M596" s="285"/>
      <c r="N596" s="285"/>
      <c r="O596" s="285"/>
      <c r="P596" s="285"/>
      <c r="Q596" s="285"/>
      <c r="R596" s="285"/>
      <c r="S596" s="285"/>
      <c r="T596" s="285"/>
      <c r="U596" s="285"/>
      <c r="V596" s="285"/>
      <c r="W596" s="285"/>
      <c r="X596" s="285"/>
      <c r="Y596" s="285"/>
      <c r="Z596" s="285"/>
    </row>
    <row r="597" spans="1:26" ht="9.75" customHeight="1">
      <c r="A597" s="285"/>
      <c r="B597" s="285"/>
      <c r="C597" s="288"/>
      <c r="D597" s="285"/>
      <c r="E597" s="285"/>
      <c r="F597" s="285"/>
      <c r="G597" s="285"/>
      <c r="H597" s="285"/>
      <c r="I597" s="288"/>
      <c r="J597" s="285"/>
      <c r="K597" s="288"/>
      <c r="L597" s="285"/>
      <c r="M597" s="285"/>
      <c r="N597" s="285"/>
      <c r="O597" s="285"/>
      <c r="P597" s="285"/>
      <c r="Q597" s="285"/>
      <c r="R597" s="285"/>
      <c r="S597" s="285"/>
      <c r="T597" s="285"/>
      <c r="U597" s="285"/>
      <c r="V597" s="285"/>
      <c r="W597" s="285"/>
      <c r="X597" s="285"/>
      <c r="Y597" s="285"/>
      <c r="Z597" s="285"/>
    </row>
    <row r="598" spans="1:26" ht="9.75" customHeight="1">
      <c r="A598" s="285"/>
      <c r="B598" s="285"/>
      <c r="C598" s="288"/>
      <c r="D598" s="285"/>
      <c r="E598" s="285"/>
      <c r="F598" s="285"/>
      <c r="G598" s="285"/>
      <c r="H598" s="285"/>
      <c r="I598" s="288"/>
      <c r="J598" s="285"/>
      <c r="K598" s="288"/>
      <c r="L598" s="285"/>
      <c r="M598" s="285"/>
      <c r="N598" s="285"/>
      <c r="O598" s="285"/>
      <c r="P598" s="285"/>
      <c r="Q598" s="285"/>
      <c r="R598" s="285"/>
      <c r="S598" s="285"/>
      <c r="T598" s="285"/>
      <c r="U598" s="285"/>
      <c r="V598" s="285"/>
      <c r="W598" s="285"/>
      <c r="X598" s="285"/>
      <c r="Y598" s="285"/>
      <c r="Z598" s="285"/>
    </row>
    <row r="599" spans="1:26" ht="9.75" customHeight="1">
      <c r="A599" s="285"/>
      <c r="B599" s="285"/>
      <c r="C599" s="288"/>
      <c r="D599" s="285"/>
      <c r="E599" s="285"/>
      <c r="F599" s="285"/>
      <c r="G599" s="285"/>
      <c r="H599" s="285"/>
      <c r="I599" s="288"/>
      <c r="J599" s="285"/>
      <c r="K599" s="288"/>
      <c r="L599" s="285"/>
      <c r="M599" s="285"/>
      <c r="N599" s="285"/>
      <c r="O599" s="285"/>
      <c r="P599" s="285"/>
      <c r="Q599" s="285"/>
      <c r="R599" s="285"/>
      <c r="S599" s="285"/>
      <c r="T599" s="285"/>
      <c r="U599" s="285"/>
      <c r="V599" s="285"/>
      <c r="W599" s="285"/>
      <c r="X599" s="285"/>
      <c r="Y599" s="285"/>
      <c r="Z599" s="285"/>
    </row>
    <row r="600" spans="1:26" ht="9.75" customHeight="1">
      <c r="A600" s="285"/>
      <c r="B600" s="285"/>
      <c r="C600" s="288"/>
      <c r="D600" s="285"/>
      <c r="E600" s="285"/>
      <c r="F600" s="285"/>
      <c r="G600" s="285"/>
      <c r="H600" s="285"/>
      <c r="I600" s="288"/>
      <c r="J600" s="285"/>
      <c r="K600" s="288"/>
      <c r="L600" s="285"/>
      <c r="M600" s="285"/>
      <c r="N600" s="285"/>
      <c r="O600" s="285"/>
      <c r="P600" s="285"/>
      <c r="Q600" s="285"/>
      <c r="R600" s="285"/>
      <c r="S600" s="285"/>
      <c r="T600" s="285"/>
      <c r="U600" s="285"/>
      <c r="V600" s="285"/>
      <c r="W600" s="285"/>
      <c r="X600" s="285"/>
      <c r="Y600" s="285"/>
      <c r="Z600" s="285"/>
    </row>
    <row r="601" spans="1:26" ht="9.75" customHeight="1">
      <c r="A601" s="285"/>
      <c r="B601" s="285"/>
      <c r="C601" s="288"/>
      <c r="D601" s="285"/>
      <c r="E601" s="285"/>
      <c r="F601" s="285"/>
      <c r="G601" s="285"/>
      <c r="H601" s="285"/>
      <c r="I601" s="288"/>
      <c r="J601" s="285"/>
      <c r="K601" s="288"/>
      <c r="L601" s="285"/>
      <c r="M601" s="285"/>
      <c r="N601" s="285"/>
      <c r="O601" s="285"/>
      <c r="P601" s="285"/>
      <c r="Q601" s="285"/>
      <c r="R601" s="285"/>
      <c r="S601" s="285"/>
      <c r="T601" s="285"/>
      <c r="U601" s="285"/>
      <c r="V601" s="285"/>
      <c r="W601" s="285"/>
      <c r="X601" s="285"/>
      <c r="Y601" s="285"/>
      <c r="Z601" s="285"/>
    </row>
    <row r="602" spans="1:26" ht="9.75" customHeight="1">
      <c r="A602" s="285"/>
      <c r="B602" s="285"/>
      <c r="C602" s="288"/>
      <c r="D602" s="285"/>
      <c r="E602" s="285"/>
      <c r="F602" s="285"/>
      <c r="G602" s="285"/>
      <c r="H602" s="285"/>
      <c r="I602" s="288"/>
      <c r="J602" s="285"/>
      <c r="K602" s="288"/>
      <c r="L602" s="285"/>
      <c r="M602" s="285"/>
      <c r="N602" s="285"/>
      <c r="O602" s="285"/>
      <c r="P602" s="285"/>
      <c r="Q602" s="285"/>
      <c r="R602" s="285"/>
      <c r="S602" s="285"/>
      <c r="T602" s="285"/>
      <c r="U602" s="285"/>
      <c r="V602" s="285"/>
      <c r="W602" s="285"/>
      <c r="X602" s="285"/>
      <c r="Y602" s="285"/>
      <c r="Z602" s="285"/>
    </row>
    <row r="603" spans="1:26" ht="9.75" customHeight="1">
      <c r="A603" s="285"/>
      <c r="B603" s="285"/>
      <c r="C603" s="288"/>
      <c r="D603" s="285"/>
      <c r="E603" s="285"/>
      <c r="F603" s="285"/>
      <c r="G603" s="285"/>
      <c r="H603" s="285"/>
      <c r="I603" s="288"/>
      <c r="J603" s="285"/>
      <c r="K603" s="288"/>
      <c r="L603" s="285"/>
      <c r="M603" s="285"/>
      <c r="N603" s="285"/>
      <c r="O603" s="285"/>
      <c r="P603" s="285"/>
      <c r="Q603" s="285"/>
      <c r="R603" s="285"/>
      <c r="S603" s="285"/>
      <c r="T603" s="285"/>
      <c r="U603" s="285"/>
      <c r="V603" s="285"/>
      <c r="W603" s="285"/>
      <c r="X603" s="285"/>
      <c r="Y603" s="285"/>
      <c r="Z603" s="285"/>
    </row>
    <row r="604" spans="1:26" ht="9.75" customHeight="1">
      <c r="A604" s="285"/>
      <c r="B604" s="285"/>
      <c r="C604" s="288"/>
      <c r="D604" s="285"/>
      <c r="E604" s="285"/>
      <c r="F604" s="285"/>
      <c r="G604" s="285"/>
      <c r="H604" s="285"/>
      <c r="I604" s="288"/>
      <c r="J604" s="285"/>
      <c r="K604" s="288"/>
      <c r="L604" s="285"/>
      <c r="M604" s="285"/>
      <c r="N604" s="285"/>
      <c r="O604" s="285"/>
      <c r="P604" s="285"/>
      <c r="Q604" s="285"/>
      <c r="R604" s="285"/>
      <c r="S604" s="285"/>
      <c r="T604" s="285"/>
      <c r="U604" s="285"/>
      <c r="V604" s="285"/>
      <c r="W604" s="285"/>
      <c r="X604" s="285"/>
      <c r="Y604" s="285"/>
      <c r="Z604" s="285"/>
    </row>
    <row r="605" spans="1:26" ht="9.75" customHeight="1">
      <c r="A605" s="285"/>
      <c r="B605" s="285"/>
      <c r="C605" s="288"/>
      <c r="D605" s="285"/>
      <c r="E605" s="285"/>
      <c r="F605" s="285"/>
      <c r="G605" s="285"/>
      <c r="H605" s="285"/>
      <c r="I605" s="288"/>
      <c r="J605" s="285"/>
      <c r="K605" s="288"/>
      <c r="L605" s="285"/>
      <c r="M605" s="285"/>
      <c r="N605" s="285"/>
      <c r="O605" s="285"/>
      <c r="P605" s="285"/>
      <c r="Q605" s="285"/>
      <c r="R605" s="285"/>
      <c r="S605" s="285"/>
      <c r="T605" s="285"/>
      <c r="U605" s="285"/>
      <c r="V605" s="285"/>
      <c r="W605" s="285"/>
      <c r="X605" s="285"/>
      <c r="Y605" s="285"/>
      <c r="Z605" s="285"/>
    </row>
    <row r="606" spans="1:26" ht="9.75" customHeight="1">
      <c r="A606" s="285"/>
      <c r="B606" s="285"/>
      <c r="C606" s="288"/>
      <c r="D606" s="285"/>
      <c r="E606" s="285"/>
      <c r="F606" s="285"/>
      <c r="G606" s="285"/>
      <c r="H606" s="285"/>
      <c r="I606" s="288"/>
      <c r="J606" s="285"/>
      <c r="K606" s="288"/>
      <c r="L606" s="285"/>
      <c r="M606" s="285"/>
      <c r="N606" s="285"/>
      <c r="O606" s="285"/>
      <c r="P606" s="285"/>
      <c r="Q606" s="285"/>
      <c r="R606" s="285"/>
      <c r="S606" s="285"/>
      <c r="T606" s="285"/>
      <c r="U606" s="285"/>
      <c r="V606" s="285"/>
      <c r="W606" s="285"/>
      <c r="X606" s="285"/>
      <c r="Y606" s="285"/>
      <c r="Z606" s="285"/>
    </row>
    <row r="607" spans="1:26" ht="9.75" customHeight="1">
      <c r="A607" s="285"/>
      <c r="B607" s="285"/>
      <c r="C607" s="288"/>
      <c r="D607" s="285"/>
      <c r="E607" s="285"/>
      <c r="F607" s="285"/>
      <c r="G607" s="285"/>
      <c r="H607" s="285"/>
      <c r="I607" s="288"/>
      <c r="J607" s="285"/>
      <c r="K607" s="288"/>
      <c r="L607" s="285"/>
      <c r="M607" s="285"/>
      <c r="N607" s="285"/>
      <c r="O607" s="285"/>
      <c r="P607" s="285"/>
      <c r="Q607" s="285"/>
      <c r="R607" s="285"/>
      <c r="S607" s="285"/>
      <c r="T607" s="285"/>
      <c r="U607" s="285"/>
      <c r="V607" s="285"/>
      <c r="W607" s="285"/>
      <c r="X607" s="285"/>
      <c r="Y607" s="285"/>
      <c r="Z607" s="285"/>
    </row>
    <row r="608" spans="1:26" ht="9.75" customHeight="1">
      <c r="A608" s="285"/>
      <c r="B608" s="285"/>
      <c r="C608" s="288"/>
      <c r="D608" s="285"/>
      <c r="E608" s="285"/>
      <c r="F608" s="285"/>
      <c r="G608" s="285"/>
      <c r="H608" s="285"/>
      <c r="I608" s="288"/>
      <c r="J608" s="285"/>
      <c r="K608" s="288"/>
      <c r="L608" s="285"/>
      <c r="M608" s="285"/>
      <c r="N608" s="285"/>
      <c r="O608" s="285"/>
      <c r="P608" s="285"/>
      <c r="Q608" s="285"/>
      <c r="R608" s="285"/>
      <c r="S608" s="285"/>
      <c r="T608" s="285"/>
      <c r="U608" s="285"/>
      <c r="V608" s="285"/>
      <c r="W608" s="285"/>
      <c r="X608" s="285"/>
      <c r="Y608" s="285"/>
      <c r="Z608" s="285"/>
    </row>
    <row r="609" spans="1:26" ht="9.75" customHeight="1">
      <c r="A609" s="285"/>
      <c r="B609" s="285"/>
      <c r="C609" s="288"/>
      <c r="D609" s="285"/>
      <c r="E609" s="285"/>
      <c r="F609" s="285"/>
      <c r="G609" s="285"/>
      <c r="H609" s="285"/>
      <c r="I609" s="288"/>
      <c r="J609" s="285"/>
      <c r="K609" s="288"/>
      <c r="L609" s="285"/>
      <c r="M609" s="285"/>
      <c r="N609" s="285"/>
      <c r="O609" s="285"/>
      <c r="P609" s="285"/>
      <c r="Q609" s="285"/>
      <c r="R609" s="285"/>
      <c r="S609" s="285"/>
      <c r="T609" s="285"/>
      <c r="U609" s="285"/>
      <c r="V609" s="285"/>
      <c r="W609" s="285"/>
      <c r="X609" s="285"/>
      <c r="Y609" s="285"/>
      <c r="Z609" s="285"/>
    </row>
    <row r="610" spans="1:26" ht="9.75" customHeight="1">
      <c r="A610" s="285"/>
      <c r="B610" s="285"/>
      <c r="C610" s="288"/>
      <c r="D610" s="285"/>
      <c r="E610" s="285"/>
      <c r="F610" s="285"/>
      <c r="G610" s="285"/>
      <c r="H610" s="285"/>
      <c r="I610" s="288"/>
      <c r="J610" s="285"/>
      <c r="K610" s="288"/>
      <c r="L610" s="285"/>
      <c r="M610" s="285"/>
      <c r="N610" s="285"/>
      <c r="O610" s="285"/>
      <c r="P610" s="285"/>
      <c r="Q610" s="285"/>
      <c r="R610" s="285"/>
      <c r="S610" s="285"/>
      <c r="T610" s="285"/>
      <c r="U610" s="285"/>
      <c r="V610" s="285"/>
      <c r="W610" s="285"/>
      <c r="X610" s="285"/>
      <c r="Y610" s="285"/>
      <c r="Z610" s="285"/>
    </row>
    <row r="611" spans="1:26" ht="9.75" customHeight="1">
      <c r="A611" s="285"/>
      <c r="B611" s="285"/>
      <c r="C611" s="288"/>
      <c r="D611" s="285"/>
      <c r="E611" s="285"/>
      <c r="F611" s="285"/>
      <c r="G611" s="285"/>
      <c r="H611" s="285"/>
      <c r="I611" s="288"/>
      <c r="J611" s="285"/>
      <c r="K611" s="288"/>
      <c r="L611" s="285"/>
      <c r="M611" s="285"/>
      <c r="N611" s="285"/>
      <c r="O611" s="285"/>
      <c r="P611" s="285"/>
      <c r="Q611" s="285"/>
      <c r="R611" s="285"/>
      <c r="S611" s="285"/>
      <c r="T611" s="285"/>
      <c r="U611" s="285"/>
      <c r="V611" s="285"/>
      <c r="W611" s="285"/>
      <c r="X611" s="285"/>
      <c r="Y611" s="285"/>
      <c r="Z611" s="285"/>
    </row>
    <row r="612" spans="1:26" ht="9.75" customHeight="1">
      <c r="A612" s="285"/>
      <c r="B612" s="285"/>
      <c r="C612" s="288"/>
      <c r="D612" s="285"/>
      <c r="E612" s="285"/>
      <c r="F612" s="285"/>
      <c r="G612" s="285"/>
      <c r="H612" s="285"/>
      <c r="I612" s="288"/>
      <c r="J612" s="285"/>
      <c r="K612" s="288"/>
      <c r="L612" s="285"/>
      <c r="M612" s="285"/>
      <c r="N612" s="285"/>
      <c r="O612" s="285"/>
      <c r="P612" s="285"/>
      <c r="Q612" s="285"/>
      <c r="R612" s="285"/>
      <c r="S612" s="285"/>
      <c r="T612" s="285"/>
      <c r="U612" s="285"/>
      <c r="V612" s="285"/>
      <c r="W612" s="285"/>
      <c r="X612" s="285"/>
      <c r="Y612" s="285"/>
      <c r="Z612" s="285"/>
    </row>
    <row r="613" spans="1:26" ht="9.75" customHeight="1">
      <c r="A613" s="285"/>
      <c r="B613" s="285"/>
      <c r="C613" s="288"/>
      <c r="D613" s="285"/>
      <c r="E613" s="285"/>
      <c r="F613" s="285"/>
      <c r="G613" s="285"/>
      <c r="H613" s="285"/>
      <c r="I613" s="288"/>
      <c r="J613" s="285"/>
      <c r="K613" s="288"/>
      <c r="L613" s="285"/>
      <c r="M613" s="285"/>
      <c r="N613" s="285"/>
      <c r="O613" s="285"/>
      <c r="P613" s="285"/>
      <c r="Q613" s="285"/>
      <c r="R613" s="285"/>
      <c r="S613" s="285"/>
      <c r="T613" s="285"/>
      <c r="U613" s="285"/>
      <c r="V613" s="285"/>
      <c r="W613" s="285"/>
      <c r="X613" s="285"/>
      <c r="Y613" s="285"/>
      <c r="Z613" s="285"/>
    </row>
    <row r="614" spans="1:26" ht="9.75" customHeight="1">
      <c r="A614" s="285"/>
      <c r="B614" s="285"/>
      <c r="C614" s="288"/>
      <c r="D614" s="285"/>
      <c r="E614" s="285"/>
      <c r="F614" s="285"/>
      <c r="G614" s="285"/>
      <c r="H614" s="285"/>
      <c r="I614" s="288"/>
      <c r="J614" s="285"/>
      <c r="K614" s="288"/>
      <c r="L614" s="285"/>
      <c r="M614" s="285"/>
      <c r="N614" s="285"/>
      <c r="O614" s="285"/>
      <c r="P614" s="285"/>
      <c r="Q614" s="285"/>
      <c r="R614" s="285"/>
      <c r="S614" s="285"/>
      <c r="T614" s="285"/>
      <c r="U614" s="285"/>
      <c r="V614" s="285"/>
      <c r="W614" s="285"/>
      <c r="X614" s="285"/>
      <c r="Y614" s="285"/>
      <c r="Z614" s="285"/>
    </row>
    <row r="615" spans="1:26" ht="9.75" customHeight="1">
      <c r="A615" s="285"/>
      <c r="B615" s="285"/>
      <c r="C615" s="288"/>
      <c r="D615" s="285"/>
      <c r="E615" s="285"/>
      <c r="F615" s="285"/>
      <c r="G615" s="285"/>
      <c r="H615" s="285"/>
      <c r="I615" s="288"/>
      <c r="J615" s="285"/>
      <c r="K615" s="288"/>
      <c r="L615" s="285"/>
      <c r="M615" s="285"/>
      <c r="N615" s="285"/>
      <c r="O615" s="285"/>
      <c r="P615" s="285"/>
      <c r="Q615" s="285"/>
      <c r="R615" s="285"/>
      <c r="S615" s="285"/>
      <c r="T615" s="285"/>
      <c r="U615" s="285"/>
      <c r="V615" s="285"/>
      <c r="W615" s="285"/>
      <c r="X615" s="285"/>
      <c r="Y615" s="285"/>
      <c r="Z615" s="285"/>
    </row>
    <row r="616" spans="1:26" ht="9.75" customHeight="1">
      <c r="A616" s="285"/>
      <c r="B616" s="285"/>
      <c r="C616" s="288"/>
      <c r="D616" s="285"/>
      <c r="E616" s="285"/>
      <c r="F616" s="285"/>
      <c r="G616" s="285"/>
      <c r="H616" s="285"/>
      <c r="I616" s="288"/>
      <c r="J616" s="285"/>
      <c r="K616" s="288"/>
      <c r="L616" s="285"/>
      <c r="M616" s="285"/>
      <c r="N616" s="285"/>
      <c r="O616" s="285"/>
      <c r="P616" s="285"/>
      <c r="Q616" s="285"/>
      <c r="R616" s="285"/>
      <c r="S616" s="285"/>
      <c r="T616" s="285"/>
      <c r="U616" s="285"/>
      <c r="V616" s="285"/>
      <c r="W616" s="285"/>
      <c r="X616" s="285"/>
      <c r="Y616" s="285"/>
      <c r="Z616" s="285"/>
    </row>
    <row r="617" spans="1:26" ht="9.75" customHeight="1">
      <c r="A617" s="285"/>
      <c r="B617" s="285"/>
      <c r="C617" s="288"/>
      <c r="D617" s="285"/>
      <c r="E617" s="285"/>
      <c r="F617" s="285"/>
      <c r="G617" s="285"/>
      <c r="H617" s="285"/>
      <c r="I617" s="288"/>
      <c r="J617" s="285"/>
      <c r="K617" s="288"/>
      <c r="L617" s="285"/>
      <c r="M617" s="285"/>
      <c r="N617" s="285"/>
      <c r="O617" s="285"/>
      <c r="P617" s="285"/>
      <c r="Q617" s="285"/>
      <c r="R617" s="285"/>
      <c r="S617" s="285"/>
      <c r="T617" s="285"/>
      <c r="U617" s="285"/>
      <c r="V617" s="285"/>
      <c r="W617" s="285"/>
      <c r="X617" s="285"/>
      <c r="Y617" s="285"/>
      <c r="Z617" s="285"/>
    </row>
    <row r="618" spans="1:26" ht="9.75" customHeight="1">
      <c r="A618" s="285"/>
      <c r="B618" s="285"/>
      <c r="C618" s="288"/>
      <c r="D618" s="285"/>
      <c r="E618" s="285"/>
      <c r="F618" s="285"/>
      <c r="G618" s="285"/>
      <c r="H618" s="285"/>
      <c r="I618" s="288"/>
      <c r="J618" s="285"/>
      <c r="K618" s="288"/>
      <c r="L618" s="285"/>
      <c r="M618" s="285"/>
      <c r="N618" s="285"/>
      <c r="O618" s="285"/>
      <c r="P618" s="285"/>
      <c r="Q618" s="285"/>
      <c r="R618" s="285"/>
      <c r="S618" s="285"/>
      <c r="T618" s="285"/>
      <c r="U618" s="285"/>
      <c r="V618" s="285"/>
      <c r="W618" s="285"/>
      <c r="X618" s="285"/>
      <c r="Y618" s="285"/>
      <c r="Z618" s="285"/>
    </row>
    <row r="619" spans="1:26" ht="9.75" customHeight="1">
      <c r="A619" s="285"/>
      <c r="B619" s="285"/>
      <c r="C619" s="288"/>
      <c r="D619" s="285"/>
      <c r="E619" s="285"/>
      <c r="F619" s="285"/>
      <c r="G619" s="285"/>
      <c r="H619" s="285"/>
      <c r="I619" s="288"/>
      <c r="J619" s="285"/>
      <c r="K619" s="288"/>
      <c r="L619" s="285"/>
      <c r="M619" s="285"/>
      <c r="N619" s="285"/>
      <c r="O619" s="285"/>
      <c r="P619" s="285"/>
      <c r="Q619" s="285"/>
      <c r="R619" s="285"/>
      <c r="S619" s="285"/>
      <c r="T619" s="285"/>
      <c r="U619" s="285"/>
      <c r="V619" s="285"/>
      <c r="W619" s="285"/>
      <c r="X619" s="285"/>
      <c r="Y619" s="285"/>
      <c r="Z619" s="285"/>
    </row>
    <row r="620" spans="1:26" ht="9.75" customHeight="1">
      <c r="A620" s="285"/>
      <c r="B620" s="285"/>
      <c r="C620" s="288"/>
      <c r="D620" s="285"/>
      <c r="E620" s="285"/>
      <c r="F620" s="285"/>
      <c r="G620" s="285"/>
      <c r="H620" s="285"/>
      <c r="I620" s="288"/>
      <c r="J620" s="285"/>
      <c r="K620" s="288"/>
      <c r="L620" s="285"/>
      <c r="M620" s="285"/>
      <c r="N620" s="285"/>
      <c r="O620" s="285"/>
      <c r="P620" s="285"/>
      <c r="Q620" s="285"/>
      <c r="R620" s="285"/>
      <c r="S620" s="285"/>
      <c r="T620" s="285"/>
      <c r="U620" s="285"/>
      <c r="V620" s="285"/>
      <c r="W620" s="285"/>
      <c r="X620" s="285"/>
      <c r="Y620" s="285"/>
      <c r="Z620" s="285"/>
    </row>
    <row r="621" spans="1:26" ht="9.75" customHeight="1">
      <c r="A621" s="285"/>
      <c r="B621" s="285"/>
      <c r="C621" s="288"/>
      <c r="D621" s="285"/>
      <c r="E621" s="285"/>
      <c r="F621" s="285"/>
      <c r="G621" s="285"/>
      <c r="H621" s="285"/>
      <c r="I621" s="288"/>
      <c r="J621" s="285"/>
      <c r="K621" s="288"/>
      <c r="L621" s="285"/>
      <c r="M621" s="285"/>
      <c r="N621" s="285"/>
      <c r="O621" s="285"/>
      <c r="P621" s="285"/>
      <c r="Q621" s="285"/>
      <c r="R621" s="285"/>
      <c r="S621" s="285"/>
      <c r="T621" s="285"/>
      <c r="U621" s="285"/>
      <c r="V621" s="285"/>
      <c r="W621" s="285"/>
      <c r="X621" s="285"/>
      <c r="Y621" s="285"/>
      <c r="Z621" s="285"/>
    </row>
    <row r="622" spans="1:26" ht="9.75" customHeight="1">
      <c r="A622" s="285"/>
      <c r="B622" s="285"/>
      <c r="C622" s="288"/>
      <c r="D622" s="285"/>
      <c r="E622" s="285"/>
      <c r="F622" s="285"/>
      <c r="G622" s="285"/>
      <c r="H622" s="285"/>
      <c r="I622" s="288"/>
      <c r="J622" s="285"/>
      <c r="K622" s="288"/>
      <c r="L622" s="285"/>
      <c r="M622" s="285"/>
      <c r="N622" s="285"/>
      <c r="O622" s="285"/>
      <c r="P622" s="285"/>
      <c r="Q622" s="285"/>
      <c r="R622" s="285"/>
      <c r="S622" s="285"/>
      <c r="T622" s="285"/>
      <c r="U622" s="285"/>
      <c r="V622" s="285"/>
      <c r="W622" s="285"/>
      <c r="X622" s="285"/>
      <c r="Y622" s="285"/>
      <c r="Z622" s="285"/>
    </row>
    <row r="623" spans="1:26" ht="9.75" customHeight="1">
      <c r="A623" s="285"/>
      <c r="B623" s="285"/>
      <c r="C623" s="288"/>
      <c r="D623" s="285"/>
      <c r="E623" s="285"/>
      <c r="F623" s="285"/>
      <c r="G623" s="285"/>
      <c r="H623" s="285"/>
      <c r="I623" s="288"/>
      <c r="J623" s="285"/>
      <c r="K623" s="288"/>
      <c r="L623" s="285"/>
      <c r="M623" s="285"/>
      <c r="N623" s="285"/>
      <c r="O623" s="285"/>
      <c r="P623" s="285"/>
      <c r="Q623" s="285"/>
      <c r="R623" s="285"/>
      <c r="S623" s="285"/>
      <c r="T623" s="285"/>
      <c r="U623" s="285"/>
      <c r="V623" s="285"/>
      <c r="W623" s="285"/>
      <c r="X623" s="285"/>
      <c r="Y623" s="285"/>
      <c r="Z623" s="285"/>
    </row>
    <row r="624" spans="1:26" ht="9.75" customHeight="1">
      <c r="A624" s="285"/>
      <c r="B624" s="285"/>
      <c r="C624" s="288"/>
      <c r="D624" s="285"/>
      <c r="E624" s="285"/>
      <c r="F624" s="285"/>
      <c r="G624" s="285"/>
      <c r="H624" s="285"/>
      <c r="I624" s="288"/>
      <c r="J624" s="285"/>
      <c r="K624" s="288"/>
      <c r="L624" s="285"/>
      <c r="M624" s="285"/>
      <c r="N624" s="285"/>
      <c r="O624" s="285"/>
      <c r="P624" s="285"/>
      <c r="Q624" s="285"/>
      <c r="R624" s="285"/>
      <c r="S624" s="285"/>
      <c r="T624" s="285"/>
      <c r="U624" s="285"/>
      <c r="V624" s="285"/>
      <c r="W624" s="285"/>
      <c r="X624" s="285"/>
      <c r="Y624" s="285"/>
      <c r="Z624" s="285"/>
    </row>
    <row r="625" spans="1:26" ht="9.75" customHeight="1">
      <c r="A625" s="285"/>
      <c r="B625" s="285"/>
      <c r="C625" s="288"/>
      <c r="D625" s="285"/>
      <c r="E625" s="285"/>
      <c r="F625" s="285"/>
      <c r="G625" s="285"/>
      <c r="H625" s="285"/>
      <c r="I625" s="288"/>
      <c r="J625" s="285"/>
      <c r="K625" s="288"/>
      <c r="L625" s="285"/>
      <c r="M625" s="285"/>
      <c r="N625" s="285"/>
      <c r="O625" s="285"/>
      <c r="P625" s="285"/>
      <c r="Q625" s="285"/>
      <c r="R625" s="285"/>
      <c r="S625" s="285"/>
      <c r="T625" s="285"/>
      <c r="U625" s="285"/>
      <c r="V625" s="285"/>
      <c r="W625" s="285"/>
      <c r="X625" s="285"/>
      <c r="Y625" s="285"/>
      <c r="Z625" s="285"/>
    </row>
    <row r="626" spans="1:26" ht="9.75" customHeight="1">
      <c r="A626" s="285"/>
      <c r="B626" s="285"/>
      <c r="C626" s="288"/>
      <c r="D626" s="285"/>
      <c r="E626" s="285"/>
      <c r="F626" s="285"/>
      <c r="G626" s="285"/>
      <c r="H626" s="285"/>
      <c r="I626" s="288"/>
      <c r="J626" s="285"/>
      <c r="K626" s="288"/>
      <c r="L626" s="285"/>
      <c r="M626" s="285"/>
      <c r="N626" s="285"/>
      <c r="O626" s="285"/>
      <c r="P626" s="285"/>
      <c r="Q626" s="285"/>
      <c r="R626" s="285"/>
      <c r="S626" s="285"/>
      <c r="T626" s="285"/>
      <c r="U626" s="285"/>
      <c r="V626" s="285"/>
      <c r="W626" s="285"/>
      <c r="X626" s="285"/>
      <c r="Y626" s="285"/>
      <c r="Z626" s="285"/>
    </row>
    <row r="627" spans="1:26" ht="9.75" customHeight="1">
      <c r="A627" s="285"/>
      <c r="B627" s="285"/>
      <c r="C627" s="288"/>
      <c r="D627" s="285"/>
      <c r="E627" s="285"/>
      <c r="F627" s="285"/>
      <c r="G627" s="285"/>
      <c r="H627" s="285"/>
      <c r="I627" s="288"/>
      <c r="J627" s="285"/>
      <c r="K627" s="288"/>
      <c r="L627" s="285"/>
      <c r="M627" s="285"/>
      <c r="N627" s="285"/>
      <c r="O627" s="285"/>
      <c r="P627" s="285"/>
      <c r="Q627" s="285"/>
      <c r="R627" s="285"/>
      <c r="S627" s="285"/>
      <c r="T627" s="285"/>
      <c r="U627" s="285"/>
      <c r="V627" s="285"/>
      <c r="W627" s="285"/>
      <c r="X627" s="285"/>
      <c r="Y627" s="285"/>
      <c r="Z627" s="285"/>
    </row>
    <row r="628" spans="1:26" ht="9.75" customHeight="1">
      <c r="A628" s="285"/>
      <c r="B628" s="285"/>
      <c r="C628" s="288"/>
      <c r="D628" s="285"/>
      <c r="E628" s="285"/>
      <c r="F628" s="285"/>
      <c r="G628" s="285"/>
      <c r="H628" s="285"/>
      <c r="I628" s="288"/>
      <c r="J628" s="285"/>
      <c r="K628" s="288"/>
      <c r="L628" s="285"/>
      <c r="M628" s="285"/>
      <c r="N628" s="285"/>
      <c r="O628" s="285"/>
      <c r="P628" s="285"/>
      <c r="Q628" s="285"/>
      <c r="R628" s="285"/>
      <c r="S628" s="285"/>
      <c r="T628" s="285"/>
      <c r="U628" s="285"/>
      <c r="V628" s="285"/>
      <c r="W628" s="285"/>
      <c r="X628" s="285"/>
      <c r="Y628" s="285"/>
      <c r="Z628" s="285"/>
    </row>
    <row r="629" spans="1:26" ht="9.75" customHeight="1">
      <c r="A629" s="285"/>
      <c r="B629" s="285"/>
      <c r="C629" s="288"/>
      <c r="D629" s="285"/>
      <c r="E629" s="285"/>
      <c r="F629" s="285"/>
      <c r="G629" s="285"/>
      <c r="H629" s="285"/>
      <c r="I629" s="288"/>
      <c r="J629" s="285"/>
      <c r="K629" s="288"/>
      <c r="L629" s="285"/>
      <c r="M629" s="285"/>
      <c r="N629" s="285"/>
      <c r="O629" s="285"/>
      <c r="P629" s="285"/>
      <c r="Q629" s="285"/>
      <c r="R629" s="285"/>
      <c r="S629" s="285"/>
      <c r="T629" s="285"/>
      <c r="U629" s="285"/>
      <c r="V629" s="285"/>
      <c r="W629" s="285"/>
      <c r="X629" s="285"/>
      <c r="Y629" s="285"/>
      <c r="Z629" s="285"/>
    </row>
    <row r="630" spans="1:26" ht="9.75" customHeight="1">
      <c r="A630" s="285"/>
      <c r="B630" s="285"/>
      <c r="C630" s="288"/>
      <c r="D630" s="285"/>
      <c r="E630" s="285"/>
      <c r="F630" s="285"/>
      <c r="G630" s="285"/>
      <c r="H630" s="285"/>
      <c r="I630" s="288"/>
      <c r="J630" s="285"/>
      <c r="K630" s="288"/>
      <c r="L630" s="285"/>
      <c r="M630" s="285"/>
      <c r="N630" s="285"/>
      <c r="O630" s="285"/>
      <c r="P630" s="285"/>
      <c r="Q630" s="285"/>
      <c r="R630" s="285"/>
      <c r="S630" s="285"/>
      <c r="T630" s="285"/>
      <c r="U630" s="285"/>
      <c r="V630" s="285"/>
      <c r="W630" s="285"/>
      <c r="X630" s="285"/>
      <c r="Y630" s="285"/>
      <c r="Z630" s="285"/>
    </row>
    <row r="631" spans="1:26" ht="9.75" customHeight="1">
      <c r="A631" s="285"/>
      <c r="B631" s="285"/>
      <c r="C631" s="288"/>
      <c r="D631" s="285"/>
      <c r="E631" s="285"/>
      <c r="F631" s="285"/>
      <c r="G631" s="285"/>
      <c r="H631" s="285"/>
      <c r="I631" s="288"/>
      <c r="J631" s="285"/>
      <c r="K631" s="288"/>
      <c r="L631" s="285"/>
      <c r="M631" s="285"/>
      <c r="N631" s="285"/>
      <c r="O631" s="285"/>
      <c r="P631" s="285"/>
      <c r="Q631" s="285"/>
      <c r="R631" s="285"/>
      <c r="S631" s="285"/>
      <c r="T631" s="285"/>
      <c r="U631" s="285"/>
      <c r="V631" s="285"/>
      <c r="W631" s="285"/>
      <c r="X631" s="285"/>
      <c r="Y631" s="285"/>
      <c r="Z631" s="285"/>
    </row>
    <row r="632" spans="1:26" ht="9.75" customHeight="1">
      <c r="A632" s="285"/>
      <c r="B632" s="285"/>
      <c r="C632" s="288"/>
      <c r="D632" s="285"/>
      <c r="E632" s="285"/>
      <c r="F632" s="285"/>
      <c r="G632" s="285"/>
      <c r="H632" s="285"/>
      <c r="I632" s="288"/>
      <c r="J632" s="285"/>
      <c r="K632" s="288"/>
      <c r="L632" s="285"/>
      <c r="M632" s="285"/>
      <c r="N632" s="285"/>
      <c r="O632" s="285"/>
      <c r="P632" s="285"/>
      <c r="Q632" s="285"/>
      <c r="R632" s="285"/>
      <c r="S632" s="285"/>
      <c r="T632" s="285"/>
      <c r="U632" s="285"/>
      <c r="V632" s="285"/>
      <c r="W632" s="285"/>
      <c r="X632" s="285"/>
      <c r="Y632" s="285"/>
      <c r="Z632" s="285"/>
    </row>
    <row r="633" spans="1:26" ht="9.75" customHeight="1">
      <c r="A633" s="285"/>
      <c r="B633" s="285"/>
      <c r="C633" s="288"/>
      <c r="D633" s="285"/>
      <c r="E633" s="285"/>
      <c r="F633" s="285"/>
      <c r="G633" s="285"/>
      <c r="H633" s="285"/>
      <c r="I633" s="288"/>
      <c r="J633" s="285"/>
      <c r="K633" s="288"/>
      <c r="L633" s="285"/>
      <c r="M633" s="285"/>
      <c r="N633" s="285"/>
      <c r="O633" s="285"/>
      <c r="P633" s="285"/>
      <c r="Q633" s="285"/>
      <c r="R633" s="285"/>
      <c r="S633" s="285"/>
      <c r="T633" s="285"/>
      <c r="U633" s="285"/>
      <c r="V633" s="285"/>
      <c r="W633" s="285"/>
      <c r="X633" s="285"/>
      <c r="Y633" s="285"/>
      <c r="Z633" s="285"/>
    </row>
    <row r="634" spans="1:26" ht="9.75" customHeight="1">
      <c r="A634" s="285"/>
      <c r="B634" s="285"/>
      <c r="C634" s="288"/>
      <c r="D634" s="285"/>
      <c r="E634" s="285"/>
      <c r="F634" s="285"/>
      <c r="G634" s="285"/>
      <c r="H634" s="285"/>
      <c r="I634" s="288"/>
      <c r="J634" s="285"/>
      <c r="K634" s="288"/>
      <c r="L634" s="285"/>
      <c r="M634" s="285"/>
      <c r="N634" s="285"/>
      <c r="O634" s="285"/>
      <c r="P634" s="285"/>
      <c r="Q634" s="285"/>
      <c r="R634" s="285"/>
      <c r="S634" s="285"/>
      <c r="T634" s="285"/>
      <c r="U634" s="285"/>
      <c r="V634" s="285"/>
      <c r="W634" s="285"/>
      <c r="X634" s="285"/>
      <c r="Y634" s="285"/>
      <c r="Z634" s="285"/>
    </row>
    <row r="635" spans="1:26" ht="9.75" customHeight="1">
      <c r="A635" s="285"/>
      <c r="B635" s="285"/>
      <c r="C635" s="288"/>
      <c r="D635" s="285"/>
      <c r="E635" s="285"/>
      <c r="F635" s="285"/>
      <c r="G635" s="285"/>
      <c r="H635" s="285"/>
      <c r="I635" s="288"/>
      <c r="J635" s="285"/>
      <c r="K635" s="288"/>
      <c r="L635" s="285"/>
      <c r="M635" s="285"/>
      <c r="N635" s="285"/>
      <c r="O635" s="285"/>
      <c r="P635" s="285"/>
      <c r="Q635" s="285"/>
      <c r="R635" s="285"/>
      <c r="S635" s="285"/>
      <c r="T635" s="285"/>
      <c r="U635" s="285"/>
      <c r="V635" s="285"/>
      <c r="W635" s="285"/>
      <c r="X635" s="285"/>
      <c r="Y635" s="285"/>
      <c r="Z635" s="285"/>
    </row>
    <row r="636" spans="1:26" ht="9.75" customHeight="1">
      <c r="A636" s="285"/>
      <c r="B636" s="285"/>
      <c r="C636" s="288"/>
      <c r="D636" s="285"/>
      <c r="E636" s="285"/>
      <c r="F636" s="285"/>
      <c r="G636" s="285"/>
      <c r="H636" s="285"/>
      <c r="I636" s="288"/>
      <c r="J636" s="285"/>
      <c r="K636" s="288"/>
      <c r="L636" s="285"/>
      <c r="M636" s="285"/>
      <c r="N636" s="285"/>
      <c r="O636" s="285"/>
      <c r="P636" s="285"/>
      <c r="Q636" s="285"/>
      <c r="R636" s="285"/>
      <c r="S636" s="285"/>
      <c r="T636" s="285"/>
      <c r="U636" s="285"/>
      <c r="V636" s="285"/>
      <c r="W636" s="285"/>
      <c r="X636" s="285"/>
      <c r="Y636" s="285"/>
      <c r="Z636" s="285"/>
    </row>
    <row r="637" spans="1:26" ht="9.75" customHeight="1">
      <c r="A637" s="285"/>
      <c r="B637" s="285"/>
      <c r="C637" s="288"/>
      <c r="D637" s="285"/>
      <c r="E637" s="285"/>
      <c r="F637" s="285"/>
      <c r="G637" s="285"/>
      <c r="H637" s="285"/>
      <c r="I637" s="288"/>
      <c r="J637" s="285"/>
      <c r="K637" s="288"/>
      <c r="L637" s="285"/>
      <c r="M637" s="285"/>
      <c r="N637" s="285"/>
      <c r="O637" s="285"/>
      <c r="P637" s="285"/>
      <c r="Q637" s="285"/>
      <c r="R637" s="285"/>
      <c r="S637" s="285"/>
      <c r="T637" s="285"/>
      <c r="U637" s="285"/>
      <c r="V637" s="285"/>
      <c r="W637" s="285"/>
      <c r="X637" s="285"/>
      <c r="Y637" s="285"/>
      <c r="Z637" s="285"/>
    </row>
    <row r="638" spans="1:26" ht="9.75" customHeight="1">
      <c r="A638" s="285"/>
      <c r="B638" s="285"/>
      <c r="C638" s="288"/>
      <c r="D638" s="285"/>
      <c r="E638" s="285"/>
      <c r="F638" s="285"/>
      <c r="G638" s="285"/>
      <c r="H638" s="285"/>
      <c r="I638" s="288"/>
      <c r="J638" s="285"/>
      <c r="K638" s="288"/>
      <c r="L638" s="285"/>
      <c r="M638" s="285"/>
      <c r="N638" s="285"/>
      <c r="O638" s="285"/>
      <c r="P638" s="285"/>
      <c r="Q638" s="285"/>
      <c r="R638" s="285"/>
      <c r="S638" s="285"/>
      <c r="T638" s="285"/>
      <c r="U638" s="285"/>
      <c r="V638" s="285"/>
      <c r="W638" s="285"/>
      <c r="X638" s="285"/>
      <c r="Y638" s="285"/>
      <c r="Z638" s="285"/>
    </row>
    <row r="639" spans="1:26" ht="9.75" customHeight="1">
      <c r="A639" s="285"/>
      <c r="B639" s="285"/>
      <c r="C639" s="288"/>
      <c r="D639" s="285"/>
      <c r="E639" s="285"/>
      <c r="F639" s="285"/>
      <c r="G639" s="285"/>
      <c r="H639" s="285"/>
      <c r="I639" s="288"/>
      <c r="J639" s="285"/>
      <c r="K639" s="288"/>
      <c r="L639" s="285"/>
      <c r="M639" s="285"/>
      <c r="N639" s="285"/>
      <c r="O639" s="285"/>
      <c r="P639" s="285"/>
      <c r="Q639" s="285"/>
      <c r="R639" s="285"/>
      <c r="S639" s="285"/>
      <c r="T639" s="285"/>
      <c r="U639" s="285"/>
      <c r="V639" s="285"/>
      <c r="W639" s="285"/>
      <c r="X639" s="285"/>
      <c r="Y639" s="285"/>
      <c r="Z639" s="285"/>
    </row>
    <row r="640" spans="1:26" ht="9.75" customHeight="1">
      <c r="A640" s="285"/>
      <c r="B640" s="285"/>
      <c r="C640" s="288"/>
      <c r="D640" s="285"/>
      <c r="E640" s="285"/>
      <c r="F640" s="285"/>
      <c r="G640" s="285"/>
      <c r="H640" s="285"/>
      <c r="I640" s="288"/>
      <c r="J640" s="285"/>
      <c r="K640" s="288"/>
      <c r="L640" s="285"/>
      <c r="M640" s="285"/>
      <c r="N640" s="285"/>
      <c r="O640" s="285"/>
      <c r="P640" s="285"/>
      <c r="Q640" s="285"/>
      <c r="R640" s="285"/>
      <c r="S640" s="285"/>
      <c r="T640" s="285"/>
      <c r="U640" s="285"/>
      <c r="V640" s="285"/>
      <c r="W640" s="285"/>
      <c r="X640" s="285"/>
      <c r="Y640" s="285"/>
      <c r="Z640" s="285"/>
    </row>
    <row r="641" spans="1:26" ht="9.75" customHeight="1">
      <c r="A641" s="285"/>
      <c r="B641" s="285"/>
      <c r="C641" s="288"/>
      <c r="D641" s="285"/>
      <c r="E641" s="285"/>
      <c r="F641" s="285"/>
      <c r="G641" s="285"/>
      <c r="H641" s="285"/>
      <c r="I641" s="288"/>
      <c r="J641" s="285"/>
      <c r="K641" s="288"/>
      <c r="L641" s="285"/>
      <c r="M641" s="285"/>
      <c r="N641" s="285"/>
      <c r="O641" s="285"/>
      <c r="P641" s="285"/>
      <c r="Q641" s="285"/>
      <c r="R641" s="285"/>
      <c r="S641" s="285"/>
      <c r="T641" s="285"/>
      <c r="U641" s="285"/>
      <c r="V641" s="285"/>
      <c r="W641" s="285"/>
      <c r="X641" s="285"/>
      <c r="Y641" s="285"/>
      <c r="Z641" s="285"/>
    </row>
    <row r="642" spans="1:26" ht="9.75" customHeight="1">
      <c r="A642" s="285"/>
      <c r="B642" s="285"/>
      <c r="C642" s="288"/>
      <c r="D642" s="285"/>
      <c r="E642" s="285"/>
      <c r="F642" s="285"/>
      <c r="G642" s="285"/>
      <c r="H642" s="285"/>
      <c r="I642" s="288"/>
      <c r="J642" s="285"/>
      <c r="K642" s="288"/>
      <c r="L642" s="285"/>
      <c r="M642" s="285"/>
      <c r="N642" s="285"/>
      <c r="O642" s="285"/>
      <c r="P642" s="285"/>
      <c r="Q642" s="285"/>
      <c r="R642" s="285"/>
      <c r="S642" s="285"/>
      <c r="T642" s="285"/>
      <c r="U642" s="285"/>
      <c r="V642" s="285"/>
      <c r="W642" s="285"/>
      <c r="X642" s="285"/>
      <c r="Y642" s="285"/>
      <c r="Z642" s="285"/>
    </row>
    <row r="643" spans="1:26" ht="9.75" customHeight="1">
      <c r="A643" s="285"/>
      <c r="B643" s="285"/>
      <c r="C643" s="288"/>
      <c r="D643" s="285"/>
      <c r="E643" s="285"/>
      <c r="F643" s="285"/>
      <c r="G643" s="285"/>
      <c r="H643" s="285"/>
      <c r="I643" s="288"/>
      <c r="J643" s="285"/>
      <c r="K643" s="288"/>
      <c r="L643" s="285"/>
      <c r="M643" s="285"/>
      <c r="N643" s="285"/>
      <c r="O643" s="285"/>
      <c r="P643" s="285"/>
      <c r="Q643" s="285"/>
      <c r="R643" s="285"/>
      <c r="S643" s="285"/>
      <c r="T643" s="285"/>
      <c r="U643" s="285"/>
      <c r="V643" s="285"/>
      <c r="W643" s="285"/>
      <c r="X643" s="285"/>
      <c r="Y643" s="285"/>
      <c r="Z643" s="285"/>
    </row>
    <row r="644" spans="1:26" ht="9.75" customHeight="1">
      <c r="A644" s="285"/>
      <c r="B644" s="285"/>
      <c r="C644" s="288"/>
      <c r="D644" s="285"/>
      <c r="E644" s="285"/>
      <c r="F644" s="285"/>
      <c r="G644" s="285"/>
      <c r="H644" s="285"/>
      <c r="I644" s="288"/>
      <c r="J644" s="285"/>
      <c r="K644" s="288"/>
      <c r="L644" s="285"/>
      <c r="M644" s="285"/>
      <c r="N644" s="285"/>
      <c r="O644" s="285"/>
      <c r="P644" s="285"/>
      <c r="Q644" s="285"/>
      <c r="R644" s="285"/>
      <c r="S644" s="285"/>
      <c r="T644" s="285"/>
      <c r="U644" s="285"/>
      <c r="V644" s="285"/>
      <c r="W644" s="285"/>
      <c r="X644" s="285"/>
      <c r="Y644" s="285"/>
      <c r="Z644" s="285"/>
    </row>
    <row r="645" spans="1:26" ht="9.75" customHeight="1">
      <c r="A645" s="285"/>
      <c r="B645" s="285"/>
      <c r="C645" s="288"/>
      <c r="D645" s="285"/>
      <c r="E645" s="285"/>
      <c r="F645" s="285"/>
      <c r="G645" s="285"/>
      <c r="H645" s="285"/>
      <c r="I645" s="288"/>
      <c r="J645" s="285"/>
      <c r="K645" s="288"/>
      <c r="L645" s="285"/>
      <c r="M645" s="285"/>
      <c r="N645" s="285"/>
      <c r="O645" s="285"/>
      <c r="P645" s="285"/>
      <c r="Q645" s="285"/>
      <c r="R645" s="285"/>
      <c r="S645" s="285"/>
      <c r="T645" s="285"/>
      <c r="U645" s="285"/>
      <c r="V645" s="285"/>
      <c r="W645" s="285"/>
      <c r="X645" s="285"/>
      <c r="Y645" s="285"/>
      <c r="Z645" s="285"/>
    </row>
    <row r="646" spans="1:26" ht="9.75" customHeight="1">
      <c r="A646" s="285"/>
      <c r="B646" s="285"/>
      <c r="C646" s="288"/>
      <c r="D646" s="285"/>
      <c r="E646" s="285"/>
      <c r="F646" s="285"/>
      <c r="G646" s="285"/>
      <c r="H646" s="285"/>
      <c r="I646" s="288"/>
      <c r="J646" s="285"/>
      <c r="K646" s="288"/>
      <c r="L646" s="285"/>
      <c r="M646" s="285"/>
      <c r="N646" s="285"/>
      <c r="O646" s="285"/>
      <c r="P646" s="285"/>
      <c r="Q646" s="285"/>
      <c r="R646" s="285"/>
      <c r="S646" s="285"/>
      <c r="T646" s="285"/>
      <c r="U646" s="285"/>
      <c r="V646" s="285"/>
      <c r="W646" s="285"/>
      <c r="X646" s="285"/>
      <c r="Y646" s="285"/>
      <c r="Z646" s="285"/>
    </row>
    <row r="647" spans="1:26" ht="9.75" customHeight="1">
      <c r="A647" s="285"/>
      <c r="B647" s="285"/>
      <c r="C647" s="288"/>
      <c r="D647" s="285"/>
      <c r="E647" s="285"/>
      <c r="F647" s="285"/>
      <c r="G647" s="285"/>
      <c r="H647" s="285"/>
      <c r="I647" s="288"/>
      <c r="J647" s="285"/>
      <c r="K647" s="288"/>
      <c r="L647" s="285"/>
      <c r="M647" s="285"/>
      <c r="N647" s="285"/>
      <c r="O647" s="285"/>
      <c r="P647" s="285"/>
      <c r="Q647" s="285"/>
      <c r="R647" s="285"/>
      <c r="S647" s="285"/>
      <c r="T647" s="285"/>
      <c r="U647" s="285"/>
      <c r="V647" s="285"/>
      <c r="W647" s="285"/>
      <c r="X647" s="285"/>
      <c r="Y647" s="285"/>
      <c r="Z647" s="285"/>
    </row>
    <row r="648" spans="1:26" ht="9.75" customHeight="1">
      <c r="A648" s="285"/>
      <c r="B648" s="285"/>
      <c r="C648" s="288"/>
      <c r="D648" s="285"/>
      <c r="E648" s="285"/>
      <c r="F648" s="285"/>
      <c r="G648" s="285"/>
      <c r="H648" s="285"/>
      <c r="I648" s="288"/>
      <c r="J648" s="285"/>
      <c r="K648" s="288"/>
      <c r="L648" s="285"/>
      <c r="M648" s="285"/>
      <c r="N648" s="285"/>
      <c r="O648" s="285"/>
      <c r="P648" s="285"/>
      <c r="Q648" s="285"/>
      <c r="R648" s="285"/>
      <c r="S648" s="285"/>
      <c r="T648" s="285"/>
      <c r="U648" s="285"/>
      <c r="V648" s="285"/>
      <c r="W648" s="285"/>
      <c r="X648" s="285"/>
      <c r="Y648" s="285"/>
      <c r="Z648" s="285"/>
    </row>
    <row r="649" spans="1:26" ht="9.75" customHeight="1">
      <c r="A649" s="285"/>
      <c r="B649" s="285"/>
      <c r="C649" s="288"/>
      <c r="D649" s="285"/>
      <c r="E649" s="285"/>
      <c r="F649" s="285"/>
      <c r="G649" s="285"/>
      <c r="H649" s="285"/>
      <c r="I649" s="288"/>
      <c r="J649" s="285"/>
      <c r="K649" s="288"/>
      <c r="L649" s="285"/>
      <c r="M649" s="285"/>
      <c r="N649" s="285"/>
      <c r="O649" s="285"/>
      <c r="P649" s="285"/>
      <c r="Q649" s="285"/>
      <c r="R649" s="285"/>
      <c r="S649" s="285"/>
      <c r="T649" s="285"/>
      <c r="U649" s="285"/>
      <c r="V649" s="285"/>
      <c r="W649" s="285"/>
      <c r="X649" s="285"/>
      <c r="Y649" s="285"/>
      <c r="Z649" s="285"/>
    </row>
    <row r="650" spans="1:26" ht="9.75" customHeight="1">
      <c r="A650" s="285"/>
      <c r="B650" s="285"/>
      <c r="C650" s="288"/>
      <c r="D650" s="285"/>
      <c r="E650" s="285"/>
      <c r="F650" s="285"/>
      <c r="G650" s="285"/>
      <c r="H650" s="285"/>
      <c r="I650" s="288"/>
      <c r="J650" s="285"/>
      <c r="K650" s="288"/>
      <c r="L650" s="285"/>
      <c r="M650" s="285"/>
      <c r="N650" s="285"/>
      <c r="O650" s="285"/>
      <c r="P650" s="285"/>
      <c r="Q650" s="285"/>
      <c r="R650" s="285"/>
      <c r="S650" s="285"/>
      <c r="T650" s="285"/>
      <c r="U650" s="285"/>
      <c r="V650" s="285"/>
      <c r="W650" s="285"/>
      <c r="X650" s="285"/>
      <c r="Y650" s="285"/>
      <c r="Z650" s="285"/>
    </row>
    <row r="651" spans="1:26" ht="9.75" customHeight="1">
      <c r="A651" s="285"/>
      <c r="B651" s="285"/>
      <c r="C651" s="288"/>
      <c r="D651" s="285"/>
      <c r="E651" s="285"/>
      <c r="F651" s="285"/>
      <c r="G651" s="285"/>
      <c r="H651" s="285"/>
      <c r="I651" s="288"/>
      <c r="J651" s="285"/>
      <c r="K651" s="288"/>
      <c r="L651" s="285"/>
      <c r="M651" s="285"/>
      <c r="N651" s="285"/>
      <c r="O651" s="285"/>
      <c r="P651" s="285"/>
      <c r="Q651" s="285"/>
      <c r="R651" s="285"/>
      <c r="S651" s="285"/>
      <c r="T651" s="285"/>
      <c r="U651" s="285"/>
      <c r="V651" s="285"/>
      <c r="W651" s="285"/>
      <c r="X651" s="285"/>
      <c r="Y651" s="285"/>
      <c r="Z651" s="285"/>
    </row>
    <row r="652" spans="1:26" ht="9.75" customHeight="1">
      <c r="A652" s="285"/>
      <c r="B652" s="285"/>
      <c r="C652" s="288"/>
      <c r="D652" s="285"/>
      <c r="E652" s="285"/>
      <c r="F652" s="285"/>
      <c r="G652" s="285"/>
      <c r="H652" s="285"/>
      <c r="I652" s="288"/>
      <c r="J652" s="285"/>
      <c r="K652" s="288"/>
      <c r="L652" s="285"/>
      <c r="M652" s="285"/>
      <c r="N652" s="285"/>
      <c r="O652" s="285"/>
      <c r="P652" s="285"/>
      <c r="Q652" s="285"/>
      <c r="R652" s="285"/>
      <c r="S652" s="285"/>
      <c r="T652" s="285"/>
      <c r="U652" s="285"/>
      <c r="V652" s="285"/>
      <c r="W652" s="285"/>
      <c r="X652" s="285"/>
      <c r="Y652" s="285"/>
      <c r="Z652" s="285"/>
    </row>
    <row r="653" spans="1:26" ht="9.75" customHeight="1">
      <c r="A653" s="285"/>
      <c r="B653" s="285"/>
      <c r="C653" s="288"/>
      <c r="D653" s="285"/>
      <c r="E653" s="285"/>
      <c r="F653" s="285"/>
      <c r="G653" s="285"/>
      <c r="H653" s="285"/>
      <c r="I653" s="288"/>
      <c r="J653" s="285"/>
      <c r="K653" s="288"/>
      <c r="L653" s="285"/>
      <c r="M653" s="285"/>
      <c r="N653" s="285"/>
      <c r="O653" s="285"/>
      <c r="P653" s="285"/>
      <c r="Q653" s="285"/>
      <c r="R653" s="285"/>
      <c r="S653" s="285"/>
      <c r="T653" s="285"/>
      <c r="U653" s="285"/>
      <c r="V653" s="285"/>
      <c r="W653" s="285"/>
      <c r="X653" s="285"/>
      <c r="Y653" s="285"/>
      <c r="Z653" s="285"/>
    </row>
    <row r="654" spans="1:26" ht="9.75" customHeight="1">
      <c r="A654" s="285"/>
      <c r="B654" s="285"/>
      <c r="C654" s="288"/>
      <c r="D654" s="285"/>
      <c r="E654" s="285"/>
      <c r="F654" s="285"/>
      <c r="G654" s="285"/>
      <c r="H654" s="285"/>
      <c r="I654" s="288"/>
      <c r="J654" s="285"/>
      <c r="K654" s="288"/>
      <c r="L654" s="285"/>
      <c r="M654" s="285"/>
      <c r="N654" s="285"/>
      <c r="O654" s="285"/>
      <c r="P654" s="285"/>
      <c r="Q654" s="285"/>
      <c r="R654" s="285"/>
      <c r="S654" s="285"/>
      <c r="T654" s="285"/>
      <c r="U654" s="285"/>
      <c r="V654" s="285"/>
      <c r="W654" s="285"/>
      <c r="X654" s="285"/>
      <c r="Y654" s="285"/>
      <c r="Z654" s="285"/>
    </row>
    <row r="655" spans="1:26" ht="9.75" customHeight="1">
      <c r="A655" s="285"/>
      <c r="B655" s="285"/>
      <c r="C655" s="288"/>
      <c r="D655" s="285"/>
      <c r="E655" s="285"/>
      <c r="F655" s="285"/>
      <c r="G655" s="285"/>
      <c r="H655" s="285"/>
      <c r="I655" s="288"/>
      <c r="J655" s="285"/>
      <c r="K655" s="288"/>
      <c r="L655" s="285"/>
      <c r="M655" s="285"/>
      <c r="N655" s="285"/>
      <c r="O655" s="285"/>
      <c r="P655" s="285"/>
      <c r="Q655" s="285"/>
      <c r="R655" s="285"/>
      <c r="S655" s="285"/>
      <c r="T655" s="285"/>
      <c r="U655" s="285"/>
      <c r="V655" s="285"/>
      <c r="W655" s="285"/>
      <c r="X655" s="285"/>
      <c r="Y655" s="285"/>
      <c r="Z655" s="285"/>
    </row>
    <row r="656" spans="1:26" ht="9.75" customHeight="1">
      <c r="A656" s="285"/>
      <c r="B656" s="285"/>
      <c r="C656" s="288"/>
      <c r="D656" s="285"/>
      <c r="E656" s="285"/>
      <c r="F656" s="285"/>
      <c r="G656" s="285"/>
      <c r="H656" s="285"/>
      <c r="I656" s="288"/>
      <c r="J656" s="285"/>
      <c r="K656" s="288"/>
      <c r="L656" s="285"/>
      <c r="M656" s="285"/>
      <c r="N656" s="285"/>
      <c r="O656" s="285"/>
      <c r="P656" s="285"/>
      <c r="Q656" s="285"/>
      <c r="R656" s="285"/>
      <c r="S656" s="285"/>
      <c r="T656" s="285"/>
      <c r="U656" s="285"/>
      <c r="V656" s="285"/>
      <c r="W656" s="285"/>
      <c r="X656" s="285"/>
      <c r="Y656" s="285"/>
      <c r="Z656" s="285"/>
    </row>
    <row r="657" spans="1:26" ht="9.75" customHeight="1">
      <c r="A657" s="285"/>
      <c r="B657" s="285"/>
      <c r="C657" s="288"/>
      <c r="D657" s="285"/>
      <c r="E657" s="285"/>
      <c r="F657" s="285"/>
      <c r="G657" s="285"/>
      <c r="H657" s="285"/>
      <c r="I657" s="288"/>
      <c r="J657" s="285"/>
      <c r="K657" s="288"/>
      <c r="L657" s="285"/>
      <c r="M657" s="285"/>
      <c r="N657" s="285"/>
      <c r="O657" s="285"/>
      <c r="P657" s="285"/>
      <c r="Q657" s="285"/>
      <c r="R657" s="285"/>
      <c r="S657" s="285"/>
      <c r="T657" s="285"/>
      <c r="U657" s="285"/>
      <c r="V657" s="285"/>
      <c r="W657" s="285"/>
      <c r="X657" s="285"/>
      <c r="Y657" s="285"/>
      <c r="Z657" s="285"/>
    </row>
    <row r="658" spans="1:26" ht="9.75" customHeight="1">
      <c r="A658" s="285"/>
      <c r="B658" s="285"/>
      <c r="C658" s="288"/>
      <c r="D658" s="285"/>
      <c r="E658" s="285"/>
      <c r="F658" s="285"/>
      <c r="G658" s="285"/>
      <c r="H658" s="285"/>
      <c r="I658" s="288"/>
      <c r="J658" s="285"/>
      <c r="K658" s="288"/>
      <c r="L658" s="285"/>
      <c r="M658" s="285"/>
      <c r="N658" s="285"/>
      <c r="O658" s="285"/>
      <c r="P658" s="285"/>
      <c r="Q658" s="285"/>
      <c r="R658" s="285"/>
      <c r="S658" s="285"/>
      <c r="T658" s="285"/>
      <c r="U658" s="285"/>
      <c r="V658" s="285"/>
      <c r="W658" s="285"/>
      <c r="X658" s="285"/>
      <c r="Y658" s="285"/>
      <c r="Z658" s="285"/>
    </row>
    <row r="659" spans="1:26" ht="9.75" customHeight="1">
      <c r="A659" s="285"/>
      <c r="B659" s="285"/>
      <c r="C659" s="288"/>
      <c r="D659" s="285"/>
      <c r="E659" s="285"/>
      <c r="F659" s="285"/>
      <c r="G659" s="285"/>
      <c r="H659" s="285"/>
      <c r="I659" s="288"/>
      <c r="J659" s="285"/>
      <c r="K659" s="288"/>
      <c r="L659" s="285"/>
      <c r="M659" s="285"/>
      <c r="N659" s="285"/>
      <c r="O659" s="285"/>
      <c r="P659" s="285"/>
      <c r="Q659" s="285"/>
      <c r="R659" s="285"/>
      <c r="S659" s="285"/>
      <c r="T659" s="285"/>
      <c r="U659" s="285"/>
      <c r="V659" s="285"/>
      <c r="W659" s="285"/>
      <c r="X659" s="285"/>
      <c r="Y659" s="285"/>
      <c r="Z659" s="285"/>
    </row>
    <row r="660" spans="1:26" ht="9.75" customHeight="1">
      <c r="A660" s="285"/>
      <c r="B660" s="285"/>
      <c r="C660" s="288"/>
      <c r="D660" s="285"/>
      <c r="E660" s="285"/>
      <c r="F660" s="285"/>
      <c r="G660" s="285"/>
      <c r="H660" s="285"/>
      <c r="I660" s="288"/>
      <c r="J660" s="285"/>
      <c r="K660" s="288"/>
      <c r="L660" s="285"/>
      <c r="M660" s="285"/>
      <c r="N660" s="285"/>
      <c r="O660" s="285"/>
      <c r="P660" s="285"/>
      <c r="Q660" s="285"/>
      <c r="R660" s="285"/>
      <c r="S660" s="285"/>
      <c r="T660" s="285"/>
      <c r="U660" s="285"/>
      <c r="V660" s="285"/>
      <c r="W660" s="285"/>
      <c r="X660" s="285"/>
      <c r="Y660" s="285"/>
      <c r="Z660" s="285"/>
    </row>
    <row r="661" spans="1:26" ht="9.75" customHeight="1">
      <c r="A661" s="285"/>
      <c r="B661" s="285"/>
      <c r="C661" s="288"/>
      <c r="D661" s="285"/>
      <c r="E661" s="285"/>
      <c r="F661" s="285"/>
      <c r="G661" s="285"/>
      <c r="H661" s="285"/>
      <c r="I661" s="288"/>
      <c r="J661" s="285"/>
      <c r="K661" s="288"/>
      <c r="L661" s="285"/>
      <c r="M661" s="285"/>
      <c r="N661" s="285"/>
      <c r="O661" s="285"/>
      <c r="P661" s="285"/>
      <c r="Q661" s="285"/>
      <c r="R661" s="285"/>
      <c r="S661" s="285"/>
      <c r="T661" s="285"/>
      <c r="U661" s="285"/>
      <c r="V661" s="285"/>
      <c r="W661" s="285"/>
      <c r="X661" s="285"/>
      <c r="Y661" s="285"/>
      <c r="Z661" s="285"/>
    </row>
    <row r="662" spans="1:26" ht="9.75" customHeight="1">
      <c r="A662" s="285"/>
      <c r="B662" s="285"/>
      <c r="C662" s="288"/>
      <c r="D662" s="285"/>
      <c r="E662" s="285"/>
      <c r="F662" s="285"/>
      <c r="G662" s="285"/>
      <c r="H662" s="285"/>
      <c r="I662" s="288"/>
      <c r="J662" s="285"/>
      <c r="K662" s="288"/>
      <c r="L662" s="285"/>
      <c r="M662" s="285"/>
      <c r="N662" s="285"/>
      <c r="O662" s="285"/>
      <c r="P662" s="285"/>
      <c r="Q662" s="285"/>
      <c r="R662" s="285"/>
      <c r="S662" s="285"/>
      <c r="T662" s="285"/>
      <c r="U662" s="285"/>
      <c r="V662" s="285"/>
      <c r="W662" s="285"/>
      <c r="X662" s="285"/>
      <c r="Y662" s="285"/>
      <c r="Z662" s="285"/>
    </row>
    <row r="663" spans="1:26" ht="9.75" customHeight="1">
      <c r="A663" s="285"/>
      <c r="B663" s="285"/>
      <c r="C663" s="288"/>
      <c r="D663" s="285"/>
      <c r="E663" s="285"/>
      <c r="F663" s="285"/>
      <c r="G663" s="285"/>
      <c r="H663" s="285"/>
      <c r="I663" s="288"/>
      <c r="J663" s="285"/>
      <c r="K663" s="288"/>
      <c r="L663" s="285"/>
      <c r="M663" s="285"/>
      <c r="N663" s="285"/>
      <c r="O663" s="285"/>
      <c r="P663" s="285"/>
      <c r="Q663" s="285"/>
      <c r="R663" s="285"/>
      <c r="S663" s="285"/>
      <c r="T663" s="285"/>
      <c r="U663" s="285"/>
      <c r="V663" s="285"/>
      <c r="W663" s="285"/>
      <c r="X663" s="285"/>
      <c r="Y663" s="285"/>
      <c r="Z663" s="285"/>
    </row>
    <row r="664" spans="1:26" ht="9.75" customHeight="1">
      <c r="A664" s="285"/>
      <c r="B664" s="285"/>
      <c r="C664" s="288"/>
      <c r="D664" s="285"/>
      <c r="E664" s="285"/>
      <c r="F664" s="285"/>
      <c r="G664" s="285"/>
      <c r="H664" s="285"/>
      <c r="I664" s="288"/>
      <c r="J664" s="285"/>
      <c r="K664" s="288"/>
      <c r="L664" s="285"/>
      <c r="M664" s="285"/>
      <c r="N664" s="285"/>
      <c r="O664" s="285"/>
      <c r="P664" s="285"/>
      <c r="Q664" s="285"/>
      <c r="R664" s="285"/>
      <c r="S664" s="285"/>
      <c r="T664" s="285"/>
      <c r="U664" s="285"/>
      <c r="V664" s="285"/>
      <c r="W664" s="285"/>
      <c r="X664" s="285"/>
      <c r="Y664" s="285"/>
      <c r="Z664" s="285"/>
    </row>
    <row r="665" spans="1:26" ht="9.75" customHeight="1">
      <c r="A665" s="285"/>
      <c r="B665" s="285"/>
      <c r="C665" s="288"/>
      <c r="D665" s="285"/>
      <c r="E665" s="285"/>
      <c r="F665" s="285"/>
      <c r="G665" s="285"/>
      <c r="H665" s="285"/>
      <c r="I665" s="288"/>
      <c r="J665" s="285"/>
      <c r="K665" s="288"/>
      <c r="L665" s="285"/>
      <c r="M665" s="285"/>
      <c r="N665" s="285"/>
      <c r="O665" s="285"/>
      <c r="P665" s="285"/>
      <c r="Q665" s="285"/>
      <c r="R665" s="285"/>
      <c r="S665" s="285"/>
      <c r="T665" s="285"/>
      <c r="U665" s="285"/>
      <c r="V665" s="285"/>
      <c r="W665" s="285"/>
      <c r="X665" s="285"/>
      <c r="Y665" s="285"/>
      <c r="Z665" s="285"/>
    </row>
    <row r="666" spans="1:26" ht="9.75" customHeight="1">
      <c r="A666" s="285"/>
      <c r="B666" s="285"/>
      <c r="C666" s="288"/>
      <c r="D666" s="285"/>
      <c r="E666" s="285"/>
      <c r="F666" s="285"/>
      <c r="G666" s="285"/>
      <c r="H666" s="285"/>
      <c r="I666" s="288"/>
      <c r="J666" s="285"/>
      <c r="K666" s="288"/>
      <c r="L666" s="285"/>
      <c r="M666" s="285"/>
      <c r="N666" s="285"/>
      <c r="O666" s="285"/>
      <c r="P666" s="285"/>
      <c r="Q666" s="285"/>
      <c r="R666" s="285"/>
      <c r="S666" s="285"/>
      <c r="T666" s="285"/>
      <c r="U666" s="285"/>
      <c r="V666" s="285"/>
      <c r="W666" s="285"/>
      <c r="X666" s="285"/>
      <c r="Y666" s="285"/>
      <c r="Z666" s="285"/>
    </row>
    <row r="667" spans="1:26" ht="9.75" customHeight="1">
      <c r="A667" s="285"/>
      <c r="B667" s="285"/>
      <c r="C667" s="288"/>
      <c r="D667" s="285"/>
      <c r="E667" s="285"/>
      <c r="F667" s="285"/>
      <c r="G667" s="285"/>
      <c r="H667" s="285"/>
      <c r="I667" s="288"/>
      <c r="J667" s="285"/>
      <c r="K667" s="288"/>
      <c r="L667" s="285"/>
      <c r="M667" s="285"/>
      <c r="N667" s="285"/>
      <c r="O667" s="285"/>
      <c r="P667" s="285"/>
      <c r="Q667" s="285"/>
      <c r="R667" s="285"/>
      <c r="S667" s="285"/>
      <c r="T667" s="285"/>
      <c r="U667" s="285"/>
      <c r="V667" s="285"/>
      <c r="W667" s="285"/>
      <c r="X667" s="285"/>
      <c r="Y667" s="285"/>
      <c r="Z667" s="285"/>
    </row>
    <row r="668" spans="1:26" ht="9.75" customHeight="1">
      <c r="A668" s="285"/>
      <c r="B668" s="285"/>
      <c r="C668" s="288"/>
      <c r="D668" s="285"/>
      <c r="E668" s="285"/>
      <c r="F668" s="285"/>
      <c r="G668" s="285"/>
      <c r="H668" s="285"/>
      <c r="I668" s="288"/>
      <c r="J668" s="285"/>
      <c r="K668" s="288"/>
      <c r="L668" s="285"/>
      <c r="M668" s="285"/>
      <c r="N668" s="285"/>
      <c r="O668" s="285"/>
      <c r="P668" s="285"/>
      <c r="Q668" s="285"/>
      <c r="R668" s="285"/>
      <c r="S668" s="285"/>
      <c r="T668" s="285"/>
      <c r="U668" s="285"/>
      <c r="V668" s="285"/>
      <c r="W668" s="285"/>
      <c r="X668" s="285"/>
      <c r="Y668" s="285"/>
      <c r="Z668" s="285"/>
    </row>
    <row r="669" spans="1:26" ht="9.75" customHeight="1">
      <c r="A669" s="285"/>
      <c r="B669" s="285"/>
      <c r="C669" s="288"/>
      <c r="D669" s="285"/>
      <c r="E669" s="285"/>
      <c r="F669" s="285"/>
      <c r="G669" s="285"/>
      <c r="H669" s="285"/>
      <c r="I669" s="288"/>
      <c r="J669" s="285"/>
      <c r="K669" s="288"/>
      <c r="L669" s="285"/>
      <c r="M669" s="285"/>
      <c r="N669" s="285"/>
      <c r="O669" s="285"/>
      <c r="P669" s="285"/>
      <c r="Q669" s="285"/>
      <c r="R669" s="285"/>
      <c r="S669" s="285"/>
      <c r="T669" s="285"/>
      <c r="U669" s="285"/>
      <c r="V669" s="285"/>
      <c r="W669" s="285"/>
      <c r="X669" s="285"/>
      <c r="Y669" s="285"/>
      <c r="Z669" s="285"/>
    </row>
    <row r="670" spans="1:26" ht="9.75" customHeight="1">
      <c r="A670" s="285"/>
      <c r="B670" s="285"/>
      <c r="C670" s="288"/>
      <c r="D670" s="285"/>
      <c r="E670" s="285"/>
      <c r="F670" s="285"/>
      <c r="G670" s="285"/>
      <c r="H670" s="285"/>
      <c r="I670" s="288"/>
      <c r="J670" s="285"/>
      <c r="K670" s="288"/>
      <c r="L670" s="285"/>
      <c r="M670" s="285"/>
      <c r="N670" s="285"/>
      <c r="O670" s="285"/>
      <c r="P670" s="285"/>
      <c r="Q670" s="285"/>
      <c r="R670" s="285"/>
      <c r="S670" s="285"/>
      <c r="T670" s="285"/>
      <c r="U670" s="285"/>
      <c r="V670" s="285"/>
      <c r="W670" s="285"/>
      <c r="X670" s="285"/>
      <c r="Y670" s="285"/>
      <c r="Z670" s="285"/>
    </row>
    <row r="671" spans="1:26" ht="9.75" customHeight="1">
      <c r="A671" s="285"/>
      <c r="B671" s="285"/>
      <c r="C671" s="288"/>
      <c r="D671" s="285"/>
      <c r="E671" s="285"/>
      <c r="F671" s="285"/>
      <c r="G671" s="285"/>
      <c r="H671" s="285"/>
      <c r="I671" s="288"/>
      <c r="J671" s="285"/>
      <c r="K671" s="288"/>
      <c r="L671" s="285"/>
      <c r="M671" s="285"/>
      <c r="N671" s="285"/>
      <c r="O671" s="285"/>
      <c r="P671" s="285"/>
      <c r="Q671" s="285"/>
      <c r="R671" s="285"/>
      <c r="S671" s="285"/>
      <c r="T671" s="285"/>
      <c r="U671" s="285"/>
      <c r="V671" s="285"/>
      <c r="W671" s="285"/>
      <c r="X671" s="285"/>
      <c r="Y671" s="285"/>
      <c r="Z671" s="285"/>
    </row>
    <row r="672" spans="1:26" ht="9.75" customHeight="1">
      <c r="A672" s="285"/>
      <c r="B672" s="285"/>
      <c r="C672" s="288"/>
      <c r="D672" s="285"/>
      <c r="E672" s="285"/>
      <c r="F672" s="285"/>
      <c r="G672" s="285"/>
      <c r="H672" s="285"/>
      <c r="I672" s="288"/>
      <c r="J672" s="285"/>
      <c r="K672" s="288"/>
      <c r="L672" s="285"/>
      <c r="M672" s="285"/>
      <c r="N672" s="285"/>
      <c r="O672" s="285"/>
      <c r="P672" s="285"/>
      <c r="Q672" s="285"/>
      <c r="R672" s="285"/>
      <c r="S672" s="285"/>
      <c r="T672" s="285"/>
      <c r="U672" s="285"/>
      <c r="V672" s="285"/>
      <c r="W672" s="285"/>
      <c r="X672" s="285"/>
      <c r="Y672" s="285"/>
      <c r="Z672" s="285"/>
    </row>
    <row r="673" spans="1:26" ht="9.75" customHeight="1">
      <c r="A673" s="285"/>
      <c r="B673" s="285"/>
      <c r="C673" s="288"/>
      <c r="D673" s="285"/>
      <c r="E673" s="285"/>
      <c r="F673" s="285"/>
      <c r="G673" s="285"/>
      <c r="H673" s="285"/>
      <c r="I673" s="288"/>
      <c r="J673" s="285"/>
      <c r="K673" s="288"/>
      <c r="L673" s="285"/>
      <c r="M673" s="285"/>
      <c r="N673" s="285"/>
      <c r="O673" s="285"/>
      <c r="P673" s="285"/>
      <c r="Q673" s="285"/>
      <c r="R673" s="285"/>
      <c r="S673" s="285"/>
      <c r="T673" s="285"/>
      <c r="U673" s="285"/>
      <c r="V673" s="285"/>
      <c r="W673" s="285"/>
      <c r="X673" s="285"/>
      <c r="Y673" s="285"/>
      <c r="Z673" s="285"/>
    </row>
    <row r="674" spans="1:26" ht="9.75" customHeight="1">
      <c r="A674" s="285"/>
      <c r="B674" s="285"/>
      <c r="C674" s="288"/>
      <c r="D674" s="285"/>
      <c r="E674" s="285"/>
      <c r="F674" s="285"/>
      <c r="G674" s="285"/>
      <c r="H674" s="285"/>
      <c r="I674" s="288"/>
      <c r="J674" s="285"/>
      <c r="K674" s="288"/>
      <c r="L674" s="285"/>
      <c r="M674" s="285"/>
      <c r="N674" s="285"/>
      <c r="O674" s="285"/>
      <c r="P674" s="285"/>
      <c r="Q674" s="285"/>
      <c r="R674" s="285"/>
      <c r="S674" s="285"/>
      <c r="T674" s="285"/>
      <c r="U674" s="285"/>
      <c r="V674" s="285"/>
      <c r="W674" s="285"/>
      <c r="X674" s="285"/>
      <c r="Y674" s="285"/>
      <c r="Z674" s="285"/>
    </row>
    <row r="675" spans="1:26" ht="9.75" customHeight="1">
      <c r="A675" s="285"/>
      <c r="B675" s="285"/>
      <c r="C675" s="288"/>
      <c r="D675" s="285"/>
      <c r="E675" s="285"/>
      <c r="F675" s="285"/>
      <c r="G675" s="285"/>
      <c r="H675" s="285"/>
      <c r="I675" s="288"/>
      <c r="J675" s="285"/>
      <c r="K675" s="288"/>
      <c r="L675" s="285"/>
      <c r="M675" s="285"/>
      <c r="N675" s="285"/>
      <c r="O675" s="285"/>
      <c r="P675" s="285"/>
      <c r="Q675" s="285"/>
      <c r="R675" s="285"/>
      <c r="S675" s="285"/>
      <c r="T675" s="285"/>
      <c r="U675" s="285"/>
      <c r="V675" s="285"/>
      <c r="W675" s="285"/>
      <c r="X675" s="285"/>
      <c r="Y675" s="285"/>
      <c r="Z675" s="285"/>
    </row>
    <row r="676" spans="1:26" ht="9.75" customHeight="1">
      <c r="A676" s="285"/>
      <c r="B676" s="285"/>
      <c r="C676" s="288"/>
      <c r="D676" s="285"/>
      <c r="E676" s="285"/>
      <c r="F676" s="285"/>
      <c r="G676" s="285"/>
      <c r="H676" s="285"/>
      <c r="I676" s="288"/>
      <c r="J676" s="285"/>
      <c r="K676" s="288"/>
      <c r="L676" s="285"/>
      <c r="M676" s="285"/>
      <c r="N676" s="285"/>
      <c r="O676" s="285"/>
      <c r="P676" s="285"/>
      <c r="Q676" s="285"/>
      <c r="R676" s="285"/>
      <c r="S676" s="285"/>
      <c r="T676" s="285"/>
      <c r="U676" s="285"/>
      <c r="V676" s="285"/>
      <c r="W676" s="285"/>
      <c r="X676" s="285"/>
      <c r="Y676" s="285"/>
      <c r="Z676" s="285"/>
    </row>
    <row r="677" spans="1:26" ht="9.75" customHeight="1">
      <c r="A677" s="285"/>
      <c r="B677" s="285"/>
      <c r="C677" s="288"/>
      <c r="D677" s="285"/>
      <c r="E677" s="285"/>
      <c r="F677" s="285"/>
      <c r="G677" s="285"/>
      <c r="H677" s="285"/>
      <c r="I677" s="288"/>
      <c r="J677" s="285"/>
      <c r="K677" s="288"/>
      <c r="L677" s="285"/>
      <c r="M677" s="285"/>
      <c r="N677" s="285"/>
      <c r="O677" s="285"/>
      <c r="P677" s="285"/>
      <c r="Q677" s="285"/>
      <c r="R677" s="285"/>
      <c r="S677" s="285"/>
      <c r="T677" s="285"/>
      <c r="U677" s="285"/>
      <c r="V677" s="285"/>
      <c r="W677" s="285"/>
      <c r="X677" s="285"/>
      <c r="Y677" s="285"/>
      <c r="Z677" s="285"/>
    </row>
    <row r="678" spans="1:26" ht="9.75" customHeight="1">
      <c r="A678" s="285"/>
      <c r="B678" s="285"/>
      <c r="C678" s="288"/>
      <c r="D678" s="285"/>
      <c r="E678" s="285"/>
      <c r="F678" s="285"/>
      <c r="G678" s="285"/>
      <c r="H678" s="285"/>
      <c r="I678" s="288"/>
      <c r="J678" s="285"/>
      <c r="K678" s="288"/>
      <c r="L678" s="285"/>
      <c r="M678" s="285"/>
      <c r="N678" s="285"/>
      <c r="O678" s="285"/>
      <c r="P678" s="285"/>
      <c r="Q678" s="285"/>
      <c r="R678" s="285"/>
      <c r="S678" s="285"/>
      <c r="T678" s="285"/>
      <c r="U678" s="285"/>
      <c r="V678" s="285"/>
      <c r="W678" s="285"/>
      <c r="X678" s="285"/>
      <c r="Y678" s="285"/>
      <c r="Z678" s="285"/>
    </row>
    <row r="679" spans="1:26" ht="9.75" customHeight="1">
      <c r="A679" s="285"/>
      <c r="B679" s="285"/>
      <c r="C679" s="288"/>
      <c r="D679" s="285"/>
      <c r="E679" s="285"/>
      <c r="F679" s="285"/>
      <c r="G679" s="285"/>
      <c r="H679" s="285"/>
      <c r="I679" s="288"/>
      <c r="J679" s="285"/>
      <c r="K679" s="288"/>
      <c r="L679" s="285"/>
      <c r="M679" s="285"/>
      <c r="N679" s="285"/>
      <c r="O679" s="285"/>
      <c r="P679" s="285"/>
      <c r="Q679" s="285"/>
      <c r="R679" s="285"/>
      <c r="S679" s="285"/>
      <c r="T679" s="285"/>
      <c r="U679" s="285"/>
      <c r="V679" s="285"/>
      <c r="W679" s="285"/>
      <c r="X679" s="285"/>
      <c r="Y679" s="285"/>
      <c r="Z679" s="285"/>
    </row>
    <row r="680" spans="1:26" ht="9.75" customHeight="1">
      <c r="A680" s="285"/>
      <c r="B680" s="285"/>
      <c r="C680" s="288"/>
      <c r="D680" s="285"/>
      <c r="E680" s="285"/>
      <c r="F680" s="285"/>
      <c r="G680" s="285"/>
      <c r="H680" s="285"/>
      <c r="I680" s="288"/>
      <c r="J680" s="285"/>
      <c r="K680" s="288"/>
      <c r="L680" s="285"/>
      <c r="M680" s="285"/>
      <c r="N680" s="285"/>
      <c r="O680" s="285"/>
      <c r="P680" s="285"/>
      <c r="Q680" s="285"/>
      <c r="R680" s="285"/>
      <c r="S680" s="285"/>
      <c r="T680" s="285"/>
      <c r="U680" s="285"/>
      <c r="V680" s="285"/>
      <c r="W680" s="285"/>
      <c r="X680" s="285"/>
      <c r="Y680" s="285"/>
      <c r="Z680" s="285"/>
    </row>
    <row r="681" spans="1:26" ht="9.75" customHeight="1">
      <c r="A681" s="285"/>
      <c r="B681" s="285"/>
      <c r="C681" s="288"/>
      <c r="D681" s="285"/>
      <c r="E681" s="285"/>
      <c r="F681" s="285"/>
      <c r="G681" s="285"/>
      <c r="H681" s="285"/>
      <c r="I681" s="288"/>
      <c r="J681" s="285"/>
      <c r="K681" s="288"/>
      <c r="L681" s="285"/>
      <c r="M681" s="285"/>
      <c r="N681" s="285"/>
      <c r="O681" s="285"/>
      <c r="P681" s="285"/>
      <c r="Q681" s="285"/>
      <c r="R681" s="285"/>
      <c r="S681" s="285"/>
      <c r="T681" s="285"/>
      <c r="U681" s="285"/>
      <c r="V681" s="285"/>
      <c r="W681" s="285"/>
      <c r="X681" s="285"/>
      <c r="Y681" s="285"/>
      <c r="Z681" s="285"/>
    </row>
    <row r="682" spans="1:26" ht="9.75" customHeight="1">
      <c r="A682" s="285"/>
      <c r="B682" s="285"/>
      <c r="C682" s="288"/>
      <c r="D682" s="285"/>
      <c r="E682" s="285"/>
      <c r="F682" s="285"/>
      <c r="G682" s="285"/>
      <c r="H682" s="285"/>
      <c r="I682" s="288"/>
      <c r="J682" s="285"/>
      <c r="K682" s="288"/>
      <c r="L682" s="285"/>
      <c r="M682" s="285"/>
      <c r="N682" s="285"/>
      <c r="O682" s="285"/>
      <c r="P682" s="285"/>
      <c r="Q682" s="285"/>
      <c r="R682" s="285"/>
      <c r="S682" s="285"/>
      <c r="T682" s="285"/>
      <c r="U682" s="285"/>
      <c r="V682" s="285"/>
      <c r="W682" s="285"/>
      <c r="X682" s="285"/>
      <c r="Y682" s="285"/>
      <c r="Z682" s="285"/>
    </row>
    <row r="683" spans="1:26" ht="9.75" customHeight="1">
      <c r="A683" s="285"/>
      <c r="B683" s="285"/>
      <c r="C683" s="288"/>
      <c r="D683" s="285"/>
      <c r="E683" s="285"/>
      <c r="F683" s="285"/>
      <c r="G683" s="285"/>
      <c r="H683" s="285"/>
      <c r="I683" s="288"/>
      <c r="J683" s="285"/>
      <c r="K683" s="288"/>
      <c r="L683" s="285"/>
      <c r="M683" s="285"/>
      <c r="N683" s="285"/>
      <c r="O683" s="285"/>
      <c r="P683" s="285"/>
      <c r="Q683" s="285"/>
      <c r="R683" s="285"/>
      <c r="S683" s="285"/>
      <c r="T683" s="285"/>
      <c r="U683" s="285"/>
      <c r="V683" s="285"/>
      <c r="W683" s="285"/>
      <c r="X683" s="285"/>
      <c r="Y683" s="285"/>
      <c r="Z683" s="285"/>
    </row>
    <row r="684" spans="1:26" ht="9.75" customHeight="1">
      <c r="A684" s="285"/>
      <c r="B684" s="285"/>
      <c r="C684" s="288"/>
      <c r="D684" s="285"/>
      <c r="E684" s="285"/>
      <c r="F684" s="285"/>
      <c r="G684" s="285"/>
      <c r="H684" s="285"/>
      <c r="I684" s="288"/>
      <c r="J684" s="285"/>
      <c r="K684" s="288"/>
      <c r="L684" s="285"/>
      <c r="M684" s="285"/>
      <c r="N684" s="285"/>
      <c r="O684" s="285"/>
      <c r="P684" s="285"/>
      <c r="Q684" s="285"/>
      <c r="R684" s="285"/>
      <c r="S684" s="285"/>
      <c r="T684" s="285"/>
      <c r="U684" s="285"/>
      <c r="V684" s="285"/>
      <c r="W684" s="285"/>
      <c r="X684" s="285"/>
      <c r="Y684" s="285"/>
      <c r="Z684" s="285"/>
    </row>
    <row r="685" spans="1:26" ht="9.75" customHeight="1">
      <c r="A685" s="285"/>
      <c r="B685" s="285"/>
      <c r="C685" s="288"/>
      <c r="D685" s="285"/>
      <c r="E685" s="285"/>
      <c r="F685" s="285"/>
      <c r="G685" s="285"/>
      <c r="H685" s="285"/>
      <c r="I685" s="288"/>
      <c r="J685" s="285"/>
      <c r="K685" s="288"/>
      <c r="L685" s="285"/>
      <c r="M685" s="285"/>
      <c r="N685" s="285"/>
      <c r="O685" s="285"/>
      <c r="P685" s="285"/>
      <c r="Q685" s="285"/>
      <c r="R685" s="285"/>
      <c r="S685" s="285"/>
      <c r="T685" s="285"/>
      <c r="U685" s="285"/>
      <c r="V685" s="285"/>
      <c r="W685" s="285"/>
      <c r="X685" s="285"/>
      <c r="Y685" s="285"/>
      <c r="Z685" s="285"/>
    </row>
    <row r="686" spans="1:26" ht="9.75" customHeight="1">
      <c r="A686" s="285"/>
      <c r="B686" s="285"/>
      <c r="C686" s="288"/>
      <c r="D686" s="285"/>
      <c r="E686" s="285"/>
      <c r="F686" s="285"/>
      <c r="G686" s="285"/>
      <c r="H686" s="285"/>
      <c r="I686" s="288"/>
      <c r="J686" s="285"/>
      <c r="K686" s="288"/>
      <c r="L686" s="285"/>
      <c r="M686" s="285"/>
      <c r="N686" s="285"/>
      <c r="O686" s="285"/>
      <c r="P686" s="285"/>
      <c r="Q686" s="285"/>
      <c r="R686" s="285"/>
      <c r="S686" s="285"/>
      <c r="T686" s="285"/>
      <c r="U686" s="285"/>
      <c r="V686" s="285"/>
      <c r="W686" s="285"/>
      <c r="X686" s="285"/>
      <c r="Y686" s="285"/>
      <c r="Z686" s="285"/>
    </row>
    <row r="687" spans="1:26" ht="9.75" customHeight="1">
      <c r="A687" s="285"/>
      <c r="B687" s="285"/>
      <c r="C687" s="288"/>
      <c r="D687" s="285"/>
      <c r="E687" s="285"/>
      <c r="F687" s="285"/>
      <c r="G687" s="285"/>
      <c r="H687" s="285"/>
      <c r="I687" s="288"/>
      <c r="J687" s="285"/>
      <c r="K687" s="288"/>
      <c r="L687" s="285"/>
      <c r="M687" s="285"/>
      <c r="N687" s="285"/>
      <c r="O687" s="285"/>
      <c r="P687" s="285"/>
      <c r="Q687" s="285"/>
      <c r="R687" s="285"/>
      <c r="S687" s="285"/>
      <c r="T687" s="285"/>
      <c r="U687" s="285"/>
      <c r="V687" s="285"/>
      <c r="W687" s="285"/>
      <c r="X687" s="285"/>
      <c r="Y687" s="285"/>
      <c r="Z687" s="285"/>
    </row>
    <row r="688" spans="1:26" ht="9.75" customHeight="1">
      <c r="A688" s="285"/>
      <c r="B688" s="285"/>
      <c r="C688" s="288"/>
      <c r="D688" s="285"/>
      <c r="E688" s="285"/>
      <c r="F688" s="285"/>
      <c r="G688" s="285"/>
      <c r="H688" s="285"/>
      <c r="I688" s="288"/>
      <c r="J688" s="285"/>
      <c r="K688" s="288"/>
      <c r="L688" s="285"/>
      <c r="M688" s="285"/>
      <c r="N688" s="285"/>
      <c r="O688" s="285"/>
      <c r="P688" s="285"/>
      <c r="Q688" s="285"/>
      <c r="R688" s="285"/>
      <c r="S688" s="285"/>
      <c r="T688" s="285"/>
      <c r="U688" s="285"/>
      <c r="V688" s="285"/>
      <c r="W688" s="285"/>
      <c r="X688" s="285"/>
      <c r="Y688" s="285"/>
      <c r="Z688" s="285"/>
    </row>
    <row r="689" spans="1:26" ht="9.75" customHeight="1">
      <c r="A689" s="285"/>
      <c r="B689" s="285"/>
      <c r="C689" s="288"/>
      <c r="D689" s="285"/>
      <c r="E689" s="285"/>
      <c r="F689" s="285"/>
      <c r="G689" s="285"/>
      <c r="H689" s="285"/>
      <c r="I689" s="288"/>
      <c r="J689" s="285"/>
      <c r="K689" s="288"/>
      <c r="L689" s="285"/>
      <c r="M689" s="285"/>
      <c r="N689" s="285"/>
      <c r="O689" s="285"/>
      <c r="P689" s="285"/>
      <c r="Q689" s="285"/>
      <c r="R689" s="285"/>
      <c r="S689" s="285"/>
      <c r="T689" s="285"/>
      <c r="U689" s="285"/>
      <c r="V689" s="285"/>
      <c r="W689" s="285"/>
      <c r="X689" s="285"/>
      <c r="Y689" s="285"/>
      <c r="Z689" s="285"/>
    </row>
    <row r="690" spans="1:26" ht="9.75" customHeight="1">
      <c r="A690" s="285"/>
      <c r="B690" s="285"/>
      <c r="C690" s="288"/>
      <c r="D690" s="285"/>
      <c r="E690" s="285"/>
      <c r="F690" s="285"/>
      <c r="G690" s="285"/>
      <c r="H690" s="285"/>
      <c r="I690" s="288"/>
      <c r="J690" s="285"/>
      <c r="K690" s="288"/>
      <c r="L690" s="285"/>
      <c r="M690" s="285"/>
      <c r="N690" s="285"/>
      <c r="O690" s="285"/>
      <c r="P690" s="285"/>
      <c r="Q690" s="285"/>
      <c r="R690" s="285"/>
      <c r="S690" s="285"/>
      <c r="T690" s="285"/>
      <c r="U690" s="285"/>
      <c r="V690" s="285"/>
      <c r="W690" s="285"/>
      <c r="X690" s="285"/>
      <c r="Y690" s="285"/>
      <c r="Z690" s="285"/>
    </row>
    <row r="691" spans="1:26" ht="9.75" customHeight="1">
      <c r="A691" s="285"/>
      <c r="B691" s="285"/>
      <c r="C691" s="288"/>
      <c r="D691" s="285"/>
      <c r="E691" s="285"/>
      <c r="F691" s="285"/>
      <c r="G691" s="285"/>
      <c r="H691" s="285"/>
      <c r="I691" s="288"/>
      <c r="J691" s="285"/>
      <c r="K691" s="288"/>
      <c r="L691" s="285"/>
      <c r="M691" s="285"/>
      <c r="N691" s="285"/>
      <c r="O691" s="285"/>
      <c r="P691" s="285"/>
      <c r="Q691" s="285"/>
      <c r="R691" s="285"/>
      <c r="S691" s="285"/>
      <c r="T691" s="285"/>
      <c r="U691" s="285"/>
      <c r="V691" s="285"/>
      <c r="W691" s="285"/>
      <c r="X691" s="285"/>
      <c r="Y691" s="285"/>
      <c r="Z691" s="285"/>
    </row>
    <row r="692" spans="1:26" ht="9.75" customHeight="1">
      <c r="A692" s="285"/>
      <c r="B692" s="285"/>
      <c r="C692" s="288"/>
      <c r="D692" s="285"/>
      <c r="E692" s="285"/>
      <c r="F692" s="285"/>
      <c r="G692" s="285"/>
      <c r="H692" s="285"/>
      <c r="I692" s="288"/>
      <c r="J692" s="285"/>
      <c r="K692" s="288"/>
      <c r="L692" s="285"/>
      <c r="M692" s="285"/>
      <c r="N692" s="285"/>
      <c r="O692" s="285"/>
      <c r="P692" s="285"/>
      <c r="Q692" s="285"/>
      <c r="R692" s="285"/>
      <c r="S692" s="285"/>
      <c r="T692" s="285"/>
      <c r="U692" s="285"/>
      <c r="V692" s="285"/>
      <c r="W692" s="285"/>
      <c r="X692" s="285"/>
      <c r="Y692" s="285"/>
      <c r="Z692" s="285"/>
    </row>
    <row r="693" spans="1:26" ht="9.75" customHeight="1">
      <c r="A693" s="285"/>
      <c r="B693" s="285"/>
      <c r="C693" s="288"/>
      <c r="D693" s="285"/>
      <c r="E693" s="285"/>
      <c r="F693" s="285"/>
      <c r="G693" s="285"/>
      <c r="H693" s="285"/>
      <c r="I693" s="288"/>
      <c r="J693" s="285"/>
      <c r="K693" s="288"/>
      <c r="L693" s="285"/>
      <c r="M693" s="285"/>
      <c r="N693" s="285"/>
      <c r="O693" s="285"/>
      <c r="P693" s="285"/>
      <c r="Q693" s="285"/>
      <c r="R693" s="285"/>
      <c r="S693" s="285"/>
      <c r="T693" s="285"/>
      <c r="U693" s="285"/>
      <c r="V693" s="285"/>
      <c r="W693" s="285"/>
      <c r="X693" s="285"/>
      <c r="Y693" s="285"/>
      <c r="Z693" s="285"/>
    </row>
    <row r="694" spans="1:26" ht="9.75" customHeight="1">
      <c r="A694" s="285"/>
      <c r="B694" s="285"/>
      <c r="C694" s="288"/>
      <c r="D694" s="285"/>
      <c r="E694" s="285"/>
      <c r="F694" s="285"/>
      <c r="G694" s="285"/>
      <c r="H694" s="285"/>
      <c r="I694" s="288"/>
      <c r="J694" s="285"/>
      <c r="K694" s="288"/>
      <c r="L694" s="285"/>
      <c r="M694" s="285"/>
      <c r="N694" s="285"/>
      <c r="O694" s="285"/>
      <c r="P694" s="285"/>
      <c r="Q694" s="285"/>
      <c r="R694" s="285"/>
      <c r="S694" s="285"/>
      <c r="T694" s="285"/>
      <c r="U694" s="285"/>
      <c r="V694" s="285"/>
      <c r="W694" s="285"/>
      <c r="X694" s="285"/>
      <c r="Y694" s="285"/>
      <c r="Z694" s="285"/>
    </row>
    <row r="695" spans="1:26" ht="9.75" customHeight="1">
      <c r="A695" s="285"/>
      <c r="B695" s="285"/>
      <c r="C695" s="288"/>
      <c r="D695" s="285"/>
      <c r="E695" s="285"/>
      <c r="F695" s="285"/>
      <c r="G695" s="285"/>
      <c r="H695" s="285"/>
      <c r="I695" s="288"/>
      <c r="J695" s="285"/>
      <c r="K695" s="288"/>
      <c r="L695" s="285"/>
      <c r="M695" s="285"/>
      <c r="N695" s="285"/>
      <c r="O695" s="285"/>
      <c r="P695" s="285"/>
      <c r="Q695" s="285"/>
      <c r="R695" s="285"/>
      <c r="S695" s="285"/>
      <c r="T695" s="285"/>
      <c r="U695" s="285"/>
      <c r="V695" s="285"/>
      <c r="W695" s="285"/>
      <c r="X695" s="285"/>
      <c r="Y695" s="285"/>
      <c r="Z695" s="285"/>
    </row>
    <row r="696" spans="1:26" ht="9.75" customHeight="1">
      <c r="A696" s="285"/>
      <c r="B696" s="285"/>
      <c r="C696" s="288"/>
      <c r="D696" s="285"/>
      <c r="E696" s="285"/>
      <c r="F696" s="285"/>
      <c r="G696" s="285"/>
      <c r="H696" s="285"/>
      <c r="I696" s="288"/>
      <c r="J696" s="285"/>
      <c r="K696" s="288"/>
      <c r="L696" s="285"/>
      <c r="M696" s="285"/>
      <c r="N696" s="285"/>
      <c r="O696" s="285"/>
      <c r="P696" s="285"/>
      <c r="Q696" s="285"/>
      <c r="R696" s="285"/>
      <c r="S696" s="285"/>
      <c r="T696" s="285"/>
      <c r="U696" s="285"/>
      <c r="V696" s="285"/>
      <c r="W696" s="285"/>
      <c r="X696" s="285"/>
      <c r="Y696" s="285"/>
      <c r="Z696" s="285"/>
    </row>
    <row r="697" spans="1:26" ht="9.75" customHeight="1">
      <c r="A697" s="285"/>
      <c r="B697" s="285"/>
      <c r="C697" s="288"/>
      <c r="D697" s="285"/>
      <c r="E697" s="285"/>
      <c r="F697" s="285"/>
      <c r="G697" s="285"/>
      <c r="H697" s="285"/>
      <c r="I697" s="288"/>
      <c r="J697" s="285"/>
      <c r="K697" s="288"/>
      <c r="L697" s="285"/>
      <c r="M697" s="285"/>
      <c r="N697" s="285"/>
      <c r="O697" s="285"/>
      <c r="P697" s="285"/>
      <c r="Q697" s="285"/>
      <c r="R697" s="285"/>
      <c r="S697" s="285"/>
      <c r="T697" s="285"/>
      <c r="U697" s="285"/>
      <c r="V697" s="285"/>
      <c r="W697" s="285"/>
      <c r="X697" s="285"/>
      <c r="Y697" s="285"/>
      <c r="Z697" s="285"/>
    </row>
    <row r="698" spans="1:26" ht="9.75" customHeight="1">
      <c r="A698" s="285"/>
      <c r="B698" s="285"/>
      <c r="C698" s="288"/>
      <c r="D698" s="285"/>
      <c r="E698" s="285"/>
      <c r="F698" s="285"/>
      <c r="G698" s="285"/>
      <c r="H698" s="285"/>
      <c r="I698" s="288"/>
      <c r="J698" s="285"/>
      <c r="K698" s="288"/>
      <c r="L698" s="285"/>
      <c r="M698" s="285"/>
      <c r="N698" s="285"/>
      <c r="O698" s="285"/>
      <c r="P698" s="285"/>
      <c r="Q698" s="285"/>
      <c r="R698" s="285"/>
      <c r="S698" s="285"/>
      <c r="T698" s="285"/>
      <c r="U698" s="285"/>
      <c r="V698" s="285"/>
      <c r="W698" s="285"/>
      <c r="X698" s="285"/>
      <c r="Y698" s="285"/>
      <c r="Z698" s="285"/>
    </row>
    <row r="699" spans="1:26" ht="9.75" customHeight="1">
      <c r="A699" s="285"/>
      <c r="B699" s="285"/>
      <c r="C699" s="288"/>
      <c r="D699" s="285"/>
      <c r="E699" s="285"/>
      <c r="F699" s="285"/>
      <c r="G699" s="285"/>
      <c r="H699" s="285"/>
      <c r="I699" s="288"/>
      <c r="J699" s="285"/>
      <c r="K699" s="288"/>
      <c r="L699" s="285"/>
      <c r="M699" s="285"/>
      <c r="N699" s="285"/>
      <c r="O699" s="285"/>
      <c r="P699" s="285"/>
      <c r="Q699" s="285"/>
      <c r="R699" s="285"/>
      <c r="S699" s="285"/>
      <c r="T699" s="285"/>
      <c r="U699" s="285"/>
      <c r="V699" s="285"/>
      <c r="W699" s="285"/>
      <c r="X699" s="285"/>
      <c r="Y699" s="285"/>
      <c r="Z699" s="285"/>
    </row>
    <row r="700" spans="1:26" ht="9.75" customHeight="1">
      <c r="A700" s="285"/>
      <c r="B700" s="285"/>
      <c r="C700" s="288"/>
      <c r="D700" s="285"/>
      <c r="E700" s="285"/>
      <c r="F700" s="285"/>
      <c r="G700" s="285"/>
      <c r="H700" s="285"/>
      <c r="I700" s="288"/>
      <c r="J700" s="285"/>
      <c r="K700" s="288"/>
      <c r="L700" s="285"/>
      <c r="M700" s="285"/>
      <c r="N700" s="285"/>
      <c r="O700" s="285"/>
      <c r="P700" s="285"/>
      <c r="Q700" s="285"/>
      <c r="R700" s="285"/>
      <c r="S700" s="285"/>
      <c r="T700" s="285"/>
      <c r="U700" s="285"/>
      <c r="V700" s="285"/>
      <c r="W700" s="285"/>
      <c r="X700" s="285"/>
      <c r="Y700" s="285"/>
      <c r="Z700" s="285"/>
    </row>
    <row r="701" spans="1:26" ht="9.75" customHeight="1">
      <c r="A701" s="285"/>
      <c r="B701" s="285"/>
      <c r="C701" s="288"/>
      <c r="D701" s="285"/>
      <c r="E701" s="285"/>
      <c r="F701" s="285"/>
      <c r="G701" s="285"/>
      <c r="H701" s="285"/>
      <c r="I701" s="288"/>
      <c r="J701" s="285"/>
      <c r="K701" s="288"/>
      <c r="L701" s="285"/>
      <c r="M701" s="285"/>
      <c r="N701" s="285"/>
      <c r="O701" s="285"/>
      <c r="P701" s="285"/>
      <c r="Q701" s="285"/>
      <c r="R701" s="285"/>
      <c r="S701" s="285"/>
      <c r="T701" s="285"/>
      <c r="U701" s="285"/>
      <c r="V701" s="285"/>
      <c r="W701" s="285"/>
      <c r="X701" s="285"/>
      <c r="Y701" s="285"/>
      <c r="Z701" s="285"/>
    </row>
    <row r="702" spans="1:26" ht="9.75" customHeight="1">
      <c r="A702" s="285"/>
      <c r="B702" s="285"/>
      <c r="C702" s="288"/>
      <c r="D702" s="285"/>
      <c r="E702" s="285"/>
      <c r="F702" s="285"/>
      <c r="G702" s="285"/>
      <c r="H702" s="285"/>
      <c r="I702" s="288"/>
      <c r="J702" s="285"/>
      <c r="K702" s="288"/>
      <c r="L702" s="285"/>
      <c r="M702" s="285"/>
      <c r="N702" s="285"/>
      <c r="O702" s="285"/>
      <c r="P702" s="285"/>
      <c r="Q702" s="285"/>
      <c r="R702" s="285"/>
      <c r="S702" s="285"/>
      <c r="T702" s="285"/>
      <c r="U702" s="285"/>
      <c r="V702" s="285"/>
      <c r="W702" s="285"/>
      <c r="X702" s="285"/>
      <c r="Y702" s="285"/>
      <c r="Z702" s="285"/>
    </row>
    <row r="703" spans="1:26" ht="9.75" customHeight="1">
      <c r="A703" s="285"/>
      <c r="B703" s="285"/>
      <c r="C703" s="288"/>
      <c r="D703" s="285"/>
      <c r="E703" s="285"/>
      <c r="F703" s="285"/>
      <c r="G703" s="285"/>
      <c r="H703" s="285"/>
      <c r="I703" s="288"/>
      <c r="J703" s="285"/>
      <c r="K703" s="288"/>
      <c r="L703" s="285"/>
      <c r="M703" s="285"/>
      <c r="N703" s="285"/>
      <c r="O703" s="285"/>
      <c r="P703" s="285"/>
      <c r="Q703" s="285"/>
      <c r="R703" s="285"/>
      <c r="S703" s="285"/>
      <c r="T703" s="285"/>
      <c r="U703" s="285"/>
      <c r="V703" s="285"/>
      <c r="W703" s="285"/>
      <c r="X703" s="285"/>
      <c r="Y703" s="285"/>
      <c r="Z703" s="285"/>
    </row>
    <row r="704" spans="1:26" ht="9.75" customHeight="1">
      <c r="A704" s="285"/>
      <c r="B704" s="285"/>
      <c r="C704" s="288"/>
      <c r="D704" s="285"/>
      <c r="E704" s="285"/>
      <c r="F704" s="285"/>
      <c r="G704" s="285"/>
      <c r="H704" s="285"/>
      <c r="I704" s="288"/>
      <c r="J704" s="285"/>
      <c r="K704" s="288"/>
      <c r="L704" s="285"/>
      <c r="M704" s="285"/>
      <c r="N704" s="285"/>
      <c r="O704" s="285"/>
      <c r="P704" s="285"/>
      <c r="Q704" s="285"/>
      <c r="R704" s="285"/>
      <c r="S704" s="285"/>
      <c r="T704" s="285"/>
      <c r="U704" s="285"/>
      <c r="V704" s="285"/>
      <c r="W704" s="285"/>
      <c r="X704" s="285"/>
      <c r="Y704" s="285"/>
      <c r="Z704" s="285"/>
    </row>
    <row r="705" spans="1:26" ht="9.75" customHeight="1">
      <c r="A705" s="285"/>
      <c r="B705" s="285"/>
      <c r="C705" s="288"/>
      <c r="D705" s="285"/>
      <c r="E705" s="285"/>
      <c r="F705" s="285"/>
      <c r="G705" s="285"/>
      <c r="H705" s="285"/>
      <c r="I705" s="288"/>
      <c r="J705" s="285"/>
      <c r="K705" s="288"/>
      <c r="L705" s="285"/>
      <c r="M705" s="285"/>
      <c r="N705" s="285"/>
      <c r="O705" s="285"/>
      <c r="P705" s="285"/>
      <c r="Q705" s="285"/>
      <c r="R705" s="285"/>
      <c r="S705" s="285"/>
      <c r="T705" s="285"/>
      <c r="U705" s="285"/>
      <c r="V705" s="285"/>
      <c r="W705" s="285"/>
      <c r="X705" s="285"/>
      <c r="Y705" s="285"/>
      <c r="Z705" s="285"/>
    </row>
    <row r="706" spans="1:26" ht="9.75" customHeight="1">
      <c r="A706" s="285"/>
      <c r="B706" s="285"/>
      <c r="C706" s="288"/>
      <c r="D706" s="285"/>
      <c r="E706" s="285"/>
      <c r="F706" s="285"/>
      <c r="G706" s="285"/>
      <c r="H706" s="285"/>
      <c r="I706" s="288"/>
      <c r="J706" s="285"/>
      <c r="K706" s="288"/>
      <c r="L706" s="285"/>
      <c r="M706" s="285"/>
      <c r="N706" s="285"/>
      <c r="O706" s="285"/>
      <c r="P706" s="285"/>
      <c r="Q706" s="285"/>
      <c r="R706" s="285"/>
      <c r="S706" s="285"/>
      <c r="T706" s="285"/>
      <c r="U706" s="285"/>
      <c r="V706" s="285"/>
      <c r="W706" s="285"/>
      <c r="X706" s="285"/>
      <c r="Y706" s="285"/>
      <c r="Z706" s="285"/>
    </row>
    <row r="707" spans="1:26" ht="9.75" customHeight="1">
      <c r="A707" s="285"/>
      <c r="B707" s="285"/>
      <c r="C707" s="288"/>
      <c r="D707" s="285"/>
      <c r="E707" s="285"/>
      <c r="F707" s="285"/>
      <c r="G707" s="285"/>
      <c r="H707" s="285"/>
      <c r="I707" s="288"/>
      <c r="J707" s="285"/>
      <c r="K707" s="288"/>
      <c r="L707" s="285"/>
      <c r="M707" s="285"/>
      <c r="N707" s="285"/>
      <c r="O707" s="285"/>
      <c r="P707" s="285"/>
      <c r="Q707" s="285"/>
      <c r="R707" s="285"/>
      <c r="S707" s="285"/>
      <c r="T707" s="285"/>
      <c r="U707" s="285"/>
      <c r="V707" s="285"/>
      <c r="W707" s="285"/>
      <c r="X707" s="285"/>
      <c r="Y707" s="285"/>
      <c r="Z707" s="285"/>
    </row>
    <row r="708" spans="1:26" ht="9.75" customHeight="1">
      <c r="A708" s="285"/>
      <c r="B708" s="285"/>
      <c r="C708" s="288"/>
      <c r="D708" s="285"/>
      <c r="E708" s="285"/>
      <c r="F708" s="285"/>
      <c r="G708" s="285"/>
      <c r="H708" s="285"/>
      <c r="I708" s="288"/>
      <c r="J708" s="285"/>
      <c r="K708" s="288"/>
      <c r="L708" s="285"/>
      <c r="M708" s="285"/>
      <c r="N708" s="285"/>
      <c r="O708" s="285"/>
      <c r="P708" s="285"/>
      <c r="Q708" s="285"/>
      <c r="R708" s="285"/>
      <c r="S708" s="285"/>
      <c r="T708" s="285"/>
      <c r="U708" s="285"/>
      <c r="V708" s="285"/>
      <c r="W708" s="285"/>
      <c r="X708" s="285"/>
      <c r="Y708" s="285"/>
      <c r="Z708" s="285"/>
    </row>
    <row r="709" spans="1:26" ht="9.75" customHeight="1">
      <c r="A709" s="285"/>
      <c r="B709" s="285"/>
      <c r="C709" s="288"/>
      <c r="D709" s="285"/>
      <c r="E709" s="285"/>
      <c r="F709" s="285"/>
      <c r="G709" s="285"/>
      <c r="H709" s="285"/>
      <c r="I709" s="288"/>
      <c r="J709" s="285"/>
      <c r="K709" s="288"/>
      <c r="L709" s="285"/>
      <c r="M709" s="285"/>
      <c r="N709" s="285"/>
      <c r="O709" s="285"/>
      <c r="P709" s="285"/>
      <c r="Q709" s="285"/>
      <c r="R709" s="285"/>
      <c r="S709" s="285"/>
      <c r="T709" s="285"/>
      <c r="U709" s="285"/>
      <c r="V709" s="285"/>
      <c r="W709" s="285"/>
      <c r="X709" s="285"/>
      <c r="Y709" s="285"/>
      <c r="Z709" s="285"/>
    </row>
    <row r="710" spans="1:26" ht="9.75" customHeight="1">
      <c r="A710" s="285"/>
      <c r="B710" s="285"/>
      <c r="C710" s="288"/>
      <c r="D710" s="285"/>
      <c r="E710" s="285"/>
      <c r="F710" s="285"/>
      <c r="G710" s="285"/>
      <c r="H710" s="285"/>
      <c r="I710" s="288"/>
      <c r="J710" s="285"/>
      <c r="K710" s="288"/>
      <c r="L710" s="285"/>
      <c r="M710" s="285"/>
      <c r="N710" s="285"/>
      <c r="O710" s="285"/>
      <c r="P710" s="285"/>
      <c r="Q710" s="285"/>
      <c r="R710" s="285"/>
      <c r="S710" s="285"/>
      <c r="T710" s="285"/>
      <c r="U710" s="285"/>
      <c r="V710" s="285"/>
      <c r="W710" s="285"/>
      <c r="X710" s="285"/>
      <c r="Y710" s="285"/>
      <c r="Z710" s="285"/>
    </row>
    <row r="711" spans="1:26" ht="9.75" customHeight="1">
      <c r="A711" s="285"/>
      <c r="B711" s="285"/>
      <c r="C711" s="288"/>
      <c r="D711" s="285"/>
      <c r="E711" s="285"/>
      <c r="F711" s="285"/>
      <c r="G711" s="285"/>
      <c r="H711" s="285"/>
      <c r="I711" s="288"/>
      <c r="J711" s="285"/>
      <c r="K711" s="288"/>
      <c r="L711" s="285"/>
      <c r="M711" s="285"/>
      <c r="N711" s="285"/>
      <c r="O711" s="285"/>
      <c r="P711" s="285"/>
      <c r="Q711" s="285"/>
      <c r="R711" s="285"/>
      <c r="S711" s="285"/>
      <c r="T711" s="285"/>
      <c r="U711" s="285"/>
      <c r="V711" s="285"/>
      <c r="W711" s="285"/>
      <c r="X711" s="285"/>
      <c r="Y711" s="285"/>
      <c r="Z711" s="285"/>
    </row>
    <row r="712" spans="1:26" ht="9.75" customHeight="1">
      <c r="A712" s="285"/>
      <c r="B712" s="285"/>
      <c r="C712" s="288"/>
      <c r="D712" s="285"/>
      <c r="E712" s="285"/>
      <c r="F712" s="285"/>
      <c r="G712" s="285"/>
      <c r="H712" s="285"/>
      <c r="I712" s="288"/>
      <c r="J712" s="285"/>
      <c r="K712" s="288"/>
      <c r="L712" s="285"/>
      <c r="M712" s="285"/>
      <c r="N712" s="285"/>
      <c r="O712" s="285"/>
      <c r="P712" s="285"/>
      <c r="Q712" s="285"/>
      <c r="R712" s="285"/>
      <c r="S712" s="285"/>
      <c r="T712" s="285"/>
      <c r="U712" s="285"/>
      <c r="V712" s="285"/>
      <c r="W712" s="285"/>
      <c r="X712" s="285"/>
      <c r="Y712" s="285"/>
      <c r="Z712" s="285"/>
    </row>
    <row r="713" spans="1:26" ht="9.75" customHeight="1">
      <c r="A713" s="285"/>
      <c r="B713" s="285"/>
      <c r="C713" s="288"/>
      <c r="D713" s="285"/>
      <c r="E713" s="285"/>
      <c r="F713" s="285"/>
      <c r="G713" s="285"/>
      <c r="H713" s="285"/>
      <c r="I713" s="288"/>
      <c r="J713" s="285"/>
      <c r="K713" s="288"/>
      <c r="L713" s="285"/>
      <c r="M713" s="285"/>
      <c r="N713" s="285"/>
      <c r="O713" s="285"/>
      <c r="P713" s="285"/>
      <c r="Q713" s="285"/>
      <c r="R713" s="285"/>
      <c r="S713" s="285"/>
      <c r="T713" s="285"/>
      <c r="U713" s="285"/>
      <c r="V713" s="285"/>
      <c r="W713" s="285"/>
      <c r="X713" s="285"/>
      <c r="Y713" s="285"/>
      <c r="Z713" s="285"/>
    </row>
    <row r="714" spans="1:26" ht="9.75" customHeight="1">
      <c r="A714" s="285"/>
      <c r="B714" s="285"/>
      <c r="C714" s="288"/>
      <c r="D714" s="285"/>
      <c r="E714" s="285"/>
      <c r="F714" s="285"/>
      <c r="G714" s="285"/>
      <c r="H714" s="285"/>
      <c r="I714" s="288"/>
      <c r="J714" s="285"/>
      <c r="K714" s="288"/>
      <c r="L714" s="285"/>
      <c r="M714" s="285"/>
      <c r="N714" s="285"/>
      <c r="O714" s="285"/>
      <c r="P714" s="285"/>
      <c r="Q714" s="285"/>
      <c r="R714" s="285"/>
      <c r="S714" s="285"/>
      <c r="T714" s="285"/>
      <c r="U714" s="285"/>
      <c r="V714" s="285"/>
      <c r="W714" s="285"/>
      <c r="X714" s="285"/>
      <c r="Y714" s="285"/>
      <c r="Z714" s="285"/>
    </row>
    <row r="715" spans="1:26" ht="9.75" customHeight="1">
      <c r="A715" s="285"/>
      <c r="B715" s="285"/>
      <c r="C715" s="288"/>
      <c r="D715" s="285"/>
      <c r="E715" s="285"/>
      <c r="F715" s="285"/>
      <c r="G715" s="285"/>
      <c r="H715" s="285"/>
      <c r="I715" s="288"/>
      <c r="J715" s="285"/>
      <c r="K715" s="288"/>
      <c r="L715" s="285"/>
      <c r="M715" s="285"/>
      <c r="N715" s="285"/>
      <c r="O715" s="285"/>
      <c r="P715" s="285"/>
      <c r="Q715" s="285"/>
      <c r="R715" s="285"/>
      <c r="S715" s="285"/>
      <c r="T715" s="285"/>
      <c r="U715" s="285"/>
      <c r="V715" s="285"/>
      <c r="W715" s="285"/>
      <c r="X715" s="285"/>
      <c r="Y715" s="285"/>
      <c r="Z715" s="285"/>
    </row>
    <row r="716" spans="1:26" ht="9.75" customHeight="1">
      <c r="A716" s="285"/>
      <c r="B716" s="285"/>
      <c r="C716" s="288"/>
      <c r="D716" s="285"/>
      <c r="E716" s="285"/>
      <c r="F716" s="285"/>
      <c r="G716" s="285"/>
      <c r="H716" s="285"/>
      <c r="I716" s="288"/>
      <c r="J716" s="285"/>
      <c r="K716" s="288"/>
      <c r="L716" s="285"/>
      <c r="M716" s="285"/>
      <c r="N716" s="285"/>
      <c r="O716" s="285"/>
      <c r="P716" s="285"/>
      <c r="Q716" s="285"/>
      <c r="R716" s="285"/>
      <c r="S716" s="285"/>
      <c r="T716" s="285"/>
      <c r="U716" s="285"/>
      <c r="V716" s="285"/>
      <c r="W716" s="285"/>
      <c r="X716" s="285"/>
      <c r="Y716" s="285"/>
      <c r="Z716" s="285"/>
    </row>
    <row r="717" spans="1:26" ht="9.75" customHeight="1">
      <c r="A717" s="285"/>
      <c r="B717" s="285"/>
      <c r="C717" s="288"/>
      <c r="D717" s="285"/>
      <c r="E717" s="285"/>
      <c r="F717" s="285"/>
      <c r="G717" s="285"/>
      <c r="H717" s="285"/>
      <c r="I717" s="288"/>
      <c r="J717" s="285"/>
      <c r="K717" s="288"/>
      <c r="L717" s="285"/>
      <c r="M717" s="285"/>
      <c r="N717" s="285"/>
      <c r="O717" s="285"/>
      <c r="P717" s="285"/>
      <c r="Q717" s="285"/>
      <c r="R717" s="285"/>
      <c r="S717" s="285"/>
      <c r="T717" s="285"/>
      <c r="U717" s="285"/>
      <c r="V717" s="285"/>
      <c r="W717" s="285"/>
      <c r="X717" s="285"/>
      <c r="Y717" s="285"/>
      <c r="Z717" s="285"/>
    </row>
    <row r="718" spans="1:26" ht="9.75" customHeight="1">
      <c r="A718" s="285"/>
      <c r="B718" s="285"/>
      <c r="C718" s="288"/>
      <c r="D718" s="285"/>
      <c r="E718" s="285"/>
      <c r="F718" s="285"/>
      <c r="G718" s="285"/>
      <c r="H718" s="285"/>
      <c r="I718" s="288"/>
      <c r="J718" s="285"/>
      <c r="K718" s="288"/>
      <c r="L718" s="285"/>
      <c r="M718" s="285"/>
      <c r="N718" s="285"/>
      <c r="O718" s="285"/>
      <c r="P718" s="285"/>
      <c r="Q718" s="285"/>
      <c r="R718" s="285"/>
      <c r="S718" s="285"/>
      <c r="T718" s="285"/>
      <c r="U718" s="285"/>
      <c r="V718" s="285"/>
      <c r="W718" s="285"/>
      <c r="X718" s="285"/>
      <c r="Y718" s="285"/>
      <c r="Z718" s="285"/>
    </row>
    <row r="719" spans="1:26" ht="9.75" customHeight="1">
      <c r="A719" s="285"/>
      <c r="B719" s="285"/>
      <c r="C719" s="288"/>
      <c r="D719" s="285"/>
      <c r="E719" s="285"/>
      <c r="F719" s="285"/>
      <c r="G719" s="285"/>
      <c r="H719" s="285"/>
      <c r="I719" s="288"/>
      <c r="J719" s="285"/>
      <c r="K719" s="288"/>
      <c r="L719" s="285"/>
      <c r="M719" s="285"/>
      <c r="N719" s="285"/>
      <c r="O719" s="285"/>
      <c r="P719" s="285"/>
      <c r="Q719" s="285"/>
      <c r="R719" s="285"/>
      <c r="S719" s="285"/>
      <c r="T719" s="285"/>
      <c r="U719" s="285"/>
      <c r="V719" s="285"/>
      <c r="W719" s="285"/>
      <c r="X719" s="285"/>
      <c r="Y719" s="285"/>
      <c r="Z719" s="285"/>
    </row>
    <row r="720" spans="1:26" ht="9.75" customHeight="1">
      <c r="A720" s="285"/>
      <c r="B720" s="285"/>
      <c r="C720" s="288"/>
      <c r="D720" s="285"/>
      <c r="E720" s="285"/>
      <c r="F720" s="285"/>
      <c r="G720" s="285"/>
      <c r="H720" s="285"/>
      <c r="I720" s="288"/>
      <c r="J720" s="285"/>
      <c r="K720" s="288"/>
      <c r="L720" s="285"/>
      <c r="M720" s="285"/>
      <c r="N720" s="285"/>
      <c r="O720" s="285"/>
      <c r="P720" s="285"/>
      <c r="Q720" s="285"/>
      <c r="R720" s="285"/>
      <c r="S720" s="285"/>
      <c r="T720" s="285"/>
      <c r="U720" s="285"/>
      <c r="V720" s="285"/>
      <c r="W720" s="285"/>
      <c r="X720" s="285"/>
      <c r="Y720" s="285"/>
      <c r="Z720" s="285"/>
    </row>
    <row r="721" spans="1:26" ht="9.75" customHeight="1">
      <c r="A721" s="285"/>
      <c r="B721" s="285"/>
      <c r="C721" s="288"/>
      <c r="D721" s="285"/>
      <c r="E721" s="285"/>
      <c r="F721" s="285"/>
      <c r="G721" s="285"/>
      <c r="H721" s="285"/>
      <c r="I721" s="288"/>
      <c r="J721" s="285"/>
      <c r="K721" s="288"/>
      <c r="L721" s="285"/>
      <c r="M721" s="285"/>
      <c r="N721" s="285"/>
      <c r="O721" s="285"/>
      <c r="P721" s="285"/>
      <c r="Q721" s="285"/>
      <c r="R721" s="285"/>
      <c r="S721" s="285"/>
      <c r="T721" s="285"/>
      <c r="U721" s="285"/>
      <c r="V721" s="285"/>
      <c r="W721" s="285"/>
      <c r="X721" s="285"/>
      <c r="Y721" s="285"/>
      <c r="Z721" s="285"/>
    </row>
    <row r="722" spans="1:26" ht="9.75" customHeight="1">
      <c r="A722" s="285"/>
      <c r="B722" s="285"/>
      <c r="C722" s="288"/>
      <c r="D722" s="285"/>
      <c r="E722" s="285"/>
      <c r="F722" s="285"/>
      <c r="G722" s="285"/>
      <c r="H722" s="285"/>
      <c r="I722" s="288"/>
      <c r="J722" s="285"/>
      <c r="K722" s="288"/>
      <c r="L722" s="285"/>
      <c r="M722" s="285"/>
      <c r="N722" s="285"/>
      <c r="O722" s="285"/>
      <c r="P722" s="285"/>
      <c r="Q722" s="285"/>
      <c r="R722" s="285"/>
      <c r="S722" s="285"/>
      <c r="T722" s="285"/>
      <c r="U722" s="285"/>
      <c r="V722" s="285"/>
      <c r="W722" s="285"/>
      <c r="X722" s="285"/>
      <c r="Y722" s="285"/>
      <c r="Z722" s="285"/>
    </row>
    <row r="723" spans="1:26" ht="9.75" customHeight="1">
      <c r="A723" s="285"/>
      <c r="B723" s="285"/>
      <c r="C723" s="288"/>
      <c r="D723" s="285"/>
      <c r="E723" s="285"/>
      <c r="F723" s="285"/>
      <c r="G723" s="285"/>
      <c r="H723" s="285"/>
      <c r="I723" s="288"/>
      <c r="J723" s="285"/>
      <c r="K723" s="288"/>
      <c r="L723" s="285"/>
      <c r="M723" s="285"/>
      <c r="N723" s="285"/>
      <c r="O723" s="285"/>
      <c r="P723" s="285"/>
      <c r="Q723" s="285"/>
      <c r="R723" s="285"/>
      <c r="S723" s="285"/>
      <c r="T723" s="285"/>
      <c r="U723" s="285"/>
      <c r="V723" s="285"/>
      <c r="W723" s="285"/>
      <c r="X723" s="285"/>
      <c r="Y723" s="285"/>
      <c r="Z723" s="285"/>
    </row>
    <row r="724" spans="1:26" ht="9.75" customHeight="1">
      <c r="A724" s="285"/>
      <c r="B724" s="285"/>
      <c r="C724" s="288"/>
      <c r="D724" s="285"/>
      <c r="E724" s="285"/>
      <c r="F724" s="285"/>
      <c r="G724" s="285"/>
      <c r="H724" s="285"/>
      <c r="I724" s="288"/>
      <c r="J724" s="285"/>
      <c r="K724" s="288"/>
      <c r="L724" s="285"/>
      <c r="M724" s="285"/>
      <c r="N724" s="285"/>
      <c r="O724" s="285"/>
      <c r="P724" s="285"/>
      <c r="Q724" s="285"/>
      <c r="R724" s="285"/>
      <c r="S724" s="285"/>
      <c r="T724" s="285"/>
      <c r="U724" s="285"/>
      <c r="V724" s="285"/>
      <c r="W724" s="285"/>
      <c r="X724" s="285"/>
      <c r="Y724" s="285"/>
      <c r="Z724" s="285"/>
    </row>
    <row r="725" spans="1:26" ht="9.75" customHeight="1">
      <c r="A725" s="285"/>
      <c r="B725" s="285"/>
      <c r="C725" s="288"/>
      <c r="D725" s="285"/>
      <c r="E725" s="285"/>
      <c r="F725" s="285"/>
      <c r="G725" s="285"/>
      <c r="H725" s="285"/>
      <c r="I725" s="288"/>
      <c r="J725" s="285"/>
      <c r="K725" s="288"/>
      <c r="L725" s="285"/>
      <c r="M725" s="285"/>
      <c r="N725" s="285"/>
      <c r="O725" s="285"/>
      <c r="P725" s="285"/>
      <c r="Q725" s="285"/>
      <c r="R725" s="285"/>
      <c r="S725" s="285"/>
      <c r="T725" s="285"/>
      <c r="U725" s="285"/>
      <c r="V725" s="285"/>
      <c r="W725" s="285"/>
      <c r="X725" s="285"/>
      <c r="Y725" s="285"/>
      <c r="Z725" s="285"/>
    </row>
    <row r="726" spans="1:26" ht="9.75" customHeight="1">
      <c r="A726" s="285"/>
      <c r="B726" s="285"/>
      <c r="C726" s="288"/>
      <c r="D726" s="285"/>
      <c r="E726" s="285"/>
      <c r="F726" s="285"/>
      <c r="G726" s="285"/>
      <c r="H726" s="285"/>
      <c r="I726" s="288"/>
      <c r="J726" s="285"/>
      <c r="K726" s="288"/>
      <c r="L726" s="285"/>
      <c r="M726" s="285"/>
      <c r="N726" s="285"/>
      <c r="O726" s="285"/>
      <c r="P726" s="285"/>
      <c r="Q726" s="285"/>
      <c r="R726" s="285"/>
      <c r="S726" s="285"/>
      <c r="T726" s="285"/>
      <c r="U726" s="285"/>
      <c r="V726" s="285"/>
      <c r="W726" s="285"/>
      <c r="X726" s="285"/>
      <c r="Y726" s="285"/>
      <c r="Z726" s="285"/>
    </row>
    <row r="727" spans="1:26" ht="9.75" customHeight="1">
      <c r="A727" s="285"/>
      <c r="B727" s="285"/>
      <c r="C727" s="288"/>
      <c r="D727" s="285"/>
      <c r="E727" s="285"/>
      <c r="F727" s="285"/>
      <c r="G727" s="285"/>
      <c r="H727" s="285"/>
      <c r="I727" s="288"/>
      <c r="J727" s="285"/>
      <c r="K727" s="288"/>
      <c r="L727" s="285"/>
      <c r="M727" s="285"/>
      <c r="N727" s="285"/>
      <c r="O727" s="285"/>
      <c r="P727" s="285"/>
      <c r="Q727" s="285"/>
      <c r="R727" s="285"/>
      <c r="S727" s="285"/>
      <c r="T727" s="285"/>
      <c r="U727" s="285"/>
      <c r="V727" s="285"/>
      <c r="W727" s="285"/>
      <c r="X727" s="285"/>
      <c r="Y727" s="285"/>
      <c r="Z727" s="285"/>
    </row>
    <row r="728" spans="1:26" ht="9.75" customHeight="1">
      <c r="A728" s="285"/>
      <c r="B728" s="285"/>
      <c r="C728" s="288"/>
      <c r="D728" s="285"/>
      <c r="E728" s="285"/>
      <c r="F728" s="285"/>
      <c r="G728" s="285"/>
      <c r="H728" s="285"/>
      <c r="I728" s="288"/>
      <c r="J728" s="285"/>
      <c r="K728" s="288"/>
      <c r="L728" s="285"/>
      <c r="M728" s="285"/>
      <c r="N728" s="285"/>
      <c r="O728" s="285"/>
      <c r="P728" s="285"/>
      <c r="Q728" s="285"/>
      <c r="R728" s="285"/>
      <c r="S728" s="285"/>
      <c r="T728" s="285"/>
      <c r="U728" s="285"/>
      <c r="V728" s="285"/>
      <c r="W728" s="285"/>
      <c r="X728" s="285"/>
      <c r="Y728" s="285"/>
      <c r="Z728" s="285"/>
    </row>
    <row r="729" spans="1:26" ht="9.75" customHeight="1">
      <c r="A729" s="285"/>
      <c r="B729" s="285"/>
      <c r="C729" s="288"/>
      <c r="D729" s="285"/>
      <c r="E729" s="285"/>
      <c r="F729" s="285"/>
      <c r="G729" s="285"/>
      <c r="H729" s="285"/>
      <c r="I729" s="288"/>
      <c r="J729" s="285"/>
      <c r="K729" s="288"/>
      <c r="L729" s="285"/>
      <c r="M729" s="285"/>
      <c r="N729" s="285"/>
      <c r="O729" s="285"/>
      <c r="P729" s="285"/>
      <c r="Q729" s="285"/>
      <c r="R729" s="285"/>
      <c r="S729" s="285"/>
      <c r="T729" s="285"/>
      <c r="U729" s="285"/>
      <c r="V729" s="285"/>
      <c r="W729" s="285"/>
      <c r="X729" s="285"/>
      <c r="Y729" s="285"/>
      <c r="Z729" s="285"/>
    </row>
    <row r="730" spans="1:26" ht="9.75" customHeight="1">
      <c r="A730" s="285"/>
      <c r="B730" s="285"/>
      <c r="C730" s="288"/>
      <c r="D730" s="285"/>
      <c r="E730" s="285"/>
      <c r="F730" s="285"/>
      <c r="G730" s="285"/>
      <c r="H730" s="285"/>
      <c r="I730" s="288"/>
      <c r="J730" s="285"/>
      <c r="K730" s="288"/>
      <c r="L730" s="285"/>
      <c r="M730" s="285"/>
      <c r="N730" s="285"/>
      <c r="O730" s="285"/>
      <c r="P730" s="285"/>
      <c r="Q730" s="285"/>
      <c r="R730" s="285"/>
      <c r="S730" s="285"/>
      <c r="T730" s="285"/>
      <c r="U730" s="285"/>
      <c r="V730" s="285"/>
      <c r="W730" s="285"/>
      <c r="X730" s="285"/>
      <c r="Y730" s="285"/>
      <c r="Z730" s="285"/>
    </row>
    <row r="731" spans="1:26" ht="9.75" customHeight="1">
      <c r="A731" s="285"/>
      <c r="B731" s="285"/>
      <c r="C731" s="288"/>
      <c r="D731" s="285"/>
      <c r="E731" s="285"/>
      <c r="F731" s="285"/>
      <c r="G731" s="285"/>
      <c r="H731" s="285"/>
      <c r="I731" s="288"/>
      <c r="J731" s="285"/>
      <c r="K731" s="288"/>
      <c r="L731" s="285"/>
      <c r="M731" s="285"/>
      <c r="N731" s="285"/>
      <c r="O731" s="285"/>
      <c r="P731" s="285"/>
      <c r="Q731" s="285"/>
      <c r="R731" s="285"/>
      <c r="S731" s="285"/>
      <c r="T731" s="285"/>
      <c r="U731" s="285"/>
      <c r="V731" s="285"/>
      <c r="W731" s="285"/>
      <c r="X731" s="285"/>
      <c r="Y731" s="285"/>
      <c r="Z731" s="285"/>
    </row>
    <row r="732" spans="1:26" ht="9.75" customHeight="1">
      <c r="A732" s="285"/>
      <c r="B732" s="285"/>
      <c r="C732" s="288"/>
      <c r="D732" s="285"/>
      <c r="E732" s="285"/>
      <c r="F732" s="285"/>
      <c r="G732" s="285"/>
      <c r="H732" s="285"/>
      <c r="I732" s="288"/>
      <c r="J732" s="285"/>
      <c r="K732" s="288"/>
      <c r="L732" s="285"/>
      <c r="M732" s="285"/>
      <c r="N732" s="285"/>
      <c r="O732" s="285"/>
      <c r="P732" s="285"/>
      <c r="Q732" s="285"/>
      <c r="R732" s="285"/>
      <c r="S732" s="285"/>
      <c r="T732" s="285"/>
      <c r="U732" s="285"/>
      <c r="V732" s="285"/>
      <c r="W732" s="285"/>
      <c r="X732" s="285"/>
      <c r="Y732" s="285"/>
      <c r="Z732" s="285"/>
    </row>
    <row r="733" spans="1:26" ht="9.75" customHeight="1">
      <c r="A733" s="285"/>
      <c r="B733" s="285"/>
      <c r="C733" s="288"/>
      <c r="D733" s="285"/>
      <c r="E733" s="285"/>
      <c r="F733" s="285"/>
      <c r="G733" s="285"/>
      <c r="H733" s="285"/>
      <c r="I733" s="288"/>
      <c r="J733" s="285"/>
      <c r="K733" s="288"/>
      <c r="L733" s="285"/>
      <c r="M733" s="285"/>
      <c r="N733" s="285"/>
      <c r="O733" s="285"/>
      <c r="P733" s="285"/>
      <c r="Q733" s="285"/>
      <c r="R733" s="285"/>
      <c r="S733" s="285"/>
      <c r="T733" s="285"/>
      <c r="U733" s="285"/>
      <c r="V733" s="285"/>
      <c r="W733" s="285"/>
      <c r="X733" s="285"/>
      <c r="Y733" s="285"/>
      <c r="Z733" s="285"/>
    </row>
    <row r="734" spans="1:26" ht="9.75" customHeight="1">
      <c r="A734" s="285"/>
      <c r="B734" s="285"/>
      <c r="C734" s="288"/>
      <c r="D734" s="285"/>
      <c r="E734" s="285"/>
      <c r="F734" s="285"/>
      <c r="G734" s="285"/>
      <c r="H734" s="285"/>
      <c r="I734" s="288"/>
      <c r="J734" s="285"/>
      <c r="K734" s="288"/>
      <c r="L734" s="285"/>
      <c r="M734" s="285"/>
      <c r="N734" s="285"/>
      <c r="O734" s="285"/>
      <c r="P734" s="285"/>
      <c r="Q734" s="285"/>
      <c r="R734" s="285"/>
      <c r="S734" s="285"/>
      <c r="T734" s="285"/>
      <c r="U734" s="285"/>
      <c r="V734" s="285"/>
      <c r="W734" s="285"/>
      <c r="X734" s="285"/>
      <c r="Y734" s="285"/>
      <c r="Z734" s="285"/>
    </row>
    <row r="735" spans="1:26" ht="9.75" customHeight="1">
      <c r="A735" s="285"/>
      <c r="B735" s="285"/>
      <c r="C735" s="288"/>
      <c r="D735" s="285"/>
      <c r="E735" s="285"/>
      <c r="F735" s="285"/>
      <c r="G735" s="285"/>
      <c r="H735" s="285"/>
      <c r="I735" s="288"/>
      <c r="J735" s="285"/>
      <c r="K735" s="288"/>
      <c r="L735" s="285"/>
      <c r="M735" s="285"/>
      <c r="N735" s="285"/>
      <c r="O735" s="285"/>
      <c r="P735" s="285"/>
      <c r="Q735" s="285"/>
      <c r="R735" s="285"/>
      <c r="S735" s="285"/>
      <c r="T735" s="285"/>
      <c r="U735" s="285"/>
      <c r="V735" s="285"/>
      <c r="W735" s="285"/>
      <c r="X735" s="285"/>
      <c r="Y735" s="285"/>
      <c r="Z735" s="285"/>
    </row>
    <row r="736" spans="1:26" ht="9.75" customHeight="1">
      <c r="A736" s="285"/>
      <c r="B736" s="285"/>
      <c r="C736" s="288"/>
      <c r="D736" s="285"/>
      <c r="E736" s="285"/>
      <c r="F736" s="285"/>
      <c r="G736" s="285"/>
      <c r="H736" s="285"/>
      <c r="I736" s="288"/>
      <c r="J736" s="285"/>
      <c r="K736" s="288"/>
      <c r="L736" s="285"/>
      <c r="M736" s="285"/>
      <c r="N736" s="285"/>
      <c r="O736" s="285"/>
      <c r="P736" s="285"/>
      <c r="Q736" s="285"/>
      <c r="R736" s="285"/>
      <c r="S736" s="285"/>
      <c r="T736" s="285"/>
      <c r="U736" s="285"/>
      <c r="V736" s="285"/>
      <c r="W736" s="285"/>
      <c r="X736" s="285"/>
      <c r="Y736" s="285"/>
      <c r="Z736" s="285"/>
    </row>
    <row r="737" spans="1:26" ht="9.75" customHeight="1">
      <c r="A737" s="285"/>
      <c r="B737" s="285"/>
      <c r="C737" s="288"/>
      <c r="D737" s="285"/>
      <c r="E737" s="285"/>
      <c r="F737" s="285"/>
      <c r="G737" s="285"/>
      <c r="H737" s="285"/>
      <c r="I737" s="288"/>
      <c r="J737" s="285"/>
      <c r="K737" s="288"/>
      <c r="L737" s="285"/>
      <c r="M737" s="285"/>
      <c r="N737" s="285"/>
      <c r="O737" s="285"/>
      <c r="P737" s="285"/>
      <c r="Q737" s="285"/>
      <c r="R737" s="285"/>
      <c r="S737" s="285"/>
      <c r="T737" s="285"/>
      <c r="U737" s="285"/>
      <c r="V737" s="285"/>
      <c r="W737" s="285"/>
      <c r="X737" s="285"/>
      <c r="Y737" s="285"/>
      <c r="Z737" s="285"/>
    </row>
    <row r="738" spans="1:26" ht="9.75" customHeight="1">
      <c r="A738" s="285"/>
      <c r="B738" s="285"/>
      <c r="C738" s="288"/>
      <c r="D738" s="285"/>
      <c r="E738" s="285"/>
      <c r="F738" s="285"/>
      <c r="G738" s="285"/>
      <c r="H738" s="285"/>
      <c r="I738" s="288"/>
      <c r="J738" s="285"/>
      <c r="K738" s="288"/>
      <c r="L738" s="285"/>
      <c r="M738" s="285"/>
      <c r="N738" s="285"/>
      <c r="O738" s="285"/>
      <c r="P738" s="285"/>
      <c r="Q738" s="285"/>
      <c r="R738" s="285"/>
      <c r="S738" s="285"/>
      <c r="T738" s="285"/>
      <c r="U738" s="285"/>
      <c r="V738" s="285"/>
      <c r="W738" s="285"/>
      <c r="X738" s="285"/>
      <c r="Y738" s="285"/>
      <c r="Z738" s="285"/>
    </row>
    <row r="739" spans="1:26" ht="9.75" customHeight="1">
      <c r="A739" s="285"/>
      <c r="B739" s="285"/>
      <c r="C739" s="288"/>
      <c r="D739" s="285"/>
      <c r="E739" s="285"/>
      <c r="F739" s="285"/>
      <c r="G739" s="285"/>
      <c r="H739" s="285"/>
      <c r="I739" s="288"/>
      <c r="J739" s="285"/>
      <c r="K739" s="288"/>
      <c r="L739" s="285"/>
      <c r="M739" s="285"/>
      <c r="N739" s="285"/>
      <c r="O739" s="285"/>
      <c r="P739" s="285"/>
      <c r="Q739" s="285"/>
      <c r="R739" s="285"/>
      <c r="S739" s="285"/>
      <c r="T739" s="285"/>
      <c r="U739" s="285"/>
      <c r="V739" s="285"/>
      <c r="W739" s="285"/>
      <c r="X739" s="285"/>
      <c r="Y739" s="285"/>
      <c r="Z739" s="285"/>
    </row>
    <row r="740" spans="1:26" ht="9.75" customHeight="1">
      <c r="A740" s="285"/>
      <c r="B740" s="285"/>
      <c r="C740" s="288"/>
      <c r="D740" s="285"/>
      <c r="E740" s="285"/>
      <c r="F740" s="285"/>
      <c r="G740" s="285"/>
      <c r="H740" s="285"/>
      <c r="I740" s="288"/>
      <c r="J740" s="285"/>
      <c r="K740" s="288"/>
      <c r="L740" s="285"/>
      <c r="M740" s="285"/>
      <c r="N740" s="285"/>
      <c r="O740" s="285"/>
      <c r="P740" s="285"/>
      <c r="Q740" s="285"/>
      <c r="R740" s="285"/>
      <c r="S740" s="285"/>
      <c r="T740" s="285"/>
      <c r="U740" s="285"/>
      <c r="V740" s="285"/>
      <c r="W740" s="285"/>
      <c r="X740" s="285"/>
      <c r="Y740" s="285"/>
      <c r="Z740" s="285"/>
    </row>
    <row r="741" spans="1:26" ht="9.75" customHeight="1">
      <c r="A741" s="285"/>
      <c r="B741" s="285"/>
      <c r="C741" s="288"/>
      <c r="D741" s="285"/>
      <c r="E741" s="285"/>
      <c r="F741" s="285"/>
      <c r="G741" s="285"/>
      <c r="H741" s="285"/>
      <c r="I741" s="288"/>
      <c r="J741" s="285"/>
      <c r="K741" s="288"/>
      <c r="L741" s="285"/>
      <c r="M741" s="285"/>
      <c r="N741" s="285"/>
      <c r="O741" s="285"/>
      <c r="P741" s="285"/>
      <c r="Q741" s="285"/>
      <c r="R741" s="285"/>
      <c r="S741" s="285"/>
      <c r="T741" s="285"/>
      <c r="U741" s="285"/>
      <c r="V741" s="285"/>
      <c r="W741" s="285"/>
      <c r="X741" s="285"/>
      <c r="Y741" s="285"/>
      <c r="Z741" s="285"/>
    </row>
    <row r="742" spans="1:26" ht="9.75" customHeight="1">
      <c r="A742" s="285"/>
      <c r="B742" s="285"/>
      <c r="C742" s="288"/>
      <c r="D742" s="285"/>
      <c r="E742" s="285"/>
      <c r="F742" s="285"/>
      <c r="G742" s="285"/>
      <c r="H742" s="285"/>
      <c r="I742" s="288"/>
      <c r="J742" s="285"/>
      <c r="K742" s="288"/>
      <c r="L742" s="285"/>
      <c r="M742" s="285"/>
      <c r="N742" s="285"/>
      <c r="O742" s="285"/>
      <c r="P742" s="285"/>
      <c r="Q742" s="285"/>
      <c r="R742" s="285"/>
      <c r="S742" s="285"/>
      <c r="T742" s="285"/>
      <c r="U742" s="285"/>
      <c r="V742" s="285"/>
      <c r="W742" s="285"/>
      <c r="X742" s="285"/>
      <c r="Y742" s="285"/>
      <c r="Z742" s="285"/>
    </row>
    <row r="743" spans="1:26" ht="9.75" customHeight="1">
      <c r="A743" s="285"/>
      <c r="B743" s="285"/>
      <c r="C743" s="288"/>
      <c r="D743" s="285"/>
      <c r="E743" s="285"/>
      <c r="F743" s="285"/>
      <c r="G743" s="285"/>
      <c r="H743" s="285"/>
      <c r="I743" s="288"/>
      <c r="J743" s="285"/>
      <c r="K743" s="288"/>
      <c r="L743" s="285"/>
      <c r="M743" s="285"/>
      <c r="N743" s="285"/>
      <c r="O743" s="285"/>
      <c r="P743" s="285"/>
      <c r="Q743" s="285"/>
      <c r="R743" s="285"/>
      <c r="S743" s="285"/>
      <c r="T743" s="285"/>
      <c r="U743" s="285"/>
      <c r="V743" s="285"/>
      <c r="W743" s="285"/>
      <c r="X743" s="285"/>
      <c r="Y743" s="285"/>
      <c r="Z743" s="285"/>
    </row>
    <row r="744" spans="1:26" ht="9.75" customHeight="1">
      <c r="A744" s="285"/>
      <c r="B744" s="285"/>
      <c r="C744" s="288"/>
      <c r="D744" s="285"/>
      <c r="E744" s="285"/>
      <c r="F744" s="285"/>
      <c r="G744" s="285"/>
      <c r="H744" s="285"/>
      <c r="I744" s="288"/>
      <c r="J744" s="285"/>
      <c r="K744" s="288"/>
      <c r="L744" s="285"/>
      <c r="M744" s="285"/>
      <c r="N744" s="285"/>
      <c r="O744" s="285"/>
      <c r="P744" s="285"/>
      <c r="Q744" s="285"/>
      <c r="R744" s="285"/>
      <c r="S744" s="285"/>
      <c r="T744" s="285"/>
      <c r="U744" s="285"/>
      <c r="V744" s="285"/>
      <c r="W744" s="285"/>
      <c r="X744" s="285"/>
      <c r="Y744" s="285"/>
      <c r="Z744" s="285"/>
    </row>
    <row r="745" spans="1:26" ht="9.75" customHeight="1">
      <c r="A745" s="285"/>
      <c r="B745" s="285"/>
      <c r="C745" s="288"/>
      <c r="D745" s="285"/>
      <c r="E745" s="285"/>
      <c r="F745" s="285"/>
      <c r="G745" s="285"/>
      <c r="H745" s="285"/>
      <c r="I745" s="288"/>
      <c r="J745" s="285"/>
      <c r="K745" s="288"/>
      <c r="L745" s="285"/>
      <c r="M745" s="285"/>
      <c r="N745" s="285"/>
      <c r="O745" s="285"/>
      <c r="P745" s="285"/>
      <c r="Q745" s="285"/>
      <c r="R745" s="285"/>
      <c r="S745" s="285"/>
      <c r="T745" s="285"/>
      <c r="U745" s="285"/>
      <c r="V745" s="285"/>
      <c r="W745" s="285"/>
      <c r="X745" s="285"/>
      <c r="Y745" s="285"/>
      <c r="Z745" s="285"/>
    </row>
    <row r="746" spans="1:26" ht="9.75" customHeight="1">
      <c r="A746" s="285"/>
      <c r="B746" s="285"/>
      <c r="C746" s="288"/>
      <c r="D746" s="285"/>
      <c r="E746" s="285"/>
      <c r="F746" s="285"/>
      <c r="G746" s="285"/>
      <c r="H746" s="285"/>
      <c r="I746" s="288"/>
      <c r="J746" s="285"/>
      <c r="K746" s="288"/>
      <c r="L746" s="285"/>
      <c r="M746" s="285"/>
      <c r="N746" s="285"/>
      <c r="O746" s="285"/>
      <c r="P746" s="285"/>
      <c r="Q746" s="285"/>
      <c r="R746" s="285"/>
      <c r="S746" s="285"/>
      <c r="T746" s="285"/>
      <c r="U746" s="285"/>
      <c r="V746" s="285"/>
      <c r="W746" s="285"/>
      <c r="X746" s="285"/>
      <c r="Y746" s="285"/>
      <c r="Z746" s="285"/>
    </row>
    <row r="747" spans="1:26" ht="9.75" customHeight="1">
      <c r="A747" s="285"/>
      <c r="B747" s="285"/>
      <c r="C747" s="288"/>
      <c r="D747" s="285"/>
      <c r="E747" s="285"/>
      <c r="F747" s="285"/>
      <c r="G747" s="285"/>
      <c r="H747" s="285"/>
      <c r="I747" s="288"/>
      <c r="J747" s="285"/>
      <c r="K747" s="288"/>
      <c r="L747" s="285"/>
      <c r="M747" s="285"/>
      <c r="N747" s="285"/>
      <c r="O747" s="285"/>
      <c r="P747" s="285"/>
      <c r="Q747" s="285"/>
      <c r="R747" s="285"/>
      <c r="S747" s="285"/>
      <c r="T747" s="285"/>
      <c r="U747" s="285"/>
      <c r="V747" s="285"/>
      <c r="W747" s="285"/>
      <c r="X747" s="285"/>
      <c r="Y747" s="285"/>
      <c r="Z747" s="285"/>
    </row>
    <row r="748" spans="1:26" ht="9.75" customHeight="1">
      <c r="A748" s="285"/>
      <c r="B748" s="285"/>
      <c r="C748" s="288"/>
      <c r="D748" s="285"/>
      <c r="E748" s="285"/>
      <c r="F748" s="285"/>
      <c r="G748" s="285"/>
      <c r="H748" s="285"/>
      <c r="I748" s="288"/>
      <c r="J748" s="285"/>
      <c r="K748" s="288"/>
      <c r="L748" s="285"/>
      <c r="M748" s="285"/>
      <c r="N748" s="285"/>
      <c r="O748" s="285"/>
      <c r="P748" s="285"/>
      <c r="Q748" s="285"/>
      <c r="R748" s="285"/>
      <c r="S748" s="285"/>
      <c r="T748" s="285"/>
      <c r="U748" s="285"/>
      <c r="V748" s="285"/>
      <c r="W748" s="285"/>
      <c r="X748" s="285"/>
      <c r="Y748" s="285"/>
      <c r="Z748" s="285"/>
    </row>
    <row r="749" spans="1:26" ht="9.75" customHeight="1">
      <c r="A749" s="285"/>
      <c r="B749" s="285"/>
      <c r="C749" s="288"/>
      <c r="D749" s="285"/>
      <c r="E749" s="285"/>
      <c r="F749" s="285"/>
      <c r="G749" s="285"/>
      <c r="H749" s="285"/>
      <c r="I749" s="288"/>
      <c r="J749" s="285"/>
      <c r="K749" s="288"/>
      <c r="L749" s="285"/>
      <c r="M749" s="285"/>
      <c r="N749" s="285"/>
      <c r="O749" s="285"/>
      <c r="P749" s="285"/>
      <c r="Q749" s="285"/>
      <c r="R749" s="285"/>
      <c r="S749" s="285"/>
      <c r="T749" s="285"/>
      <c r="U749" s="285"/>
      <c r="V749" s="285"/>
      <c r="W749" s="285"/>
      <c r="X749" s="285"/>
      <c r="Y749" s="285"/>
      <c r="Z749" s="285"/>
    </row>
    <row r="750" spans="1:26" ht="9.75" customHeight="1">
      <c r="A750" s="285"/>
      <c r="B750" s="285"/>
      <c r="C750" s="288"/>
      <c r="D750" s="285"/>
      <c r="E750" s="285"/>
      <c r="F750" s="285"/>
      <c r="G750" s="285"/>
      <c r="H750" s="285"/>
      <c r="I750" s="288"/>
      <c r="J750" s="285"/>
      <c r="K750" s="288"/>
      <c r="L750" s="285"/>
      <c r="M750" s="285"/>
      <c r="N750" s="285"/>
      <c r="O750" s="285"/>
      <c r="P750" s="285"/>
      <c r="Q750" s="285"/>
      <c r="R750" s="285"/>
      <c r="S750" s="285"/>
      <c r="T750" s="285"/>
      <c r="U750" s="285"/>
      <c r="V750" s="285"/>
      <c r="W750" s="285"/>
      <c r="X750" s="285"/>
      <c r="Y750" s="285"/>
      <c r="Z750" s="285"/>
    </row>
    <row r="751" spans="1:26" ht="9.75" customHeight="1">
      <c r="A751" s="285"/>
      <c r="B751" s="285"/>
      <c r="C751" s="288"/>
      <c r="D751" s="285"/>
      <c r="E751" s="285"/>
      <c r="F751" s="285"/>
      <c r="G751" s="285"/>
      <c r="H751" s="285"/>
      <c r="I751" s="288"/>
      <c r="J751" s="285"/>
      <c r="K751" s="288"/>
      <c r="L751" s="285"/>
      <c r="M751" s="285"/>
      <c r="N751" s="285"/>
      <c r="O751" s="285"/>
      <c r="P751" s="285"/>
      <c r="Q751" s="285"/>
      <c r="R751" s="285"/>
      <c r="S751" s="285"/>
      <c r="T751" s="285"/>
      <c r="U751" s="285"/>
      <c r="V751" s="285"/>
      <c r="W751" s="285"/>
      <c r="X751" s="285"/>
      <c r="Y751" s="285"/>
      <c r="Z751" s="285"/>
    </row>
    <row r="752" spans="1:26" ht="9.75" customHeight="1">
      <c r="A752" s="285"/>
      <c r="B752" s="285"/>
      <c r="C752" s="288"/>
      <c r="D752" s="285"/>
      <c r="E752" s="285"/>
      <c r="F752" s="285"/>
      <c r="G752" s="285"/>
      <c r="H752" s="285"/>
      <c r="I752" s="288"/>
      <c r="J752" s="285"/>
      <c r="K752" s="288"/>
      <c r="L752" s="285"/>
      <c r="M752" s="285"/>
      <c r="N752" s="285"/>
      <c r="O752" s="285"/>
      <c r="P752" s="285"/>
      <c r="Q752" s="285"/>
      <c r="R752" s="285"/>
      <c r="S752" s="285"/>
      <c r="T752" s="285"/>
      <c r="U752" s="285"/>
      <c r="V752" s="285"/>
      <c r="W752" s="285"/>
      <c r="X752" s="285"/>
      <c r="Y752" s="285"/>
      <c r="Z752" s="285"/>
    </row>
    <row r="753" spans="1:26" ht="9.75" customHeight="1">
      <c r="A753" s="285"/>
      <c r="B753" s="285"/>
      <c r="C753" s="288"/>
      <c r="D753" s="285"/>
      <c r="E753" s="285"/>
      <c r="F753" s="285"/>
      <c r="G753" s="285"/>
      <c r="H753" s="285"/>
      <c r="I753" s="288"/>
      <c r="J753" s="285"/>
      <c r="K753" s="288"/>
      <c r="L753" s="285"/>
      <c r="M753" s="285"/>
      <c r="N753" s="285"/>
      <c r="O753" s="285"/>
      <c r="P753" s="285"/>
      <c r="Q753" s="285"/>
      <c r="R753" s="285"/>
      <c r="S753" s="285"/>
      <c r="T753" s="285"/>
      <c r="U753" s="285"/>
      <c r="V753" s="285"/>
      <c r="W753" s="285"/>
      <c r="X753" s="285"/>
      <c r="Y753" s="285"/>
      <c r="Z753" s="285"/>
    </row>
    <row r="754" spans="1:26" ht="9.75" customHeight="1">
      <c r="A754" s="285"/>
      <c r="B754" s="285"/>
      <c r="C754" s="288"/>
      <c r="D754" s="285"/>
      <c r="E754" s="285"/>
      <c r="F754" s="285"/>
      <c r="G754" s="285"/>
      <c r="H754" s="285"/>
      <c r="I754" s="288"/>
      <c r="J754" s="285"/>
      <c r="K754" s="288"/>
      <c r="L754" s="285"/>
      <c r="M754" s="285"/>
      <c r="N754" s="285"/>
      <c r="O754" s="285"/>
      <c r="P754" s="285"/>
      <c r="Q754" s="285"/>
      <c r="R754" s="285"/>
      <c r="S754" s="285"/>
      <c r="T754" s="285"/>
      <c r="U754" s="285"/>
      <c r="V754" s="285"/>
      <c r="W754" s="285"/>
      <c r="X754" s="285"/>
      <c r="Y754" s="285"/>
      <c r="Z754" s="285"/>
    </row>
    <row r="755" spans="1:26" ht="9.75" customHeight="1">
      <c r="A755" s="285"/>
      <c r="B755" s="285"/>
      <c r="C755" s="288"/>
      <c r="D755" s="285"/>
      <c r="E755" s="285"/>
      <c r="F755" s="285"/>
      <c r="G755" s="285"/>
      <c r="H755" s="285"/>
      <c r="I755" s="288"/>
      <c r="J755" s="285"/>
      <c r="K755" s="288"/>
      <c r="L755" s="285"/>
      <c r="M755" s="285"/>
      <c r="N755" s="285"/>
      <c r="O755" s="285"/>
      <c r="P755" s="285"/>
      <c r="Q755" s="285"/>
      <c r="R755" s="285"/>
      <c r="S755" s="285"/>
      <c r="T755" s="285"/>
      <c r="U755" s="285"/>
      <c r="V755" s="285"/>
      <c r="W755" s="285"/>
      <c r="X755" s="285"/>
      <c r="Y755" s="285"/>
      <c r="Z755" s="285"/>
    </row>
    <row r="756" spans="1:26" ht="9.75" customHeight="1">
      <c r="A756" s="285"/>
      <c r="B756" s="285"/>
      <c r="C756" s="288"/>
      <c r="D756" s="285"/>
      <c r="E756" s="285"/>
      <c r="F756" s="285"/>
      <c r="G756" s="285"/>
      <c r="H756" s="285"/>
      <c r="I756" s="288"/>
      <c r="J756" s="285"/>
      <c r="K756" s="288"/>
      <c r="L756" s="285"/>
      <c r="M756" s="285"/>
      <c r="N756" s="285"/>
      <c r="O756" s="285"/>
      <c r="P756" s="285"/>
      <c r="Q756" s="285"/>
      <c r="R756" s="285"/>
      <c r="S756" s="285"/>
      <c r="T756" s="285"/>
      <c r="U756" s="285"/>
      <c r="V756" s="285"/>
      <c r="W756" s="285"/>
      <c r="X756" s="285"/>
      <c r="Y756" s="285"/>
      <c r="Z756" s="285"/>
    </row>
    <row r="757" spans="1:26" ht="9.75" customHeight="1">
      <c r="A757" s="285"/>
      <c r="B757" s="285"/>
      <c r="C757" s="288"/>
      <c r="D757" s="285"/>
      <c r="E757" s="285"/>
      <c r="F757" s="285"/>
      <c r="G757" s="285"/>
      <c r="H757" s="285"/>
      <c r="I757" s="288"/>
      <c r="J757" s="285"/>
      <c r="K757" s="288"/>
      <c r="L757" s="285"/>
      <c r="M757" s="285"/>
      <c r="N757" s="285"/>
      <c r="O757" s="285"/>
      <c r="P757" s="285"/>
      <c r="Q757" s="285"/>
      <c r="R757" s="285"/>
      <c r="S757" s="285"/>
      <c r="T757" s="285"/>
      <c r="U757" s="285"/>
      <c r="V757" s="285"/>
      <c r="W757" s="285"/>
      <c r="X757" s="285"/>
      <c r="Y757" s="285"/>
      <c r="Z757" s="285"/>
    </row>
    <row r="758" spans="1:26" ht="9.75" customHeight="1">
      <c r="A758" s="285"/>
      <c r="B758" s="285"/>
      <c r="C758" s="288"/>
      <c r="D758" s="285"/>
      <c r="E758" s="285"/>
      <c r="F758" s="285"/>
      <c r="G758" s="285"/>
      <c r="H758" s="285"/>
      <c r="I758" s="288"/>
      <c r="J758" s="285"/>
      <c r="K758" s="288"/>
      <c r="L758" s="285"/>
      <c r="M758" s="285"/>
      <c r="N758" s="285"/>
      <c r="O758" s="285"/>
      <c r="P758" s="285"/>
      <c r="Q758" s="285"/>
      <c r="R758" s="285"/>
      <c r="S758" s="285"/>
      <c r="T758" s="285"/>
      <c r="U758" s="285"/>
      <c r="V758" s="285"/>
      <c r="W758" s="285"/>
      <c r="X758" s="285"/>
      <c r="Y758" s="285"/>
      <c r="Z758" s="285"/>
    </row>
    <row r="759" spans="1:26" ht="9.75" customHeight="1">
      <c r="A759" s="285"/>
      <c r="B759" s="285"/>
      <c r="C759" s="288"/>
      <c r="D759" s="285"/>
      <c r="E759" s="285"/>
      <c r="F759" s="285"/>
      <c r="G759" s="285"/>
      <c r="H759" s="285"/>
      <c r="I759" s="288"/>
      <c r="J759" s="285"/>
      <c r="K759" s="288"/>
      <c r="L759" s="285"/>
      <c r="M759" s="285"/>
      <c r="N759" s="285"/>
      <c r="O759" s="285"/>
      <c r="P759" s="285"/>
      <c r="Q759" s="285"/>
      <c r="R759" s="285"/>
      <c r="S759" s="285"/>
      <c r="T759" s="285"/>
      <c r="U759" s="285"/>
      <c r="V759" s="285"/>
      <c r="W759" s="285"/>
      <c r="X759" s="285"/>
      <c r="Y759" s="285"/>
      <c r="Z759" s="285"/>
    </row>
    <row r="760" spans="1:26" ht="9.75" customHeight="1">
      <c r="A760" s="285"/>
      <c r="B760" s="285"/>
      <c r="C760" s="288"/>
      <c r="D760" s="285"/>
      <c r="E760" s="285"/>
      <c r="F760" s="285"/>
      <c r="G760" s="285"/>
      <c r="H760" s="285"/>
      <c r="I760" s="288"/>
      <c r="J760" s="285"/>
      <c r="K760" s="288"/>
      <c r="L760" s="285"/>
      <c r="M760" s="285"/>
      <c r="N760" s="285"/>
      <c r="O760" s="285"/>
      <c r="P760" s="285"/>
      <c r="Q760" s="285"/>
      <c r="R760" s="285"/>
      <c r="S760" s="285"/>
      <c r="T760" s="285"/>
      <c r="U760" s="285"/>
      <c r="V760" s="285"/>
      <c r="W760" s="285"/>
      <c r="X760" s="285"/>
      <c r="Y760" s="285"/>
      <c r="Z760" s="285"/>
    </row>
    <row r="761" spans="1:26" ht="9.75" customHeight="1">
      <c r="A761" s="285"/>
      <c r="B761" s="285"/>
      <c r="C761" s="288"/>
      <c r="D761" s="285"/>
      <c r="E761" s="285"/>
      <c r="F761" s="285"/>
      <c r="G761" s="285"/>
      <c r="H761" s="285"/>
      <c r="I761" s="288"/>
      <c r="J761" s="285"/>
      <c r="K761" s="288"/>
      <c r="L761" s="285"/>
      <c r="M761" s="285"/>
      <c r="N761" s="285"/>
      <c r="O761" s="285"/>
      <c r="P761" s="285"/>
      <c r="Q761" s="285"/>
      <c r="R761" s="285"/>
      <c r="S761" s="285"/>
      <c r="T761" s="285"/>
      <c r="U761" s="285"/>
      <c r="V761" s="285"/>
      <c r="W761" s="285"/>
      <c r="X761" s="285"/>
      <c r="Y761" s="285"/>
      <c r="Z761" s="285"/>
    </row>
    <row r="762" spans="1:26" ht="9.75" customHeight="1">
      <c r="A762" s="285"/>
      <c r="B762" s="285"/>
      <c r="C762" s="288"/>
      <c r="D762" s="285"/>
      <c r="E762" s="285"/>
      <c r="F762" s="285"/>
      <c r="G762" s="285"/>
      <c r="H762" s="285"/>
      <c r="I762" s="288"/>
      <c r="J762" s="285"/>
      <c r="K762" s="288"/>
      <c r="L762" s="285"/>
      <c r="M762" s="285"/>
      <c r="N762" s="285"/>
      <c r="O762" s="285"/>
      <c r="P762" s="285"/>
      <c r="Q762" s="285"/>
      <c r="R762" s="285"/>
      <c r="S762" s="285"/>
      <c r="T762" s="285"/>
      <c r="U762" s="285"/>
      <c r="V762" s="285"/>
      <c r="W762" s="285"/>
      <c r="X762" s="285"/>
      <c r="Y762" s="285"/>
      <c r="Z762" s="285"/>
    </row>
    <row r="763" spans="1:26" ht="9.75" customHeight="1">
      <c r="A763" s="285"/>
      <c r="B763" s="285"/>
      <c r="C763" s="288"/>
      <c r="D763" s="285"/>
      <c r="E763" s="285"/>
      <c r="F763" s="285"/>
      <c r="G763" s="285"/>
      <c r="H763" s="285"/>
      <c r="I763" s="288"/>
      <c r="J763" s="285"/>
      <c r="K763" s="288"/>
      <c r="L763" s="285"/>
      <c r="M763" s="285"/>
      <c r="N763" s="285"/>
      <c r="O763" s="285"/>
      <c r="P763" s="285"/>
      <c r="Q763" s="285"/>
      <c r="R763" s="285"/>
      <c r="S763" s="285"/>
      <c r="T763" s="285"/>
      <c r="U763" s="285"/>
      <c r="V763" s="285"/>
      <c r="W763" s="285"/>
      <c r="X763" s="285"/>
      <c r="Y763" s="285"/>
      <c r="Z763" s="285"/>
    </row>
    <row r="764" spans="1:26" ht="9.75" customHeight="1">
      <c r="A764" s="285"/>
      <c r="B764" s="285"/>
      <c r="C764" s="288"/>
      <c r="D764" s="285"/>
      <c r="E764" s="285"/>
      <c r="F764" s="285"/>
      <c r="G764" s="285"/>
      <c r="H764" s="285"/>
      <c r="I764" s="288"/>
      <c r="J764" s="285"/>
      <c r="K764" s="288"/>
      <c r="L764" s="285"/>
      <c r="M764" s="285"/>
      <c r="N764" s="285"/>
      <c r="O764" s="285"/>
      <c r="P764" s="285"/>
      <c r="Q764" s="285"/>
      <c r="R764" s="285"/>
      <c r="S764" s="285"/>
      <c r="T764" s="285"/>
      <c r="U764" s="285"/>
      <c r="V764" s="285"/>
      <c r="W764" s="285"/>
      <c r="X764" s="285"/>
      <c r="Y764" s="285"/>
      <c r="Z764" s="285"/>
    </row>
    <row r="765" spans="1:26" ht="9.75" customHeight="1">
      <c r="A765" s="285"/>
      <c r="B765" s="285"/>
      <c r="C765" s="288"/>
      <c r="D765" s="285"/>
      <c r="E765" s="285"/>
      <c r="F765" s="285"/>
      <c r="G765" s="285"/>
      <c r="H765" s="285"/>
      <c r="I765" s="288"/>
      <c r="J765" s="285"/>
      <c r="K765" s="288"/>
      <c r="L765" s="285"/>
      <c r="M765" s="285"/>
      <c r="N765" s="285"/>
      <c r="O765" s="285"/>
      <c r="P765" s="285"/>
      <c r="Q765" s="285"/>
      <c r="R765" s="285"/>
      <c r="S765" s="285"/>
      <c r="T765" s="285"/>
      <c r="U765" s="285"/>
      <c r="V765" s="285"/>
      <c r="W765" s="285"/>
      <c r="X765" s="285"/>
      <c r="Y765" s="285"/>
      <c r="Z765" s="285"/>
    </row>
    <row r="766" spans="1:26" ht="9.75" customHeight="1">
      <c r="A766" s="285"/>
      <c r="B766" s="285"/>
      <c r="C766" s="288"/>
      <c r="D766" s="285"/>
      <c r="E766" s="285"/>
      <c r="F766" s="285"/>
      <c r="G766" s="285"/>
      <c r="H766" s="285"/>
      <c r="I766" s="288"/>
      <c r="J766" s="285"/>
      <c r="K766" s="288"/>
      <c r="L766" s="285"/>
      <c r="M766" s="285"/>
      <c r="N766" s="285"/>
      <c r="O766" s="285"/>
      <c r="P766" s="285"/>
      <c r="Q766" s="285"/>
      <c r="R766" s="285"/>
      <c r="S766" s="285"/>
      <c r="T766" s="285"/>
      <c r="U766" s="285"/>
      <c r="V766" s="285"/>
      <c r="W766" s="285"/>
      <c r="X766" s="285"/>
      <c r="Y766" s="285"/>
      <c r="Z766" s="285"/>
    </row>
    <row r="767" spans="1:26" ht="9.75" customHeight="1">
      <c r="A767" s="285"/>
      <c r="B767" s="285"/>
      <c r="C767" s="288"/>
      <c r="D767" s="285"/>
      <c r="E767" s="285"/>
      <c r="F767" s="285"/>
      <c r="G767" s="285"/>
      <c r="H767" s="285"/>
      <c r="I767" s="288"/>
      <c r="J767" s="285"/>
      <c r="K767" s="288"/>
      <c r="L767" s="285"/>
      <c r="M767" s="285"/>
      <c r="N767" s="285"/>
      <c r="O767" s="285"/>
      <c r="P767" s="285"/>
      <c r="Q767" s="285"/>
      <c r="R767" s="285"/>
      <c r="S767" s="285"/>
      <c r="T767" s="285"/>
      <c r="U767" s="285"/>
      <c r="V767" s="285"/>
      <c r="W767" s="285"/>
      <c r="X767" s="285"/>
      <c r="Y767" s="285"/>
      <c r="Z767" s="285"/>
    </row>
    <row r="768" spans="1:26" ht="9.75" customHeight="1">
      <c r="A768" s="285"/>
      <c r="B768" s="285"/>
      <c r="C768" s="288"/>
      <c r="D768" s="285"/>
      <c r="E768" s="285"/>
      <c r="F768" s="285"/>
      <c r="G768" s="285"/>
      <c r="H768" s="285"/>
      <c r="I768" s="288"/>
      <c r="J768" s="285"/>
      <c r="K768" s="288"/>
      <c r="L768" s="285"/>
      <c r="M768" s="285"/>
      <c r="N768" s="285"/>
      <c r="O768" s="285"/>
      <c r="P768" s="285"/>
      <c r="Q768" s="285"/>
      <c r="R768" s="285"/>
      <c r="S768" s="285"/>
      <c r="T768" s="285"/>
      <c r="U768" s="285"/>
      <c r="V768" s="285"/>
      <c r="W768" s="285"/>
      <c r="X768" s="285"/>
      <c r="Y768" s="285"/>
      <c r="Z768" s="285"/>
    </row>
    <row r="769" spans="1:26" ht="9.75" customHeight="1">
      <c r="A769" s="285"/>
      <c r="B769" s="285"/>
      <c r="C769" s="288"/>
      <c r="D769" s="285"/>
      <c r="E769" s="285"/>
      <c r="F769" s="285"/>
      <c r="G769" s="285"/>
      <c r="H769" s="285"/>
      <c r="I769" s="288"/>
      <c r="J769" s="285"/>
      <c r="K769" s="288"/>
      <c r="L769" s="285"/>
      <c r="M769" s="285"/>
      <c r="N769" s="285"/>
      <c r="O769" s="285"/>
      <c r="P769" s="285"/>
      <c r="Q769" s="285"/>
      <c r="R769" s="285"/>
      <c r="S769" s="285"/>
      <c r="T769" s="285"/>
      <c r="U769" s="285"/>
      <c r="V769" s="285"/>
      <c r="W769" s="285"/>
      <c r="X769" s="285"/>
      <c r="Y769" s="285"/>
      <c r="Z769" s="285"/>
    </row>
    <row r="770" spans="1:26" ht="9.75" customHeight="1">
      <c r="A770" s="285"/>
      <c r="B770" s="285"/>
      <c r="C770" s="288"/>
      <c r="D770" s="285"/>
      <c r="E770" s="285"/>
      <c r="F770" s="285"/>
      <c r="G770" s="285"/>
      <c r="H770" s="285"/>
      <c r="I770" s="288"/>
      <c r="J770" s="285"/>
      <c r="K770" s="288"/>
      <c r="L770" s="285"/>
      <c r="M770" s="285"/>
      <c r="N770" s="285"/>
      <c r="O770" s="285"/>
      <c r="P770" s="285"/>
      <c r="Q770" s="285"/>
      <c r="R770" s="285"/>
      <c r="S770" s="285"/>
      <c r="T770" s="285"/>
      <c r="U770" s="285"/>
      <c r="V770" s="285"/>
      <c r="W770" s="285"/>
      <c r="X770" s="285"/>
      <c r="Y770" s="285"/>
      <c r="Z770" s="285"/>
    </row>
    <row r="771" spans="1:26" ht="9.75" customHeight="1">
      <c r="A771" s="285"/>
      <c r="B771" s="285"/>
      <c r="C771" s="288"/>
      <c r="D771" s="285"/>
      <c r="E771" s="285"/>
      <c r="F771" s="285"/>
      <c r="G771" s="285"/>
      <c r="H771" s="285"/>
      <c r="I771" s="288"/>
      <c r="J771" s="285"/>
      <c r="K771" s="288"/>
      <c r="L771" s="285"/>
      <c r="M771" s="285"/>
      <c r="N771" s="285"/>
      <c r="O771" s="285"/>
      <c r="P771" s="285"/>
      <c r="Q771" s="285"/>
      <c r="R771" s="285"/>
      <c r="S771" s="285"/>
      <c r="T771" s="285"/>
      <c r="U771" s="285"/>
      <c r="V771" s="285"/>
      <c r="W771" s="285"/>
      <c r="X771" s="285"/>
      <c r="Y771" s="285"/>
      <c r="Z771" s="285"/>
    </row>
    <row r="772" spans="1:26" ht="9.75" customHeight="1">
      <c r="A772" s="285"/>
      <c r="B772" s="285"/>
      <c r="C772" s="288"/>
      <c r="D772" s="285"/>
      <c r="E772" s="285"/>
      <c r="F772" s="285"/>
      <c r="G772" s="285"/>
      <c r="H772" s="285"/>
      <c r="I772" s="288"/>
      <c r="J772" s="285"/>
      <c r="K772" s="288"/>
      <c r="L772" s="285"/>
      <c r="M772" s="285"/>
      <c r="N772" s="285"/>
      <c r="O772" s="285"/>
      <c r="P772" s="285"/>
      <c r="Q772" s="285"/>
      <c r="R772" s="285"/>
      <c r="S772" s="285"/>
      <c r="T772" s="285"/>
      <c r="U772" s="285"/>
      <c r="V772" s="285"/>
      <c r="W772" s="285"/>
      <c r="X772" s="285"/>
      <c r="Y772" s="285"/>
      <c r="Z772" s="285"/>
    </row>
    <row r="773" spans="1:26" ht="9.75" customHeight="1">
      <c r="A773" s="285"/>
      <c r="B773" s="285"/>
      <c r="C773" s="288"/>
      <c r="D773" s="285"/>
      <c r="E773" s="285"/>
      <c r="F773" s="285"/>
      <c r="G773" s="285"/>
      <c r="H773" s="285"/>
      <c r="I773" s="288"/>
      <c r="J773" s="285"/>
      <c r="K773" s="288"/>
      <c r="L773" s="285"/>
      <c r="M773" s="285"/>
      <c r="N773" s="285"/>
      <c r="O773" s="285"/>
      <c r="P773" s="285"/>
      <c r="Q773" s="285"/>
      <c r="R773" s="285"/>
      <c r="S773" s="285"/>
      <c r="T773" s="285"/>
      <c r="U773" s="285"/>
      <c r="V773" s="285"/>
      <c r="W773" s="285"/>
      <c r="X773" s="285"/>
      <c r="Y773" s="285"/>
      <c r="Z773" s="285"/>
    </row>
    <row r="774" spans="1:26" ht="9.75" customHeight="1">
      <c r="A774" s="285"/>
      <c r="B774" s="285"/>
      <c r="C774" s="288"/>
      <c r="D774" s="285"/>
      <c r="E774" s="285"/>
      <c r="F774" s="285"/>
      <c r="G774" s="285"/>
      <c r="H774" s="285"/>
      <c r="I774" s="288"/>
      <c r="J774" s="285"/>
      <c r="K774" s="288"/>
      <c r="L774" s="285"/>
      <c r="M774" s="285"/>
      <c r="N774" s="285"/>
      <c r="O774" s="285"/>
      <c r="P774" s="285"/>
      <c r="Q774" s="285"/>
      <c r="R774" s="285"/>
      <c r="S774" s="285"/>
      <c r="T774" s="285"/>
      <c r="U774" s="285"/>
      <c r="V774" s="285"/>
      <c r="W774" s="285"/>
      <c r="X774" s="285"/>
      <c r="Y774" s="285"/>
      <c r="Z774" s="285"/>
    </row>
    <row r="775" spans="1:26" ht="9.75" customHeight="1">
      <c r="A775" s="285"/>
      <c r="B775" s="285"/>
      <c r="C775" s="288"/>
      <c r="D775" s="285"/>
      <c r="E775" s="285"/>
      <c r="F775" s="285"/>
      <c r="G775" s="285"/>
      <c r="H775" s="285"/>
      <c r="I775" s="288"/>
      <c r="J775" s="285"/>
      <c r="K775" s="288"/>
      <c r="L775" s="285"/>
      <c r="M775" s="285"/>
      <c r="N775" s="285"/>
      <c r="O775" s="285"/>
      <c r="P775" s="285"/>
      <c r="Q775" s="285"/>
      <c r="R775" s="285"/>
      <c r="S775" s="285"/>
      <c r="T775" s="285"/>
      <c r="U775" s="285"/>
      <c r="V775" s="285"/>
      <c r="W775" s="285"/>
      <c r="X775" s="285"/>
      <c r="Y775" s="285"/>
      <c r="Z775" s="285"/>
    </row>
    <row r="776" spans="1:26" ht="9.75" customHeight="1">
      <c r="A776" s="285"/>
      <c r="B776" s="285"/>
      <c r="C776" s="288"/>
      <c r="D776" s="285"/>
      <c r="E776" s="285"/>
      <c r="F776" s="285"/>
      <c r="G776" s="285"/>
      <c r="H776" s="285"/>
      <c r="I776" s="288"/>
      <c r="J776" s="285"/>
      <c r="K776" s="288"/>
      <c r="L776" s="285"/>
      <c r="M776" s="285"/>
      <c r="N776" s="285"/>
      <c r="O776" s="285"/>
      <c r="P776" s="285"/>
      <c r="Q776" s="285"/>
      <c r="R776" s="285"/>
      <c r="S776" s="285"/>
      <c r="T776" s="285"/>
      <c r="U776" s="285"/>
      <c r="V776" s="285"/>
      <c r="W776" s="285"/>
      <c r="X776" s="285"/>
      <c r="Y776" s="285"/>
      <c r="Z776" s="285"/>
    </row>
    <row r="777" spans="1:26" ht="9.75" customHeight="1">
      <c r="A777" s="285"/>
      <c r="B777" s="285"/>
      <c r="C777" s="288"/>
      <c r="D777" s="285"/>
      <c r="E777" s="285"/>
      <c r="F777" s="285"/>
      <c r="G777" s="285"/>
      <c r="H777" s="285"/>
      <c r="I777" s="288"/>
      <c r="J777" s="285"/>
      <c r="K777" s="288"/>
      <c r="L777" s="285"/>
      <c r="M777" s="285"/>
      <c r="N777" s="285"/>
      <c r="O777" s="285"/>
      <c r="P777" s="285"/>
      <c r="Q777" s="285"/>
      <c r="R777" s="285"/>
      <c r="S777" s="285"/>
      <c r="T777" s="285"/>
      <c r="U777" s="285"/>
      <c r="V777" s="285"/>
      <c r="W777" s="285"/>
      <c r="X777" s="285"/>
      <c r="Y777" s="285"/>
      <c r="Z777" s="285"/>
    </row>
    <row r="778" spans="1:26" ht="9.75" customHeight="1">
      <c r="A778" s="285"/>
      <c r="B778" s="285"/>
      <c r="C778" s="288"/>
      <c r="D778" s="285"/>
      <c r="E778" s="285"/>
      <c r="F778" s="285"/>
      <c r="G778" s="285"/>
      <c r="H778" s="285"/>
      <c r="I778" s="288"/>
      <c r="J778" s="285"/>
      <c r="K778" s="288"/>
      <c r="L778" s="285"/>
      <c r="M778" s="285"/>
      <c r="N778" s="285"/>
      <c r="O778" s="285"/>
      <c r="P778" s="285"/>
      <c r="Q778" s="285"/>
      <c r="R778" s="285"/>
      <c r="S778" s="285"/>
      <c r="T778" s="285"/>
      <c r="U778" s="285"/>
      <c r="V778" s="285"/>
      <c r="W778" s="285"/>
      <c r="X778" s="285"/>
      <c r="Y778" s="285"/>
      <c r="Z778" s="285"/>
    </row>
    <row r="779" spans="1:26" ht="9.75" customHeight="1">
      <c r="A779" s="285"/>
      <c r="B779" s="285"/>
      <c r="C779" s="288"/>
      <c r="D779" s="285"/>
      <c r="E779" s="285"/>
      <c r="F779" s="285"/>
      <c r="G779" s="285"/>
      <c r="H779" s="285"/>
      <c r="I779" s="288"/>
      <c r="J779" s="285"/>
      <c r="K779" s="288"/>
      <c r="L779" s="285"/>
      <c r="M779" s="285"/>
      <c r="N779" s="285"/>
      <c r="O779" s="285"/>
      <c r="P779" s="285"/>
      <c r="Q779" s="285"/>
      <c r="R779" s="285"/>
      <c r="S779" s="285"/>
      <c r="T779" s="285"/>
      <c r="U779" s="285"/>
      <c r="V779" s="285"/>
      <c r="W779" s="285"/>
      <c r="X779" s="285"/>
      <c r="Y779" s="285"/>
      <c r="Z779" s="285"/>
    </row>
    <row r="780" spans="1:26" ht="9.75" customHeight="1">
      <c r="A780" s="285"/>
      <c r="B780" s="285"/>
      <c r="C780" s="288"/>
      <c r="D780" s="285"/>
      <c r="E780" s="285"/>
      <c r="F780" s="285"/>
      <c r="G780" s="285"/>
      <c r="H780" s="285"/>
      <c r="I780" s="288"/>
      <c r="J780" s="285"/>
      <c r="K780" s="288"/>
      <c r="L780" s="285"/>
      <c r="M780" s="285"/>
      <c r="N780" s="285"/>
      <c r="O780" s="285"/>
      <c r="P780" s="285"/>
      <c r="Q780" s="285"/>
      <c r="R780" s="285"/>
      <c r="S780" s="285"/>
      <c r="T780" s="285"/>
      <c r="U780" s="285"/>
      <c r="V780" s="285"/>
      <c r="W780" s="285"/>
      <c r="X780" s="285"/>
      <c r="Y780" s="285"/>
      <c r="Z780" s="285"/>
    </row>
    <row r="781" spans="1:26" ht="9.75" customHeight="1">
      <c r="A781" s="285"/>
      <c r="B781" s="285"/>
      <c r="C781" s="288"/>
      <c r="D781" s="285"/>
      <c r="E781" s="285"/>
      <c r="F781" s="285"/>
      <c r="G781" s="285"/>
      <c r="H781" s="285"/>
      <c r="I781" s="288"/>
      <c r="J781" s="285"/>
      <c r="K781" s="288"/>
      <c r="L781" s="285"/>
      <c r="M781" s="285"/>
      <c r="N781" s="285"/>
      <c r="O781" s="285"/>
      <c r="P781" s="285"/>
      <c r="Q781" s="285"/>
      <c r="R781" s="285"/>
      <c r="S781" s="285"/>
      <c r="T781" s="285"/>
      <c r="U781" s="285"/>
      <c r="V781" s="285"/>
      <c r="W781" s="285"/>
      <c r="X781" s="285"/>
      <c r="Y781" s="285"/>
      <c r="Z781" s="285"/>
    </row>
    <row r="782" spans="1:26" ht="9.75" customHeight="1">
      <c r="A782" s="285"/>
      <c r="B782" s="285"/>
      <c r="C782" s="288"/>
      <c r="D782" s="285"/>
      <c r="E782" s="285"/>
      <c r="F782" s="285"/>
      <c r="G782" s="285"/>
      <c r="H782" s="285"/>
      <c r="I782" s="288"/>
      <c r="J782" s="285"/>
      <c r="K782" s="288"/>
      <c r="L782" s="285"/>
      <c r="M782" s="285"/>
      <c r="N782" s="285"/>
      <c r="O782" s="285"/>
      <c r="P782" s="285"/>
      <c r="Q782" s="285"/>
      <c r="R782" s="285"/>
      <c r="S782" s="285"/>
      <c r="T782" s="285"/>
      <c r="U782" s="285"/>
      <c r="V782" s="285"/>
      <c r="W782" s="285"/>
      <c r="X782" s="285"/>
      <c r="Y782" s="285"/>
      <c r="Z782" s="285"/>
    </row>
    <row r="783" spans="1:26" ht="9.75" customHeight="1">
      <c r="A783" s="285"/>
      <c r="B783" s="285"/>
      <c r="C783" s="288"/>
      <c r="D783" s="285"/>
      <c r="E783" s="285"/>
      <c r="F783" s="285"/>
      <c r="G783" s="285"/>
      <c r="H783" s="285"/>
      <c r="I783" s="288"/>
      <c r="J783" s="285"/>
      <c r="K783" s="288"/>
      <c r="L783" s="285"/>
      <c r="M783" s="285"/>
      <c r="N783" s="285"/>
      <c r="O783" s="285"/>
      <c r="P783" s="285"/>
      <c r="Q783" s="285"/>
      <c r="R783" s="285"/>
      <c r="S783" s="285"/>
      <c r="T783" s="285"/>
      <c r="U783" s="285"/>
      <c r="V783" s="285"/>
      <c r="W783" s="285"/>
      <c r="X783" s="285"/>
      <c r="Y783" s="285"/>
      <c r="Z783" s="285"/>
    </row>
    <row r="784" spans="1:26" ht="9.75" customHeight="1">
      <c r="A784" s="285"/>
      <c r="B784" s="285"/>
      <c r="C784" s="288"/>
      <c r="D784" s="285"/>
      <c r="E784" s="285"/>
      <c r="F784" s="285"/>
      <c r="G784" s="285"/>
      <c r="H784" s="285"/>
      <c r="I784" s="288"/>
      <c r="J784" s="285"/>
      <c r="K784" s="288"/>
      <c r="L784" s="285"/>
      <c r="M784" s="285"/>
      <c r="N784" s="285"/>
      <c r="O784" s="285"/>
      <c r="P784" s="285"/>
      <c r="Q784" s="285"/>
      <c r="R784" s="285"/>
      <c r="S784" s="285"/>
      <c r="T784" s="285"/>
      <c r="U784" s="285"/>
      <c r="V784" s="285"/>
      <c r="W784" s="285"/>
      <c r="X784" s="285"/>
      <c r="Y784" s="285"/>
      <c r="Z784" s="285"/>
    </row>
    <row r="785" spans="1:26" ht="9.75" customHeight="1">
      <c r="A785" s="285"/>
      <c r="B785" s="285"/>
      <c r="C785" s="288"/>
      <c r="D785" s="285"/>
      <c r="E785" s="285"/>
      <c r="F785" s="285"/>
      <c r="G785" s="285"/>
      <c r="H785" s="285"/>
      <c r="I785" s="288"/>
      <c r="J785" s="285"/>
      <c r="K785" s="288"/>
      <c r="L785" s="285"/>
      <c r="M785" s="285"/>
      <c r="N785" s="285"/>
      <c r="O785" s="285"/>
      <c r="P785" s="285"/>
      <c r="Q785" s="285"/>
      <c r="R785" s="285"/>
      <c r="S785" s="285"/>
      <c r="T785" s="285"/>
      <c r="U785" s="285"/>
      <c r="V785" s="285"/>
      <c r="W785" s="285"/>
      <c r="X785" s="285"/>
      <c r="Y785" s="285"/>
      <c r="Z785" s="285"/>
    </row>
    <row r="786" spans="1:26" ht="9.75" customHeight="1">
      <c r="A786" s="285"/>
      <c r="B786" s="285"/>
      <c r="C786" s="288"/>
      <c r="D786" s="285"/>
      <c r="E786" s="285"/>
      <c r="F786" s="285"/>
      <c r="G786" s="285"/>
      <c r="H786" s="285"/>
      <c r="I786" s="288"/>
      <c r="J786" s="285"/>
      <c r="K786" s="288"/>
      <c r="L786" s="285"/>
      <c r="M786" s="285"/>
      <c r="N786" s="285"/>
      <c r="O786" s="285"/>
      <c r="P786" s="285"/>
      <c r="Q786" s="285"/>
      <c r="R786" s="285"/>
      <c r="S786" s="285"/>
      <c r="T786" s="285"/>
      <c r="U786" s="285"/>
      <c r="V786" s="285"/>
      <c r="W786" s="285"/>
      <c r="X786" s="285"/>
      <c r="Y786" s="285"/>
      <c r="Z786" s="285"/>
    </row>
    <row r="787" spans="1:26" ht="9.75" customHeight="1">
      <c r="A787" s="285"/>
      <c r="B787" s="285"/>
      <c r="C787" s="288"/>
      <c r="D787" s="285"/>
      <c r="E787" s="285"/>
      <c r="F787" s="285"/>
      <c r="G787" s="285"/>
      <c r="H787" s="285"/>
      <c r="I787" s="288"/>
      <c r="J787" s="285"/>
      <c r="K787" s="288"/>
      <c r="L787" s="285"/>
      <c r="M787" s="285"/>
      <c r="N787" s="285"/>
      <c r="O787" s="285"/>
      <c r="P787" s="285"/>
      <c r="Q787" s="285"/>
      <c r="R787" s="285"/>
      <c r="S787" s="285"/>
      <c r="T787" s="285"/>
      <c r="U787" s="285"/>
      <c r="V787" s="285"/>
      <c r="W787" s="285"/>
      <c r="X787" s="285"/>
      <c r="Y787" s="285"/>
      <c r="Z787" s="285"/>
    </row>
    <row r="788" spans="1:26" ht="9.75" customHeight="1">
      <c r="A788" s="285"/>
      <c r="B788" s="285"/>
      <c r="C788" s="288"/>
      <c r="D788" s="285"/>
      <c r="E788" s="285"/>
      <c r="F788" s="285"/>
      <c r="G788" s="285"/>
      <c r="H788" s="285"/>
      <c r="I788" s="288"/>
      <c r="J788" s="285"/>
      <c r="K788" s="288"/>
      <c r="L788" s="285"/>
      <c r="M788" s="285"/>
      <c r="N788" s="285"/>
      <c r="O788" s="285"/>
      <c r="P788" s="285"/>
      <c r="Q788" s="285"/>
      <c r="R788" s="285"/>
      <c r="S788" s="285"/>
      <c r="T788" s="285"/>
      <c r="U788" s="285"/>
      <c r="V788" s="285"/>
      <c r="W788" s="285"/>
      <c r="X788" s="285"/>
      <c r="Y788" s="285"/>
      <c r="Z788" s="285"/>
    </row>
    <row r="789" spans="1:26" ht="9.75" customHeight="1">
      <c r="A789" s="285"/>
      <c r="B789" s="285"/>
      <c r="C789" s="288"/>
      <c r="D789" s="285"/>
      <c r="E789" s="285"/>
      <c r="F789" s="285"/>
      <c r="G789" s="285"/>
      <c r="H789" s="285"/>
      <c r="I789" s="288"/>
      <c r="J789" s="285"/>
      <c r="K789" s="288"/>
      <c r="L789" s="285"/>
      <c r="M789" s="285"/>
      <c r="N789" s="285"/>
      <c r="O789" s="285"/>
      <c r="P789" s="285"/>
      <c r="Q789" s="285"/>
      <c r="R789" s="285"/>
      <c r="S789" s="285"/>
      <c r="T789" s="285"/>
      <c r="U789" s="285"/>
      <c r="V789" s="285"/>
      <c r="W789" s="285"/>
      <c r="X789" s="285"/>
      <c r="Y789" s="285"/>
      <c r="Z789" s="285"/>
    </row>
    <row r="790" spans="1:26" ht="9.75" customHeight="1">
      <c r="A790" s="285"/>
      <c r="B790" s="285"/>
      <c r="C790" s="288"/>
      <c r="D790" s="285"/>
      <c r="E790" s="285"/>
      <c r="F790" s="285"/>
      <c r="G790" s="285"/>
      <c r="H790" s="285"/>
      <c r="I790" s="288"/>
      <c r="J790" s="285"/>
      <c r="K790" s="288"/>
      <c r="L790" s="285"/>
      <c r="M790" s="285"/>
      <c r="N790" s="285"/>
      <c r="O790" s="285"/>
      <c r="P790" s="285"/>
      <c r="Q790" s="285"/>
      <c r="R790" s="285"/>
      <c r="S790" s="285"/>
      <c r="T790" s="285"/>
      <c r="U790" s="285"/>
      <c r="V790" s="285"/>
      <c r="W790" s="285"/>
      <c r="X790" s="285"/>
      <c r="Y790" s="285"/>
      <c r="Z790" s="285"/>
    </row>
    <row r="791" spans="1:26" ht="9.75" customHeight="1">
      <c r="A791" s="285"/>
      <c r="B791" s="285"/>
      <c r="C791" s="288"/>
      <c r="D791" s="285"/>
      <c r="E791" s="285"/>
      <c r="F791" s="285"/>
      <c r="G791" s="285"/>
      <c r="H791" s="285"/>
      <c r="I791" s="288"/>
      <c r="J791" s="285"/>
      <c r="K791" s="288"/>
      <c r="L791" s="285"/>
      <c r="M791" s="285"/>
      <c r="N791" s="285"/>
      <c r="O791" s="285"/>
      <c r="P791" s="285"/>
      <c r="Q791" s="285"/>
      <c r="R791" s="285"/>
      <c r="S791" s="285"/>
      <c r="T791" s="285"/>
      <c r="U791" s="285"/>
      <c r="V791" s="285"/>
      <c r="W791" s="285"/>
      <c r="X791" s="285"/>
      <c r="Y791" s="285"/>
      <c r="Z791" s="285"/>
    </row>
    <row r="792" spans="1:26" ht="9.75" customHeight="1">
      <c r="A792" s="285"/>
      <c r="B792" s="285"/>
      <c r="C792" s="288"/>
      <c r="D792" s="285"/>
      <c r="E792" s="285"/>
      <c r="F792" s="285"/>
      <c r="G792" s="285"/>
      <c r="H792" s="285"/>
      <c r="I792" s="288"/>
      <c r="J792" s="285"/>
      <c r="K792" s="288"/>
      <c r="L792" s="285"/>
      <c r="M792" s="285"/>
      <c r="N792" s="285"/>
      <c r="O792" s="285"/>
      <c r="P792" s="285"/>
      <c r="Q792" s="285"/>
      <c r="R792" s="285"/>
      <c r="S792" s="285"/>
      <c r="T792" s="285"/>
      <c r="U792" s="285"/>
      <c r="V792" s="285"/>
      <c r="W792" s="285"/>
      <c r="X792" s="285"/>
      <c r="Y792" s="285"/>
      <c r="Z792" s="285"/>
    </row>
    <row r="793" spans="1:26" ht="9.75" customHeight="1">
      <c r="A793" s="285"/>
      <c r="B793" s="285"/>
      <c r="C793" s="288"/>
      <c r="D793" s="285"/>
      <c r="E793" s="285"/>
      <c r="F793" s="285"/>
      <c r="G793" s="285"/>
      <c r="H793" s="285"/>
      <c r="I793" s="288"/>
      <c r="J793" s="285"/>
      <c r="K793" s="288"/>
      <c r="L793" s="285"/>
      <c r="M793" s="285"/>
      <c r="N793" s="285"/>
      <c r="O793" s="285"/>
      <c r="P793" s="285"/>
      <c r="Q793" s="285"/>
      <c r="R793" s="285"/>
      <c r="S793" s="285"/>
      <c r="T793" s="285"/>
      <c r="U793" s="285"/>
      <c r="V793" s="285"/>
      <c r="W793" s="285"/>
      <c r="X793" s="285"/>
      <c r="Y793" s="285"/>
      <c r="Z793" s="285"/>
    </row>
    <row r="794" spans="1:26" ht="9.75" customHeight="1">
      <c r="A794" s="285"/>
      <c r="B794" s="285"/>
      <c r="C794" s="288"/>
      <c r="D794" s="285"/>
      <c r="E794" s="285"/>
      <c r="F794" s="285"/>
      <c r="G794" s="285"/>
      <c r="H794" s="285"/>
      <c r="I794" s="288"/>
      <c r="J794" s="285"/>
      <c r="K794" s="288"/>
      <c r="L794" s="285"/>
      <c r="M794" s="285"/>
      <c r="N794" s="285"/>
      <c r="O794" s="285"/>
      <c r="P794" s="285"/>
      <c r="Q794" s="285"/>
      <c r="R794" s="285"/>
      <c r="S794" s="285"/>
      <c r="T794" s="285"/>
      <c r="U794" s="285"/>
      <c r="V794" s="285"/>
      <c r="W794" s="285"/>
      <c r="X794" s="285"/>
      <c r="Y794" s="285"/>
      <c r="Z794" s="285"/>
    </row>
    <row r="795" spans="1:26" ht="9.75" customHeight="1">
      <c r="A795" s="285"/>
      <c r="B795" s="285"/>
      <c r="C795" s="288"/>
      <c r="D795" s="285"/>
      <c r="E795" s="285"/>
      <c r="F795" s="285"/>
      <c r="G795" s="285"/>
      <c r="H795" s="285"/>
      <c r="I795" s="288"/>
      <c r="J795" s="285"/>
      <c r="K795" s="288"/>
      <c r="L795" s="285"/>
      <c r="M795" s="285"/>
      <c r="N795" s="285"/>
      <c r="O795" s="285"/>
      <c r="P795" s="285"/>
      <c r="Q795" s="285"/>
      <c r="R795" s="285"/>
      <c r="S795" s="285"/>
      <c r="T795" s="285"/>
      <c r="U795" s="285"/>
      <c r="V795" s="285"/>
      <c r="W795" s="285"/>
      <c r="X795" s="285"/>
      <c r="Y795" s="285"/>
      <c r="Z795" s="285"/>
    </row>
    <row r="796" spans="1:26" ht="9.75" customHeight="1">
      <c r="A796" s="285"/>
      <c r="B796" s="285"/>
      <c r="C796" s="288"/>
      <c r="D796" s="285"/>
      <c r="E796" s="285"/>
      <c r="F796" s="285"/>
      <c r="G796" s="285"/>
      <c r="H796" s="285"/>
      <c r="I796" s="288"/>
      <c r="J796" s="285"/>
      <c r="K796" s="288"/>
      <c r="L796" s="285"/>
      <c r="M796" s="285"/>
      <c r="N796" s="285"/>
      <c r="O796" s="285"/>
      <c r="P796" s="285"/>
      <c r="Q796" s="285"/>
      <c r="R796" s="285"/>
      <c r="S796" s="285"/>
      <c r="T796" s="285"/>
      <c r="U796" s="285"/>
      <c r="V796" s="285"/>
      <c r="W796" s="285"/>
      <c r="X796" s="285"/>
      <c r="Y796" s="285"/>
      <c r="Z796" s="285"/>
    </row>
    <row r="797" spans="1:26" ht="9.75" customHeight="1">
      <c r="A797" s="285"/>
      <c r="B797" s="285"/>
      <c r="C797" s="288"/>
      <c r="D797" s="285"/>
      <c r="E797" s="285"/>
      <c r="F797" s="285"/>
      <c r="G797" s="285"/>
      <c r="H797" s="285"/>
      <c r="I797" s="288"/>
      <c r="J797" s="285"/>
      <c r="K797" s="288"/>
      <c r="L797" s="285"/>
      <c r="M797" s="285"/>
      <c r="N797" s="285"/>
      <c r="O797" s="285"/>
      <c r="P797" s="285"/>
      <c r="Q797" s="285"/>
      <c r="R797" s="285"/>
      <c r="S797" s="285"/>
      <c r="T797" s="285"/>
      <c r="U797" s="285"/>
      <c r="V797" s="285"/>
      <c r="W797" s="285"/>
      <c r="X797" s="285"/>
      <c r="Y797" s="285"/>
      <c r="Z797" s="285"/>
    </row>
    <row r="798" spans="1:26" ht="9.75" customHeight="1">
      <c r="A798" s="285"/>
      <c r="B798" s="285"/>
      <c r="C798" s="288"/>
      <c r="D798" s="285"/>
      <c r="E798" s="285"/>
      <c r="F798" s="285"/>
      <c r="G798" s="285"/>
      <c r="H798" s="285"/>
      <c r="I798" s="288"/>
      <c r="J798" s="285"/>
      <c r="K798" s="288"/>
      <c r="L798" s="285"/>
      <c r="M798" s="285"/>
      <c r="N798" s="285"/>
      <c r="O798" s="285"/>
      <c r="P798" s="285"/>
      <c r="Q798" s="285"/>
      <c r="R798" s="285"/>
      <c r="S798" s="285"/>
      <c r="T798" s="285"/>
      <c r="U798" s="285"/>
      <c r="V798" s="285"/>
      <c r="W798" s="285"/>
      <c r="X798" s="285"/>
      <c r="Y798" s="285"/>
      <c r="Z798" s="285"/>
    </row>
    <row r="799" spans="1:26" ht="9.75" customHeight="1">
      <c r="A799" s="285"/>
      <c r="B799" s="285"/>
      <c r="C799" s="288"/>
      <c r="D799" s="285"/>
      <c r="E799" s="285"/>
      <c r="F799" s="285"/>
      <c r="G799" s="285"/>
      <c r="H799" s="285"/>
      <c r="I799" s="288"/>
      <c r="J799" s="285"/>
      <c r="K799" s="288"/>
      <c r="L799" s="285"/>
      <c r="M799" s="285"/>
      <c r="N799" s="285"/>
      <c r="O799" s="285"/>
      <c r="P799" s="285"/>
      <c r="Q799" s="285"/>
      <c r="R799" s="285"/>
      <c r="S799" s="285"/>
      <c r="T799" s="285"/>
      <c r="U799" s="285"/>
      <c r="V799" s="285"/>
      <c r="W799" s="285"/>
      <c r="X799" s="285"/>
      <c r="Y799" s="285"/>
      <c r="Z799" s="285"/>
    </row>
    <row r="800" spans="1:26" ht="9.75" customHeight="1">
      <c r="A800" s="285"/>
      <c r="B800" s="285"/>
      <c r="C800" s="288"/>
      <c r="D800" s="285"/>
      <c r="E800" s="285"/>
      <c r="F800" s="285"/>
      <c r="G800" s="285"/>
      <c r="H800" s="285"/>
      <c r="I800" s="288"/>
      <c r="J800" s="285"/>
      <c r="K800" s="288"/>
      <c r="L800" s="285"/>
      <c r="M800" s="285"/>
      <c r="N800" s="285"/>
      <c r="O800" s="285"/>
      <c r="P800" s="285"/>
      <c r="Q800" s="285"/>
      <c r="R800" s="285"/>
      <c r="S800" s="285"/>
      <c r="T800" s="285"/>
      <c r="U800" s="285"/>
      <c r="V800" s="285"/>
      <c r="W800" s="285"/>
      <c r="X800" s="285"/>
      <c r="Y800" s="285"/>
      <c r="Z800" s="285"/>
    </row>
    <row r="801" spans="1:26" ht="9.75" customHeight="1">
      <c r="A801" s="285"/>
      <c r="B801" s="285"/>
      <c r="C801" s="288"/>
      <c r="D801" s="285"/>
      <c r="E801" s="285"/>
      <c r="F801" s="285"/>
      <c r="G801" s="285"/>
      <c r="H801" s="285"/>
      <c r="I801" s="288"/>
      <c r="J801" s="285"/>
      <c r="K801" s="288"/>
      <c r="L801" s="285"/>
      <c r="M801" s="285"/>
      <c r="N801" s="285"/>
      <c r="O801" s="285"/>
      <c r="P801" s="285"/>
      <c r="Q801" s="285"/>
      <c r="R801" s="285"/>
      <c r="S801" s="285"/>
      <c r="T801" s="285"/>
      <c r="U801" s="285"/>
      <c r="V801" s="285"/>
      <c r="W801" s="285"/>
      <c r="X801" s="285"/>
      <c r="Y801" s="285"/>
      <c r="Z801" s="285"/>
    </row>
    <row r="802" spans="1:26" ht="9.75" customHeight="1">
      <c r="A802" s="285"/>
      <c r="B802" s="285"/>
      <c r="C802" s="288"/>
      <c r="D802" s="285"/>
      <c r="E802" s="285"/>
      <c r="F802" s="285"/>
      <c r="G802" s="285"/>
      <c r="H802" s="285"/>
      <c r="I802" s="288"/>
      <c r="J802" s="285"/>
      <c r="K802" s="288"/>
      <c r="L802" s="285"/>
      <c r="M802" s="285"/>
      <c r="N802" s="285"/>
      <c r="O802" s="285"/>
      <c r="P802" s="285"/>
      <c r="Q802" s="285"/>
      <c r="R802" s="285"/>
      <c r="S802" s="285"/>
      <c r="T802" s="285"/>
      <c r="U802" s="285"/>
      <c r="V802" s="285"/>
      <c r="W802" s="285"/>
      <c r="X802" s="285"/>
      <c r="Y802" s="285"/>
      <c r="Z802" s="285"/>
    </row>
    <row r="803" spans="1:26" ht="9.75" customHeight="1">
      <c r="A803" s="285"/>
      <c r="B803" s="285"/>
      <c r="C803" s="288"/>
      <c r="D803" s="285"/>
      <c r="E803" s="285"/>
      <c r="F803" s="285"/>
      <c r="G803" s="285"/>
      <c r="H803" s="285"/>
      <c r="I803" s="288"/>
      <c r="J803" s="285"/>
      <c r="K803" s="288"/>
      <c r="L803" s="285"/>
      <c r="M803" s="285"/>
      <c r="N803" s="285"/>
      <c r="O803" s="285"/>
      <c r="P803" s="285"/>
      <c r="Q803" s="285"/>
      <c r="R803" s="285"/>
      <c r="S803" s="285"/>
      <c r="T803" s="285"/>
      <c r="U803" s="285"/>
      <c r="V803" s="285"/>
      <c r="W803" s="285"/>
      <c r="X803" s="285"/>
      <c r="Y803" s="285"/>
      <c r="Z803" s="285"/>
    </row>
    <row r="804" spans="1:26" ht="9.75" customHeight="1">
      <c r="A804" s="285"/>
      <c r="B804" s="285"/>
      <c r="C804" s="288"/>
      <c r="D804" s="285"/>
      <c r="E804" s="285"/>
      <c r="F804" s="285"/>
      <c r="G804" s="285"/>
      <c r="H804" s="285"/>
      <c r="I804" s="288"/>
      <c r="J804" s="285"/>
      <c r="K804" s="288"/>
      <c r="L804" s="285"/>
      <c r="M804" s="285"/>
      <c r="N804" s="285"/>
      <c r="O804" s="285"/>
      <c r="P804" s="285"/>
      <c r="Q804" s="285"/>
      <c r="R804" s="285"/>
      <c r="S804" s="285"/>
      <c r="T804" s="285"/>
      <c r="U804" s="285"/>
      <c r="V804" s="285"/>
      <c r="W804" s="285"/>
      <c r="X804" s="285"/>
      <c r="Y804" s="285"/>
      <c r="Z804" s="285"/>
    </row>
    <row r="805" spans="1:26" ht="9.75" customHeight="1">
      <c r="A805" s="285"/>
      <c r="B805" s="285"/>
      <c r="C805" s="288"/>
      <c r="D805" s="285"/>
      <c r="E805" s="285"/>
      <c r="F805" s="285"/>
      <c r="G805" s="285"/>
      <c r="H805" s="285"/>
      <c r="I805" s="288"/>
      <c r="J805" s="285"/>
      <c r="K805" s="288"/>
      <c r="L805" s="285"/>
      <c r="M805" s="285"/>
      <c r="N805" s="285"/>
      <c r="O805" s="285"/>
      <c r="P805" s="285"/>
      <c r="Q805" s="285"/>
      <c r="R805" s="285"/>
      <c r="S805" s="285"/>
      <c r="T805" s="285"/>
      <c r="U805" s="285"/>
      <c r="V805" s="285"/>
      <c r="W805" s="285"/>
      <c r="X805" s="285"/>
      <c r="Y805" s="285"/>
      <c r="Z805" s="285"/>
    </row>
    <row r="806" spans="1:26" ht="9.75" customHeight="1">
      <c r="A806" s="285"/>
      <c r="B806" s="285"/>
      <c r="C806" s="288"/>
      <c r="D806" s="285"/>
      <c r="E806" s="285"/>
      <c r="F806" s="285"/>
      <c r="G806" s="285"/>
      <c r="H806" s="285"/>
      <c r="I806" s="288"/>
      <c r="J806" s="285"/>
      <c r="K806" s="288"/>
      <c r="L806" s="285"/>
      <c r="M806" s="285"/>
      <c r="N806" s="285"/>
      <c r="O806" s="285"/>
      <c r="P806" s="285"/>
      <c r="Q806" s="285"/>
      <c r="R806" s="285"/>
      <c r="S806" s="285"/>
      <c r="T806" s="285"/>
      <c r="U806" s="285"/>
      <c r="V806" s="285"/>
      <c r="W806" s="285"/>
      <c r="X806" s="285"/>
      <c r="Y806" s="285"/>
      <c r="Z806" s="285"/>
    </row>
    <row r="807" spans="1:26" ht="9.75" customHeight="1">
      <c r="A807" s="285"/>
      <c r="B807" s="285"/>
      <c r="C807" s="288"/>
      <c r="D807" s="285"/>
      <c r="E807" s="285"/>
      <c r="F807" s="285"/>
      <c r="G807" s="285"/>
      <c r="H807" s="285"/>
      <c r="I807" s="288"/>
      <c r="J807" s="285"/>
      <c r="K807" s="288"/>
      <c r="L807" s="285"/>
      <c r="M807" s="285"/>
      <c r="N807" s="285"/>
      <c r="O807" s="285"/>
      <c r="P807" s="285"/>
      <c r="Q807" s="285"/>
      <c r="R807" s="285"/>
      <c r="S807" s="285"/>
      <c r="T807" s="285"/>
      <c r="U807" s="285"/>
      <c r="V807" s="285"/>
      <c r="W807" s="285"/>
      <c r="X807" s="285"/>
      <c r="Y807" s="285"/>
      <c r="Z807" s="285"/>
    </row>
    <row r="808" spans="1:26" ht="9.75" customHeight="1">
      <c r="A808" s="285"/>
      <c r="B808" s="285"/>
      <c r="C808" s="288"/>
      <c r="D808" s="285"/>
      <c r="E808" s="285"/>
      <c r="F808" s="285"/>
      <c r="G808" s="285"/>
      <c r="H808" s="285"/>
      <c r="I808" s="288"/>
      <c r="J808" s="285"/>
      <c r="K808" s="288"/>
      <c r="L808" s="285"/>
      <c r="M808" s="285"/>
      <c r="N808" s="285"/>
      <c r="O808" s="285"/>
      <c r="P808" s="285"/>
      <c r="Q808" s="285"/>
      <c r="R808" s="285"/>
      <c r="S808" s="285"/>
      <c r="T808" s="285"/>
      <c r="U808" s="285"/>
      <c r="V808" s="285"/>
      <c r="W808" s="285"/>
      <c r="X808" s="285"/>
      <c r="Y808" s="285"/>
      <c r="Z808" s="285"/>
    </row>
    <row r="809" spans="1:26" ht="9.75" customHeight="1">
      <c r="A809" s="285"/>
      <c r="B809" s="285"/>
      <c r="C809" s="288"/>
      <c r="D809" s="285"/>
      <c r="E809" s="285"/>
      <c r="F809" s="285"/>
      <c r="G809" s="285"/>
      <c r="H809" s="285"/>
      <c r="I809" s="288"/>
      <c r="J809" s="285"/>
      <c r="K809" s="288"/>
      <c r="L809" s="285"/>
      <c r="M809" s="285"/>
      <c r="N809" s="285"/>
      <c r="O809" s="285"/>
      <c r="P809" s="285"/>
      <c r="Q809" s="285"/>
      <c r="R809" s="285"/>
      <c r="S809" s="285"/>
      <c r="T809" s="285"/>
      <c r="U809" s="285"/>
      <c r="V809" s="285"/>
      <c r="W809" s="285"/>
      <c r="X809" s="285"/>
      <c r="Y809" s="285"/>
      <c r="Z809" s="285"/>
    </row>
    <row r="810" spans="1:26" ht="9.75" customHeight="1">
      <c r="A810" s="285"/>
      <c r="B810" s="285"/>
      <c r="C810" s="288"/>
      <c r="D810" s="285"/>
      <c r="E810" s="285"/>
      <c r="F810" s="285"/>
      <c r="G810" s="285"/>
      <c r="H810" s="285"/>
      <c r="I810" s="288"/>
      <c r="J810" s="285"/>
      <c r="K810" s="288"/>
      <c r="L810" s="285"/>
      <c r="M810" s="285"/>
      <c r="N810" s="285"/>
      <c r="O810" s="285"/>
      <c r="P810" s="285"/>
      <c r="Q810" s="285"/>
      <c r="R810" s="285"/>
      <c r="S810" s="285"/>
      <c r="T810" s="285"/>
      <c r="U810" s="285"/>
      <c r="V810" s="285"/>
      <c r="W810" s="285"/>
      <c r="X810" s="285"/>
      <c r="Y810" s="285"/>
      <c r="Z810" s="285"/>
    </row>
    <row r="811" spans="1:26" ht="9.75" customHeight="1">
      <c r="A811" s="285"/>
      <c r="B811" s="285"/>
      <c r="C811" s="288"/>
      <c r="D811" s="285"/>
      <c r="E811" s="285"/>
      <c r="F811" s="285"/>
      <c r="G811" s="285"/>
      <c r="H811" s="285"/>
      <c r="I811" s="288"/>
      <c r="J811" s="285"/>
      <c r="K811" s="288"/>
      <c r="L811" s="285"/>
      <c r="M811" s="285"/>
      <c r="N811" s="285"/>
      <c r="O811" s="285"/>
      <c r="P811" s="285"/>
      <c r="Q811" s="285"/>
      <c r="R811" s="285"/>
      <c r="S811" s="285"/>
      <c r="T811" s="285"/>
      <c r="U811" s="285"/>
      <c r="V811" s="285"/>
      <c r="W811" s="285"/>
      <c r="X811" s="285"/>
      <c r="Y811" s="285"/>
      <c r="Z811" s="285"/>
    </row>
    <row r="812" spans="1:26" ht="9.75" customHeight="1">
      <c r="A812" s="285"/>
      <c r="B812" s="285"/>
      <c r="C812" s="288"/>
      <c r="D812" s="285"/>
      <c r="E812" s="285"/>
      <c r="F812" s="285"/>
      <c r="G812" s="285"/>
      <c r="H812" s="285"/>
      <c r="I812" s="288"/>
      <c r="J812" s="285"/>
      <c r="K812" s="288"/>
      <c r="L812" s="285"/>
      <c r="M812" s="285"/>
      <c r="N812" s="285"/>
      <c r="O812" s="285"/>
      <c r="P812" s="285"/>
      <c r="Q812" s="285"/>
      <c r="R812" s="285"/>
      <c r="S812" s="285"/>
      <c r="T812" s="285"/>
      <c r="U812" s="285"/>
      <c r="V812" s="285"/>
      <c r="W812" s="285"/>
      <c r="X812" s="285"/>
      <c r="Y812" s="285"/>
      <c r="Z812" s="285"/>
    </row>
    <row r="813" spans="1:26" ht="9.75" customHeight="1">
      <c r="A813" s="285"/>
      <c r="B813" s="285"/>
      <c r="C813" s="288"/>
      <c r="D813" s="285"/>
      <c r="E813" s="285"/>
      <c r="F813" s="285"/>
      <c r="G813" s="285"/>
      <c r="H813" s="285"/>
      <c r="I813" s="288"/>
      <c r="J813" s="285"/>
      <c r="K813" s="288"/>
      <c r="L813" s="285"/>
      <c r="M813" s="285"/>
      <c r="N813" s="285"/>
      <c r="O813" s="285"/>
      <c r="P813" s="285"/>
      <c r="Q813" s="285"/>
      <c r="R813" s="285"/>
      <c r="S813" s="285"/>
      <c r="T813" s="285"/>
      <c r="U813" s="285"/>
      <c r="V813" s="285"/>
      <c r="W813" s="285"/>
      <c r="X813" s="285"/>
      <c r="Y813" s="285"/>
      <c r="Z813" s="285"/>
    </row>
    <row r="814" spans="1:26" ht="9.75" customHeight="1">
      <c r="A814" s="285"/>
      <c r="B814" s="285"/>
      <c r="C814" s="288"/>
      <c r="D814" s="285"/>
      <c r="E814" s="285"/>
      <c r="F814" s="285"/>
      <c r="G814" s="285"/>
      <c r="H814" s="285"/>
      <c r="I814" s="288"/>
      <c r="J814" s="285"/>
      <c r="K814" s="288"/>
      <c r="L814" s="285"/>
      <c r="M814" s="285"/>
      <c r="N814" s="285"/>
      <c r="O814" s="285"/>
      <c r="P814" s="285"/>
      <c r="Q814" s="285"/>
      <c r="R814" s="285"/>
      <c r="S814" s="285"/>
      <c r="T814" s="285"/>
      <c r="U814" s="285"/>
      <c r="V814" s="285"/>
      <c r="W814" s="285"/>
      <c r="X814" s="285"/>
      <c r="Y814" s="285"/>
      <c r="Z814" s="285"/>
    </row>
    <row r="815" spans="1:26" ht="9.75" customHeight="1">
      <c r="A815" s="285"/>
      <c r="B815" s="285"/>
      <c r="C815" s="288"/>
      <c r="D815" s="285"/>
      <c r="E815" s="285"/>
      <c r="F815" s="285"/>
      <c r="G815" s="285"/>
      <c r="H815" s="285"/>
      <c r="I815" s="288"/>
      <c r="J815" s="285"/>
      <c r="K815" s="288"/>
      <c r="L815" s="285"/>
      <c r="M815" s="285"/>
      <c r="N815" s="285"/>
      <c r="O815" s="285"/>
      <c r="P815" s="285"/>
      <c r="Q815" s="285"/>
      <c r="R815" s="285"/>
      <c r="S815" s="285"/>
      <c r="T815" s="285"/>
      <c r="U815" s="285"/>
      <c r="V815" s="285"/>
      <c r="W815" s="285"/>
      <c r="X815" s="285"/>
      <c r="Y815" s="285"/>
      <c r="Z815" s="285"/>
    </row>
    <row r="816" spans="1:26" ht="9.75" customHeight="1">
      <c r="A816" s="285"/>
      <c r="B816" s="285"/>
      <c r="C816" s="288"/>
      <c r="D816" s="285"/>
      <c r="E816" s="285"/>
      <c r="F816" s="285"/>
      <c r="G816" s="285"/>
      <c r="H816" s="285"/>
      <c r="I816" s="288"/>
      <c r="J816" s="285"/>
      <c r="K816" s="288"/>
      <c r="L816" s="285"/>
      <c r="M816" s="285"/>
      <c r="N816" s="285"/>
      <c r="O816" s="285"/>
      <c r="P816" s="285"/>
      <c r="Q816" s="285"/>
      <c r="R816" s="285"/>
      <c r="S816" s="285"/>
      <c r="T816" s="285"/>
      <c r="U816" s="285"/>
      <c r="V816" s="285"/>
      <c r="W816" s="285"/>
      <c r="X816" s="285"/>
      <c r="Y816" s="285"/>
      <c r="Z816" s="285"/>
    </row>
    <row r="817" spans="1:26" ht="9.75" customHeight="1">
      <c r="A817" s="285"/>
      <c r="B817" s="285"/>
      <c r="C817" s="288"/>
      <c r="D817" s="285"/>
      <c r="E817" s="285"/>
      <c r="F817" s="285"/>
      <c r="G817" s="285"/>
      <c r="H817" s="285"/>
      <c r="I817" s="288"/>
      <c r="J817" s="285"/>
      <c r="K817" s="288"/>
      <c r="L817" s="285"/>
      <c r="M817" s="285"/>
      <c r="N817" s="285"/>
      <c r="O817" s="285"/>
      <c r="P817" s="285"/>
      <c r="Q817" s="285"/>
      <c r="R817" s="285"/>
      <c r="S817" s="285"/>
      <c r="T817" s="285"/>
      <c r="U817" s="285"/>
      <c r="V817" s="285"/>
      <c r="W817" s="285"/>
      <c r="X817" s="285"/>
      <c r="Y817" s="285"/>
      <c r="Z817" s="285"/>
    </row>
    <row r="818" spans="1:26" ht="9.75" customHeight="1">
      <c r="A818" s="285"/>
      <c r="B818" s="285"/>
      <c r="C818" s="288"/>
      <c r="D818" s="285"/>
      <c r="E818" s="285"/>
      <c r="F818" s="285"/>
      <c r="G818" s="285"/>
      <c r="H818" s="285"/>
      <c r="I818" s="288"/>
      <c r="J818" s="285"/>
      <c r="K818" s="288"/>
      <c r="L818" s="285"/>
      <c r="M818" s="285"/>
      <c r="N818" s="285"/>
      <c r="O818" s="285"/>
      <c r="P818" s="285"/>
      <c r="Q818" s="285"/>
      <c r="R818" s="285"/>
      <c r="S818" s="285"/>
      <c r="T818" s="285"/>
      <c r="U818" s="285"/>
      <c r="V818" s="285"/>
      <c r="W818" s="285"/>
      <c r="X818" s="285"/>
      <c r="Y818" s="285"/>
      <c r="Z818" s="285"/>
    </row>
    <row r="819" spans="1:26" ht="9.75" customHeight="1">
      <c r="A819" s="285"/>
      <c r="B819" s="285"/>
      <c r="C819" s="288"/>
      <c r="D819" s="285"/>
      <c r="E819" s="285"/>
      <c r="F819" s="285"/>
      <c r="G819" s="285"/>
      <c r="H819" s="285"/>
      <c r="I819" s="288"/>
      <c r="J819" s="285"/>
      <c r="K819" s="288"/>
      <c r="L819" s="285"/>
      <c r="M819" s="285"/>
      <c r="N819" s="285"/>
      <c r="O819" s="285"/>
      <c r="P819" s="285"/>
      <c r="Q819" s="285"/>
      <c r="R819" s="285"/>
      <c r="S819" s="285"/>
      <c r="T819" s="285"/>
      <c r="U819" s="285"/>
      <c r="V819" s="285"/>
      <c r="W819" s="285"/>
      <c r="X819" s="285"/>
      <c r="Y819" s="285"/>
      <c r="Z819" s="285"/>
    </row>
    <row r="820" spans="1:26" ht="9.75" customHeight="1">
      <c r="A820" s="285"/>
      <c r="B820" s="285"/>
      <c r="C820" s="288"/>
      <c r="D820" s="285"/>
      <c r="E820" s="285"/>
      <c r="F820" s="285"/>
      <c r="G820" s="285"/>
      <c r="H820" s="285"/>
      <c r="I820" s="288"/>
      <c r="J820" s="285"/>
      <c r="K820" s="288"/>
      <c r="L820" s="285"/>
      <c r="M820" s="285"/>
      <c r="N820" s="285"/>
      <c r="O820" s="285"/>
      <c r="P820" s="285"/>
      <c r="Q820" s="285"/>
      <c r="R820" s="285"/>
      <c r="S820" s="285"/>
      <c r="T820" s="285"/>
      <c r="U820" s="285"/>
      <c r="V820" s="285"/>
      <c r="W820" s="285"/>
      <c r="X820" s="285"/>
      <c r="Y820" s="285"/>
      <c r="Z820" s="285"/>
    </row>
    <row r="821" spans="1:26" ht="9.75" customHeight="1">
      <c r="A821" s="285"/>
      <c r="B821" s="285"/>
      <c r="C821" s="288"/>
      <c r="D821" s="285"/>
      <c r="E821" s="285"/>
      <c r="F821" s="285"/>
      <c r="G821" s="285"/>
      <c r="H821" s="285"/>
      <c r="I821" s="288"/>
      <c r="J821" s="285"/>
      <c r="K821" s="288"/>
      <c r="L821" s="285"/>
      <c r="M821" s="285"/>
      <c r="N821" s="285"/>
      <c r="O821" s="285"/>
      <c r="P821" s="285"/>
      <c r="Q821" s="285"/>
      <c r="R821" s="285"/>
      <c r="S821" s="285"/>
      <c r="T821" s="285"/>
      <c r="U821" s="285"/>
      <c r="V821" s="285"/>
      <c r="W821" s="285"/>
      <c r="X821" s="285"/>
      <c r="Y821" s="285"/>
      <c r="Z821" s="285"/>
    </row>
    <row r="822" spans="1:26" ht="9.75" customHeight="1">
      <c r="A822" s="285"/>
      <c r="B822" s="285"/>
      <c r="C822" s="288"/>
      <c r="D822" s="285"/>
      <c r="E822" s="285"/>
      <c r="F822" s="285"/>
      <c r="G822" s="285"/>
      <c r="H822" s="285"/>
      <c r="I822" s="288"/>
      <c r="J822" s="285"/>
      <c r="K822" s="288"/>
      <c r="L822" s="285"/>
      <c r="M822" s="285"/>
      <c r="N822" s="285"/>
      <c r="O822" s="285"/>
      <c r="P822" s="285"/>
      <c r="Q822" s="285"/>
      <c r="R822" s="285"/>
      <c r="S822" s="285"/>
      <c r="T822" s="285"/>
      <c r="U822" s="285"/>
      <c r="V822" s="285"/>
      <c r="W822" s="285"/>
      <c r="X822" s="285"/>
      <c r="Y822" s="285"/>
      <c r="Z822" s="285"/>
    </row>
    <row r="823" spans="1:26" ht="9.75" customHeight="1">
      <c r="A823" s="285"/>
      <c r="B823" s="285"/>
      <c r="C823" s="288"/>
      <c r="D823" s="285"/>
      <c r="E823" s="285"/>
      <c r="F823" s="285"/>
      <c r="G823" s="285"/>
      <c r="H823" s="285"/>
      <c r="I823" s="288"/>
      <c r="J823" s="285"/>
      <c r="K823" s="288"/>
      <c r="L823" s="285"/>
      <c r="M823" s="285"/>
      <c r="N823" s="285"/>
      <c r="O823" s="285"/>
      <c r="P823" s="285"/>
      <c r="Q823" s="285"/>
      <c r="R823" s="285"/>
      <c r="S823" s="285"/>
      <c r="T823" s="285"/>
      <c r="U823" s="285"/>
      <c r="V823" s="285"/>
      <c r="W823" s="285"/>
      <c r="X823" s="285"/>
      <c r="Y823" s="285"/>
      <c r="Z823" s="285"/>
    </row>
    <row r="824" spans="1:26" ht="9.75" customHeight="1">
      <c r="A824" s="285"/>
      <c r="B824" s="285"/>
      <c r="C824" s="288"/>
      <c r="D824" s="285"/>
      <c r="E824" s="285"/>
      <c r="F824" s="285"/>
      <c r="G824" s="285"/>
      <c r="H824" s="285"/>
      <c r="I824" s="288"/>
      <c r="J824" s="285"/>
      <c r="K824" s="288"/>
      <c r="L824" s="285"/>
      <c r="M824" s="285"/>
      <c r="N824" s="285"/>
      <c r="O824" s="285"/>
      <c r="P824" s="285"/>
      <c r="Q824" s="285"/>
      <c r="R824" s="285"/>
      <c r="S824" s="285"/>
      <c r="T824" s="285"/>
      <c r="U824" s="285"/>
      <c r="V824" s="285"/>
      <c r="W824" s="285"/>
      <c r="X824" s="285"/>
      <c r="Y824" s="285"/>
      <c r="Z824" s="285"/>
    </row>
    <row r="825" spans="1:26" ht="9.75" customHeight="1">
      <c r="A825" s="285"/>
      <c r="B825" s="285"/>
      <c r="C825" s="288"/>
      <c r="D825" s="285"/>
      <c r="E825" s="285"/>
      <c r="F825" s="285"/>
      <c r="G825" s="285"/>
      <c r="H825" s="285"/>
      <c r="I825" s="288"/>
      <c r="J825" s="285"/>
      <c r="K825" s="288"/>
      <c r="L825" s="285"/>
      <c r="M825" s="285"/>
      <c r="N825" s="285"/>
      <c r="O825" s="285"/>
      <c r="P825" s="285"/>
      <c r="Q825" s="285"/>
      <c r="R825" s="285"/>
      <c r="S825" s="285"/>
      <c r="T825" s="285"/>
      <c r="U825" s="285"/>
      <c r="V825" s="285"/>
      <c r="W825" s="285"/>
      <c r="X825" s="285"/>
      <c r="Y825" s="285"/>
      <c r="Z825" s="285"/>
    </row>
    <row r="826" spans="1:26" ht="9.75" customHeight="1">
      <c r="A826" s="285"/>
      <c r="B826" s="285"/>
      <c r="C826" s="288"/>
      <c r="D826" s="285"/>
      <c r="E826" s="285"/>
      <c r="F826" s="285"/>
      <c r="G826" s="285"/>
      <c r="H826" s="285"/>
      <c r="I826" s="288"/>
      <c r="J826" s="285"/>
      <c r="K826" s="288"/>
      <c r="L826" s="285"/>
      <c r="M826" s="285"/>
      <c r="N826" s="285"/>
      <c r="O826" s="285"/>
      <c r="P826" s="285"/>
      <c r="Q826" s="285"/>
      <c r="R826" s="285"/>
      <c r="S826" s="285"/>
      <c r="T826" s="285"/>
      <c r="U826" s="285"/>
      <c r="V826" s="285"/>
      <c r="W826" s="285"/>
      <c r="X826" s="285"/>
      <c r="Y826" s="285"/>
      <c r="Z826" s="285"/>
    </row>
    <row r="827" spans="1:26" ht="9.75" customHeight="1">
      <c r="A827" s="285"/>
      <c r="B827" s="285"/>
      <c r="C827" s="288"/>
      <c r="D827" s="285"/>
      <c r="E827" s="285"/>
      <c r="F827" s="285"/>
      <c r="G827" s="285"/>
      <c r="H827" s="285"/>
      <c r="I827" s="288"/>
      <c r="J827" s="285"/>
      <c r="K827" s="288"/>
      <c r="L827" s="285"/>
      <c r="M827" s="285"/>
      <c r="N827" s="285"/>
      <c r="O827" s="285"/>
      <c r="P827" s="285"/>
      <c r="Q827" s="285"/>
      <c r="R827" s="285"/>
      <c r="S827" s="285"/>
      <c r="T827" s="285"/>
      <c r="U827" s="285"/>
      <c r="V827" s="285"/>
      <c r="W827" s="285"/>
      <c r="X827" s="285"/>
      <c r="Y827" s="285"/>
      <c r="Z827" s="285"/>
    </row>
    <row r="828" spans="1:26" ht="9.75" customHeight="1">
      <c r="A828" s="285"/>
      <c r="B828" s="285"/>
      <c r="C828" s="288"/>
      <c r="D828" s="285"/>
      <c r="E828" s="285"/>
      <c r="F828" s="285"/>
      <c r="G828" s="285"/>
      <c r="H828" s="285"/>
      <c r="I828" s="288"/>
      <c r="J828" s="285"/>
      <c r="K828" s="288"/>
      <c r="L828" s="285"/>
      <c r="M828" s="285"/>
      <c r="N828" s="285"/>
      <c r="O828" s="285"/>
      <c r="P828" s="285"/>
      <c r="Q828" s="285"/>
      <c r="R828" s="285"/>
      <c r="S828" s="285"/>
      <c r="T828" s="285"/>
      <c r="U828" s="285"/>
      <c r="V828" s="285"/>
      <c r="W828" s="285"/>
      <c r="X828" s="285"/>
      <c r="Y828" s="285"/>
      <c r="Z828" s="285"/>
    </row>
    <row r="829" spans="1:26" ht="9.75" customHeight="1">
      <c r="A829" s="285"/>
      <c r="B829" s="285"/>
      <c r="C829" s="288"/>
      <c r="D829" s="285"/>
      <c r="E829" s="285"/>
      <c r="F829" s="285"/>
      <c r="G829" s="285"/>
      <c r="H829" s="285"/>
      <c r="I829" s="288"/>
      <c r="J829" s="285"/>
      <c r="K829" s="288"/>
      <c r="L829" s="285"/>
      <c r="M829" s="285"/>
      <c r="N829" s="285"/>
      <c r="O829" s="285"/>
      <c r="P829" s="285"/>
      <c r="Q829" s="285"/>
      <c r="R829" s="285"/>
      <c r="S829" s="285"/>
      <c r="T829" s="285"/>
      <c r="U829" s="285"/>
      <c r="V829" s="285"/>
      <c r="W829" s="285"/>
      <c r="X829" s="285"/>
      <c r="Y829" s="285"/>
      <c r="Z829" s="285"/>
    </row>
    <row r="830" spans="1:26" ht="9.75" customHeight="1">
      <c r="A830" s="285"/>
      <c r="B830" s="285"/>
      <c r="C830" s="288"/>
      <c r="D830" s="285"/>
      <c r="E830" s="285"/>
      <c r="F830" s="285"/>
      <c r="G830" s="285"/>
      <c r="H830" s="285"/>
      <c r="I830" s="288"/>
      <c r="J830" s="285"/>
      <c r="K830" s="288"/>
      <c r="L830" s="285"/>
      <c r="M830" s="285"/>
      <c r="N830" s="285"/>
      <c r="O830" s="285"/>
      <c r="P830" s="285"/>
      <c r="Q830" s="285"/>
      <c r="R830" s="285"/>
      <c r="S830" s="285"/>
      <c r="T830" s="285"/>
      <c r="U830" s="285"/>
      <c r="V830" s="285"/>
      <c r="W830" s="285"/>
      <c r="X830" s="285"/>
      <c r="Y830" s="285"/>
      <c r="Z830" s="285"/>
    </row>
    <row r="831" spans="1:26" ht="9.75" customHeight="1">
      <c r="A831" s="285"/>
      <c r="B831" s="285"/>
      <c r="C831" s="288"/>
      <c r="D831" s="285"/>
      <c r="E831" s="285"/>
      <c r="F831" s="285"/>
      <c r="G831" s="285"/>
      <c r="H831" s="285"/>
      <c r="I831" s="288"/>
      <c r="J831" s="285"/>
      <c r="K831" s="288"/>
      <c r="L831" s="285"/>
      <c r="M831" s="285"/>
      <c r="N831" s="285"/>
      <c r="O831" s="285"/>
      <c r="P831" s="285"/>
      <c r="Q831" s="285"/>
      <c r="R831" s="285"/>
      <c r="S831" s="285"/>
      <c r="T831" s="285"/>
      <c r="U831" s="285"/>
      <c r="V831" s="285"/>
      <c r="W831" s="285"/>
      <c r="X831" s="285"/>
      <c r="Y831" s="285"/>
      <c r="Z831" s="285"/>
    </row>
    <row r="832" spans="1:26" ht="9.75" customHeight="1">
      <c r="A832" s="285"/>
      <c r="B832" s="285"/>
      <c r="C832" s="288"/>
      <c r="D832" s="285"/>
      <c r="E832" s="285"/>
      <c r="F832" s="285"/>
      <c r="G832" s="285"/>
      <c r="H832" s="285"/>
      <c r="I832" s="288"/>
      <c r="J832" s="285"/>
      <c r="K832" s="288"/>
      <c r="L832" s="285"/>
      <c r="M832" s="285"/>
      <c r="N832" s="285"/>
      <c r="O832" s="285"/>
      <c r="P832" s="285"/>
      <c r="Q832" s="285"/>
      <c r="R832" s="285"/>
      <c r="S832" s="285"/>
      <c r="T832" s="285"/>
      <c r="U832" s="285"/>
      <c r="V832" s="285"/>
      <c r="W832" s="285"/>
      <c r="X832" s="285"/>
      <c r="Y832" s="285"/>
      <c r="Z832" s="285"/>
    </row>
    <row r="833" spans="1:26" ht="9.75" customHeight="1">
      <c r="A833" s="285"/>
      <c r="B833" s="285"/>
      <c r="C833" s="288"/>
      <c r="D833" s="285"/>
      <c r="E833" s="285"/>
      <c r="F833" s="285"/>
      <c r="G833" s="285"/>
      <c r="H833" s="285"/>
      <c r="I833" s="288"/>
      <c r="J833" s="285"/>
      <c r="K833" s="288"/>
      <c r="L833" s="285"/>
      <c r="M833" s="285"/>
      <c r="N833" s="285"/>
      <c r="O833" s="285"/>
      <c r="P833" s="285"/>
      <c r="Q833" s="285"/>
      <c r="R833" s="285"/>
      <c r="S833" s="285"/>
      <c r="T833" s="285"/>
      <c r="U833" s="285"/>
      <c r="V833" s="285"/>
      <c r="W833" s="285"/>
      <c r="X833" s="285"/>
      <c r="Y833" s="285"/>
      <c r="Z833" s="285"/>
    </row>
    <row r="834" spans="1:26" ht="9.75" customHeight="1">
      <c r="A834" s="285"/>
      <c r="B834" s="285"/>
      <c r="C834" s="288"/>
      <c r="D834" s="285"/>
      <c r="E834" s="285"/>
      <c r="F834" s="285"/>
      <c r="G834" s="285"/>
      <c r="H834" s="285"/>
      <c r="I834" s="288"/>
      <c r="J834" s="285"/>
      <c r="K834" s="288"/>
      <c r="L834" s="285"/>
      <c r="M834" s="285"/>
      <c r="N834" s="285"/>
      <c r="O834" s="285"/>
      <c r="P834" s="285"/>
      <c r="Q834" s="285"/>
      <c r="R834" s="285"/>
      <c r="S834" s="285"/>
      <c r="T834" s="285"/>
      <c r="U834" s="285"/>
      <c r="V834" s="285"/>
      <c r="W834" s="285"/>
      <c r="X834" s="285"/>
      <c r="Y834" s="285"/>
      <c r="Z834" s="285"/>
    </row>
    <row r="835" spans="1:26" ht="9.75" customHeight="1">
      <c r="A835" s="285"/>
      <c r="B835" s="285"/>
      <c r="C835" s="288"/>
      <c r="D835" s="285"/>
      <c r="E835" s="285"/>
      <c r="F835" s="285"/>
      <c r="G835" s="285"/>
      <c r="H835" s="285"/>
      <c r="I835" s="288"/>
      <c r="J835" s="285"/>
      <c r="K835" s="288"/>
      <c r="L835" s="285"/>
      <c r="M835" s="285"/>
      <c r="N835" s="285"/>
      <c r="O835" s="285"/>
      <c r="P835" s="285"/>
      <c r="Q835" s="285"/>
      <c r="R835" s="285"/>
      <c r="S835" s="285"/>
      <c r="T835" s="285"/>
      <c r="U835" s="285"/>
      <c r="V835" s="285"/>
      <c r="W835" s="285"/>
      <c r="X835" s="285"/>
      <c r="Y835" s="285"/>
      <c r="Z835" s="285"/>
    </row>
    <row r="836" spans="1:26" ht="9.75" customHeight="1">
      <c r="A836" s="285"/>
      <c r="B836" s="285"/>
      <c r="C836" s="288"/>
      <c r="D836" s="285"/>
      <c r="E836" s="285"/>
      <c r="F836" s="285"/>
      <c r="G836" s="285"/>
      <c r="H836" s="285"/>
      <c r="I836" s="288"/>
      <c r="J836" s="285"/>
      <c r="K836" s="288"/>
      <c r="L836" s="285"/>
      <c r="M836" s="285"/>
      <c r="N836" s="285"/>
      <c r="O836" s="285"/>
      <c r="P836" s="285"/>
      <c r="Q836" s="285"/>
      <c r="R836" s="285"/>
      <c r="S836" s="285"/>
      <c r="T836" s="285"/>
      <c r="U836" s="285"/>
      <c r="V836" s="285"/>
      <c r="W836" s="285"/>
      <c r="X836" s="285"/>
      <c r="Y836" s="285"/>
      <c r="Z836" s="285"/>
    </row>
    <row r="837" spans="1:26" ht="9.75" customHeight="1">
      <c r="A837" s="285"/>
      <c r="B837" s="285"/>
      <c r="C837" s="288"/>
      <c r="D837" s="285"/>
      <c r="E837" s="285"/>
      <c r="F837" s="285"/>
      <c r="G837" s="285"/>
      <c r="H837" s="285"/>
      <c r="I837" s="288"/>
      <c r="J837" s="285"/>
      <c r="K837" s="288"/>
      <c r="L837" s="285"/>
      <c r="M837" s="285"/>
      <c r="N837" s="285"/>
      <c r="O837" s="285"/>
      <c r="P837" s="285"/>
      <c r="Q837" s="285"/>
      <c r="R837" s="285"/>
      <c r="S837" s="285"/>
      <c r="T837" s="285"/>
      <c r="U837" s="285"/>
      <c r="V837" s="285"/>
      <c r="W837" s="285"/>
      <c r="X837" s="285"/>
      <c r="Y837" s="285"/>
      <c r="Z837" s="285"/>
    </row>
    <row r="838" spans="1:26" ht="9.75" customHeight="1">
      <c r="A838" s="285"/>
      <c r="B838" s="285"/>
      <c r="C838" s="288"/>
      <c r="D838" s="285"/>
      <c r="E838" s="285"/>
      <c r="F838" s="285"/>
      <c r="G838" s="285"/>
      <c r="H838" s="285"/>
      <c r="I838" s="288"/>
      <c r="J838" s="285"/>
      <c r="K838" s="288"/>
      <c r="L838" s="285"/>
      <c r="M838" s="285"/>
      <c r="N838" s="285"/>
      <c r="O838" s="285"/>
      <c r="P838" s="285"/>
      <c r="Q838" s="285"/>
      <c r="R838" s="285"/>
      <c r="S838" s="285"/>
      <c r="T838" s="285"/>
      <c r="U838" s="285"/>
      <c r="V838" s="285"/>
      <c r="W838" s="285"/>
      <c r="X838" s="285"/>
      <c r="Y838" s="285"/>
      <c r="Z838" s="285"/>
    </row>
    <row r="839" spans="1:26" ht="9.75" customHeight="1">
      <c r="A839" s="285"/>
      <c r="B839" s="285"/>
      <c r="C839" s="288"/>
      <c r="D839" s="285"/>
      <c r="E839" s="285"/>
      <c r="F839" s="285"/>
      <c r="G839" s="285"/>
      <c r="H839" s="285"/>
      <c r="I839" s="288"/>
      <c r="J839" s="285"/>
      <c r="K839" s="288"/>
      <c r="L839" s="285"/>
      <c r="M839" s="285"/>
      <c r="N839" s="285"/>
      <c r="O839" s="285"/>
      <c r="P839" s="285"/>
      <c r="Q839" s="285"/>
      <c r="R839" s="285"/>
      <c r="S839" s="285"/>
      <c r="T839" s="285"/>
      <c r="U839" s="285"/>
      <c r="V839" s="285"/>
      <c r="W839" s="285"/>
      <c r="X839" s="285"/>
      <c r="Y839" s="285"/>
      <c r="Z839" s="285"/>
    </row>
    <row r="840" spans="1:26" ht="9.75" customHeight="1">
      <c r="A840" s="285"/>
      <c r="B840" s="285"/>
      <c r="C840" s="288"/>
      <c r="D840" s="285"/>
      <c r="E840" s="285"/>
      <c r="F840" s="285"/>
      <c r="G840" s="285"/>
      <c r="H840" s="285"/>
      <c r="I840" s="288"/>
      <c r="J840" s="285"/>
      <c r="K840" s="288"/>
      <c r="L840" s="285"/>
      <c r="M840" s="285"/>
      <c r="N840" s="285"/>
      <c r="O840" s="285"/>
      <c r="P840" s="285"/>
      <c r="Q840" s="285"/>
      <c r="R840" s="285"/>
      <c r="S840" s="285"/>
      <c r="T840" s="285"/>
      <c r="U840" s="285"/>
      <c r="V840" s="285"/>
      <c r="W840" s="285"/>
      <c r="X840" s="285"/>
      <c r="Y840" s="285"/>
      <c r="Z840" s="285"/>
    </row>
    <row r="841" spans="1:26" ht="9.75" customHeight="1">
      <c r="A841" s="285"/>
      <c r="B841" s="285"/>
      <c r="C841" s="288"/>
      <c r="D841" s="285"/>
      <c r="E841" s="285"/>
      <c r="F841" s="285"/>
      <c r="G841" s="285"/>
      <c r="H841" s="285"/>
      <c r="I841" s="288"/>
      <c r="J841" s="285"/>
      <c r="K841" s="288"/>
      <c r="L841" s="285"/>
      <c r="M841" s="285"/>
      <c r="N841" s="285"/>
      <c r="O841" s="285"/>
      <c r="P841" s="285"/>
      <c r="Q841" s="285"/>
      <c r="R841" s="285"/>
      <c r="S841" s="285"/>
      <c r="T841" s="285"/>
      <c r="U841" s="285"/>
      <c r="V841" s="285"/>
      <c r="W841" s="285"/>
      <c r="X841" s="285"/>
      <c r="Y841" s="285"/>
      <c r="Z841" s="285"/>
    </row>
    <row r="842" spans="1:26" ht="9.75" customHeight="1">
      <c r="A842" s="285"/>
      <c r="B842" s="285"/>
      <c r="C842" s="288"/>
      <c r="D842" s="285"/>
      <c r="E842" s="285"/>
      <c r="F842" s="285"/>
      <c r="G842" s="285"/>
      <c r="H842" s="285"/>
      <c r="I842" s="288"/>
      <c r="J842" s="285"/>
      <c r="K842" s="288"/>
      <c r="L842" s="285"/>
      <c r="M842" s="285"/>
      <c r="N842" s="285"/>
      <c r="O842" s="285"/>
      <c r="P842" s="285"/>
      <c r="Q842" s="285"/>
      <c r="R842" s="285"/>
      <c r="S842" s="285"/>
      <c r="T842" s="285"/>
      <c r="U842" s="285"/>
      <c r="V842" s="285"/>
      <c r="W842" s="285"/>
      <c r="X842" s="285"/>
      <c r="Y842" s="285"/>
      <c r="Z842" s="285"/>
    </row>
    <row r="843" spans="1:26" ht="9.75" customHeight="1">
      <c r="A843" s="285"/>
      <c r="B843" s="285"/>
      <c r="C843" s="288"/>
      <c r="D843" s="285"/>
      <c r="E843" s="285"/>
      <c r="F843" s="285"/>
      <c r="G843" s="285"/>
      <c r="H843" s="285"/>
      <c r="I843" s="288"/>
      <c r="J843" s="285"/>
      <c r="K843" s="288"/>
      <c r="L843" s="285"/>
      <c r="M843" s="285"/>
      <c r="N843" s="285"/>
      <c r="O843" s="285"/>
      <c r="P843" s="285"/>
      <c r="Q843" s="285"/>
      <c r="R843" s="285"/>
      <c r="S843" s="285"/>
      <c r="T843" s="285"/>
      <c r="U843" s="285"/>
      <c r="V843" s="285"/>
      <c r="W843" s="285"/>
      <c r="X843" s="285"/>
      <c r="Y843" s="285"/>
      <c r="Z843" s="285"/>
    </row>
    <row r="844" spans="1:26" ht="9.75" customHeight="1">
      <c r="A844" s="285"/>
      <c r="B844" s="285"/>
      <c r="C844" s="288"/>
      <c r="D844" s="285"/>
      <c r="E844" s="285"/>
      <c r="F844" s="285"/>
      <c r="G844" s="285"/>
      <c r="H844" s="285"/>
      <c r="I844" s="288"/>
      <c r="J844" s="285"/>
      <c r="K844" s="288"/>
      <c r="L844" s="285"/>
      <c r="M844" s="285"/>
      <c r="N844" s="285"/>
      <c r="O844" s="285"/>
      <c r="P844" s="285"/>
      <c r="Q844" s="285"/>
      <c r="R844" s="285"/>
      <c r="S844" s="285"/>
      <c r="T844" s="285"/>
      <c r="U844" s="285"/>
      <c r="V844" s="285"/>
      <c r="W844" s="285"/>
      <c r="X844" s="285"/>
      <c r="Y844" s="285"/>
      <c r="Z844" s="285"/>
    </row>
    <row r="845" spans="1:26" ht="9.75" customHeight="1">
      <c r="A845" s="285"/>
      <c r="B845" s="285"/>
      <c r="C845" s="288"/>
      <c r="D845" s="285"/>
      <c r="E845" s="285"/>
      <c r="F845" s="285"/>
      <c r="G845" s="285"/>
      <c r="H845" s="285"/>
      <c r="I845" s="288"/>
      <c r="J845" s="285"/>
      <c r="K845" s="288"/>
      <c r="L845" s="285"/>
      <c r="M845" s="285"/>
      <c r="N845" s="285"/>
      <c r="O845" s="285"/>
      <c r="P845" s="285"/>
      <c r="Q845" s="285"/>
      <c r="R845" s="285"/>
      <c r="S845" s="285"/>
      <c r="T845" s="285"/>
      <c r="U845" s="285"/>
      <c r="V845" s="285"/>
      <c r="W845" s="285"/>
      <c r="X845" s="285"/>
      <c r="Y845" s="285"/>
      <c r="Z845" s="285"/>
    </row>
    <row r="846" spans="1:26" ht="9.75" customHeight="1">
      <c r="A846" s="285"/>
      <c r="B846" s="285"/>
      <c r="C846" s="288"/>
      <c r="D846" s="285"/>
      <c r="E846" s="285"/>
      <c r="F846" s="285"/>
      <c r="G846" s="285"/>
      <c r="H846" s="285"/>
      <c r="I846" s="288"/>
      <c r="J846" s="285"/>
      <c r="K846" s="288"/>
      <c r="L846" s="285"/>
      <c r="M846" s="285"/>
      <c r="N846" s="285"/>
      <c r="O846" s="285"/>
      <c r="P846" s="285"/>
      <c r="Q846" s="285"/>
      <c r="R846" s="285"/>
      <c r="S846" s="285"/>
      <c r="T846" s="285"/>
      <c r="U846" s="285"/>
      <c r="V846" s="285"/>
      <c r="W846" s="285"/>
      <c r="X846" s="285"/>
      <c r="Y846" s="285"/>
      <c r="Z846" s="285"/>
    </row>
    <row r="847" spans="1:26" ht="9.75" customHeight="1">
      <c r="A847" s="285"/>
      <c r="B847" s="285"/>
      <c r="C847" s="288"/>
      <c r="D847" s="285"/>
      <c r="E847" s="285"/>
      <c r="F847" s="285"/>
      <c r="G847" s="285"/>
      <c r="H847" s="285"/>
      <c r="I847" s="288"/>
      <c r="J847" s="285"/>
      <c r="K847" s="288"/>
      <c r="L847" s="285"/>
      <c r="M847" s="285"/>
      <c r="N847" s="285"/>
      <c r="O847" s="285"/>
      <c r="P847" s="285"/>
      <c r="Q847" s="285"/>
      <c r="R847" s="285"/>
      <c r="S847" s="285"/>
      <c r="T847" s="285"/>
      <c r="U847" s="285"/>
      <c r="V847" s="285"/>
      <c r="W847" s="285"/>
      <c r="X847" s="285"/>
      <c r="Y847" s="285"/>
      <c r="Z847" s="285"/>
    </row>
    <row r="848" spans="1:26" ht="9.75" customHeight="1">
      <c r="A848" s="285"/>
      <c r="B848" s="285"/>
      <c r="C848" s="288"/>
      <c r="D848" s="285"/>
      <c r="E848" s="285"/>
      <c r="F848" s="285"/>
      <c r="G848" s="285"/>
      <c r="H848" s="285"/>
      <c r="I848" s="288"/>
      <c r="J848" s="285"/>
      <c r="K848" s="288"/>
      <c r="L848" s="285"/>
      <c r="M848" s="285"/>
      <c r="N848" s="285"/>
      <c r="O848" s="285"/>
      <c r="P848" s="285"/>
      <c r="Q848" s="285"/>
      <c r="R848" s="285"/>
      <c r="S848" s="285"/>
      <c r="T848" s="285"/>
      <c r="U848" s="285"/>
      <c r="V848" s="285"/>
      <c r="W848" s="285"/>
      <c r="X848" s="285"/>
      <c r="Y848" s="285"/>
      <c r="Z848" s="285"/>
    </row>
    <row r="849" spans="1:26" ht="9.75" customHeight="1">
      <c r="A849" s="285"/>
      <c r="B849" s="285"/>
      <c r="C849" s="288"/>
      <c r="D849" s="285"/>
      <c r="E849" s="285"/>
      <c r="F849" s="285"/>
      <c r="G849" s="285"/>
      <c r="H849" s="285"/>
      <c r="I849" s="288"/>
      <c r="J849" s="285"/>
      <c r="K849" s="288"/>
      <c r="L849" s="285"/>
      <c r="M849" s="285"/>
      <c r="N849" s="285"/>
      <c r="O849" s="285"/>
      <c r="P849" s="285"/>
      <c r="Q849" s="285"/>
      <c r="R849" s="285"/>
      <c r="S849" s="285"/>
      <c r="T849" s="285"/>
      <c r="U849" s="285"/>
      <c r="V849" s="285"/>
      <c r="W849" s="285"/>
      <c r="X849" s="285"/>
      <c r="Y849" s="285"/>
      <c r="Z849" s="285"/>
    </row>
    <row r="850" spans="1:26" ht="9.75" customHeight="1">
      <c r="A850" s="285"/>
      <c r="B850" s="285"/>
      <c r="C850" s="288"/>
      <c r="D850" s="285"/>
      <c r="E850" s="285"/>
      <c r="F850" s="285"/>
      <c r="G850" s="285"/>
      <c r="H850" s="285"/>
      <c r="I850" s="288"/>
      <c r="J850" s="285"/>
      <c r="K850" s="288"/>
      <c r="L850" s="285"/>
      <c r="M850" s="285"/>
      <c r="N850" s="285"/>
      <c r="O850" s="285"/>
      <c r="P850" s="285"/>
      <c r="Q850" s="285"/>
      <c r="R850" s="285"/>
      <c r="S850" s="285"/>
      <c r="T850" s="285"/>
      <c r="U850" s="285"/>
      <c r="V850" s="285"/>
      <c r="W850" s="285"/>
      <c r="X850" s="285"/>
      <c r="Y850" s="285"/>
      <c r="Z850" s="285"/>
    </row>
    <row r="851" spans="1:26" ht="9.75" customHeight="1">
      <c r="A851" s="285"/>
      <c r="B851" s="285"/>
      <c r="C851" s="288"/>
      <c r="D851" s="285"/>
      <c r="E851" s="285"/>
      <c r="F851" s="285"/>
      <c r="G851" s="285"/>
      <c r="H851" s="285"/>
      <c r="I851" s="288"/>
      <c r="J851" s="285"/>
      <c r="K851" s="288"/>
      <c r="L851" s="285"/>
      <c r="M851" s="285"/>
      <c r="N851" s="285"/>
      <c r="O851" s="285"/>
      <c r="P851" s="285"/>
      <c r="Q851" s="285"/>
      <c r="R851" s="285"/>
      <c r="S851" s="285"/>
      <c r="T851" s="285"/>
      <c r="U851" s="285"/>
      <c r="V851" s="285"/>
      <c r="W851" s="285"/>
      <c r="X851" s="285"/>
      <c r="Y851" s="285"/>
      <c r="Z851" s="285"/>
    </row>
    <row r="852" spans="1:26" ht="9.75" customHeight="1">
      <c r="A852" s="285"/>
      <c r="B852" s="285"/>
      <c r="C852" s="288"/>
      <c r="D852" s="285"/>
      <c r="E852" s="285"/>
      <c r="F852" s="285"/>
      <c r="G852" s="285"/>
      <c r="H852" s="285"/>
      <c r="I852" s="288"/>
      <c r="J852" s="285"/>
      <c r="K852" s="288"/>
      <c r="L852" s="285"/>
      <c r="M852" s="285"/>
      <c r="N852" s="285"/>
      <c r="O852" s="285"/>
      <c r="P852" s="285"/>
      <c r="Q852" s="285"/>
      <c r="R852" s="285"/>
      <c r="S852" s="285"/>
      <c r="T852" s="285"/>
      <c r="U852" s="285"/>
      <c r="V852" s="285"/>
      <c r="W852" s="285"/>
      <c r="X852" s="285"/>
      <c r="Y852" s="285"/>
      <c r="Z852" s="285"/>
    </row>
    <row r="853" spans="1:26" ht="9.75" customHeight="1">
      <c r="A853" s="285"/>
      <c r="B853" s="285"/>
      <c r="C853" s="288"/>
      <c r="D853" s="285"/>
      <c r="E853" s="285"/>
      <c r="F853" s="285"/>
      <c r="G853" s="285"/>
      <c r="H853" s="285"/>
      <c r="I853" s="288"/>
      <c r="J853" s="285"/>
      <c r="K853" s="288"/>
      <c r="L853" s="285"/>
      <c r="M853" s="285"/>
      <c r="N853" s="285"/>
      <c r="O853" s="285"/>
      <c r="P853" s="285"/>
      <c r="Q853" s="285"/>
      <c r="R853" s="285"/>
      <c r="S853" s="285"/>
      <c r="T853" s="285"/>
      <c r="U853" s="285"/>
      <c r="V853" s="285"/>
      <c r="W853" s="285"/>
      <c r="X853" s="285"/>
      <c r="Y853" s="285"/>
      <c r="Z853" s="285"/>
    </row>
    <row r="854" spans="1:26" ht="9.75" customHeight="1">
      <c r="A854" s="285"/>
      <c r="B854" s="285"/>
      <c r="C854" s="288"/>
      <c r="D854" s="285"/>
      <c r="E854" s="285"/>
      <c r="F854" s="285"/>
      <c r="G854" s="285"/>
      <c r="H854" s="285"/>
      <c r="I854" s="288"/>
      <c r="J854" s="285"/>
      <c r="K854" s="288"/>
      <c r="L854" s="285"/>
      <c r="M854" s="285"/>
      <c r="N854" s="285"/>
      <c r="O854" s="285"/>
      <c r="P854" s="285"/>
      <c r="Q854" s="285"/>
      <c r="R854" s="285"/>
      <c r="S854" s="285"/>
      <c r="T854" s="285"/>
      <c r="U854" s="285"/>
      <c r="V854" s="285"/>
      <c r="W854" s="285"/>
      <c r="X854" s="285"/>
      <c r="Y854" s="285"/>
      <c r="Z854" s="285"/>
    </row>
    <row r="855" spans="1:26" ht="9.75" customHeight="1">
      <c r="A855" s="285"/>
      <c r="B855" s="285"/>
      <c r="C855" s="288"/>
      <c r="D855" s="285"/>
      <c r="E855" s="285"/>
      <c r="F855" s="285"/>
      <c r="G855" s="285"/>
      <c r="H855" s="285"/>
      <c r="I855" s="288"/>
      <c r="J855" s="285"/>
      <c r="K855" s="288"/>
      <c r="L855" s="285"/>
      <c r="M855" s="285"/>
      <c r="N855" s="285"/>
      <c r="O855" s="285"/>
      <c r="P855" s="285"/>
      <c r="Q855" s="285"/>
      <c r="R855" s="285"/>
      <c r="S855" s="285"/>
      <c r="T855" s="285"/>
      <c r="U855" s="285"/>
      <c r="V855" s="285"/>
      <c r="W855" s="285"/>
      <c r="X855" s="285"/>
      <c r="Y855" s="285"/>
      <c r="Z855" s="285"/>
    </row>
    <row r="856" spans="1:26" ht="9.75" customHeight="1">
      <c r="A856" s="285"/>
      <c r="B856" s="285"/>
      <c r="C856" s="288"/>
      <c r="D856" s="285"/>
      <c r="E856" s="285"/>
      <c r="F856" s="285"/>
      <c r="G856" s="285"/>
      <c r="H856" s="285"/>
      <c r="I856" s="288"/>
      <c r="J856" s="285"/>
      <c r="K856" s="288"/>
      <c r="L856" s="285"/>
      <c r="M856" s="285"/>
      <c r="N856" s="285"/>
      <c r="O856" s="285"/>
      <c r="P856" s="285"/>
      <c r="Q856" s="285"/>
      <c r="R856" s="285"/>
      <c r="S856" s="285"/>
      <c r="T856" s="285"/>
      <c r="U856" s="285"/>
      <c r="V856" s="285"/>
      <c r="W856" s="285"/>
      <c r="X856" s="285"/>
      <c r="Y856" s="285"/>
      <c r="Z856" s="285"/>
    </row>
    <row r="857" spans="1:26" ht="9.75" customHeight="1">
      <c r="A857" s="285"/>
      <c r="B857" s="285"/>
      <c r="C857" s="288"/>
      <c r="D857" s="285"/>
      <c r="E857" s="285"/>
      <c r="F857" s="285"/>
      <c r="G857" s="285"/>
      <c r="H857" s="285"/>
      <c r="I857" s="288"/>
      <c r="J857" s="285"/>
      <c r="K857" s="288"/>
      <c r="L857" s="285"/>
      <c r="M857" s="285"/>
      <c r="N857" s="285"/>
      <c r="O857" s="285"/>
      <c r="P857" s="285"/>
      <c r="Q857" s="285"/>
      <c r="R857" s="285"/>
      <c r="S857" s="285"/>
      <c r="T857" s="285"/>
      <c r="U857" s="285"/>
      <c r="V857" s="285"/>
      <c r="W857" s="285"/>
      <c r="X857" s="285"/>
      <c r="Y857" s="285"/>
      <c r="Z857" s="285"/>
    </row>
    <row r="858" spans="1:26" ht="9.75" customHeight="1">
      <c r="A858" s="285"/>
      <c r="B858" s="285"/>
      <c r="C858" s="288"/>
      <c r="D858" s="285"/>
      <c r="E858" s="285"/>
      <c r="F858" s="285"/>
      <c r="G858" s="285"/>
      <c r="H858" s="285"/>
      <c r="I858" s="288"/>
      <c r="J858" s="285"/>
      <c r="K858" s="288"/>
      <c r="L858" s="285"/>
      <c r="M858" s="285"/>
      <c r="N858" s="285"/>
      <c r="O858" s="285"/>
      <c r="P858" s="285"/>
      <c r="Q858" s="285"/>
      <c r="R858" s="285"/>
      <c r="S858" s="285"/>
      <c r="T858" s="285"/>
      <c r="U858" s="285"/>
      <c r="V858" s="285"/>
      <c r="W858" s="285"/>
      <c r="X858" s="285"/>
      <c r="Y858" s="285"/>
      <c r="Z858" s="285"/>
    </row>
    <row r="859" spans="1:26" ht="9.75" customHeight="1">
      <c r="A859" s="285"/>
      <c r="B859" s="285"/>
      <c r="C859" s="288"/>
      <c r="D859" s="285"/>
      <c r="E859" s="285"/>
      <c r="F859" s="285"/>
      <c r="G859" s="285"/>
      <c r="H859" s="285"/>
      <c r="I859" s="288"/>
      <c r="J859" s="285"/>
      <c r="K859" s="288"/>
      <c r="L859" s="285"/>
      <c r="M859" s="285"/>
      <c r="N859" s="285"/>
      <c r="O859" s="285"/>
      <c r="P859" s="285"/>
      <c r="Q859" s="285"/>
      <c r="R859" s="285"/>
      <c r="S859" s="285"/>
      <c r="T859" s="285"/>
      <c r="U859" s="285"/>
      <c r="V859" s="285"/>
      <c r="W859" s="285"/>
      <c r="X859" s="285"/>
      <c r="Y859" s="285"/>
      <c r="Z859" s="285"/>
    </row>
    <row r="860" spans="1:26" ht="9.75" customHeight="1">
      <c r="A860" s="285"/>
      <c r="B860" s="285"/>
      <c r="C860" s="288"/>
      <c r="D860" s="285"/>
      <c r="E860" s="285"/>
      <c r="F860" s="285"/>
      <c r="G860" s="285"/>
      <c r="H860" s="285"/>
      <c r="I860" s="288"/>
      <c r="J860" s="285"/>
      <c r="K860" s="288"/>
      <c r="L860" s="285"/>
      <c r="M860" s="285"/>
      <c r="N860" s="285"/>
      <c r="O860" s="285"/>
      <c r="P860" s="285"/>
      <c r="Q860" s="285"/>
      <c r="R860" s="285"/>
      <c r="S860" s="285"/>
      <c r="T860" s="285"/>
      <c r="U860" s="285"/>
      <c r="V860" s="285"/>
      <c r="W860" s="285"/>
      <c r="X860" s="285"/>
      <c r="Y860" s="285"/>
      <c r="Z860" s="285"/>
    </row>
    <row r="861" spans="1:26" ht="9.75" customHeight="1">
      <c r="A861" s="285"/>
      <c r="B861" s="285"/>
      <c r="C861" s="288"/>
      <c r="D861" s="285"/>
      <c r="E861" s="285"/>
      <c r="F861" s="285"/>
      <c r="G861" s="285"/>
      <c r="H861" s="285"/>
      <c r="I861" s="288"/>
      <c r="J861" s="285"/>
      <c r="K861" s="288"/>
      <c r="L861" s="285"/>
      <c r="M861" s="285"/>
      <c r="N861" s="285"/>
      <c r="O861" s="285"/>
      <c r="P861" s="285"/>
      <c r="Q861" s="285"/>
      <c r="R861" s="285"/>
      <c r="S861" s="285"/>
      <c r="T861" s="285"/>
      <c r="U861" s="285"/>
      <c r="V861" s="285"/>
      <c r="W861" s="285"/>
      <c r="X861" s="285"/>
      <c r="Y861" s="285"/>
      <c r="Z861" s="285"/>
    </row>
    <row r="862" spans="1:26" ht="9.75" customHeight="1">
      <c r="A862" s="285"/>
      <c r="B862" s="285"/>
      <c r="C862" s="288"/>
      <c r="D862" s="285"/>
      <c r="E862" s="285"/>
      <c r="F862" s="285"/>
      <c r="G862" s="285"/>
      <c r="H862" s="285"/>
      <c r="I862" s="288"/>
      <c r="J862" s="285"/>
      <c r="K862" s="288"/>
      <c r="L862" s="285"/>
      <c r="M862" s="285"/>
      <c r="N862" s="285"/>
      <c r="O862" s="285"/>
      <c r="P862" s="285"/>
      <c r="Q862" s="285"/>
      <c r="R862" s="285"/>
      <c r="S862" s="285"/>
      <c r="T862" s="285"/>
      <c r="U862" s="285"/>
      <c r="V862" s="285"/>
      <c r="W862" s="285"/>
      <c r="X862" s="285"/>
      <c r="Y862" s="285"/>
      <c r="Z862" s="285"/>
    </row>
    <row r="863" spans="1:26" ht="9.75" customHeight="1">
      <c r="A863" s="285"/>
      <c r="B863" s="285"/>
      <c r="C863" s="288"/>
      <c r="D863" s="285"/>
      <c r="E863" s="285"/>
      <c r="F863" s="285"/>
      <c r="G863" s="285"/>
      <c r="H863" s="285"/>
      <c r="I863" s="288"/>
      <c r="J863" s="285"/>
      <c r="K863" s="288"/>
      <c r="L863" s="285"/>
      <c r="M863" s="285"/>
      <c r="N863" s="285"/>
      <c r="O863" s="285"/>
      <c r="P863" s="285"/>
      <c r="Q863" s="285"/>
      <c r="R863" s="285"/>
      <c r="S863" s="285"/>
      <c r="T863" s="285"/>
      <c r="U863" s="285"/>
      <c r="V863" s="285"/>
      <c r="W863" s="285"/>
      <c r="X863" s="285"/>
      <c r="Y863" s="285"/>
      <c r="Z863" s="285"/>
    </row>
    <row r="864" spans="1:26" ht="9.75" customHeight="1">
      <c r="A864" s="285"/>
      <c r="B864" s="285"/>
      <c r="C864" s="288"/>
      <c r="D864" s="285"/>
      <c r="E864" s="285"/>
      <c r="F864" s="285"/>
      <c r="G864" s="285"/>
      <c r="H864" s="285"/>
      <c r="I864" s="288"/>
      <c r="J864" s="285"/>
      <c r="K864" s="288"/>
      <c r="L864" s="285"/>
      <c r="M864" s="285"/>
      <c r="N864" s="285"/>
      <c r="O864" s="285"/>
      <c r="P864" s="285"/>
      <c r="Q864" s="285"/>
      <c r="R864" s="285"/>
      <c r="S864" s="285"/>
      <c r="T864" s="285"/>
      <c r="U864" s="285"/>
      <c r="V864" s="285"/>
      <c r="W864" s="285"/>
      <c r="X864" s="285"/>
      <c r="Y864" s="285"/>
      <c r="Z864" s="285"/>
    </row>
    <row r="865" spans="1:26" ht="9.75" customHeight="1">
      <c r="A865" s="285"/>
      <c r="B865" s="285"/>
      <c r="C865" s="288"/>
      <c r="D865" s="285"/>
      <c r="E865" s="285"/>
      <c r="F865" s="285"/>
      <c r="G865" s="285"/>
      <c r="H865" s="285"/>
      <c r="I865" s="288"/>
      <c r="J865" s="285"/>
      <c r="K865" s="288"/>
      <c r="L865" s="285"/>
      <c r="M865" s="285"/>
      <c r="N865" s="285"/>
      <c r="O865" s="285"/>
      <c r="P865" s="285"/>
      <c r="Q865" s="285"/>
      <c r="R865" s="285"/>
      <c r="S865" s="285"/>
      <c r="T865" s="285"/>
      <c r="U865" s="285"/>
      <c r="V865" s="285"/>
      <c r="W865" s="285"/>
      <c r="X865" s="285"/>
      <c r="Y865" s="285"/>
      <c r="Z865" s="285"/>
    </row>
    <row r="866" spans="1:26" ht="9.75" customHeight="1">
      <c r="A866" s="285"/>
      <c r="B866" s="285"/>
      <c r="C866" s="288"/>
      <c r="D866" s="285"/>
      <c r="E866" s="285"/>
      <c r="F866" s="285"/>
      <c r="G866" s="285"/>
      <c r="H866" s="285"/>
      <c r="I866" s="288"/>
      <c r="J866" s="285"/>
      <c r="K866" s="288"/>
      <c r="L866" s="285"/>
      <c r="M866" s="285"/>
      <c r="N866" s="285"/>
      <c r="O866" s="285"/>
      <c r="P866" s="285"/>
      <c r="Q866" s="285"/>
      <c r="R866" s="285"/>
      <c r="S866" s="285"/>
      <c r="T866" s="285"/>
      <c r="U866" s="285"/>
      <c r="V866" s="285"/>
      <c r="W866" s="285"/>
      <c r="X866" s="285"/>
      <c r="Y866" s="285"/>
      <c r="Z866" s="285"/>
    </row>
    <row r="867" spans="1:26" ht="9.75" customHeight="1">
      <c r="A867" s="285"/>
      <c r="B867" s="285"/>
      <c r="C867" s="288"/>
      <c r="D867" s="285"/>
      <c r="E867" s="285"/>
      <c r="F867" s="285"/>
      <c r="G867" s="285"/>
      <c r="H867" s="285"/>
      <c r="I867" s="288"/>
      <c r="J867" s="285"/>
      <c r="K867" s="288"/>
      <c r="L867" s="285"/>
      <c r="M867" s="285"/>
      <c r="N867" s="285"/>
      <c r="O867" s="285"/>
      <c r="P867" s="285"/>
      <c r="Q867" s="285"/>
      <c r="R867" s="285"/>
      <c r="S867" s="285"/>
      <c r="T867" s="285"/>
      <c r="U867" s="285"/>
      <c r="V867" s="285"/>
      <c r="W867" s="285"/>
      <c r="X867" s="285"/>
      <c r="Y867" s="285"/>
      <c r="Z867" s="285"/>
    </row>
    <row r="868" spans="1:26" ht="9.75" customHeight="1">
      <c r="A868" s="285"/>
      <c r="B868" s="285"/>
      <c r="C868" s="288"/>
      <c r="D868" s="285"/>
      <c r="E868" s="285"/>
      <c r="F868" s="285"/>
      <c r="G868" s="285"/>
      <c r="H868" s="285"/>
      <c r="I868" s="288"/>
      <c r="J868" s="285"/>
      <c r="K868" s="288"/>
      <c r="L868" s="285"/>
      <c r="M868" s="285"/>
      <c r="N868" s="285"/>
      <c r="O868" s="285"/>
      <c r="P868" s="285"/>
      <c r="Q868" s="285"/>
      <c r="R868" s="285"/>
      <c r="S868" s="285"/>
      <c r="T868" s="285"/>
      <c r="U868" s="285"/>
      <c r="V868" s="285"/>
      <c r="W868" s="285"/>
      <c r="X868" s="285"/>
      <c r="Y868" s="285"/>
      <c r="Z868" s="285"/>
    </row>
    <row r="869" spans="1:26" ht="9.75" customHeight="1">
      <c r="A869" s="285"/>
      <c r="B869" s="285"/>
      <c r="C869" s="288"/>
      <c r="D869" s="285"/>
      <c r="E869" s="285"/>
      <c r="F869" s="285"/>
      <c r="G869" s="285"/>
      <c r="H869" s="285"/>
      <c r="I869" s="288"/>
      <c r="J869" s="285"/>
      <c r="K869" s="288"/>
      <c r="L869" s="285"/>
      <c r="M869" s="285"/>
      <c r="N869" s="285"/>
      <c r="O869" s="285"/>
      <c r="P869" s="285"/>
      <c r="Q869" s="285"/>
      <c r="R869" s="285"/>
      <c r="S869" s="285"/>
      <c r="T869" s="285"/>
      <c r="U869" s="285"/>
      <c r="V869" s="285"/>
      <c r="W869" s="285"/>
      <c r="X869" s="285"/>
      <c r="Y869" s="285"/>
      <c r="Z869" s="285"/>
    </row>
    <row r="870" spans="1:26" ht="9.75" customHeight="1">
      <c r="A870" s="285"/>
      <c r="B870" s="285"/>
      <c r="C870" s="288"/>
      <c r="D870" s="285"/>
      <c r="E870" s="285"/>
      <c r="F870" s="285"/>
      <c r="G870" s="285"/>
      <c r="H870" s="285"/>
      <c r="I870" s="288"/>
      <c r="J870" s="285"/>
      <c r="K870" s="288"/>
      <c r="L870" s="285"/>
      <c r="M870" s="285"/>
      <c r="N870" s="285"/>
      <c r="O870" s="285"/>
      <c r="P870" s="285"/>
      <c r="Q870" s="285"/>
      <c r="R870" s="285"/>
      <c r="S870" s="285"/>
      <c r="T870" s="285"/>
      <c r="U870" s="285"/>
      <c r="V870" s="285"/>
      <c r="W870" s="285"/>
      <c r="X870" s="285"/>
      <c r="Y870" s="285"/>
      <c r="Z870" s="285"/>
    </row>
    <row r="871" spans="1:26" ht="9.75" customHeight="1">
      <c r="A871" s="285"/>
      <c r="B871" s="285"/>
      <c r="C871" s="288"/>
      <c r="D871" s="285"/>
      <c r="E871" s="285"/>
      <c r="F871" s="285"/>
      <c r="G871" s="285"/>
      <c r="H871" s="285"/>
      <c r="I871" s="288"/>
      <c r="J871" s="285"/>
      <c r="K871" s="288"/>
      <c r="L871" s="285"/>
      <c r="M871" s="285"/>
      <c r="N871" s="285"/>
      <c r="O871" s="285"/>
      <c r="P871" s="285"/>
      <c r="Q871" s="285"/>
      <c r="R871" s="285"/>
      <c r="S871" s="285"/>
      <c r="T871" s="285"/>
      <c r="U871" s="285"/>
      <c r="V871" s="285"/>
      <c r="W871" s="285"/>
      <c r="X871" s="285"/>
      <c r="Y871" s="285"/>
      <c r="Z871" s="285"/>
    </row>
    <row r="872" spans="1:26" ht="9.75" customHeight="1">
      <c r="A872" s="285"/>
      <c r="B872" s="285"/>
      <c r="C872" s="288"/>
      <c r="D872" s="285"/>
      <c r="E872" s="285"/>
      <c r="F872" s="285"/>
      <c r="G872" s="285"/>
      <c r="H872" s="285"/>
      <c r="I872" s="288"/>
      <c r="J872" s="285"/>
      <c r="K872" s="288"/>
      <c r="L872" s="285"/>
      <c r="M872" s="285"/>
      <c r="N872" s="285"/>
      <c r="O872" s="285"/>
      <c r="P872" s="285"/>
      <c r="Q872" s="285"/>
      <c r="R872" s="285"/>
      <c r="S872" s="285"/>
      <c r="T872" s="285"/>
      <c r="U872" s="285"/>
      <c r="V872" s="285"/>
      <c r="W872" s="285"/>
      <c r="X872" s="285"/>
      <c r="Y872" s="285"/>
      <c r="Z872" s="285"/>
    </row>
    <row r="873" spans="1:26" ht="9.75" customHeight="1">
      <c r="A873" s="285"/>
      <c r="B873" s="285"/>
      <c r="C873" s="288"/>
      <c r="D873" s="285"/>
      <c r="E873" s="285"/>
      <c r="F873" s="285"/>
      <c r="G873" s="285"/>
      <c r="H873" s="285"/>
      <c r="I873" s="288"/>
      <c r="J873" s="285"/>
      <c r="K873" s="288"/>
      <c r="L873" s="285"/>
      <c r="M873" s="285"/>
      <c r="N873" s="285"/>
      <c r="O873" s="285"/>
      <c r="P873" s="285"/>
      <c r="Q873" s="285"/>
      <c r="R873" s="285"/>
      <c r="S873" s="285"/>
      <c r="T873" s="285"/>
      <c r="U873" s="285"/>
      <c r="V873" s="285"/>
      <c r="W873" s="285"/>
      <c r="X873" s="285"/>
      <c r="Y873" s="285"/>
      <c r="Z873" s="285"/>
    </row>
    <row r="874" spans="1:26" ht="9.75" customHeight="1">
      <c r="A874" s="285"/>
      <c r="B874" s="285"/>
      <c r="C874" s="288"/>
      <c r="D874" s="285"/>
      <c r="E874" s="285"/>
      <c r="F874" s="285"/>
      <c r="G874" s="285"/>
      <c r="H874" s="285"/>
      <c r="I874" s="288"/>
      <c r="J874" s="285"/>
      <c r="K874" s="288"/>
      <c r="L874" s="285"/>
      <c r="M874" s="285"/>
      <c r="N874" s="285"/>
      <c r="O874" s="285"/>
      <c r="P874" s="285"/>
      <c r="Q874" s="285"/>
      <c r="R874" s="285"/>
      <c r="S874" s="285"/>
      <c r="T874" s="285"/>
      <c r="U874" s="285"/>
      <c r="V874" s="285"/>
      <c r="W874" s="285"/>
      <c r="X874" s="285"/>
      <c r="Y874" s="285"/>
      <c r="Z874" s="285"/>
    </row>
    <row r="875" spans="1:26" ht="9.75" customHeight="1">
      <c r="A875" s="285"/>
      <c r="B875" s="285"/>
      <c r="C875" s="288"/>
      <c r="D875" s="285"/>
      <c r="E875" s="285"/>
      <c r="F875" s="285"/>
      <c r="G875" s="285"/>
      <c r="H875" s="285"/>
      <c r="I875" s="288"/>
      <c r="J875" s="285"/>
      <c r="K875" s="288"/>
      <c r="L875" s="285"/>
      <c r="M875" s="285"/>
      <c r="N875" s="285"/>
      <c r="O875" s="285"/>
      <c r="P875" s="285"/>
      <c r="Q875" s="285"/>
      <c r="R875" s="285"/>
      <c r="S875" s="285"/>
      <c r="T875" s="285"/>
      <c r="U875" s="285"/>
      <c r="V875" s="285"/>
      <c r="W875" s="285"/>
      <c r="X875" s="285"/>
      <c r="Y875" s="285"/>
      <c r="Z875" s="285"/>
    </row>
    <row r="876" spans="1:26" ht="9.75" customHeight="1">
      <c r="A876" s="285"/>
      <c r="B876" s="285"/>
      <c r="C876" s="288"/>
      <c r="D876" s="285"/>
      <c r="E876" s="285"/>
      <c r="F876" s="285"/>
      <c r="G876" s="285"/>
      <c r="H876" s="285"/>
      <c r="I876" s="288"/>
      <c r="J876" s="285"/>
      <c r="K876" s="288"/>
      <c r="L876" s="285"/>
      <c r="M876" s="285"/>
      <c r="N876" s="285"/>
      <c r="O876" s="285"/>
      <c r="P876" s="285"/>
      <c r="Q876" s="285"/>
      <c r="R876" s="285"/>
      <c r="S876" s="285"/>
      <c r="T876" s="285"/>
      <c r="U876" s="285"/>
      <c r="V876" s="285"/>
      <c r="W876" s="285"/>
      <c r="X876" s="285"/>
      <c r="Y876" s="285"/>
      <c r="Z876" s="285"/>
    </row>
    <row r="877" spans="1:26" ht="9.75" customHeight="1">
      <c r="A877" s="285"/>
      <c r="B877" s="285"/>
      <c r="C877" s="288"/>
      <c r="D877" s="285"/>
      <c r="E877" s="285"/>
      <c r="F877" s="285"/>
      <c r="G877" s="285"/>
      <c r="H877" s="285"/>
      <c r="I877" s="288"/>
      <c r="J877" s="285"/>
      <c r="K877" s="288"/>
      <c r="L877" s="285"/>
      <c r="M877" s="285"/>
      <c r="N877" s="285"/>
      <c r="O877" s="285"/>
      <c r="P877" s="285"/>
      <c r="Q877" s="285"/>
      <c r="R877" s="285"/>
      <c r="S877" s="285"/>
      <c r="T877" s="285"/>
      <c r="U877" s="285"/>
      <c r="V877" s="285"/>
      <c r="W877" s="285"/>
      <c r="X877" s="285"/>
      <c r="Y877" s="285"/>
      <c r="Z877" s="285"/>
    </row>
    <row r="878" spans="1:26" ht="9.75" customHeight="1">
      <c r="A878" s="285"/>
      <c r="B878" s="285"/>
      <c r="C878" s="288"/>
      <c r="D878" s="285"/>
      <c r="E878" s="285"/>
      <c r="F878" s="285"/>
      <c r="G878" s="285"/>
      <c r="H878" s="285"/>
      <c r="I878" s="288"/>
      <c r="J878" s="285"/>
      <c r="K878" s="288"/>
      <c r="L878" s="285"/>
      <c r="M878" s="285"/>
      <c r="N878" s="285"/>
      <c r="O878" s="285"/>
      <c r="P878" s="285"/>
      <c r="Q878" s="285"/>
      <c r="R878" s="285"/>
      <c r="S878" s="285"/>
      <c r="T878" s="285"/>
      <c r="U878" s="285"/>
      <c r="V878" s="285"/>
      <c r="W878" s="285"/>
      <c r="X878" s="285"/>
      <c r="Y878" s="285"/>
      <c r="Z878" s="285"/>
    </row>
    <row r="879" spans="1:26" ht="9.75" customHeight="1">
      <c r="A879" s="285"/>
      <c r="B879" s="285"/>
      <c r="C879" s="288"/>
      <c r="D879" s="285"/>
      <c r="E879" s="285"/>
      <c r="F879" s="285"/>
      <c r="G879" s="285"/>
      <c r="H879" s="285"/>
      <c r="I879" s="288"/>
      <c r="J879" s="285"/>
      <c r="K879" s="288"/>
      <c r="L879" s="285"/>
      <c r="M879" s="285"/>
      <c r="N879" s="285"/>
      <c r="O879" s="285"/>
      <c r="P879" s="285"/>
      <c r="Q879" s="285"/>
      <c r="R879" s="285"/>
      <c r="S879" s="285"/>
      <c r="T879" s="285"/>
      <c r="U879" s="285"/>
      <c r="V879" s="285"/>
      <c r="W879" s="285"/>
      <c r="X879" s="285"/>
      <c r="Y879" s="285"/>
      <c r="Z879" s="285"/>
    </row>
    <row r="880" spans="1:26" ht="9.75" customHeight="1">
      <c r="A880" s="285"/>
      <c r="B880" s="285"/>
      <c r="C880" s="288"/>
      <c r="D880" s="285"/>
      <c r="E880" s="285"/>
      <c r="F880" s="285"/>
      <c r="G880" s="285"/>
      <c r="H880" s="285"/>
      <c r="I880" s="288"/>
      <c r="J880" s="285"/>
      <c r="K880" s="288"/>
      <c r="L880" s="285"/>
      <c r="M880" s="285"/>
      <c r="N880" s="285"/>
      <c r="O880" s="285"/>
      <c r="P880" s="285"/>
      <c r="Q880" s="285"/>
      <c r="R880" s="285"/>
      <c r="S880" s="285"/>
      <c r="T880" s="285"/>
      <c r="U880" s="285"/>
      <c r="V880" s="285"/>
      <c r="W880" s="285"/>
      <c r="X880" s="285"/>
      <c r="Y880" s="285"/>
      <c r="Z880" s="285"/>
    </row>
    <row r="881" spans="1:26" ht="9.75" customHeight="1">
      <c r="A881" s="285"/>
      <c r="B881" s="285"/>
      <c r="C881" s="288"/>
      <c r="D881" s="285"/>
      <c r="E881" s="285"/>
      <c r="F881" s="285"/>
      <c r="G881" s="285"/>
      <c r="H881" s="285"/>
      <c r="I881" s="288"/>
      <c r="J881" s="285"/>
      <c r="K881" s="288"/>
      <c r="L881" s="285"/>
      <c r="M881" s="285"/>
      <c r="N881" s="285"/>
      <c r="O881" s="285"/>
      <c r="P881" s="285"/>
      <c r="Q881" s="285"/>
      <c r="R881" s="285"/>
      <c r="S881" s="285"/>
      <c r="T881" s="285"/>
      <c r="U881" s="285"/>
      <c r="V881" s="285"/>
      <c r="W881" s="285"/>
      <c r="X881" s="285"/>
      <c r="Y881" s="285"/>
      <c r="Z881" s="285"/>
    </row>
    <row r="882" spans="1:26" ht="9.75" customHeight="1">
      <c r="A882" s="285"/>
      <c r="B882" s="285"/>
      <c r="C882" s="288"/>
      <c r="D882" s="285"/>
      <c r="E882" s="285"/>
      <c r="F882" s="285"/>
      <c r="G882" s="285"/>
      <c r="H882" s="285"/>
      <c r="I882" s="288"/>
      <c r="J882" s="285"/>
      <c r="K882" s="288"/>
      <c r="L882" s="285"/>
      <c r="M882" s="285"/>
      <c r="N882" s="285"/>
      <c r="O882" s="285"/>
      <c r="P882" s="285"/>
      <c r="Q882" s="285"/>
      <c r="R882" s="285"/>
      <c r="S882" s="285"/>
      <c r="T882" s="285"/>
      <c r="U882" s="285"/>
      <c r="V882" s="285"/>
      <c r="W882" s="285"/>
      <c r="X882" s="285"/>
      <c r="Y882" s="285"/>
      <c r="Z882" s="285"/>
    </row>
    <row r="883" spans="1:26" ht="9.75" customHeight="1">
      <c r="A883" s="285"/>
      <c r="B883" s="285"/>
      <c r="C883" s="288"/>
      <c r="D883" s="285"/>
      <c r="E883" s="285"/>
      <c r="F883" s="285"/>
      <c r="G883" s="285"/>
      <c r="H883" s="285"/>
      <c r="I883" s="288"/>
      <c r="J883" s="285"/>
      <c r="K883" s="288"/>
      <c r="L883" s="285"/>
      <c r="M883" s="285"/>
      <c r="N883" s="285"/>
      <c r="O883" s="285"/>
      <c r="P883" s="285"/>
      <c r="Q883" s="285"/>
      <c r="R883" s="285"/>
      <c r="S883" s="285"/>
      <c r="T883" s="285"/>
      <c r="U883" s="285"/>
      <c r="V883" s="285"/>
      <c r="W883" s="285"/>
      <c r="X883" s="285"/>
      <c r="Y883" s="285"/>
      <c r="Z883" s="285"/>
    </row>
    <row r="884" spans="1:26" ht="9.75" customHeight="1">
      <c r="A884" s="285"/>
      <c r="B884" s="285"/>
      <c r="C884" s="288"/>
      <c r="D884" s="285"/>
      <c r="E884" s="285"/>
      <c r="F884" s="285"/>
      <c r="G884" s="285"/>
      <c r="H884" s="285"/>
      <c r="I884" s="288"/>
      <c r="J884" s="285"/>
      <c r="K884" s="288"/>
      <c r="L884" s="285"/>
      <c r="M884" s="285"/>
      <c r="N884" s="285"/>
      <c r="O884" s="285"/>
      <c r="P884" s="285"/>
      <c r="Q884" s="285"/>
      <c r="R884" s="285"/>
      <c r="S884" s="285"/>
      <c r="T884" s="285"/>
      <c r="U884" s="285"/>
      <c r="V884" s="285"/>
      <c r="W884" s="285"/>
      <c r="X884" s="285"/>
      <c r="Y884" s="285"/>
      <c r="Z884" s="285"/>
    </row>
    <row r="885" spans="1:26" ht="9.75" customHeight="1">
      <c r="A885" s="285"/>
      <c r="B885" s="285"/>
      <c r="C885" s="288"/>
      <c r="D885" s="285"/>
      <c r="E885" s="285"/>
      <c r="F885" s="285"/>
      <c r="G885" s="285"/>
      <c r="H885" s="285"/>
      <c r="I885" s="288"/>
      <c r="J885" s="285"/>
      <c r="K885" s="288"/>
      <c r="L885" s="285"/>
      <c r="M885" s="285"/>
      <c r="N885" s="285"/>
      <c r="O885" s="285"/>
      <c r="P885" s="285"/>
      <c r="Q885" s="285"/>
      <c r="R885" s="285"/>
      <c r="S885" s="285"/>
      <c r="T885" s="285"/>
      <c r="U885" s="285"/>
      <c r="V885" s="285"/>
      <c r="W885" s="285"/>
      <c r="X885" s="285"/>
      <c r="Y885" s="285"/>
      <c r="Z885" s="285"/>
    </row>
    <row r="886" spans="1:26" ht="9.75" customHeight="1">
      <c r="A886" s="285"/>
      <c r="B886" s="285"/>
      <c r="C886" s="288"/>
      <c r="D886" s="285"/>
      <c r="E886" s="285"/>
      <c r="F886" s="285"/>
      <c r="G886" s="285"/>
      <c r="H886" s="285"/>
      <c r="I886" s="288"/>
      <c r="J886" s="285"/>
      <c r="K886" s="288"/>
      <c r="L886" s="285"/>
      <c r="M886" s="285"/>
      <c r="N886" s="285"/>
      <c r="O886" s="285"/>
      <c r="P886" s="285"/>
      <c r="Q886" s="285"/>
      <c r="R886" s="285"/>
      <c r="S886" s="285"/>
      <c r="T886" s="285"/>
      <c r="U886" s="285"/>
      <c r="V886" s="285"/>
      <c r="W886" s="285"/>
      <c r="X886" s="285"/>
      <c r="Y886" s="285"/>
      <c r="Z886" s="285"/>
    </row>
    <row r="887" spans="1:26" ht="9.75" customHeight="1">
      <c r="A887" s="285"/>
      <c r="B887" s="285"/>
      <c r="C887" s="288"/>
      <c r="D887" s="285"/>
      <c r="E887" s="285"/>
      <c r="F887" s="285"/>
      <c r="G887" s="285"/>
      <c r="H887" s="285"/>
      <c r="I887" s="288"/>
      <c r="J887" s="285"/>
      <c r="K887" s="288"/>
      <c r="L887" s="285"/>
      <c r="M887" s="285"/>
      <c r="N887" s="285"/>
      <c r="O887" s="285"/>
      <c r="P887" s="285"/>
      <c r="Q887" s="285"/>
      <c r="R887" s="285"/>
      <c r="S887" s="285"/>
      <c r="T887" s="285"/>
      <c r="U887" s="285"/>
      <c r="V887" s="285"/>
      <c r="W887" s="285"/>
      <c r="X887" s="285"/>
      <c r="Y887" s="285"/>
      <c r="Z887" s="285"/>
    </row>
    <row r="888" spans="1:26" ht="9.75" customHeight="1">
      <c r="A888" s="285"/>
      <c r="B888" s="285"/>
      <c r="C888" s="288"/>
      <c r="D888" s="285"/>
      <c r="E888" s="285"/>
      <c r="F888" s="285"/>
      <c r="G888" s="285"/>
      <c r="H888" s="285"/>
      <c r="I888" s="288"/>
      <c r="J888" s="285"/>
      <c r="K888" s="288"/>
      <c r="L888" s="285"/>
      <c r="M888" s="285"/>
      <c r="N888" s="285"/>
      <c r="O888" s="285"/>
      <c r="P888" s="285"/>
      <c r="Q888" s="285"/>
      <c r="R888" s="285"/>
      <c r="S888" s="285"/>
      <c r="T888" s="285"/>
      <c r="U888" s="285"/>
      <c r="V888" s="285"/>
      <c r="W888" s="285"/>
      <c r="X888" s="285"/>
      <c r="Y888" s="285"/>
      <c r="Z888" s="285"/>
    </row>
    <row r="889" spans="1:26" ht="9.75" customHeight="1">
      <c r="A889" s="285"/>
      <c r="B889" s="285"/>
      <c r="C889" s="288"/>
      <c r="D889" s="285"/>
      <c r="E889" s="285"/>
      <c r="F889" s="285"/>
      <c r="G889" s="285"/>
      <c r="H889" s="285"/>
      <c r="I889" s="288"/>
      <c r="J889" s="285"/>
      <c r="K889" s="288"/>
      <c r="L889" s="285"/>
      <c r="M889" s="285"/>
      <c r="N889" s="285"/>
      <c r="O889" s="285"/>
      <c r="P889" s="285"/>
      <c r="Q889" s="285"/>
      <c r="R889" s="285"/>
      <c r="S889" s="285"/>
      <c r="T889" s="285"/>
      <c r="U889" s="285"/>
      <c r="V889" s="285"/>
      <c r="W889" s="285"/>
      <c r="X889" s="285"/>
      <c r="Y889" s="285"/>
      <c r="Z889" s="285"/>
    </row>
    <row r="890" spans="1:26" ht="9.75" customHeight="1">
      <c r="A890" s="285"/>
      <c r="B890" s="285"/>
      <c r="C890" s="288"/>
      <c r="D890" s="285"/>
      <c r="E890" s="285"/>
      <c r="F890" s="285"/>
      <c r="G890" s="285"/>
      <c r="H890" s="285"/>
      <c r="I890" s="288"/>
      <c r="J890" s="285"/>
      <c r="K890" s="288"/>
      <c r="L890" s="285"/>
      <c r="M890" s="285"/>
      <c r="N890" s="285"/>
      <c r="O890" s="285"/>
      <c r="P890" s="285"/>
      <c r="Q890" s="285"/>
      <c r="R890" s="285"/>
      <c r="S890" s="285"/>
      <c r="T890" s="285"/>
      <c r="U890" s="285"/>
      <c r="V890" s="285"/>
      <c r="W890" s="285"/>
      <c r="X890" s="285"/>
      <c r="Y890" s="285"/>
      <c r="Z890" s="285"/>
    </row>
    <row r="891" spans="1:26" ht="9.75" customHeight="1">
      <c r="A891" s="285"/>
      <c r="B891" s="285"/>
      <c r="C891" s="288"/>
      <c r="D891" s="285"/>
      <c r="E891" s="285"/>
      <c r="F891" s="285"/>
      <c r="G891" s="285"/>
      <c r="H891" s="285"/>
      <c r="I891" s="288"/>
      <c r="J891" s="285"/>
      <c r="K891" s="288"/>
      <c r="L891" s="285"/>
      <c r="M891" s="285"/>
      <c r="N891" s="285"/>
      <c r="O891" s="285"/>
      <c r="P891" s="285"/>
      <c r="Q891" s="285"/>
      <c r="R891" s="285"/>
      <c r="S891" s="285"/>
      <c r="T891" s="285"/>
      <c r="U891" s="285"/>
      <c r="V891" s="285"/>
      <c r="W891" s="285"/>
      <c r="X891" s="285"/>
      <c r="Y891" s="285"/>
      <c r="Z891" s="285"/>
    </row>
    <row r="892" spans="1:26" ht="9.75" customHeight="1">
      <c r="A892" s="285"/>
      <c r="B892" s="285"/>
      <c r="C892" s="288"/>
      <c r="D892" s="285"/>
      <c r="E892" s="285"/>
      <c r="F892" s="285"/>
      <c r="G892" s="285"/>
      <c r="H892" s="285"/>
      <c r="I892" s="288"/>
      <c r="J892" s="285"/>
      <c r="K892" s="288"/>
      <c r="L892" s="285"/>
      <c r="M892" s="285"/>
      <c r="N892" s="285"/>
      <c r="O892" s="285"/>
      <c r="P892" s="285"/>
      <c r="Q892" s="285"/>
      <c r="R892" s="285"/>
      <c r="S892" s="285"/>
      <c r="T892" s="285"/>
      <c r="U892" s="285"/>
      <c r="V892" s="285"/>
      <c r="W892" s="285"/>
      <c r="X892" s="285"/>
      <c r="Y892" s="285"/>
      <c r="Z892" s="285"/>
    </row>
    <row r="893" spans="1:26" ht="9.75" customHeight="1">
      <c r="A893" s="285"/>
      <c r="B893" s="285"/>
      <c r="C893" s="288"/>
      <c r="D893" s="285"/>
      <c r="E893" s="285"/>
      <c r="F893" s="285"/>
      <c r="G893" s="285"/>
      <c r="H893" s="285"/>
      <c r="I893" s="288"/>
      <c r="J893" s="285"/>
      <c r="K893" s="288"/>
      <c r="L893" s="285"/>
      <c r="M893" s="285"/>
      <c r="N893" s="285"/>
      <c r="O893" s="285"/>
      <c r="P893" s="285"/>
      <c r="Q893" s="285"/>
      <c r="R893" s="285"/>
      <c r="S893" s="285"/>
      <c r="T893" s="285"/>
      <c r="U893" s="285"/>
      <c r="V893" s="285"/>
      <c r="W893" s="285"/>
      <c r="X893" s="285"/>
      <c r="Y893" s="285"/>
      <c r="Z893" s="285"/>
    </row>
    <row r="894" spans="1:26" ht="9.75" customHeight="1">
      <c r="A894" s="285"/>
      <c r="B894" s="285"/>
      <c r="C894" s="288"/>
      <c r="D894" s="285"/>
      <c r="E894" s="285"/>
      <c r="F894" s="285"/>
      <c r="G894" s="285"/>
      <c r="H894" s="285"/>
      <c r="I894" s="288"/>
      <c r="J894" s="285"/>
      <c r="K894" s="288"/>
      <c r="L894" s="285"/>
      <c r="M894" s="285"/>
      <c r="N894" s="285"/>
      <c r="O894" s="285"/>
      <c r="P894" s="285"/>
      <c r="Q894" s="285"/>
      <c r="R894" s="285"/>
      <c r="S894" s="285"/>
      <c r="T894" s="285"/>
      <c r="U894" s="285"/>
      <c r="V894" s="285"/>
      <c r="W894" s="285"/>
      <c r="X894" s="285"/>
      <c r="Y894" s="285"/>
      <c r="Z894" s="285"/>
    </row>
    <row r="895" spans="1:26" ht="9.75" customHeight="1">
      <c r="A895" s="285"/>
      <c r="B895" s="285"/>
      <c r="C895" s="288"/>
      <c r="D895" s="285"/>
      <c r="E895" s="285"/>
      <c r="F895" s="285"/>
      <c r="G895" s="285"/>
      <c r="H895" s="285"/>
      <c r="I895" s="288"/>
      <c r="J895" s="285"/>
      <c r="K895" s="288"/>
      <c r="L895" s="285"/>
      <c r="M895" s="285"/>
      <c r="N895" s="285"/>
      <c r="O895" s="285"/>
      <c r="P895" s="285"/>
      <c r="Q895" s="285"/>
      <c r="R895" s="285"/>
      <c r="S895" s="285"/>
      <c r="T895" s="285"/>
      <c r="U895" s="285"/>
      <c r="V895" s="285"/>
      <c r="W895" s="285"/>
      <c r="X895" s="285"/>
      <c r="Y895" s="285"/>
      <c r="Z895" s="285"/>
    </row>
    <row r="896" spans="1:26" ht="9.75" customHeight="1">
      <c r="A896" s="285"/>
      <c r="B896" s="285"/>
      <c r="C896" s="288"/>
      <c r="D896" s="285"/>
      <c r="E896" s="285"/>
      <c r="F896" s="285"/>
      <c r="G896" s="285"/>
      <c r="H896" s="285"/>
      <c r="I896" s="288"/>
      <c r="J896" s="285"/>
      <c r="K896" s="288"/>
      <c r="L896" s="285"/>
      <c r="M896" s="285"/>
      <c r="N896" s="285"/>
      <c r="O896" s="285"/>
      <c r="P896" s="285"/>
      <c r="Q896" s="285"/>
      <c r="R896" s="285"/>
      <c r="S896" s="285"/>
      <c r="T896" s="285"/>
      <c r="U896" s="285"/>
      <c r="V896" s="285"/>
      <c r="W896" s="285"/>
      <c r="X896" s="285"/>
      <c r="Y896" s="285"/>
      <c r="Z896" s="285"/>
    </row>
    <row r="897" spans="1:26" ht="9.75" customHeight="1">
      <c r="A897" s="285"/>
      <c r="B897" s="285"/>
      <c r="C897" s="288"/>
      <c r="D897" s="285"/>
      <c r="E897" s="285"/>
      <c r="F897" s="285"/>
      <c r="G897" s="285"/>
      <c r="H897" s="285"/>
      <c r="I897" s="288"/>
      <c r="J897" s="285"/>
      <c r="K897" s="288"/>
      <c r="L897" s="285"/>
      <c r="M897" s="285"/>
      <c r="N897" s="285"/>
      <c r="O897" s="285"/>
      <c r="P897" s="285"/>
      <c r="Q897" s="285"/>
      <c r="R897" s="285"/>
      <c r="S897" s="285"/>
      <c r="T897" s="285"/>
      <c r="U897" s="285"/>
      <c r="V897" s="285"/>
      <c r="W897" s="285"/>
      <c r="X897" s="285"/>
      <c r="Y897" s="285"/>
      <c r="Z897" s="285"/>
    </row>
    <row r="898" spans="1:26" ht="9.75" customHeight="1">
      <c r="A898" s="285"/>
      <c r="B898" s="285"/>
      <c r="C898" s="288"/>
      <c r="D898" s="285"/>
      <c r="E898" s="285"/>
      <c r="F898" s="285"/>
      <c r="G898" s="285"/>
      <c r="H898" s="285"/>
      <c r="I898" s="288"/>
      <c r="J898" s="285"/>
      <c r="K898" s="288"/>
      <c r="L898" s="285"/>
      <c r="M898" s="285"/>
      <c r="N898" s="285"/>
      <c r="O898" s="285"/>
      <c r="P898" s="285"/>
      <c r="Q898" s="285"/>
      <c r="R898" s="285"/>
      <c r="S898" s="285"/>
      <c r="T898" s="285"/>
      <c r="U898" s="285"/>
      <c r="V898" s="285"/>
      <c r="W898" s="285"/>
      <c r="X898" s="285"/>
      <c r="Y898" s="285"/>
      <c r="Z898" s="285"/>
    </row>
    <row r="899" spans="1:26" ht="9.75" customHeight="1">
      <c r="A899" s="285"/>
      <c r="B899" s="285"/>
      <c r="C899" s="288"/>
      <c r="D899" s="285"/>
      <c r="E899" s="285"/>
      <c r="F899" s="285"/>
      <c r="G899" s="285"/>
      <c r="H899" s="285"/>
      <c r="I899" s="288"/>
      <c r="J899" s="285"/>
      <c r="K899" s="288"/>
      <c r="L899" s="285"/>
      <c r="M899" s="285"/>
      <c r="N899" s="285"/>
      <c r="O899" s="285"/>
      <c r="P899" s="285"/>
      <c r="Q899" s="285"/>
      <c r="R899" s="285"/>
      <c r="S899" s="285"/>
      <c r="T899" s="285"/>
      <c r="U899" s="285"/>
      <c r="V899" s="285"/>
      <c r="W899" s="285"/>
      <c r="X899" s="285"/>
      <c r="Y899" s="285"/>
      <c r="Z899" s="285"/>
    </row>
    <row r="900" spans="1:26" ht="9.75" customHeight="1">
      <c r="A900" s="285"/>
      <c r="B900" s="285"/>
      <c r="C900" s="288"/>
      <c r="D900" s="285"/>
      <c r="E900" s="285"/>
      <c r="F900" s="285"/>
      <c r="G900" s="285"/>
      <c r="H900" s="285"/>
      <c r="I900" s="288"/>
      <c r="J900" s="285"/>
      <c r="K900" s="288"/>
      <c r="L900" s="285"/>
      <c r="M900" s="285"/>
      <c r="N900" s="285"/>
      <c r="O900" s="285"/>
      <c r="P900" s="285"/>
      <c r="Q900" s="285"/>
      <c r="R900" s="285"/>
      <c r="S900" s="285"/>
      <c r="T900" s="285"/>
      <c r="U900" s="285"/>
      <c r="V900" s="285"/>
      <c r="W900" s="285"/>
      <c r="X900" s="285"/>
      <c r="Y900" s="285"/>
      <c r="Z900" s="285"/>
    </row>
    <row r="901" spans="1:26" ht="9.75" customHeight="1">
      <c r="A901" s="285"/>
      <c r="B901" s="285"/>
      <c r="C901" s="288"/>
      <c r="D901" s="285"/>
      <c r="E901" s="285"/>
      <c r="F901" s="285"/>
      <c r="G901" s="285"/>
      <c r="H901" s="285"/>
      <c r="I901" s="288"/>
      <c r="J901" s="285"/>
      <c r="K901" s="288"/>
      <c r="L901" s="285"/>
      <c r="M901" s="285"/>
      <c r="N901" s="285"/>
      <c r="O901" s="285"/>
      <c r="P901" s="285"/>
      <c r="Q901" s="285"/>
      <c r="R901" s="285"/>
      <c r="S901" s="285"/>
      <c r="T901" s="285"/>
      <c r="U901" s="285"/>
      <c r="V901" s="285"/>
      <c r="W901" s="285"/>
      <c r="X901" s="285"/>
      <c r="Y901" s="285"/>
      <c r="Z901" s="285"/>
    </row>
    <row r="902" spans="1:26" ht="9.75" customHeight="1">
      <c r="A902" s="285"/>
      <c r="B902" s="285"/>
      <c r="C902" s="288"/>
      <c r="D902" s="285"/>
      <c r="E902" s="285"/>
      <c r="F902" s="285"/>
      <c r="G902" s="285"/>
      <c r="H902" s="285"/>
      <c r="I902" s="288"/>
      <c r="J902" s="285"/>
      <c r="K902" s="288"/>
      <c r="L902" s="285"/>
      <c r="M902" s="285"/>
      <c r="N902" s="285"/>
      <c r="O902" s="285"/>
      <c r="P902" s="285"/>
      <c r="Q902" s="285"/>
      <c r="R902" s="285"/>
      <c r="S902" s="285"/>
      <c r="T902" s="285"/>
      <c r="U902" s="285"/>
      <c r="V902" s="285"/>
      <c r="W902" s="285"/>
      <c r="X902" s="285"/>
      <c r="Y902" s="285"/>
      <c r="Z902" s="285"/>
    </row>
    <row r="903" spans="1:26" ht="9.75" customHeight="1">
      <c r="A903" s="285"/>
      <c r="B903" s="285"/>
      <c r="C903" s="288"/>
      <c r="D903" s="285"/>
      <c r="E903" s="285"/>
      <c r="F903" s="285"/>
      <c r="G903" s="285"/>
      <c r="H903" s="285"/>
      <c r="I903" s="288"/>
      <c r="J903" s="285"/>
      <c r="K903" s="288"/>
      <c r="L903" s="285"/>
      <c r="M903" s="285"/>
      <c r="N903" s="285"/>
      <c r="O903" s="285"/>
      <c r="P903" s="285"/>
      <c r="Q903" s="285"/>
      <c r="R903" s="285"/>
      <c r="S903" s="285"/>
      <c r="T903" s="285"/>
      <c r="U903" s="285"/>
      <c r="V903" s="285"/>
      <c r="W903" s="285"/>
      <c r="X903" s="285"/>
      <c r="Y903" s="285"/>
      <c r="Z903" s="285"/>
    </row>
    <row r="904" spans="1:26" ht="9.75" customHeight="1">
      <c r="A904" s="285"/>
      <c r="B904" s="285"/>
      <c r="C904" s="288"/>
      <c r="D904" s="285"/>
      <c r="E904" s="285"/>
      <c r="F904" s="285"/>
      <c r="G904" s="285"/>
      <c r="H904" s="285"/>
      <c r="I904" s="288"/>
      <c r="J904" s="285"/>
      <c r="K904" s="288"/>
      <c r="L904" s="285"/>
      <c r="M904" s="285"/>
      <c r="N904" s="285"/>
      <c r="O904" s="285"/>
      <c r="P904" s="285"/>
      <c r="Q904" s="285"/>
      <c r="R904" s="285"/>
      <c r="S904" s="285"/>
      <c r="T904" s="285"/>
      <c r="U904" s="285"/>
      <c r="V904" s="285"/>
      <c r="W904" s="285"/>
      <c r="X904" s="285"/>
      <c r="Y904" s="285"/>
      <c r="Z904" s="285"/>
    </row>
    <row r="905" spans="1:26" ht="9.75" customHeight="1">
      <c r="A905" s="285"/>
      <c r="B905" s="285"/>
      <c r="C905" s="288"/>
      <c r="D905" s="285"/>
      <c r="E905" s="285"/>
      <c r="F905" s="285"/>
      <c r="G905" s="285"/>
      <c r="H905" s="285"/>
      <c r="I905" s="288"/>
      <c r="J905" s="285"/>
      <c r="K905" s="288"/>
      <c r="L905" s="285"/>
      <c r="M905" s="285"/>
      <c r="N905" s="285"/>
      <c r="O905" s="285"/>
      <c r="P905" s="285"/>
      <c r="Q905" s="285"/>
      <c r="R905" s="285"/>
      <c r="S905" s="285"/>
      <c r="T905" s="285"/>
      <c r="U905" s="285"/>
      <c r="V905" s="285"/>
      <c r="W905" s="285"/>
      <c r="X905" s="285"/>
      <c r="Y905" s="285"/>
      <c r="Z905" s="285"/>
    </row>
    <row r="906" spans="1:26" ht="9.75" customHeight="1">
      <c r="A906" s="285"/>
      <c r="B906" s="285"/>
      <c r="C906" s="288"/>
      <c r="D906" s="285"/>
      <c r="E906" s="285"/>
      <c r="F906" s="285"/>
      <c r="G906" s="285"/>
      <c r="H906" s="285"/>
      <c r="I906" s="288"/>
      <c r="J906" s="285"/>
      <c r="K906" s="288"/>
      <c r="L906" s="285"/>
      <c r="M906" s="285"/>
      <c r="N906" s="285"/>
      <c r="O906" s="285"/>
      <c r="P906" s="285"/>
      <c r="Q906" s="285"/>
      <c r="R906" s="285"/>
      <c r="S906" s="285"/>
      <c r="T906" s="285"/>
      <c r="U906" s="285"/>
      <c r="V906" s="285"/>
      <c r="W906" s="285"/>
      <c r="X906" s="285"/>
      <c r="Y906" s="285"/>
      <c r="Z906" s="285"/>
    </row>
    <row r="907" spans="1:26" ht="9.75" customHeight="1">
      <c r="A907" s="285"/>
      <c r="B907" s="285"/>
      <c r="C907" s="288"/>
      <c r="D907" s="285"/>
      <c r="E907" s="285"/>
      <c r="F907" s="285"/>
      <c r="G907" s="285"/>
      <c r="H907" s="285"/>
      <c r="I907" s="288"/>
      <c r="J907" s="285"/>
      <c r="K907" s="288"/>
      <c r="L907" s="285"/>
      <c r="M907" s="285"/>
      <c r="N907" s="285"/>
      <c r="O907" s="285"/>
      <c r="P907" s="285"/>
      <c r="Q907" s="285"/>
      <c r="R907" s="285"/>
      <c r="S907" s="285"/>
      <c r="T907" s="285"/>
      <c r="U907" s="285"/>
      <c r="V907" s="285"/>
      <c r="W907" s="285"/>
      <c r="X907" s="285"/>
      <c r="Y907" s="285"/>
      <c r="Z907" s="285"/>
    </row>
    <row r="908" spans="1:26" ht="9.75" customHeight="1">
      <c r="A908" s="285"/>
      <c r="B908" s="285"/>
      <c r="C908" s="288"/>
      <c r="D908" s="285"/>
      <c r="E908" s="285"/>
      <c r="F908" s="285"/>
      <c r="G908" s="285"/>
      <c r="H908" s="285"/>
      <c r="I908" s="288"/>
      <c r="J908" s="285"/>
      <c r="K908" s="288"/>
      <c r="L908" s="285"/>
      <c r="M908" s="285"/>
      <c r="N908" s="285"/>
      <c r="O908" s="285"/>
      <c r="P908" s="285"/>
      <c r="Q908" s="285"/>
      <c r="R908" s="285"/>
      <c r="S908" s="285"/>
      <c r="T908" s="285"/>
      <c r="U908" s="285"/>
      <c r="V908" s="285"/>
      <c r="W908" s="285"/>
      <c r="X908" s="285"/>
      <c r="Y908" s="285"/>
      <c r="Z908" s="285"/>
    </row>
    <row r="909" spans="1:26" ht="9.75" customHeight="1">
      <c r="A909" s="285"/>
      <c r="B909" s="285"/>
      <c r="C909" s="288"/>
      <c r="D909" s="285"/>
      <c r="E909" s="285"/>
      <c r="F909" s="285"/>
      <c r="G909" s="285"/>
      <c r="H909" s="285"/>
      <c r="I909" s="288"/>
      <c r="J909" s="285"/>
      <c r="K909" s="288"/>
      <c r="L909" s="285"/>
      <c r="M909" s="285"/>
      <c r="N909" s="285"/>
      <c r="O909" s="285"/>
      <c r="P909" s="285"/>
      <c r="Q909" s="285"/>
      <c r="R909" s="285"/>
      <c r="S909" s="285"/>
      <c r="T909" s="285"/>
      <c r="U909" s="285"/>
      <c r="V909" s="285"/>
      <c r="W909" s="285"/>
      <c r="X909" s="285"/>
      <c r="Y909" s="285"/>
      <c r="Z909" s="285"/>
    </row>
    <row r="910" spans="1:26" ht="9.75" customHeight="1">
      <c r="A910" s="285"/>
      <c r="B910" s="285"/>
      <c r="C910" s="288"/>
      <c r="D910" s="285"/>
      <c r="E910" s="285"/>
      <c r="F910" s="285"/>
      <c r="G910" s="285"/>
      <c r="H910" s="285"/>
      <c r="I910" s="288"/>
      <c r="J910" s="285"/>
      <c r="K910" s="288"/>
      <c r="L910" s="285"/>
      <c r="M910" s="285"/>
      <c r="N910" s="285"/>
      <c r="O910" s="285"/>
      <c r="P910" s="285"/>
      <c r="Q910" s="285"/>
      <c r="R910" s="285"/>
      <c r="S910" s="285"/>
      <c r="T910" s="285"/>
      <c r="U910" s="285"/>
      <c r="V910" s="285"/>
      <c r="W910" s="285"/>
      <c r="X910" s="285"/>
      <c r="Y910" s="285"/>
      <c r="Z910" s="285"/>
    </row>
    <row r="911" spans="1:26" ht="9.75" customHeight="1">
      <c r="A911" s="285"/>
      <c r="B911" s="285"/>
      <c r="C911" s="288"/>
      <c r="D911" s="285"/>
      <c r="E911" s="285"/>
      <c r="F911" s="285"/>
      <c r="G911" s="285"/>
      <c r="H911" s="285"/>
      <c r="I911" s="288"/>
      <c r="J911" s="285"/>
      <c r="K911" s="288"/>
      <c r="L911" s="285"/>
      <c r="M911" s="285"/>
      <c r="N911" s="285"/>
      <c r="O911" s="285"/>
      <c r="P911" s="285"/>
      <c r="Q911" s="285"/>
      <c r="R911" s="285"/>
      <c r="S911" s="285"/>
      <c r="T911" s="285"/>
      <c r="U911" s="285"/>
      <c r="V911" s="285"/>
      <c r="W911" s="285"/>
      <c r="X911" s="285"/>
      <c r="Y911" s="285"/>
      <c r="Z911" s="285"/>
    </row>
    <row r="912" spans="1:26" ht="9.75" customHeight="1">
      <c r="A912" s="285"/>
      <c r="B912" s="285"/>
      <c r="C912" s="288"/>
      <c r="D912" s="285"/>
      <c r="E912" s="285"/>
      <c r="F912" s="285"/>
      <c r="G912" s="285"/>
      <c r="H912" s="285"/>
      <c r="I912" s="288"/>
      <c r="J912" s="285"/>
      <c r="K912" s="288"/>
      <c r="L912" s="285"/>
      <c r="M912" s="285"/>
      <c r="N912" s="285"/>
      <c r="O912" s="285"/>
      <c r="P912" s="285"/>
      <c r="Q912" s="285"/>
      <c r="R912" s="285"/>
      <c r="S912" s="285"/>
      <c r="T912" s="285"/>
      <c r="U912" s="285"/>
      <c r="V912" s="285"/>
      <c r="W912" s="285"/>
      <c r="X912" s="285"/>
      <c r="Y912" s="285"/>
      <c r="Z912" s="285"/>
    </row>
    <row r="913" spans="1:26" ht="9.75" customHeight="1">
      <c r="A913" s="285"/>
      <c r="B913" s="285"/>
      <c r="C913" s="288"/>
      <c r="D913" s="285"/>
      <c r="E913" s="285"/>
      <c r="F913" s="285"/>
      <c r="G913" s="285"/>
      <c r="H913" s="285"/>
      <c r="I913" s="288"/>
      <c r="J913" s="285"/>
      <c r="K913" s="288"/>
      <c r="L913" s="285"/>
      <c r="M913" s="285"/>
      <c r="N913" s="285"/>
      <c r="O913" s="285"/>
      <c r="P913" s="285"/>
      <c r="Q913" s="285"/>
      <c r="R913" s="285"/>
      <c r="S913" s="285"/>
      <c r="T913" s="285"/>
      <c r="U913" s="285"/>
      <c r="V913" s="285"/>
      <c r="W913" s="285"/>
      <c r="X913" s="285"/>
      <c r="Y913" s="285"/>
      <c r="Z913" s="285"/>
    </row>
    <row r="914" spans="1:26" ht="9.75" customHeight="1">
      <c r="A914" s="285"/>
      <c r="B914" s="285"/>
      <c r="C914" s="288"/>
      <c r="D914" s="285"/>
      <c r="E914" s="285"/>
      <c r="F914" s="285"/>
      <c r="G914" s="285"/>
      <c r="H914" s="285"/>
      <c r="I914" s="288"/>
      <c r="J914" s="285"/>
      <c r="K914" s="288"/>
      <c r="L914" s="285"/>
      <c r="M914" s="285"/>
      <c r="N914" s="285"/>
      <c r="O914" s="285"/>
      <c r="P914" s="285"/>
      <c r="Q914" s="285"/>
      <c r="R914" s="285"/>
      <c r="S914" s="285"/>
      <c r="T914" s="285"/>
      <c r="U914" s="285"/>
      <c r="V914" s="285"/>
      <c r="W914" s="285"/>
      <c r="X914" s="285"/>
      <c r="Y914" s="285"/>
      <c r="Z914" s="285"/>
    </row>
    <row r="915" spans="1:26" ht="9.75" customHeight="1">
      <c r="A915" s="285"/>
      <c r="B915" s="285"/>
      <c r="C915" s="288"/>
      <c r="D915" s="285"/>
      <c r="E915" s="285"/>
      <c r="F915" s="285"/>
      <c r="G915" s="285"/>
      <c r="H915" s="285"/>
      <c r="I915" s="288"/>
      <c r="J915" s="285"/>
      <c r="K915" s="288"/>
      <c r="L915" s="285"/>
      <c r="M915" s="285"/>
      <c r="N915" s="285"/>
      <c r="O915" s="285"/>
      <c r="P915" s="285"/>
      <c r="Q915" s="285"/>
      <c r="R915" s="285"/>
      <c r="S915" s="285"/>
      <c r="T915" s="285"/>
      <c r="U915" s="285"/>
      <c r="V915" s="285"/>
      <c r="W915" s="285"/>
      <c r="X915" s="285"/>
      <c r="Y915" s="285"/>
      <c r="Z915" s="285"/>
    </row>
    <row r="916" spans="1:26" ht="9.75" customHeight="1">
      <c r="A916" s="285"/>
      <c r="B916" s="285"/>
      <c r="C916" s="288"/>
      <c r="D916" s="285"/>
      <c r="E916" s="285"/>
      <c r="F916" s="285"/>
      <c r="G916" s="285"/>
      <c r="H916" s="285"/>
      <c r="I916" s="288"/>
      <c r="J916" s="285"/>
      <c r="K916" s="288"/>
      <c r="L916" s="285"/>
      <c r="M916" s="285"/>
      <c r="N916" s="285"/>
      <c r="O916" s="285"/>
      <c r="P916" s="285"/>
      <c r="Q916" s="285"/>
      <c r="R916" s="285"/>
      <c r="S916" s="285"/>
      <c r="T916" s="285"/>
      <c r="U916" s="285"/>
      <c r="V916" s="285"/>
      <c r="W916" s="285"/>
      <c r="X916" s="285"/>
      <c r="Y916" s="285"/>
      <c r="Z916" s="285"/>
    </row>
    <row r="917" spans="1:26" ht="9.75" customHeight="1">
      <c r="A917" s="285"/>
      <c r="B917" s="285"/>
      <c r="C917" s="288"/>
      <c r="D917" s="285"/>
      <c r="E917" s="285"/>
      <c r="F917" s="285"/>
      <c r="G917" s="285"/>
      <c r="H917" s="285"/>
      <c r="I917" s="288"/>
      <c r="J917" s="285"/>
      <c r="K917" s="288"/>
      <c r="L917" s="285"/>
      <c r="M917" s="285"/>
      <c r="N917" s="285"/>
      <c r="O917" s="285"/>
      <c r="P917" s="285"/>
      <c r="Q917" s="285"/>
      <c r="R917" s="285"/>
      <c r="S917" s="285"/>
      <c r="T917" s="285"/>
      <c r="U917" s="285"/>
      <c r="V917" s="285"/>
      <c r="W917" s="285"/>
      <c r="X917" s="285"/>
      <c r="Y917" s="285"/>
      <c r="Z917" s="285"/>
    </row>
    <row r="918" spans="1:26" ht="9.75" customHeight="1">
      <c r="A918" s="285"/>
      <c r="B918" s="285"/>
      <c r="C918" s="288"/>
      <c r="D918" s="285"/>
      <c r="E918" s="285"/>
      <c r="F918" s="285"/>
      <c r="G918" s="285"/>
      <c r="H918" s="285"/>
      <c r="I918" s="288"/>
      <c r="J918" s="285"/>
      <c r="K918" s="288"/>
      <c r="L918" s="285"/>
      <c r="M918" s="285"/>
      <c r="N918" s="285"/>
      <c r="O918" s="285"/>
      <c r="P918" s="285"/>
      <c r="Q918" s="285"/>
      <c r="R918" s="285"/>
      <c r="S918" s="285"/>
      <c r="T918" s="285"/>
      <c r="U918" s="285"/>
      <c r="V918" s="285"/>
      <c r="W918" s="285"/>
      <c r="X918" s="285"/>
      <c r="Y918" s="285"/>
      <c r="Z918" s="285"/>
    </row>
    <row r="919" spans="1:26" ht="9.75" customHeight="1">
      <c r="A919" s="285"/>
      <c r="B919" s="285"/>
      <c r="C919" s="288"/>
      <c r="D919" s="285"/>
      <c r="E919" s="285"/>
      <c r="F919" s="285"/>
      <c r="G919" s="285"/>
      <c r="H919" s="285"/>
      <c r="I919" s="288"/>
      <c r="J919" s="285"/>
      <c r="K919" s="288"/>
      <c r="L919" s="285"/>
      <c r="M919" s="285"/>
      <c r="N919" s="285"/>
      <c r="O919" s="285"/>
      <c r="P919" s="285"/>
      <c r="Q919" s="285"/>
      <c r="R919" s="285"/>
      <c r="S919" s="285"/>
      <c r="T919" s="285"/>
      <c r="U919" s="285"/>
      <c r="V919" s="285"/>
      <c r="W919" s="285"/>
      <c r="X919" s="285"/>
      <c r="Y919" s="285"/>
      <c r="Z919" s="285"/>
    </row>
    <row r="920" spans="1:26" ht="9.75" customHeight="1">
      <c r="A920" s="285"/>
      <c r="B920" s="285"/>
      <c r="C920" s="288"/>
      <c r="D920" s="285"/>
      <c r="E920" s="285"/>
      <c r="F920" s="285"/>
      <c r="G920" s="285"/>
      <c r="H920" s="285"/>
      <c r="I920" s="288"/>
      <c r="J920" s="285"/>
      <c r="K920" s="288"/>
      <c r="L920" s="285"/>
      <c r="M920" s="285"/>
      <c r="N920" s="285"/>
      <c r="O920" s="285"/>
      <c r="P920" s="285"/>
      <c r="Q920" s="285"/>
      <c r="R920" s="285"/>
      <c r="S920" s="285"/>
      <c r="T920" s="285"/>
      <c r="U920" s="285"/>
      <c r="V920" s="285"/>
      <c r="W920" s="285"/>
      <c r="X920" s="285"/>
      <c r="Y920" s="285"/>
      <c r="Z920" s="285"/>
    </row>
    <row r="921" spans="1:26" ht="9.75" customHeight="1">
      <c r="A921" s="285"/>
      <c r="B921" s="285"/>
      <c r="C921" s="288"/>
      <c r="D921" s="285"/>
      <c r="E921" s="285"/>
      <c r="F921" s="285"/>
      <c r="G921" s="285"/>
      <c r="H921" s="285"/>
      <c r="I921" s="288"/>
      <c r="J921" s="285"/>
      <c r="K921" s="288"/>
      <c r="L921" s="285"/>
      <c r="M921" s="285"/>
      <c r="N921" s="285"/>
      <c r="O921" s="285"/>
      <c r="P921" s="285"/>
      <c r="Q921" s="285"/>
      <c r="R921" s="285"/>
      <c r="S921" s="285"/>
      <c r="T921" s="285"/>
      <c r="U921" s="285"/>
      <c r="V921" s="285"/>
      <c r="W921" s="285"/>
      <c r="X921" s="285"/>
      <c r="Y921" s="285"/>
      <c r="Z921" s="285"/>
    </row>
    <row r="922" spans="1:26" ht="9.75" customHeight="1">
      <c r="A922" s="285"/>
      <c r="B922" s="285"/>
      <c r="C922" s="288"/>
      <c r="D922" s="285"/>
      <c r="E922" s="285"/>
      <c r="F922" s="285"/>
      <c r="G922" s="285"/>
      <c r="H922" s="285"/>
      <c r="I922" s="288"/>
      <c r="J922" s="285"/>
      <c r="K922" s="288"/>
      <c r="L922" s="285"/>
      <c r="M922" s="285"/>
      <c r="N922" s="285"/>
      <c r="O922" s="285"/>
      <c r="P922" s="285"/>
      <c r="Q922" s="285"/>
      <c r="R922" s="285"/>
      <c r="S922" s="285"/>
      <c r="T922" s="285"/>
      <c r="U922" s="285"/>
      <c r="V922" s="285"/>
      <c r="W922" s="285"/>
      <c r="X922" s="285"/>
      <c r="Y922" s="285"/>
      <c r="Z922" s="285"/>
    </row>
    <row r="923" spans="1:26" ht="9.75" customHeight="1">
      <c r="A923" s="285"/>
      <c r="B923" s="285"/>
      <c r="C923" s="288"/>
      <c r="D923" s="285"/>
      <c r="E923" s="285"/>
      <c r="F923" s="285"/>
      <c r="G923" s="285"/>
      <c r="H923" s="285"/>
      <c r="I923" s="288"/>
      <c r="J923" s="285"/>
      <c r="K923" s="288"/>
      <c r="L923" s="285"/>
      <c r="M923" s="285"/>
      <c r="N923" s="285"/>
      <c r="O923" s="285"/>
      <c r="P923" s="285"/>
      <c r="Q923" s="285"/>
      <c r="R923" s="285"/>
      <c r="S923" s="285"/>
      <c r="T923" s="285"/>
      <c r="U923" s="285"/>
      <c r="V923" s="285"/>
      <c r="W923" s="285"/>
      <c r="X923" s="285"/>
      <c r="Y923" s="285"/>
      <c r="Z923" s="285"/>
    </row>
    <row r="924" spans="1:26" ht="9.75" customHeight="1">
      <c r="A924" s="285"/>
      <c r="B924" s="285"/>
      <c r="C924" s="288"/>
      <c r="D924" s="285"/>
      <c r="E924" s="285"/>
      <c r="F924" s="285"/>
      <c r="G924" s="285"/>
      <c r="H924" s="285"/>
      <c r="I924" s="288"/>
      <c r="J924" s="285"/>
      <c r="K924" s="288"/>
      <c r="L924" s="285"/>
      <c r="M924" s="285"/>
      <c r="N924" s="285"/>
      <c r="O924" s="285"/>
      <c r="P924" s="285"/>
      <c r="Q924" s="285"/>
      <c r="R924" s="285"/>
      <c r="S924" s="285"/>
      <c r="T924" s="285"/>
      <c r="U924" s="285"/>
      <c r="V924" s="285"/>
      <c r="W924" s="285"/>
      <c r="X924" s="285"/>
      <c r="Y924" s="285"/>
      <c r="Z924" s="285"/>
    </row>
    <row r="925" spans="1:26" ht="9.75" customHeight="1">
      <c r="A925" s="285"/>
      <c r="B925" s="285"/>
      <c r="C925" s="288"/>
      <c r="D925" s="285"/>
      <c r="E925" s="285"/>
      <c r="F925" s="285"/>
      <c r="G925" s="285"/>
      <c r="H925" s="285"/>
      <c r="I925" s="288"/>
      <c r="J925" s="285"/>
      <c r="K925" s="288"/>
      <c r="L925" s="285"/>
      <c r="M925" s="285"/>
      <c r="N925" s="285"/>
      <c r="O925" s="285"/>
      <c r="P925" s="285"/>
      <c r="Q925" s="285"/>
      <c r="R925" s="285"/>
      <c r="S925" s="285"/>
      <c r="T925" s="285"/>
      <c r="U925" s="285"/>
      <c r="V925" s="285"/>
      <c r="W925" s="285"/>
      <c r="X925" s="285"/>
      <c r="Y925" s="285"/>
      <c r="Z925" s="285"/>
    </row>
    <row r="926" spans="1:26" ht="9.75" customHeight="1">
      <c r="A926" s="285"/>
      <c r="B926" s="285"/>
      <c r="C926" s="288"/>
      <c r="D926" s="285"/>
      <c r="E926" s="285"/>
      <c r="F926" s="285"/>
      <c r="G926" s="285"/>
      <c r="H926" s="285"/>
      <c r="I926" s="288"/>
      <c r="J926" s="285"/>
      <c r="K926" s="288"/>
      <c r="L926" s="285"/>
      <c r="M926" s="285"/>
      <c r="N926" s="285"/>
      <c r="O926" s="285"/>
      <c r="P926" s="285"/>
      <c r="Q926" s="285"/>
      <c r="R926" s="285"/>
      <c r="S926" s="285"/>
      <c r="T926" s="285"/>
      <c r="U926" s="285"/>
      <c r="V926" s="285"/>
      <c r="W926" s="285"/>
      <c r="X926" s="285"/>
      <c r="Y926" s="285"/>
      <c r="Z926" s="285"/>
    </row>
    <row r="927" spans="1:26" ht="9.75" customHeight="1">
      <c r="A927" s="285"/>
      <c r="B927" s="285"/>
      <c r="C927" s="288"/>
      <c r="D927" s="285"/>
      <c r="E927" s="285"/>
      <c r="F927" s="285"/>
      <c r="G927" s="285"/>
      <c r="H927" s="285"/>
      <c r="I927" s="288"/>
      <c r="J927" s="285"/>
      <c r="K927" s="288"/>
      <c r="L927" s="285"/>
      <c r="M927" s="285"/>
      <c r="N927" s="285"/>
      <c r="O927" s="285"/>
      <c r="P927" s="285"/>
      <c r="Q927" s="285"/>
      <c r="R927" s="285"/>
      <c r="S927" s="285"/>
      <c r="T927" s="285"/>
      <c r="U927" s="285"/>
      <c r="V927" s="285"/>
      <c r="W927" s="285"/>
      <c r="X927" s="285"/>
      <c r="Y927" s="285"/>
      <c r="Z927" s="285"/>
    </row>
    <row r="928" spans="1:26" ht="9.75" customHeight="1">
      <c r="A928" s="285"/>
      <c r="B928" s="285"/>
      <c r="C928" s="288"/>
      <c r="D928" s="285"/>
      <c r="E928" s="285"/>
      <c r="F928" s="285"/>
      <c r="G928" s="285"/>
      <c r="H928" s="285"/>
      <c r="I928" s="288"/>
      <c r="J928" s="285"/>
      <c r="K928" s="288"/>
      <c r="L928" s="285"/>
      <c r="M928" s="285"/>
      <c r="N928" s="285"/>
      <c r="O928" s="285"/>
      <c r="P928" s="285"/>
      <c r="Q928" s="285"/>
      <c r="R928" s="285"/>
      <c r="S928" s="285"/>
      <c r="T928" s="285"/>
      <c r="U928" s="285"/>
      <c r="V928" s="285"/>
      <c r="W928" s="285"/>
      <c r="X928" s="285"/>
      <c r="Y928" s="285"/>
      <c r="Z928" s="285"/>
    </row>
    <row r="929" spans="1:26" ht="9.75" customHeight="1">
      <c r="A929" s="285"/>
      <c r="B929" s="285"/>
      <c r="C929" s="288"/>
      <c r="D929" s="285"/>
      <c r="E929" s="285"/>
      <c r="F929" s="285"/>
      <c r="G929" s="285"/>
      <c r="H929" s="285"/>
      <c r="I929" s="288"/>
      <c r="J929" s="285"/>
      <c r="K929" s="288"/>
      <c r="L929" s="285"/>
      <c r="M929" s="285"/>
      <c r="N929" s="285"/>
      <c r="O929" s="285"/>
      <c r="P929" s="285"/>
      <c r="Q929" s="285"/>
      <c r="R929" s="285"/>
      <c r="S929" s="285"/>
      <c r="T929" s="285"/>
      <c r="U929" s="285"/>
      <c r="V929" s="285"/>
      <c r="W929" s="285"/>
      <c r="X929" s="285"/>
      <c r="Y929" s="285"/>
      <c r="Z929" s="285"/>
    </row>
    <row r="930" spans="1:26" ht="9.75" customHeight="1">
      <c r="A930" s="285"/>
      <c r="B930" s="285"/>
      <c r="C930" s="288"/>
      <c r="D930" s="285"/>
      <c r="E930" s="285"/>
      <c r="F930" s="285"/>
      <c r="G930" s="285"/>
      <c r="H930" s="285"/>
      <c r="I930" s="288"/>
      <c r="J930" s="285"/>
      <c r="K930" s="288"/>
      <c r="L930" s="285"/>
      <c r="M930" s="285"/>
      <c r="N930" s="285"/>
      <c r="O930" s="285"/>
      <c r="P930" s="285"/>
      <c r="Q930" s="285"/>
      <c r="R930" s="285"/>
      <c r="S930" s="285"/>
      <c r="T930" s="285"/>
      <c r="U930" s="285"/>
      <c r="V930" s="285"/>
      <c r="W930" s="285"/>
      <c r="X930" s="285"/>
      <c r="Y930" s="285"/>
      <c r="Z930" s="285"/>
    </row>
    <row r="931" spans="1:26" ht="9.75" customHeight="1">
      <c r="A931" s="285"/>
      <c r="B931" s="285"/>
      <c r="C931" s="288"/>
      <c r="D931" s="285"/>
      <c r="E931" s="285"/>
      <c r="F931" s="285"/>
      <c r="G931" s="285"/>
      <c r="H931" s="285"/>
      <c r="I931" s="288"/>
      <c r="J931" s="285"/>
      <c r="K931" s="288"/>
      <c r="L931" s="285"/>
      <c r="M931" s="285"/>
      <c r="N931" s="285"/>
      <c r="O931" s="285"/>
      <c r="P931" s="285"/>
      <c r="Q931" s="285"/>
      <c r="R931" s="285"/>
      <c r="S931" s="285"/>
      <c r="T931" s="285"/>
      <c r="U931" s="285"/>
      <c r="V931" s="285"/>
      <c r="W931" s="285"/>
      <c r="X931" s="285"/>
      <c r="Y931" s="285"/>
      <c r="Z931" s="285"/>
    </row>
    <row r="932" spans="1:26" ht="9.75" customHeight="1">
      <c r="A932" s="285"/>
      <c r="B932" s="285"/>
      <c r="C932" s="288"/>
      <c r="D932" s="285"/>
      <c r="E932" s="285"/>
      <c r="F932" s="285"/>
      <c r="G932" s="285"/>
      <c r="H932" s="285"/>
      <c r="I932" s="288"/>
      <c r="J932" s="285"/>
      <c r="K932" s="288"/>
      <c r="L932" s="285"/>
      <c r="M932" s="285"/>
      <c r="N932" s="285"/>
      <c r="O932" s="285"/>
      <c r="P932" s="285"/>
      <c r="Q932" s="285"/>
      <c r="R932" s="285"/>
      <c r="S932" s="285"/>
      <c r="T932" s="285"/>
      <c r="U932" s="285"/>
      <c r="V932" s="285"/>
      <c r="W932" s="285"/>
      <c r="X932" s="285"/>
      <c r="Y932" s="285"/>
      <c r="Z932" s="285"/>
    </row>
    <row r="933" spans="1:26" ht="9.75" customHeight="1">
      <c r="A933" s="285"/>
      <c r="B933" s="285"/>
      <c r="C933" s="288"/>
      <c r="D933" s="285"/>
      <c r="E933" s="285"/>
      <c r="F933" s="285"/>
      <c r="G933" s="285"/>
      <c r="H933" s="285"/>
      <c r="I933" s="288"/>
      <c r="J933" s="285"/>
      <c r="K933" s="288"/>
      <c r="L933" s="285"/>
      <c r="M933" s="285"/>
      <c r="N933" s="285"/>
      <c r="O933" s="285"/>
      <c r="P933" s="285"/>
      <c r="Q933" s="285"/>
      <c r="R933" s="285"/>
      <c r="S933" s="285"/>
      <c r="T933" s="285"/>
      <c r="U933" s="285"/>
      <c r="V933" s="285"/>
      <c r="W933" s="285"/>
      <c r="X933" s="285"/>
      <c r="Y933" s="285"/>
      <c r="Z933" s="285"/>
    </row>
    <row r="934" spans="1:26" ht="9.75" customHeight="1">
      <c r="A934" s="285"/>
      <c r="B934" s="285"/>
      <c r="C934" s="288"/>
      <c r="D934" s="285"/>
      <c r="E934" s="285"/>
      <c r="F934" s="285"/>
      <c r="G934" s="285"/>
      <c r="H934" s="285"/>
      <c r="I934" s="288"/>
      <c r="J934" s="285"/>
      <c r="K934" s="288"/>
      <c r="L934" s="285"/>
      <c r="M934" s="285"/>
      <c r="N934" s="285"/>
      <c r="O934" s="285"/>
      <c r="P934" s="285"/>
      <c r="Q934" s="285"/>
      <c r="R934" s="285"/>
      <c r="S934" s="285"/>
      <c r="T934" s="285"/>
      <c r="U934" s="285"/>
      <c r="V934" s="285"/>
      <c r="W934" s="285"/>
      <c r="X934" s="285"/>
      <c r="Y934" s="285"/>
      <c r="Z934" s="285"/>
    </row>
    <row r="935" spans="1:26" ht="9.75" customHeight="1">
      <c r="A935" s="285"/>
      <c r="B935" s="285"/>
      <c r="C935" s="288"/>
      <c r="D935" s="285"/>
      <c r="E935" s="285"/>
      <c r="F935" s="285"/>
      <c r="G935" s="285"/>
      <c r="H935" s="285"/>
      <c r="I935" s="288"/>
      <c r="J935" s="285"/>
      <c r="K935" s="288"/>
      <c r="L935" s="285"/>
      <c r="M935" s="285"/>
      <c r="N935" s="285"/>
      <c r="O935" s="285"/>
      <c r="P935" s="285"/>
      <c r="Q935" s="285"/>
      <c r="R935" s="285"/>
      <c r="S935" s="285"/>
      <c r="T935" s="285"/>
      <c r="U935" s="285"/>
      <c r="V935" s="285"/>
      <c r="W935" s="285"/>
      <c r="X935" s="285"/>
      <c r="Y935" s="285"/>
      <c r="Z935" s="285"/>
    </row>
    <row r="936" spans="1:26" ht="9.75" customHeight="1">
      <c r="A936" s="285"/>
      <c r="B936" s="285"/>
      <c r="C936" s="288"/>
      <c r="D936" s="285"/>
      <c r="E936" s="285"/>
      <c r="F936" s="285"/>
      <c r="G936" s="285"/>
      <c r="H936" s="285"/>
      <c r="I936" s="288"/>
      <c r="J936" s="285"/>
      <c r="K936" s="288"/>
      <c r="L936" s="285"/>
      <c r="M936" s="285"/>
      <c r="N936" s="285"/>
      <c r="O936" s="285"/>
      <c r="P936" s="285"/>
      <c r="Q936" s="285"/>
      <c r="R936" s="285"/>
      <c r="S936" s="285"/>
      <c r="T936" s="285"/>
      <c r="U936" s="285"/>
      <c r="V936" s="285"/>
      <c r="W936" s="285"/>
      <c r="X936" s="285"/>
      <c r="Y936" s="285"/>
      <c r="Z936" s="285"/>
    </row>
    <row r="937" spans="1:26" ht="9.75" customHeight="1">
      <c r="A937" s="285"/>
      <c r="B937" s="285"/>
      <c r="C937" s="288"/>
      <c r="D937" s="285"/>
      <c r="E937" s="285"/>
      <c r="F937" s="285"/>
      <c r="G937" s="285"/>
      <c r="H937" s="285"/>
      <c r="I937" s="288"/>
      <c r="J937" s="285"/>
      <c r="K937" s="288"/>
      <c r="L937" s="285"/>
      <c r="M937" s="285"/>
      <c r="N937" s="285"/>
      <c r="O937" s="285"/>
      <c r="P937" s="285"/>
      <c r="Q937" s="285"/>
      <c r="R937" s="285"/>
      <c r="S937" s="285"/>
      <c r="T937" s="285"/>
      <c r="U937" s="285"/>
      <c r="V937" s="285"/>
      <c r="W937" s="285"/>
      <c r="X937" s="285"/>
      <c r="Y937" s="285"/>
      <c r="Z937" s="285"/>
    </row>
    <row r="938" spans="1:26" ht="9.75" customHeight="1">
      <c r="A938" s="285"/>
      <c r="B938" s="285"/>
      <c r="C938" s="288"/>
      <c r="D938" s="285"/>
      <c r="E938" s="285"/>
      <c r="F938" s="285"/>
      <c r="G938" s="285"/>
      <c r="H938" s="285"/>
      <c r="I938" s="288"/>
      <c r="J938" s="285"/>
      <c r="K938" s="288"/>
      <c r="L938" s="285"/>
      <c r="M938" s="285"/>
      <c r="N938" s="285"/>
      <c r="O938" s="285"/>
      <c r="P938" s="285"/>
      <c r="Q938" s="285"/>
      <c r="R938" s="285"/>
      <c r="S938" s="285"/>
      <c r="T938" s="285"/>
      <c r="U938" s="285"/>
      <c r="V938" s="285"/>
      <c r="W938" s="285"/>
      <c r="X938" s="285"/>
      <c r="Y938" s="285"/>
      <c r="Z938" s="285"/>
    </row>
    <row r="939" spans="1:26" ht="9.75" customHeight="1">
      <c r="A939" s="285"/>
      <c r="B939" s="285"/>
      <c r="C939" s="288"/>
      <c r="D939" s="285"/>
      <c r="E939" s="285"/>
      <c r="F939" s="285"/>
      <c r="G939" s="285"/>
      <c r="H939" s="285"/>
      <c r="I939" s="288"/>
      <c r="J939" s="285"/>
      <c r="K939" s="288"/>
      <c r="L939" s="285"/>
      <c r="M939" s="285"/>
      <c r="N939" s="285"/>
      <c r="O939" s="285"/>
      <c r="P939" s="285"/>
      <c r="Q939" s="285"/>
      <c r="R939" s="285"/>
      <c r="S939" s="285"/>
      <c r="T939" s="285"/>
      <c r="U939" s="285"/>
      <c r="V939" s="285"/>
      <c r="W939" s="285"/>
      <c r="X939" s="285"/>
      <c r="Y939" s="285"/>
      <c r="Z939" s="285"/>
    </row>
    <row r="940" spans="1:26" ht="9.75" customHeight="1">
      <c r="A940" s="285"/>
      <c r="B940" s="285"/>
      <c r="C940" s="288"/>
      <c r="D940" s="285"/>
      <c r="E940" s="285"/>
      <c r="F940" s="285"/>
      <c r="G940" s="285"/>
      <c r="H940" s="285"/>
      <c r="I940" s="288"/>
      <c r="J940" s="285"/>
      <c r="K940" s="288"/>
      <c r="L940" s="285"/>
      <c r="M940" s="285"/>
      <c r="N940" s="285"/>
      <c r="O940" s="285"/>
      <c r="P940" s="285"/>
      <c r="Q940" s="285"/>
      <c r="R940" s="285"/>
      <c r="S940" s="285"/>
      <c r="T940" s="285"/>
      <c r="U940" s="285"/>
      <c r="V940" s="285"/>
      <c r="W940" s="285"/>
      <c r="X940" s="285"/>
      <c r="Y940" s="285"/>
      <c r="Z940" s="285"/>
    </row>
    <row r="941" spans="1:26" ht="9.75" customHeight="1">
      <c r="A941" s="285"/>
      <c r="B941" s="285"/>
      <c r="C941" s="288"/>
      <c r="D941" s="285"/>
      <c r="E941" s="285"/>
      <c r="F941" s="285"/>
      <c r="G941" s="285"/>
      <c r="H941" s="285"/>
      <c r="I941" s="288"/>
      <c r="J941" s="285"/>
      <c r="K941" s="288"/>
      <c r="L941" s="285"/>
      <c r="M941" s="285"/>
      <c r="N941" s="285"/>
      <c r="O941" s="285"/>
      <c r="P941" s="285"/>
      <c r="Q941" s="285"/>
      <c r="R941" s="285"/>
      <c r="S941" s="285"/>
      <c r="T941" s="285"/>
      <c r="U941" s="285"/>
      <c r="V941" s="285"/>
      <c r="W941" s="285"/>
      <c r="X941" s="285"/>
      <c r="Y941" s="285"/>
      <c r="Z941" s="285"/>
    </row>
    <row r="942" spans="1:26" ht="9.75" customHeight="1">
      <c r="A942" s="285"/>
      <c r="B942" s="285"/>
      <c r="C942" s="288"/>
      <c r="D942" s="285"/>
      <c r="E942" s="285"/>
      <c r="F942" s="285"/>
      <c r="G942" s="285"/>
      <c r="H942" s="285"/>
      <c r="I942" s="288"/>
      <c r="J942" s="285"/>
      <c r="K942" s="288"/>
      <c r="L942" s="285"/>
      <c r="M942" s="285"/>
      <c r="N942" s="285"/>
      <c r="O942" s="285"/>
      <c r="P942" s="285"/>
      <c r="Q942" s="285"/>
      <c r="R942" s="285"/>
      <c r="S942" s="285"/>
      <c r="T942" s="285"/>
      <c r="U942" s="285"/>
      <c r="V942" s="285"/>
      <c r="W942" s="285"/>
      <c r="X942" s="285"/>
      <c r="Y942" s="285"/>
      <c r="Z942" s="285"/>
    </row>
    <row r="943" spans="1:26" ht="9.75" customHeight="1">
      <c r="A943" s="285"/>
      <c r="B943" s="285"/>
      <c r="C943" s="288"/>
      <c r="D943" s="285"/>
      <c r="E943" s="285"/>
      <c r="F943" s="285"/>
      <c r="G943" s="285"/>
      <c r="H943" s="285"/>
      <c r="I943" s="288"/>
      <c r="J943" s="285"/>
      <c r="K943" s="288"/>
      <c r="L943" s="285"/>
      <c r="M943" s="285"/>
      <c r="N943" s="285"/>
      <c r="O943" s="285"/>
      <c r="P943" s="285"/>
      <c r="Q943" s="285"/>
      <c r="R943" s="285"/>
      <c r="S943" s="285"/>
      <c r="T943" s="285"/>
      <c r="U943" s="285"/>
      <c r="V943" s="285"/>
      <c r="W943" s="285"/>
      <c r="X943" s="285"/>
      <c r="Y943" s="285"/>
      <c r="Z943" s="285"/>
    </row>
    <row r="944" spans="1:26" ht="9.75" customHeight="1">
      <c r="A944" s="285"/>
      <c r="B944" s="285"/>
      <c r="C944" s="288"/>
      <c r="D944" s="285"/>
      <c r="E944" s="285"/>
      <c r="F944" s="285"/>
      <c r="G944" s="285"/>
      <c r="H944" s="285"/>
      <c r="I944" s="288"/>
      <c r="J944" s="285"/>
      <c r="K944" s="288"/>
      <c r="L944" s="285"/>
      <c r="M944" s="285"/>
      <c r="N944" s="285"/>
      <c r="O944" s="285"/>
      <c r="P944" s="285"/>
      <c r="Q944" s="285"/>
      <c r="R944" s="285"/>
      <c r="S944" s="285"/>
      <c r="T944" s="285"/>
      <c r="U944" s="285"/>
      <c r="V944" s="285"/>
      <c r="W944" s="285"/>
      <c r="X944" s="285"/>
      <c r="Y944" s="285"/>
      <c r="Z944" s="285"/>
    </row>
    <row r="945" spans="1:26" ht="9.75" customHeight="1">
      <c r="A945" s="285"/>
      <c r="B945" s="285"/>
      <c r="C945" s="288"/>
      <c r="D945" s="285"/>
      <c r="E945" s="285"/>
      <c r="F945" s="285"/>
      <c r="G945" s="285"/>
      <c r="H945" s="285"/>
      <c r="I945" s="288"/>
      <c r="J945" s="285"/>
      <c r="K945" s="288"/>
      <c r="L945" s="285"/>
      <c r="M945" s="285"/>
      <c r="N945" s="285"/>
      <c r="O945" s="285"/>
      <c r="P945" s="285"/>
      <c r="Q945" s="285"/>
      <c r="R945" s="285"/>
      <c r="S945" s="285"/>
      <c r="T945" s="285"/>
      <c r="U945" s="285"/>
      <c r="V945" s="285"/>
      <c r="W945" s="285"/>
      <c r="X945" s="285"/>
      <c r="Y945" s="285"/>
      <c r="Z945" s="285"/>
    </row>
    <row r="946" spans="1:26" ht="9.75" customHeight="1">
      <c r="A946" s="285"/>
      <c r="B946" s="285"/>
      <c r="C946" s="288"/>
      <c r="D946" s="285"/>
      <c r="E946" s="285"/>
      <c r="F946" s="285"/>
      <c r="G946" s="285"/>
      <c r="H946" s="285"/>
      <c r="I946" s="288"/>
      <c r="J946" s="285"/>
      <c r="K946" s="288"/>
      <c r="L946" s="285"/>
      <c r="M946" s="285"/>
      <c r="N946" s="285"/>
      <c r="O946" s="285"/>
      <c r="P946" s="285"/>
      <c r="Q946" s="285"/>
      <c r="R946" s="285"/>
      <c r="S946" s="285"/>
      <c r="T946" s="285"/>
      <c r="U946" s="285"/>
      <c r="V946" s="285"/>
      <c r="W946" s="285"/>
      <c r="X946" s="285"/>
      <c r="Y946" s="285"/>
      <c r="Z946" s="285"/>
    </row>
    <row r="947" spans="1:26" ht="9.75" customHeight="1">
      <c r="A947" s="285"/>
      <c r="B947" s="285"/>
      <c r="C947" s="288"/>
      <c r="D947" s="285"/>
      <c r="E947" s="285"/>
      <c r="F947" s="285"/>
      <c r="G947" s="285"/>
      <c r="H947" s="285"/>
      <c r="I947" s="288"/>
      <c r="J947" s="285"/>
      <c r="K947" s="288"/>
      <c r="L947" s="285"/>
      <c r="M947" s="285"/>
      <c r="N947" s="285"/>
      <c r="O947" s="285"/>
      <c r="P947" s="285"/>
      <c r="Q947" s="285"/>
      <c r="R947" s="285"/>
      <c r="S947" s="285"/>
      <c r="T947" s="285"/>
      <c r="U947" s="285"/>
      <c r="V947" s="285"/>
      <c r="W947" s="285"/>
      <c r="X947" s="285"/>
      <c r="Y947" s="285"/>
      <c r="Z947" s="285"/>
    </row>
    <row r="948" spans="1:26" ht="9.75" customHeight="1">
      <c r="A948" s="285"/>
      <c r="B948" s="285"/>
      <c r="C948" s="288"/>
      <c r="D948" s="285"/>
      <c r="E948" s="285"/>
      <c r="F948" s="285"/>
      <c r="G948" s="285"/>
      <c r="H948" s="285"/>
      <c r="I948" s="288"/>
      <c r="J948" s="285"/>
      <c r="K948" s="288"/>
      <c r="L948" s="285"/>
      <c r="M948" s="285"/>
      <c r="N948" s="285"/>
      <c r="O948" s="285"/>
      <c r="P948" s="285"/>
      <c r="Q948" s="285"/>
      <c r="R948" s="285"/>
      <c r="S948" s="285"/>
      <c r="T948" s="285"/>
      <c r="U948" s="285"/>
      <c r="V948" s="285"/>
      <c r="W948" s="285"/>
      <c r="X948" s="285"/>
      <c r="Y948" s="285"/>
      <c r="Z948" s="285"/>
    </row>
    <row r="949" spans="1:26" ht="9.75" customHeight="1">
      <c r="A949" s="285"/>
      <c r="B949" s="285"/>
      <c r="C949" s="288"/>
      <c r="D949" s="285"/>
      <c r="E949" s="285"/>
      <c r="F949" s="285"/>
      <c r="G949" s="285"/>
      <c r="H949" s="285"/>
      <c r="I949" s="288"/>
      <c r="J949" s="285"/>
      <c r="K949" s="288"/>
      <c r="L949" s="285"/>
      <c r="M949" s="285"/>
      <c r="N949" s="285"/>
      <c r="O949" s="285"/>
      <c r="P949" s="285"/>
      <c r="Q949" s="285"/>
      <c r="R949" s="285"/>
      <c r="S949" s="285"/>
      <c r="T949" s="285"/>
      <c r="U949" s="285"/>
      <c r="V949" s="285"/>
      <c r="W949" s="285"/>
      <c r="X949" s="285"/>
      <c r="Y949" s="285"/>
      <c r="Z949" s="285"/>
    </row>
    <row r="950" spans="1:26" ht="9.75" customHeight="1">
      <c r="A950" s="285"/>
      <c r="B950" s="285"/>
      <c r="C950" s="288"/>
      <c r="D950" s="285"/>
      <c r="E950" s="285"/>
      <c r="F950" s="285"/>
      <c r="G950" s="285"/>
      <c r="H950" s="285"/>
      <c r="I950" s="288"/>
      <c r="J950" s="285"/>
      <c r="K950" s="288"/>
      <c r="L950" s="285"/>
      <c r="M950" s="285"/>
      <c r="N950" s="285"/>
      <c r="O950" s="285"/>
      <c r="P950" s="285"/>
      <c r="Q950" s="285"/>
      <c r="R950" s="285"/>
      <c r="S950" s="285"/>
      <c r="T950" s="285"/>
      <c r="U950" s="285"/>
      <c r="V950" s="285"/>
      <c r="W950" s="285"/>
      <c r="X950" s="285"/>
      <c r="Y950" s="285"/>
      <c r="Z950" s="285"/>
    </row>
    <row r="951" spans="1:26" ht="9.75" customHeight="1">
      <c r="A951" s="285"/>
      <c r="B951" s="285"/>
      <c r="C951" s="288"/>
      <c r="D951" s="285"/>
      <c r="E951" s="285"/>
      <c r="F951" s="285"/>
      <c r="G951" s="285"/>
      <c r="H951" s="285"/>
      <c r="I951" s="288"/>
      <c r="J951" s="285"/>
      <c r="K951" s="288"/>
      <c r="L951" s="285"/>
      <c r="M951" s="285"/>
      <c r="N951" s="285"/>
      <c r="O951" s="285"/>
      <c r="P951" s="285"/>
      <c r="Q951" s="285"/>
      <c r="R951" s="285"/>
      <c r="S951" s="285"/>
      <c r="T951" s="285"/>
      <c r="U951" s="285"/>
      <c r="V951" s="285"/>
      <c r="W951" s="285"/>
      <c r="X951" s="285"/>
      <c r="Y951" s="285"/>
      <c r="Z951" s="285"/>
    </row>
    <row r="952" spans="1:26" ht="9.75" customHeight="1">
      <c r="A952" s="285"/>
      <c r="B952" s="285"/>
      <c r="C952" s="288"/>
      <c r="D952" s="285"/>
      <c r="E952" s="285"/>
      <c r="F952" s="285"/>
      <c r="G952" s="285"/>
      <c r="H952" s="285"/>
      <c r="I952" s="288"/>
      <c r="J952" s="285"/>
      <c r="K952" s="288"/>
      <c r="L952" s="285"/>
      <c r="M952" s="285"/>
      <c r="N952" s="285"/>
      <c r="O952" s="285"/>
      <c r="P952" s="285"/>
      <c r="Q952" s="285"/>
      <c r="R952" s="285"/>
      <c r="S952" s="285"/>
      <c r="T952" s="285"/>
      <c r="U952" s="285"/>
      <c r="V952" s="285"/>
      <c r="W952" s="285"/>
      <c r="X952" s="285"/>
      <c r="Y952" s="285"/>
      <c r="Z952" s="285"/>
    </row>
    <row r="953" spans="1:26" ht="9.75" customHeight="1">
      <c r="A953" s="285"/>
      <c r="B953" s="285"/>
      <c r="C953" s="288"/>
      <c r="D953" s="285"/>
      <c r="E953" s="285"/>
      <c r="F953" s="285"/>
      <c r="G953" s="285"/>
      <c r="H953" s="285"/>
      <c r="I953" s="288"/>
      <c r="J953" s="285"/>
      <c r="K953" s="288"/>
      <c r="L953" s="285"/>
      <c r="M953" s="285"/>
      <c r="N953" s="285"/>
      <c r="O953" s="285"/>
      <c r="P953" s="285"/>
      <c r="Q953" s="285"/>
      <c r="R953" s="285"/>
      <c r="S953" s="285"/>
      <c r="T953" s="285"/>
      <c r="U953" s="285"/>
      <c r="V953" s="285"/>
      <c r="W953" s="285"/>
      <c r="X953" s="285"/>
      <c r="Y953" s="285"/>
      <c r="Z953" s="285"/>
    </row>
    <row r="954" spans="1:26" ht="9.75" customHeight="1">
      <c r="A954" s="285"/>
      <c r="B954" s="285"/>
      <c r="C954" s="288"/>
      <c r="D954" s="285"/>
      <c r="E954" s="285"/>
      <c r="F954" s="285"/>
      <c r="G954" s="285"/>
      <c r="H954" s="285"/>
      <c r="I954" s="288"/>
      <c r="J954" s="285"/>
      <c r="K954" s="288"/>
      <c r="L954" s="285"/>
      <c r="M954" s="285"/>
      <c r="N954" s="285"/>
      <c r="O954" s="285"/>
      <c r="P954" s="285"/>
      <c r="Q954" s="285"/>
      <c r="R954" s="285"/>
      <c r="S954" s="285"/>
      <c r="T954" s="285"/>
      <c r="U954" s="285"/>
      <c r="V954" s="285"/>
      <c r="W954" s="285"/>
      <c r="X954" s="285"/>
      <c r="Y954" s="285"/>
      <c r="Z954" s="285"/>
    </row>
    <row r="955" spans="1:26" ht="9.75" customHeight="1">
      <c r="A955" s="285"/>
      <c r="B955" s="285"/>
      <c r="C955" s="288"/>
      <c r="D955" s="285"/>
      <c r="E955" s="285"/>
      <c r="F955" s="285"/>
      <c r="G955" s="285"/>
      <c r="H955" s="285"/>
      <c r="I955" s="288"/>
      <c r="J955" s="285"/>
      <c r="K955" s="288"/>
      <c r="L955" s="285"/>
      <c r="M955" s="285"/>
      <c r="N955" s="285"/>
      <c r="O955" s="285"/>
      <c r="P955" s="285"/>
      <c r="Q955" s="285"/>
      <c r="R955" s="285"/>
      <c r="S955" s="285"/>
      <c r="T955" s="285"/>
      <c r="U955" s="285"/>
      <c r="V955" s="285"/>
      <c r="W955" s="285"/>
      <c r="X955" s="285"/>
      <c r="Y955" s="285"/>
      <c r="Z955" s="285"/>
    </row>
    <row r="956" spans="1:26" ht="9.75" customHeight="1">
      <c r="A956" s="285"/>
      <c r="B956" s="285"/>
      <c r="C956" s="288"/>
      <c r="D956" s="285"/>
      <c r="E956" s="285"/>
      <c r="F956" s="285"/>
      <c r="G956" s="285"/>
      <c r="H956" s="285"/>
      <c r="I956" s="288"/>
      <c r="J956" s="285"/>
      <c r="K956" s="288"/>
      <c r="L956" s="285"/>
      <c r="M956" s="285"/>
      <c r="N956" s="285"/>
      <c r="O956" s="285"/>
      <c r="P956" s="285"/>
      <c r="Q956" s="285"/>
      <c r="R956" s="285"/>
      <c r="S956" s="285"/>
      <c r="T956" s="285"/>
      <c r="U956" s="285"/>
      <c r="V956" s="285"/>
      <c r="W956" s="285"/>
      <c r="X956" s="285"/>
      <c r="Y956" s="285"/>
      <c r="Z956" s="285"/>
    </row>
    <row r="957" spans="1:26" ht="9.75" customHeight="1">
      <c r="A957" s="285"/>
      <c r="B957" s="285"/>
      <c r="C957" s="288"/>
      <c r="D957" s="285"/>
      <c r="E957" s="285"/>
      <c r="F957" s="285"/>
      <c r="G957" s="285"/>
      <c r="H957" s="285"/>
      <c r="I957" s="288"/>
      <c r="J957" s="285"/>
      <c r="K957" s="288"/>
      <c r="L957" s="285"/>
      <c r="M957" s="285"/>
      <c r="N957" s="285"/>
      <c r="O957" s="285"/>
      <c r="P957" s="285"/>
      <c r="Q957" s="285"/>
      <c r="R957" s="285"/>
      <c r="S957" s="285"/>
      <c r="T957" s="285"/>
      <c r="U957" s="285"/>
      <c r="V957" s="285"/>
      <c r="W957" s="285"/>
      <c r="X957" s="285"/>
      <c r="Y957" s="285"/>
      <c r="Z957" s="285"/>
    </row>
    <row r="958" spans="1:26" ht="9.75" customHeight="1">
      <c r="A958" s="285"/>
      <c r="B958" s="285"/>
      <c r="C958" s="288"/>
      <c r="D958" s="285"/>
      <c r="E958" s="285"/>
      <c r="F958" s="285"/>
      <c r="G958" s="285"/>
      <c r="H958" s="285"/>
      <c r="I958" s="288"/>
      <c r="J958" s="285"/>
      <c r="K958" s="288"/>
      <c r="L958" s="285"/>
      <c r="M958" s="285"/>
      <c r="N958" s="285"/>
      <c r="O958" s="285"/>
      <c r="P958" s="285"/>
      <c r="Q958" s="285"/>
      <c r="R958" s="285"/>
      <c r="S958" s="285"/>
      <c r="T958" s="285"/>
      <c r="U958" s="285"/>
      <c r="V958" s="285"/>
      <c r="W958" s="285"/>
      <c r="X958" s="285"/>
      <c r="Y958" s="285"/>
      <c r="Z958" s="285"/>
    </row>
    <row r="959" spans="1:26" ht="9.75" customHeight="1">
      <c r="A959" s="285"/>
      <c r="B959" s="285"/>
      <c r="C959" s="288"/>
      <c r="D959" s="285"/>
      <c r="E959" s="285"/>
      <c r="F959" s="285"/>
      <c r="G959" s="285"/>
      <c r="H959" s="285"/>
      <c r="I959" s="288"/>
      <c r="J959" s="285"/>
      <c r="K959" s="288"/>
      <c r="L959" s="285"/>
      <c r="M959" s="285"/>
      <c r="N959" s="285"/>
      <c r="O959" s="285"/>
      <c r="P959" s="285"/>
      <c r="Q959" s="285"/>
      <c r="R959" s="285"/>
      <c r="S959" s="285"/>
      <c r="T959" s="285"/>
      <c r="U959" s="285"/>
      <c r="V959" s="285"/>
      <c r="W959" s="285"/>
      <c r="X959" s="285"/>
      <c r="Y959" s="285"/>
      <c r="Z959" s="285"/>
    </row>
    <row r="960" spans="1:26" ht="9.75" customHeight="1">
      <c r="A960" s="285"/>
      <c r="B960" s="285"/>
      <c r="C960" s="288"/>
      <c r="D960" s="285"/>
      <c r="E960" s="285"/>
      <c r="F960" s="285"/>
      <c r="G960" s="285"/>
      <c r="H960" s="285"/>
      <c r="I960" s="288"/>
      <c r="J960" s="285"/>
      <c r="K960" s="288"/>
      <c r="L960" s="285"/>
      <c r="M960" s="285"/>
      <c r="N960" s="285"/>
      <c r="O960" s="285"/>
      <c r="P960" s="285"/>
      <c r="Q960" s="285"/>
      <c r="R960" s="285"/>
      <c r="S960" s="285"/>
      <c r="T960" s="285"/>
      <c r="U960" s="285"/>
      <c r="V960" s="285"/>
      <c r="W960" s="285"/>
      <c r="X960" s="285"/>
      <c r="Y960" s="285"/>
      <c r="Z960" s="285"/>
    </row>
    <row r="961" spans="1:26" ht="9.75" customHeight="1">
      <c r="A961" s="285"/>
      <c r="B961" s="285"/>
      <c r="C961" s="288"/>
      <c r="D961" s="285"/>
      <c r="E961" s="285"/>
      <c r="F961" s="285"/>
      <c r="G961" s="285"/>
      <c r="H961" s="285"/>
      <c r="I961" s="288"/>
      <c r="J961" s="285"/>
      <c r="K961" s="288"/>
      <c r="L961" s="285"/>
      <c r="M961" s="285"/>
      <c r="N961" s="285"/>
      <c r="O961" s="285"/>
      <c r="P961" s="285"/>
      <c r="Q961" s="285"/>
      <c r="R961" s="285"/>
      <c r="S961" s="285"/>
      <c r="T961" s="285"/>
      <c r="U961" s="285"/>
      <c r="V961" s="285"/>
      <c r="W961" s="285"/>
      <c r="X961" s="285"/>
      <c r="Y961" s="285"/>
      <c r="Z961" s="285"/>
    </row>
    <row r="962" spans="1:26" ht="9.75" customHeight="1">
      <c r="A962" s="285"/>
      <c r="B962" s="285"/>
      <c r="C962" s="288"/>
      <c r="D962" s="285"/>
      <c r="E962" s="285"/>
      <c r="F962" s="285"/>
      <c r="G962" s="285"/>
      <c r="H962" s="285"/>
      <c r="I962" s="288"/>
      <c r="J962" s="285"/>
      <c r="K962" s="288"/>
      <c r="L962" s="285"/>
      <c r="M962" s="285"/>
      <c r="N962" s="285"/>
      <c r="O962" s="285"/>
      <c r="P962" s="285"/>
      <c r="Q962" s="285"/>
      <c r="R962" s="285"/>
      <c r="S962" s="285"/>
      <c r="T962" s="285"/>
      <c r="U962" s="285"/>
      <c r="V962" s="285"/>
      <c r="W962" s="285"/>
      <c r="X962" s="285"/>
      <c r="Y962" s="285"/>
      <c r="Z962" s="285"/>
    </row>
    <row r="963" spans="1:26" ht="9.75" customHeight="1">
      <c r="A963" s="285"/>
      <c r="B963" s="285"/>
      <c r="C963" s="288"/>
      <c r="D963" s="285"/>
      <c r="E963" s="285"/>
      <c r="F963" s="285"/>
      <c r="G963" s="285"/>
      <c r="H963" s="285"/>
      <c r="I963" s="288"/>
      <c r="J963" s="285"/>
      <c r="K963" s="288"/>
      <c r="L963" s="285"/>
      <c r="M963" s="285"/>
      <c r="N963" s="285"/>
      <c r="O963" s="285"/>
      <c r="P963" s="285"/>
      <c r="Q963" s="285"/>
      <c r="R963" s="285"/>
      <c r="S963" s="285"/>
      <c r="T963" s="285"/>
      <c r="U963" s="285"/>
      <c r="V963" s="285"/>
      <c r="W963" s="285"/>
      <c r="X963" s="285"/>
      <c r="Y963" s="285"/>
      <c r="Z963" s="285"/>
    </row>
    <row r="964" spans="1:26" ht="9.75" customHeight="1">
      <c r="A964" s="285"/>
      <c r="B964" s="285"/>
      <c r="C964" s="288"/>
      <c r="D964" s="285"/>
      <c r="E964" s="285"/>
      <c r="F964" s="285"/>
      <c r="G964" s="285"/>
      <c r="H964" s="285"/>
      <c r="I964" s="288"/>
      <c r="J964" s="285"/>
      <c r="K964" s="288"/>
      <c r="L964" s="285"/>
      <c r="M964" s="285"/>
      <c r="N964" s="285"/>
      <c r="O964" s="285"/>
      <c r="P964" s="285"/>
      <c r="Q964" s="285"/>
      <c r="R964" s="285"/>
      <c r="S964" s="285"/>
      <c r="T964" s="285"/>
      <c r="U964" s="285"/>
      <c r="V964" s="285"/>
      <c r="W964" s="285"/>
      <c r="X964" s="285"/>
      <c r="Y964" s="285"/>
      <c r="Z964" s="285"/>
    </row>
    <row r="965" spans="1:26" ht="9.75" customHeight="1">
      <c r="A965" s="285"/>
      <c r="B965" s="285"/>
      <c r="C965" s="288"/>
      <c r="D965" s="285"/>
      <c r="E965" s="285"/>
      <c r="F965" s="285"/>
      <c r="G965" s="285"/>
      <c r="H965" s="285"/>
      <c r="I965" s="288"/>
      <c r="J965" s="285"/>
      <c r="K965" s="288"/>
      <c r="L965" s="285"/>
      <c r="M965" s="285"/>
      <c r="N965" s="285"/>
      <c r="O965" s="285"/>
      <c r="P965" s="285"/>
      <c r="Q965" s="285"/>
      <c r="R965" s="285"/>
      <c r="S965" s="285"/>
      <c r="T965" s="285"/>
      <c r="U965" s="285"/>
      <c r="V965" s="285"/>
      <c r="W965" s="285"/>
      <c r="X965" s="285"/>
      <c r="Y965" s="285"/>
      <c r="Z965" s="285"/>
    </row>
    <row r="966" spans="1:26" ht="9.75" customHeight="1">
      <c r="A966" s="285"/>
      <c r="B966" s="285"/>
      <c r="C966" s="288"/>
      <c r="D966" s="285"/>
      <c r="E966" s="285"/>
      <c r="F966" s="285"/>
      <c r="G966" s="285"/>
      <c r="H966" s="285"/>
      <c r="I966" s="288"/>
      <c r="J966" s="285"/>
      <c r="K966" s="288"/>
      <c r="L966" s="285"/>
      <c r="M966" s="285"/>
      <c r="N966" s="285"/>
      <c r="O966" s="285"/>
      <c r="P966" s="285"/>
      <c r="Q966" s="285"/>
      <c r="R966" s="285"/>
      <c r="S966" s="285"/>
      <c r="T966" s="285"/>
      <c r="U966" s="285"/>
      <c r="V966" s="285"/>
      <c r="W966" s="285"/>
      <c r="X966" s="285"/>
      <c r="Y966" s="285"/>
      <c r="Z966" s="285"/>
    </row>
    <row r="967" spans="1:26" ht="9.75" customHeight="1">
      <c r="A967" s="285"/>
      <c r="B967" s="285"/>
      <c r="C967" s="288"/>
      <c r="D967" s="285"/>
      <c r="E967" s="285"/>
      <c r="F967" s="285"/>
      <c r="G967" s="285"/>
      <c r="H967" s="285"/>
      <c r="I967" s="288"/>
      <c r="J967" s="285"/>
      <c r="K967" s="288"/>
      <c r="L967" s="285"/>
      <c r="M967" s="285"/>
      <c r="N967" s="285"/>
      <c r="O967" s="285"/>
      <c r="P967" s="285"/>
      <c r="Q967" s="285"/>
      <c r="R967" s="285"/>
      <c r="S967" s="285"/>
      <c r="T967" s="285"/>
      <c r="U967" s="285"/>
      <c r="V967" s="285"/>
      <c r="W967" s="285"/>
      <c r="X967" s="285"/>
      <c r="Y967" s="285"/>
      <c r="Z967" s="285"/>
    </row>
    <row r="968" spans="1:26" ht="9.75" customHeight="1">
      <c r="A968" s="285"/>
      <c r="B968" s="285"/>
      <c r="C968" s="288"/>
      <c r="D968" s="285"/>
      <c r="E968" s="285"/>
      <c r="F968" s="285"/>
      <c r="G968" s="285"/>
      <c r="H968" s="285"/>
      <c r="I968" s="288"/>
      <c r="J968" s="285"/>
      <c r="K968" s="288"/>
      <c r="L968" s="285"/>
      <c r="M968" s="285"/>
      <c r="N968" s="285"/>
      <c r="O968" s="285"/>
      <c r="P968" s="285"/>
      <c r="Q968" s="285"/>
      <c r="R968" s="285"/>
      <c r="S968" s="285"/>
      <c r="T968" s="285"/>
      <c r="U968" s="285"/>
      <c r="V968" s="285"/>
      <c r="W968" s="285"/>
      <c r="X968" s="285"/>
      <c r="Y968" s="285"/>
      <c r="Z968" s="285"/>
    </row>
    <row r="969" spans="1:26" ht="9.75" customHeight="1">
      <c r="A969" s="285"/>
      <c r="B969" s="285"/>
      <c r="C969" s="288"/>
      <c r="D969" s="285"/>
      <c r="E969" s="285"/>
      <c r="F969" s="285"/>
      <c r="G969" s="285"/>
      <c r="H969" s="285"/>
      <c r="I969" s="288"/>
      <c r="J969" s="285"/>
      <c r="K969" s="288"/>
      <c r="L969" s="285"/>
      <c r="M969" s="285"/>
      <c r="N969" s="285"/>
      <c r="O969" s="285"/>
      <c r="P969" s="285"/>
      <c r="Q969" s="285"/>
      <c r="R969" s="285"/>
      <c r="S969" s="285"/>
      <c r="T969" s="285"/>
      <c r="U969" s="285"/>
      <c r="V969" s="285"/>
      <c r="W969" s="285"/>
      <c r="X969" s="285"/>
      <c r="Y969" s="285"/>
      <c r="Z969" s="285"/>
    </row>
    <row r="970" spans="1:26" ht="9.75" customHeight="1">
      <c r="A970" s="285"/>
      <c r="B970" s="285"/>
      <c r="C970" s="288"/>
      <c r="D970" s="285"/>
      <c r="E970" s="285"/>
      <c r="F970" s="285"/>
      <c r="G970" s="285"/>
      <c r="H970" s="285"/>
      <c r="I970" s="288"/>
      <c r="J970" s="285"/>
      <c r="K970" s="288"/>
      <c r="L970" s="285"/>
      <c r="M970" s="285"/>
      <c r="N970" s="285"/>
      <c r="O970" s="285"/>
      <c r="P970" s="285"/>
      <c r="Q970" s="285"/>
      <c r="R970" s="285"/>
      <c r="S970" s="285"/>
      <c r="T970" s="285"/>
      <c r="U970" s="285"/>
      <c r="V970" s="285"/>
      <c r="W970" s="285"/>
      <c r="X970" s="285"/>
      <c r="Y970" s="285"/>
      <c r="Z970" s="285"/>
    </row>
    <row r="971" spans="1:26" ht="9.75" customHeight="1">
      <c r="A971" s="285"/>
      <c r="B971" s="285"/>
      <c r="C971" s="288"/>
      <c r="D971" s="285"/>
      <c r="E971" s="285"/>
      <c r="F971" s="285"/>
      <c r="G971" s="285"/>
      <c r="H971" s="285"/>
      <c r="I971" s="288"/>
      <c r="J971" s="285"/>
      <c r="K971" s="288"/>
      <c r="L971" s="285"/>
      <c r="M971" s="285"/>
      <c r="N971" s="285"/>
      <c r="O971" s="285"/>
      <c r="P971" s="285"/>
      <c r="Q971" s="285"/>
      <c r="R971" s="285"/>
      <c r="S971" s="285"/>
      <c r="T971" s="285"/>
      <c r="U971" s="285"/>
      <c r="V971" s="285"/>
      <c r="W971" s="285"/>
      <c r="X971" s="285"/>
      <c r="Y971" s="285"/>
      <c r="Z971" s="285"/>
    </row>
    <row r="972" spans="1:26" ht="9.75" customHeight="1">
      <c r="A972" s="285"/>
      <c r="B972" s="285"/>
      <c r="C972" s="288"/>
      <c r="D972" s="285"/>
      <c r="E972" s="285"/>
      <c r="F972" s="285"/>
      <c r="G972" s="285"/>
      <c r="H972" s="285"/>
      <c r="I972" s="288"/>
      <c r="J972" s="285"/>
      <c r="K972" s="288"/>
      <c r="L972" s="285"/>
      <c r="M972" s="285"/>
      <c r="N972" s="285"/>
      <c r="O972" s="285"/>
      <c r="P972" s="285"/>
      <c r="Q972" s="285"/>
      <c r="R972" s="285"/>
      <c r="S972" s="285"/>
      <c r="T972" s="285"/>
      <c r="U972" s="285"/>
      <c r="V972" s="285"/>
      <c r="W972" s="285"/>
      <c r="X972" s="285"/>
      <c r="Y972" s="285"/>
      <c r="Z972" s="285"/>
    </row>
    <row r="973" spans="1:26" ht="9.75" customHeight="1">
      <c r="A973" s="285"/>
      <c r="B973" s="285"/>
      <c r="C973" s="288"/>
      <c r="D973" s="285"/>
      <c r="E973" s="285"/>
      <c r="F973" s="285"/>
      <c r="G973" s="285"/>
      <c r="H973" s="285"/>
      <c r="I973" s="288"/>
      <c r="J973" s="285"/>
      <c r="K973" s="288"/>
      <c r="L973" s="285"/>
      <c r="M973" s="285"/>
      <c r="N973" s="285"/>
      <c r="O973" s="285"/>
      <c r="P973" s="285"/>
      <c r="Q973" s="285"/>
      <c r="R973" s="285"/>
      <c r="S973" s="285"/>
      <c r="T973" s="285"/>
      <c r="U973" s="285"/>
      <c r="V973" s="285"/>
      <c r="W973" s="285"/>
      <c r="X973" s="285"/>
      <c r="Y973" s="285"/>
      <c r="Z973" s="285"/>
    </row>
    <row r="974" spans="1:26" ht="9.75" customHeight="1">
      <c r="A974" s="285"/>
      <c r="B974" s="285"/>
      <c r="C974" s="288"/>
      <c r="D974" s="285"/>
      <c r="E974" s="285"/>
      <c r="F974" s="285"/>
      <c r="G974" s="285"/>
      <c r="H974" s="285"/>
      <c r="I974" s="288"/>
      <c r="J974" s="285"/>
      <c r="K974" s="288"/>
      <c r="L974" s="285"/>
      <c r="M974" s="285"/>
      <c r="N974" s="285"/>
      <c r="O974" s="285"/>
      <c r="P974" s="285"/>
      <c r="Q974" s="285"/>
      <c r="R974" s="285"/>
      <c r="S974" s="285"/>
      <c r="T974" s="285"/>
      <c r="U974" s="285"/>
      <c r="V974" s="285"/>
      <c r="W974" s="285"/>
      <c r="X974" s="285"/>
      <c r="Y974" s="285"/>
      <c r="Z974" s="285"/>
    </row>
    <row r="975" spans="1:26" ht="9.75" customHeight="1">
      <c r="A975" s="285"/>
      <c r="B975" s="285"/>
      <c r="C975" s="288"/>
      <c r="D975" s="285"/>
      <c r="E975" s="285"/>
      <c r="F975" s="285"/>
      <c r="G975" s="285"/>
      <c r="H975" s="285"/>
      <c r="I975" s="288"/>
      <c r="J975" s="285"/>
      <c r="K975" s="288"/>
      <c r="L975" s="285"/>
      <c r="M975" s="285"/>
      <c r="N975" s="285"/>
      <c r="O975" s="285"/>
      <c r="P975" s="285"/>
      <c r="Q975" s="285"/>
      <c r="R975" s="285"/>
      <c r="S975" s="285"/>
      <c r="T975" s="285"/>
      <c r="U975" s="285"/>
      <c r="V975" s="285"/>
      <c r="W975" s="285"/>
      <c r="X975" s="285"/>
      <c r="Y975" s="285"/>
      <c r="Z975" s="285"/>
    </row>
    <row r="976" spans="1:26" ht="9.75" customHeight="1">
      <c r="A976" s="285"/>
      <c r="B976" s="285"/>
      <c r="C976" s="288"/>
      <c r="D976" s="285"/>
      <c r="E976" s="285"/>
      <c r="F976" s="285"/>
      <c r="G976" s="285"/>
      <c r="H976" s="285"/>
      <c r="I976" s="288"/>
      <c r="J976" s="285"/>
      <c r="K976" s="288"/>
      <c r="L976" s="285"/>
      <c r="M976" s="285"/>
      <c r="N976" s="285"/>
      <c r="O976" s="285"/>
      <c r="P976" s="285"/>
      <c r="Q976" s="285"/>
      <c r="R976" s="285"/>
      <c r="S976" s="285"/>
      <c r="T976" s="285"/>
      <c r="U976" s="285"/>
      <c r="V976" s="285"/>
      <c r="W976" s="285"/>
      <c r="X976" s="285"/>
      <c r="Y976" s="285"/>
      <c r="Z976" s="285"/>
    </row>
    <row r="977" spans="1:26" ht="9.75" customHeight="1">
      <c r="A977" s="285"/>
      <c r="B977" s="285"/>
      <c r="C977" s="288"/>
      <c r="D977" s="285"/>
      <c r="E977" s="285"/>
      <c r="F977" s="285"/>
      <c r="G977" s="285"/>
      <c r="H977" s="285"/>
      <c r="I977" s="288"/>
      <c r="J977" s="285"/>
      <c r="K977" s="288"/>
      <c r="L977" s="285"/>
      <c r="M977" s="285"/>
      <c r="N977" s="285"/>
      <c r="O977" s="285"/>
      <c r="P977" s="285"/>
      <c r="Q977" s="285"/>
      <c r="R977" s="285"/>
      <c r="S977" s="285"/>
      <c r="T977" s="285"/>
      <c r="U977" s="285"/>
      <c r="V977" s="285"/>
      <c r="W977" s="285"/>
      <c r="X977" s="285"/>
      <c r="Y977" s="285"/>
      <c r="Z977" s="285"/>
    </row>
    <row r="978" spans="1:26" ht="9.75" customHeight="1">
      <c r="A978" s="285"/>
      <c r="B978" s="285"/>
      <c r="C978" s="288"/>
      <c r="D978" s="285"/>
      <c r="E978" s="285"/>
      <c r="F978" s="285"/>
      <c r="G978" s="285"/>
      <c r="H978" s="285"/>
      <c r="I978" s="288"/>
      <c r="J978" s="285"/>
      <c r="K978" s="288"/>
      <c r="L978" s="285"/>
      <c r="M978" s="285"/>
      <c r="N978" s="285"/>
      <c r="O978" s="285"/>
      <c r="P978" s="285"/>
      <c r="Q978" s="285"/>
      <c r="R978" s="285"/>
      <c r="S978" s="285"/>
      <c r="T978" s="285"/>
      <c r="U978" s="285"/>
      <c r="V978" s="285"/>
      <c r="W978" s="285"/>
      <c r="X978" s="285"/>
      <c r="Y978" s="285"/>
      <c r="Z978" s="285"/>
    </row>
    <row r="979" spans="1:26" ht="9.75" customHeight="1">
      <c r="A979" s="285"/>
      <c r="B979" s="285"/>
      <c r="C979" s="288"/>
      <c r="D979" s="285"/>
      <c r="E979" s="285"/>
      <c r="F979" s="285"/>
      <c r="G979" s="285"/>
      <c r="H979" s="285"/>
      <c r="I979" s="288"/>
      <c r="J979" s="285"/>
      <c r="K979" s="288"/>
      <c r="L979" s="285"/>
      <c r="M979" s="285"/>
      <c r="N979" s="285"/>
      <c r="O979" s="285"/>
      <c r="P979" s="285"/>
      <c r="Q979" s="285"/>
      <c r="R979" s="285"/>
      <c r="S979" s="285"/>
      <c r="T979" s="285"/>
      <c r="U979" s="285"/>
      <c r="V979" s="285"/>
      <c r="W979" s="285"/>
      <c r="X979" s="285"/>
      <c r="Y979" s="285"/>
      <c r="Z979" s="285"/>
    </row>
    <row r="980" spans="1:26" ht="9.75" customHeight="1">
      <c r="A980" s="285"/>
      <c r="B980" s="285"/>
      <c r="C980" s="288"/>
      <c r="D980" s="285"/>
      <c r="E980" s="285"/>
      <c r="F980" s="285"/>
      <c r="G980" s="285"/>
      <c r="H980" s="285"/>
      <c r="I980" s="288"/>
      <c r="J980" s="285"/>
      <c r="K980" s="288"/>
      <c r="L980" s="285"/>
      <c r="M980" s="285"/>
      <c r="N980" s="285"/>
      <c r="O980" s="285"/>
      <c r="P980" s="285"/>
      <c r="Q980" s="285"/>
      <c r="R980" s="285"/>
      <c r="S980" s="285"/>
      <c r="T980" s="285"/>
      <c r="U980" s="285"/>
      <c r="V980" s="285"/>
      <c r="W980" s="285"/>
      <c r="X980" s="285"/>
      <c r="Y980" s="285"/>
      <c r="Z980" s="285"/>
    </row>
    <row r="981" spans="1:26" ht="9.75" customHeight="1">
      <c r="A981" s="285"/>
      <c r="B981" s="285"/>
      <c r="C981" s="288"/>
      <c r="D981" s="285"/>
      <c r="E981" s="285"/>
      <c r="F981" s="285"/>
      <c r="G981" s="285"/>
      <c r="H981" s="285"/>
      <c r="I981" s="288"/>
      <c r="J981" s="285"/>
      <c r="K981" s="288"/>
      <c r="L981" s="285"/>
      <c r="M981" s="285"/>
      <c r="N981" s="285"/>
      <c r="O981" s="285"/>
      <c r="P981" s="285"/>
      <c r="Q981" s="285"/>
      <c r="R981" s="285"/>
      <c r="S981" s="285"/>
      <c r="T981" s="285"/>
      <c r="U981" s="285"/>
      <c r="V981" s="285"/>
      <c r="W981" s="285"/>
      <c r="X981" s="285"/>
      <c r="Y981" s="285"/>
      <c r="Z981" s="285"/>
    </row>
    <row r="982" spans="1:26" ht="9.75" customHeight="1">
      <c r="A982" s="285"/>
      <c r="B982" s="285"/>
      <c r="C982" s="288"/>
      <c r="D982" s="285"/>
      <c r="E982" s="285"/>
      <c r="F982" s="285"/>
      <c r="G982" s="285"/>
      <c r="H982" s="285"/>
      <c r="I982" s="288"/>
      <c r="J982" s="285"/>
      <c r="K982" s="288"/>
      <c r="L982" s="285"/>
      <c r="M982" s="285"/>
      <c r="N982" s="285"/>
      <c r="O982" s="285"/>
      <c r="P982" s="285"/>
      <c r="Q982" s="285"/>
      <c r="R982" s="285"/>
      <c r="S982" s="285"/>
      <c r="T982" s="285"/>
      <c r="U982" s="285"/>
      <c r="V982" s="285"/>
      <c r="W982" s="285"/>
      <c r="X982" s="285"/>
      <c r="Y982" s="285"/>
      <c r="Z982" s="285"/>
    </row>
    <row r="983" spans="1:26" ht="9.75" customHeight="1">
      <c r="A983" s="285"/>
      <c r="B983" s="285"/>
      <c r="C983" s="288"/>
      <c r="D983" s="285"/>
      <c r="E983" s="285"/>
      <c r="F983" s="285"/>
      <c r="G983" s="285"/>
      <c r="H983" s="285"/>
      <c r="I983" s="288"/>
      <c r="J983" s="285"/>
      <c r="K983" s="288"/>
      <c r="L983" s="285"/>
      <c r="M983" s="285"/>
      <c r="N983" s="285"/>
      <c r="O983" s="285"/>
      <c r="P983" s="285"/>
      <c r="Q983" s="285"/>
      <c r="R983" s="285"/>
      <c r="S983" s="285"/>
      <c r="T983" s="285"/>
      <c r="U983" s="285"/>
      <c r="V983" s="285"/>
      <c r="W983" s="285"/>
      <c r="X983" s="285"/>
      <c r="Y983" s="285"/>
      <c r="Z983" s="285"/>
    </row>
    <row r="984" spans="1:26" ht="9.75" customHeight="1">
      <c r="A984" s="285"/>
      <c r="B984" s="285"/>
      <c r="C984" s="288"/>
      <c r="D984" s="285"/>
      <c r="E984" s="285"/>
      <c r="F984" s="285"/>
      <c r="G984" s="285"/>
      <c r="H984" s="285"/>
      <c r="I984" s="288"/>
      <c r="J984" s="285"/>
      <c r="K984" s="288"/>
      <c r="L984" s="285"/>
      <c r="M984" s="285"/>
      <c r="N984" s="285"/>
      <c r="O984" s="285"/>
      <c r="P984" s="285"/>
      <c r="Q984" s="285"/>
      <c r="R984" s="285"/>
      <c r="S984" s="285"/>
      <c r="T984" s="285"/>
      <c r="U984" s="285"/>
      <c r="V984" s="285"/>
      <c r="W984" s="285"/>
      <c r="X984" s="285"/>
      <c r="Y984" s="285"/>
      <c r="Z984" s="285"/>
    </row>
    <row r="985" spans="1:26" ht="9.75" customHeight="1">
      <c r="A985" s="285"/>
      <c r="B985" s="285"/>
      <c r="C985" s="288"/>
      <c r="D985" s="285"/>
      <c r="E985" s="285"/>
      <c r="F985" s="285"/>
      <c r="G985" s="285"/>
      <c r="H985" s="285"/>
      <c r="I985" s="288"/>
      <c r="J985" s="285"/>
      <c r="K985" s="288"/>
      <c r="L985" s="285"/>
      <c r="M985" s="285"/>
      <c r="N985" s="285"/>
      <c r="O985" s="285"/>
      <c r="P985" s="285"/>
      <c r="Q985" s="285"/>
      <c r="R985" s="285"/>
      <c r="S985" s="285"/>
      <c r="T985" s="285"/>
      <c r="U985" s="285"/>
      <c r="V985" s="285"/>
      <c r="W985" s="285"/>
      <c r="X985" s="285"/>
      <c r="Y985" s="285"/>
      <c r="Z985" s="285"/>
    </row>
    <row r="986" spans="1:26" ht="9.75" customHeight="1">
      <c r="A986" s="285"/>
      <c r="B986" s="285"/>
      <c r="C986" s="288"/>
      <c r="D986" s="285"/>
      <c r="E986" s="285"/>
      <c r="F986" s="285"/>
      <c r="G986" s="285"/>
      <c r="H986" s="285"/>
      <c r="I986" s="288"/>
      <c r="J986" s="285"/>
      <c r="K986" s="288"/>
      <c r="L986" s="285"/>
      <c r="M986" s="285"/>
      <c r="N986" s="285"/>
      <c r="O986" s="285"/>
      <c r="P986" s="285"/>
      <c r="Q986" s="285"/>
      <c r="R986" s="285"/>
      <c r="S986" s="285"/>
      <c r="T986" s="285"/>
      <c r="U986" s="285"/>
      <c r="V986" s="285"/>
      <c r="W986" s="285"/>
      <c r="X986" s="285"/>
      <c r="Y986" s="285"/>
      <c r="Z986" s="285"/>
    </row>
    <row r="987" spans="1:26" ht="9.75" customHeight="1">
      <c r="A987" s="285"/>
      <c r="B987" s="285"/>
      <c r="C987" s="288"/>
      <c r="D987" s="285"/>
      <c r="E987" s="285"/>
      <c r="F987" s="285"/>
      <c r="G987" s="285"/>
      <c r="H987" s="285"/>
      <c r="I987" s="288"/>
      <c r="J987" s="285"/>
      <c r="K987" s="288"/>
      <c r="L987" s="285"/>
      <c r="M987" s="285"/>
      <c r="N987" s="285"/>
      <c r="O987" s="285"/>
      <c r="P987" s="285"/>
      <c r="Q987" s="285"/>
      <c r="R987" s="285"/>
      <c r="S987" s="285"/>
      <c r="T987" s="285"/>
      <c r="U987" s="285"/>
      <c r="V987" s="285"/>
      <c r="W987" s="285"/>
      <c r="X987" s="285"/>
      <c r="Y987" s="285"/>
      <c r="Z987" s="285"/>
    </row>
    <row r="988" spans="1:26" ht="9.75" customHeight="1">
      <c r="A988" s="285"/>
      <c r="B988" s="285"/>
      <c r="C988" s="288"/>
      <c r="D988" s="285"/>
      <c r="E988" s="285"/>
      <c r="F988" s="285"/>
      <c r="G988" s="285"/>
      <c r="H988" s="285"/>
      <c r="I988" s="288"/>
      <c r="J988" s="285"/>
      <c r="K988" s="288"/>
      <c r="L988" s="285"/>
      <c r="M988" s="285"/>
      <c r="N988" s="285"/>
      <c r="O988" s="285"/>
      <c r="P988" s="285"/>
      <c r="Q988" s="285"/>
      <c r="R988" s="285"/>
      <c r="S988" s="285"/>
      <c r="T988" s="285"/>
      <c r="U988" s="285"/>
      <c r="V988" s="285"/>
      <c r="W988" s="285"/>
      <c r="X988" s="285"/>
      <c r="Y988" s="285"/>
      <c r="Z988" s="285"/>
    </row>
    <row r="989" spans="1:26" ht="9.75" customHeight="1">
      <c r="A989" s="285"/>
      <c r="B989" s="285"/>
      <c r="C989" s="288"/>
      <c r="D989" s="285"/>
      <c r="E989" s="285"/>
      <c r="F989" s="285"/>
      <c r="G989" s="285"/>
      <c r="H989" s="285"/>
      <c r="I989" s="288"/>
      <c r="J989" s="285"/>
      <c r="K989" s="288"/>
      <c r="L989" s="285"/>
      <c r="M989" s="285"/>
      <c r="N989" s="285"/>
      <c r="O989" s="285"/>
      <c r="P989" s="285"/>
      <c r="Q989" s="285"/>
      <c r="R989" s="285"/>
      <c r="S989" s="285"/>
      <c r="T989" s="285"/>
      <c r="U989" s="285"/>
      <c r="V989" s="285"/>
      <c r="W989" s="285"/>
      <c r="X989" s="285"/>
      <c r="Y989" s="285"/>
      <c r="Z989" s="285"/>
    </row>
    <row r="990" spans="1:26" ht="9.75" customHeight="1">
      <c r="A990" s="285"/>
      <c r="B990" s="285"/>
      <c r="C990" s="288"/>
      <c r="D990" s="285"/>
      <c r="E990" s="285"/>
      <c r="F990" s="285"/>
      <c r="G990" s="285"/>
      <c r="H990" s="285"/>
      <c r="I990" s="288"/>
      <c r="J990" s="285"/>
      <c r="K990" s="288"/>
      <c r="L990" s="285"/>
      <c r="M990" s="285"/>
      <c r="N990" s="285"/>
      <c r="O990" s="285"/>
      <c r="P990" s="285"/>
      <c r="Q990" s="285"/>
      <c r="R990" s="285"/>
      <c r="S990" s="285"/>
      <c r="T990" s="285"/>
      <c r="U990" s="285"/>
      <c r="V990" s="285"/>
      <c r="W990" s="285"/>
      <c r="X990" s="285"/>
      <c r="Y990" s="285"/>
      <c r="Z990" s="285"/>
    </row>
    <row r="991" spans="1:26" ht="9.75" customHeight="1">
      <c r="A991" s="285"/>
      <c r="B991" s="285"/>
      <c r="C991" s="288"/>
      <c r="D991" s="285"/>
      <c r="E991" s="285"/>
      <c r="F991" s="285"/>
      <c r="G991" s="285"/>
      <c r="H991" s="285"/>
      <c r="I991" s="288"/>
      <c r="J991" s="285"/>
      <c r="K991" s="288"/>
      <c r="L991" s="285"/>
      <c r="M991" s="285"/>
      <c r="N991" s="285"/>
      <c r="O991" s="285"/>
      <c r="P991" s="285"/>
      <c r="Q991" s="285"/>
      <c r="R991" s="285"/>
      <c r="S991" s="285"/>
      <c r="T991" s="285"/>
      <c r="U991" s="285"/>
      <c r="V991" s="285"/>
      <c r="W991" s="285"/>
      <c r="X991" s="285"/>
      <c r="Y991" s="285"/>
      <c r="Z991" s="285"/>
    </row>
    <row r="992" spans="1:26" ht="9.75" customHeight="1">
      <c r="A992" s="285"/>
      <c r="B992" s="285"/>
      <c r="C992" s="288"/>
      <c r="D992" s="285"/>
      <c r="E992" s="285"/>
      <c r="F992" s="285"/>
      <c r="G992" s="285"/>
      <c r="H992" s="285"/>
      <c r="I992" s="288"/>
      <c r="J992" s="285"/>
      <c r="K992" s="288"/>
      <c r="L992" s="285"/>
      <c r="M992" s="285"/>
      <c r="N992" s="285"/>
      <c r="O992" s="285"/>
      <c r="P992" s="285"/>
      <c r="Q992" s="285"/>
      <c r="R992" s="285"/>
      <c r="S992" s="285"/>
      <c r="T992" s="285"/>
      <c r="U992" s="285"/>
      <c r="V992" s="285"/>
      <c r="W992" s="285"/>
      <c r="X992" s="285"/>
      <c r="Y992" s="285"/>
      <c r="Z992" s="285"/>
    </row>
    <row r="993" spans="1:26" ht="9.75" customHeight="1">
      <c r="A993" s="285"/>
      <c r="B993" s="285"/>
      <c r="C993" s="288"/>
      <c r="D993" s="285"/>
      <c r="E993" s="285"/>
      <c r="F993" s="285"/>
      <c r="G993" s="285"/>
      <c r="H993" s="285"/>
      <c r="I993" s="288"/>
      <c r="J993" s="285"/>
      <c r="K993" s="288"/>
      <c r="L993" s="285"/>
      <c r="M993" s="285"/>
      <c r="N993" s="285"/>
      <c r="O993" s="285"/>
      <c r="P993" s="285"/>
      <c r="Q993" s="285"/>
      <c r="R993" s="285"/>
      <c r="S993" s="285"/>
      <c r="T993" s="285"/>
      <c r="U993" s="285"/>
      <c r="V993" s="285"/>
      <c r="W993" s="285"/>
      <c r="X993" s="285"/>
      <c r="Y993" s="285"/>
      <c r="Z993" s="285"/>
    </row>
    <row r="994" spans="1:26" ht="9.75" customHeight="1">
      <c r="A994" s="285"/>
      <c r="B994" s="285"/>
      <c r="C994" s="288"/>
      <c r="D994" s="285"/>
      <c r="E994" s="285"/>
      <c r="F994" s="285"/>
      <c r="G994" s="285"/>
      <c r="H994" s="285"/>
      <c r="I994" s="288"/>
      <c r="J994" s="285"/>
      <c r="K994" s="288"/>
      <c r="L994" s="285"/>
      <c r="M994" s="285"/>
      <c r="N994" s="285"/>
      <c r="O994" s="285"/>
      <c r="P994" s="285"/>
      <c r="Q994" s="285"/>
      <c r="R994" s="285"/>
      <c r="S994" s="285"/>
      <c r="T994" s="285"/>
      <c r="U994" s="285"/>
      <c r="V994" s="285"/>
      <c r="W994" s="285"/>
      <c r="X994" s="285"/>
      <c r="Y994" s="285"/>
      <c r="Z994" s="285"/>
    </row>
    <row r="995" spans="1:26" ht="9.75" customHeight="1">
      <c r="A995" s="285"/>
      <c r="B995" s="285"/>
      <c r="C995" s="288"/>
      <c r="D995" s="285"/>
      <c r="E995" s="285"/>
      <c r="F995" s="285"/>
      <c r="G995" s="285"/>
      <c r="H995" s="285"/>
      <c r="I995" s="288"/>
      <c r="J995" s="285"/>
      <c r="K995" s="288"/>
      <c r="L995" s="285"/>
      <c r="M995" s="285"/>
      <c r="N995" s="285"/>
      <c r="O995" s="285"/>
      <c r="P995" s="285"/>
      <c r="Q995" s="285"/>
      <c r="R995" s="285"/>
      <c r="S995" s="285"/>
      <c r="T995" s="285"/>
      <c r="U995" s="285"/>
      <c r="V995" s="285"/>
      <c r="W995" s="285"/>
      <c r="X995" s="285"/>
      <c r="Y995" s="285"/>
      <c r="Z995" s="285"/>
    </row>
    <row r="996" spans="1:26" ht="9.75" customHeight="1">
      <c r="A996" s="285"/>
      <c r="B996" s="285"/>
      <c r="C996" s="288"/>
      <c r="D996" s="285"/>
      <c r="E996" s="285"/>
      <c r="F996" s="285"/>
      <c r="G996" s="285"/>
      <c r="H996" s="285"/>
      <c r="I996" s="288"/>
      <c r="J996" s="285"/>
      <c r="K996" s="288"/>
      <c r="L996" s="285"/>
      <c r="M996" s="285"/>
      <c r="N996" s="285"/>
      <c r="O996" s="285"/>
      <c r="P996" s="285"/>
      <c r="Q996" s="285"/>
      <c r="R996" s="285"/>
      <c r="S996" s="285"/>
      <c r="T996" s="285"/>
      <c r="U996" s="285"/>
      <c r="V996" s="285"/>
      <c r="W996" s="285"/>
      <c r="X996" s="285"/>
      <c r="Y996" s="285"/>
      <c r="Z996" s="285"/>
    </row>
    <row r="997" spans="1:26" ht="9.75" customHeight="1">
      <c r="A997" s="285"/>
      <c r="B997" s="285"/>
      <c r="C997" s="288"/>
      <c r="D997" s="285"/>
      <c r="E997" s="285"/>
      <c r="F997" s="285"/>
      <c r="G997" s="285"/>
      <c r="H997" s="285"/>
      <c r="I997" s="288"/>
      <c r="J997" s="285"/>
      <c r="K997" s="288"/>
      <c r="L997" s="285"/>
      <c r="M997" s="285"/>
      <c r="N997" s="285"/>
      <c r="O997" s="285"/>
      <c r="P997" s="285"/>
      <c r="Q997" s="285"/>
      <c r="R997" s="285"/>
      <c r="S997" s="285"/>
      <c r="T997" s="285"/>
      <c r="U997" s="285"/>
      <c r="V997" s="285"/>
      <c r="W997" s="285"/>
      <c r="X997" s="285"/>
      <c r="Y997" s="285"/>
      <c r="Z997" s="285"/>
    </row>
    <row r="998" spans="1:26" ht="9.75" customHeight="1">
      <c r="A998" s="285"/>
      <c r="B998" s="285"/>
      <c r="C998" s="288"/>
      <c r="D998" s="285"/>
      <c r="E998" s="285"/>
      <c r="F998" s="285"/>
      <c r="G998" s="285"/>
      <c r="H998" s="285"/>
      <c r="I998" s="288"/>
      <c r="J998" s="285"/>
      <c r="K998" s="288"/>
      <c r="L998" s="285"/>
      <c r="M998" s="285"/>
      <c r="N998" s="285"/>
      <c r="O998" s="285"/>
      <c r="P998" s="285"/>
      <c r="Q998" s="285"/>
      <c r="R998" s="285"/>
      <c r="S998" s="285"/>
      <c r="T998" s="285"/>
      <c r="U998" s="285"/>
      <c r="V998" s="285"/>
      <c r="W998" s="285"/>
      <c r="X998" s="285"/>
      <c r="Y998" s="285"/>
      <c r="Z998" s="285"/>
    </row>
    <row r="999" spans="1:26" ht="9.75" customHeight="1">
      <c r="A999" s="285"/>
      <c r="B999" s="285"/>
      <c r="C999" s="288"/>
      <c r="D999" s="285"/>
      <c r="E999" s="285"/>
      <c r="F999" s="285"/>
      <c r="G999" s="285"/>
      <c r="H999" s="285"/>
      <c r="I999" s="288"/>
      <c r="J999" s="285"/>
      <c r="K999" s="288"/>
      <c r="L999" s="285"/>
      <c r="M999" s="285"/>
      <c r="N999" s="285"/>
      <c r="O999" s="285"/>
      <c r="P999" s="285"/>
      <c r="Q999" s="285"/>
      <c r="R999" s="285"/>
      <c r="S999" s="285"/>
      <c r="T999" s="285"/>
      <c r="U999" s="285"/>
      <c r="V999" s="285"/>
      <c r="W999" s="285"/>
      <c r="X999" s="285"/>
      <c r="Y999" s="285"/>
      <c r="Z999" s="285"/>
    </row>
    <row r="1000" spans="1:26" ht="9.75" customHeight="1">
      <c r="A1000" s="285"/>
      <c r="B1000" s="285"/>
      <c r="C1000" s="288"/>
      <c r="D1000" s="285"/>
      <c r="E1000" s="285"/>
      <c r="F1000" s="285"/>
      <c r="G1000" s="285"/>
      <c r="H1000" s="285"/>
      <c r="I1000" s="288"/>
      <c r="J1000" s="285"/>
      <c r="K1000" s="288"/>
      <c r="L1000" s="285"/>
      <c r="M1000" s="285"/>
      <c r="N1000" s="285"/>
      <c r="O1000" s="285"/>
      <c r="P1000" s="285"/>
      <c r="Q1000" s="285"/>
      <c r="R1000" s="285"/>
      <c r="S1000" s="285"/>
      <c r="T1000" s="285"/>
      <c r="U1000" s="285"/>
      <c r="V1000" s="285"/>
      <c r="W1000" s="285"/>
      <c r="X1000" s="285"/>
      <c r="Y1000" s="285"/>
      <c r="Z1000" s="285"/>
    </row>
  </sheetData>
  <mergeCells count="9">
    <mergeCell ref="O2:Q2"/>
    <mergeCell ref="R2:S2"/>
    <mergeCell ref="A1:Q1"/>
    <mergeCell ref="C2:D2"/>
    <mergeCell ref="E2:F2"/>
    <mergeCell ref="G2:H2"/>
    <mergeCell ref="I2:J2"/>
    <mergeCell ref="K2:L2"/>
    <mergeCell ref="M2:N2"/>
  </mergeCells>
  <pageMargins left="0.7" right="0.7" top="0.78749999999999998" bottom="0.78749999999999998"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defaultColWidth="14.453125" defaultRowHeight="15" customHeight="1"/>
  <cols>
    <col min="1" max="1" width="18" customWidth="1"/>
    <col min="2" max="3" width="16.36328125" customWidth="1"/>
    <col min="4" max="4" width="19.36328125" customWidth="1"/>
    <col min="5" max="5" width="22.36328125" customWidth="1"/>
    <col min="6" max="6" width="20.36328125" customWidth="1"/>
    <col min="7" max="9" width="10.36328125" customWidth="1"/>
    <col min="10" max="10" width="10.81640625" customWidth="1"/>
    <col min="11" max="26" width="10.36328125" customWidth="1"/>
  </cols>
  <sheetData>
    <row r="1" spans="1:26" ht="27" customHeight="1">
      <c r="A1" s="613" t="s">
        <v>231</v>
      </c>
      <c r="B1" s="515"/>
      <c r="C1" s="515"/>
      <c r="D1" s="515"/>
      <c r="E1" s="515"/>
      <c r="F1" s="515"/>
      <c r="G1" s="515"/>
      <c r="H1" s="347"/>
      <c r="I1" s="347"/>
      <c r="J1" s="347"/>
      <c r="K1" s="347"/>
      <c r="L1" s="347"/>
      <c r="M1" s="347"/>
      <c r="N1" s="347"/>
      <c r="O1" s="347"/>
      <c r="P1" s="347"/>
      <c r="Q1" s="347"/>
      <c r="R1" s="347"/>
      <c r="S1" s="347"/>
      <c r="T1" s="347"/>
      <c r="U1" s="347"/>
      <c r="V1" s="347"/>
      <c r="W1" s="347"/>
      <c r="X1" s="347"/>
      <c r="Y1" s="347"/>
      <c r="Z1" s="347"/>
    </row>
    <row r="2" spans="1:26" ht="34.5" customHeight="1">
      <c r="A2" s="348"/>
      <c r="B2" s="349" t="s">
        <v>232</v>
      </c>
      <c r="C2" s="350" t="s">
        <v>233</v>
      </c>
      <c r="D2" s="350" t="s">
        <v>234</v>
      </c>
      <c r="E2" s="349" t="s">
        <v>235</v>
      </c>
      <c r="F2" s="349" t="s">
        <v>236</v>
      </c>
      <c r="G2" s="349" t="s">
        <v>237</v>
      </c>
      <c r="H2" s="351" t="s">
        <v>238</v>
      </c>
      <c r="I2" s="352" t="s">
        <v>239</v>
      </c>
      <c r="J2" s="353" t="s">
        <v>132</v>
      </c>
      <c r="K2" s="354" t="s">
        <v>240</v>
      </c>
      <c r="L2" s="614" t="s">
        <v>241</v>
      </c>
      <c r="M2" s="553"/>
      <c r="N2" s="553"/>
      <c r="O2" s="615" t="s">
        <v>242</v>
      </c>
      <c r="P2" s="553"/>
      <c r="Q2" s="554"/>
      <c r="R2" s="347"/>
      <c r="S2" s="347"/>
      <c r="T2" s="347"/>
      <c r="U2" s="347"/>
      <c r="V2" s="347"/>
      <c r="W2" s="347"/>
      <c r="X2" s="347"/>
      <c r="Y2" s="347"/>
      <c r="Z2" s="347"/>
    </row>
    <row r="3" spans="1:26" ht="9.75" customHeight="1">
      <c r="A3" s="348" t="s">
        <v>243</v>
      </c>
      <c r="B3" s="616">
        <f>'9. Weighting'!I10</f>
        <v>0</v>
      </c>
      <c r="C3" s="355">
        <f>'9. Weighting'!I13</f>
        <v>0</v>
      </c>
      <c r="D3" s="356" t="str">
        <f>'9. Weighting'!H13</f>
        <v>Please choose</v>
      </c>
      <c r="E3" s="357">
        <f t="shared" ref="E3:E8" si="0">IFERROR(VLOOKUP(D3,$A$22:$G$400,3,FALSE),$C$243)</f>
        <v>1.0030456687149509</v>
      </c>
      <c r="F3" s="358">
        <f t="shared" ref="F3:F8" si="1">IFERROR(C3*E3,"0")</f>
        <v>0</v>
      </c>
      <c r="G3" s="618">
        <f>SUM(F3:F8)</f>
        <v>0</v>
      </c>
      <c r="H3" s="360" t="str">
        <f t="shared" ref="H3:H8" si="2">IFERROR(F3/$G$3,"-")</f>
        <v>-</v>
      </c>
      <c r="I3" s="347">
        <f t="shared" ref="I3:I8" si="3">IFERROR(VLOOKUP(D3,$A$21:$I$134,6,FALSE),2.99)</f>
        <v>2.99</v>
      </c>
      <c r="J3" s="361" t="str">
        <f>'9. Weighting'!E13</f>
        <v>Pl</v>
      </c>
      <c r="K3" s="362" t="str">
        <f>'9. Weighting'!G13</f>
        <v>Please enter</v>
      </c>
      <c r="L3" s="347">
        <f>IFERROR(VLOOKUP(J3,'10. Industry'!$A$4:$P$32,16,FALSE),'S3. Calc'!C83)</f>
        <v>1</v>
      </c>
      <c r="M3" s="347" t="e">
        <f>VLOOKUP(L3,'9. Weighting'!$F$49:$H$53,3,FALSE)</f>
        <v>#N/A</v>
      </c>
      <c r="N3" s="363" t="e">
        <f>M3*H3</f>
        <v>#N/A</v>
      </c>
      <c r="O3" s="347">
        <f>IFERROR(VLOOKUP(J3,'10. Industry'!$A$4:$N$32,5,FALSE),'S3. Calc'!C83)</f>
        <v>1</v>
      </c>
      <c r="P3" s="347" t="e">
        <f>VLOOKUP(O3,'9. Weighting'!$F$49:$H$53,3,FALSE)</f>
        <v>#N/A</v>
      </c>
      <c r="Q3" s="364" t="e">
        <f>P3*H3</f>
        <v>#N/A</v>
      </c>
      <c r="R3" s="347"/>
      <c r="S3" s="347"/>
      <c r="T3" s="347"/>
      <c r="U3" s="347"/>
      <c r="V3" s="347"/>
      <c r="W3" s="347"/>
      <c r="X3" s="347"/>
      <c r="Y3" s="347"/>
      <c r="Z3" s="347"/>
    </row>
    <row r="4" spans="1:26" ht="9.75" customHeight="1">
      <c r="A4" s="348" t="s">
        <v>244</v>
      </c>
      <c r="B4" s="617"/>
      <c r="C4" s="355">
        <f>'9. Weighting'!I14</f>
        <v>0</v>
      </c>
      <c r="D4" s="356" t="str">
        <f>'9. Weighting'!H14</f>
        <v>Please choose</v>
      </c>
      <c r="E4" s="357">
        <f t="shared" si="0"/>
        <v>1.0030456687149509</v>
      </c>
      <c r="F4" s="358">
        <f t="shared" si="1"/>
        <v>0</v>
      </c>
      <c r="G4" s="619"/>
      <c r="H4" s="360" t="str">
        <f t="shared" si="2"/>
        <v>-</v>
      </c>
      <c r="I4" s="347">
        <f t="shared" si="3"/>
        <v>2.99</v>
      </c>
      <c r="J4" s="361" t="str">
        <f>'9. Weighting'!E14</f>
        <v>Pl</v>
      </c>
      <c r="K4" s="362" t="str">
        <f>'9. Weighting'!G14</f>
        <v>Please enter</v>
      </c>
      <c r="L4" s="347">
        <f>IFERROR(VLOOKUP(J4,'10. Industry'!$A$4:$P$32,16,FALSE),'S3. Calc'!C83)</f>
        <v>1</v>
      </c>
      <c r="M4" s="347" t="e">
        <f>VLOOKUP(L4,'9. Weighting'!$F$49:$H$53,3,FALSE)</f>
        <v>#N/A</v>
      </c>
      <c r="N4" s="363" t="e">
        <f>M4*H4</f>
        <v>#N/A</v>
      </c>
      <c r="O4" s="347">
        <f>IFERROR(VLOOKUP(J4,'10. Industry'!$A$4:$N$32,5,FALSE),'S3. Calc'!C83)</f>
        <v>1</v>
      </c>
      <c r="P4" s="347" t="e">
        <f>VLOOKUP(O4,'9. Weighting'!$F$49:$H$53,3,FALSE)</f>
        <v>#N/A</v>
      </c>
      <c r="Q4" s="364" t="e">
        <f>P4*H4</f>
        <v>#N/A</v>
      </c>
      <c r="R4" s="347"/>
      <c r="S4" s="347"/>
      <c r="T4" s="347"/>
      <c r="U4" s="347"/>
      <c r="V4" s="347"/>
      <c r="W4" s="347"/>
      <c r="X4" s="347"/>
      <c r="Y4" s="347"/>
      <c r="Z4" s="347"/>
    </row>
    <row r="5" spans="1:26" ht="9.75" customHeight="1">
      <c r="A5" s="348" t="s">
        <v>245</v>
      </c>
      <c r="B5" s="617"/>
      <c r="C5" s="355">
        <f>'9. Weighting'!I15</f>
        <v>0</v>
      </c>
      <c r="D5" s="356" t="str">
        <f>'9. Weighting'!H15</f>
        <v>Please choose</v>
      </c>
      <c r="E5" s="357">
        <f t="shared" si="0"/>
        <v>1.0030456687149509</v>
      </c>
      <c r="F5" s="358">
        <f t="shared" si="1"/>
        <v>0</v>
      </c>
      <c r="G5" s="619"/>
      <c r="H5" s="360" t="str">
        <f t="shared" si="2"/>
        <v>-</v>
      </c>
      <c r="I5" s="347">
        <f t="shared" si="3"/>
        <v>2.99</v>
      </c>
      <c r="J5" s="361" t="str">
        <f>'9. Weighting'!E15</f>
        <v>Pl</v>
      </c>
      <c r="K5" s="362" t="str">
        <f>'9. Weighting'!G15</f>
        <v>Please enter</v>
      </c>
      <c r="L5" s="347">
        <f>IFERROR(VLOOKUP(J5,'10. Industry'!$A$4:$P$32,16,FALSE),'S3. Calc'!C83)</f>
        <v>1</v>
      </c>
      <c r="M5" s="347" t="e">
        <f>VLOOKUP(L5,'9. Weighting'!$F$49:$H$53,3,FALSE)</f>
        <v>#N/A</v>
      </c>
      <c r="N5" s="363" t="e">
        <f>M5*H5</f>
        <v>#N/A</v>
      </c>
      <c r="O5" s="347">
        <f>IFERROR(VLOOKUP(J5,'10. Industry'!$A$4:$N$32,5,FALSE),'S3. Calc'!C83)</f>
        <v>1</v>
      </c>
      <c r="P5" s="347" t="e">
        <f>VLOOKUP(O5,'9. Weighting'!$F$49:$H$53,3,FALSE)</f>
        <v>#N/A</v>
      </c>
      <c r="Q5" s="364" t="e">
        <f>P5*H5</f>
        <v>#N/A</v>
      </c>
      <c r="R5" s="347"/>
      <c r="S5" s="347"/>
      <c r="T5" s="347"/>
      <c r="U5" s="347"/>
      <c r="V5" s="347"/>
      <c r="W5" s="347"/>
      <c r="X5" s="347"/>
      <c r="Y5" s="347"/>
      <c r="Z5" s="347"/>
    </row>
    <row r="6" spans="1:26" ht="9.75" customHeight="1">
      <c r="A6" s="348" t="s">
        <v>246</v>
      </c>
      <c r="B6" s="617"/>
      <c r="C6" s="355">
        <f>'9. Weighting'!I16</f>
        <v>0</v>
      </c>
      <c r="D6" s="356" t="str">
        <f>'9. Weighting'!H16</f>
        <v>Please choose</v>
      </c>
      <c r="E6" s="357">
        <f t="shared" si="0"/>
        <v>1.0030456687149509</v>
      </c>
      <c r="F6" s="358">
        <f t="shared" si="1"/>
        <v>0</v>
      </c>
      <c r="G6" s="619"/>
      <c r="H6" s="360" t="str">
        <f t="shared" si="2"/>
        <v>-</v>
      </c>
      <c r="I6" s="347">
        <f t="shared" si="3"/>
        <v>2.99</v>
      </c>
      <c r="J6" s="361" t="str">
        <f>'9. Weighting'!E16</f>
        <v>Pl</v>
      </c>
      <c r="K6" s="362" t="str">
        <f>'9. Weighting'!G16</f>
        <v>Please enter</v>
      </c>
      <c r="L6" s="347">
        <f>IFERROR(VLOOKUP(J6,'10. Industry'!$A$4:$P$32,16,FALSE),'S3. Calc'!C83)</f>
        <v>1</v>
      </c>
      <c r="M6" s="347" t="e">
        <f>VLOOKUP(L6,'9. Weighting'!$F$49:$H$53,3,FALSE)</f>
        <v>#N/A</v>
      </c>
      <c r="N6" s="363" t="e">
        <f>M6*H6</f>
        <v>#N/A</v>
      </c>
      <c r="O6" s="347">
        <f>IFERROR(VLOOKUP(J6,'10. Industry'!$A$4:$N$32,5,FALSE),'S3. Calc'!C83)</f>
        <v>1</v>
      </c>
      <c r="P6" s="347" t="e">
        <f>VLOOKUP(O6,'9. Weighting'!$F$49:$H$53,3,FALSE)</f>
        <v>#N/A</v>
      </c>
      <c r="Q6" s="364" t="e">
        <f>P6*H6</f>
        <v>#N/A</v>
      </c>
      <c r="R6" s="347"/>
      <c r="S6" s="347"/>
      <c r="T6" s="347"/>
      <c r="U6" s="347"/>
      <c r="V6" s="347"/>
      <c r="W6" s="347"/>
      <c r="X6" s="347"/>
      <c r="Y6" s="347"/>
      <c r="Z6" s="347"/>
    </row>
    <row r="7" spans="1:26" ht="12" customHeight="1">
      <c r="A7" s="348" t="s">
        <v>247</v>
      </c>
      <c r="B7" s="617"/>
      <c r="C7" s="355">
        <f>'9. Weighting'!I17</f>
        <v>0</v>
      </c>
      <c r="D7" s="356" t="str">
        <f>'9. Weighting'!H17</f>
        <v>Please choose</v>
      </c>
      <c r="E7" s="357">
        <f t="shared" si="0"/>
        <v>1.0030456687149509</v>
      </c>
      <c r="F7" s="358">
        <f t="shared" si="1"/>
        <v>0</v>
      </c>
      <c r="G7" s="619"/>
      <c r="H7" s="360" t="str">
        <f t="shared" si="2"/>
        <v>-</v>
      </c>
      <c r="I7" s="347">
        <f t="shared" si="3"/>
        <v>2.99</v>
      </c>
      <c r="J7" s="361" t="str">
        <f>'9. Weighting'!E17</f>
        <v>Pl</v>
      </c>
      <c r="K7" s="362" t="str">
        <f>'9. Weighting'!G17</f>
        <v>Please enter</v>
      </c>
      <c r="L7" s="347">
        <f>IFERROR(VLOOKUP(J7,'10. Industry'!$A$4:$P$32,16,FALSE),'S3. Calc'!C83)</f>
        <v>1</v>
      </c>
      <c r="M7" s="347" t="e">
        <f>VLOOKUP(L7,'9. Weighting'!$F$49:$H$53,3,FALSE)</f>
        <v>#N/A</v>
      </c>
      <c r="N7" s="363" t="e">
        <f>M7*H7</f>
        <v>#N/A</v>
      </c>
      <c r="O7" s="347">
        <f>IFERROR(VLOOKUP(J7,'10. Industry'!$A$4:$N$32,5,FALSE),'S3. Calc'!C83)</f>
        <v>1</v>
      </c>
      <c r="P7" s="347" t="e">
        <f>VLOOKUP(O7,'9. Weighting'!$F$49:$H$53,3,FALSE)</f>
        <v>#N/A</v>
      </c>
      <c r="Q7" s="364" t="e">
        <f>P7*H7</f>
        <v>#N/A</v>
      </c>
      <c r="R7" s="347"/>
      <c r="S7" s="347"/>
      <c r="T7" s="347"/>
      <c r="U7" s="347"/>
      <c r="V7" s="347"/>
      <c r="W7" s="347"/>
      <c r="X7" s="347"/>
      <c r="Y7" s="347"/>
      <c r="Z7" s="347"/>
    </row>
    <row r="8" spans="1:26" ht="16.5" customHeight="1">
      <c r="A8" s="365" t="s">
        <v>248</v>
      </c>
      <c r="B8" s="617"/>
      <c r="C8" s="366">
        <f>'9. Weighting'!I18</f>
        <v>0</v>
      </c>
      <c r="D8" s="367" t="str">
        <f>'9. Weighting'!H18</f>
        <v>Please choose</v>
      </c>
      <c r="E8" s="357">
        <f t="shared" si="0"/>
        <v>1.0030456687149509</v>
      </c>
      <c r="F8" s="359">
        <f t="shared" si="1"/>
        <v>0</v>
      </c>
      <c r="G8" s="619"/>
      <c r="H8" s="360" t="str">
        <f t="shared" si="2"/>
        <v>-</v>
      </c>
      <c r="I8" s="347">
        <f t="shared" si="3"/>
        <v>2.99</v>
      </c>
      <c r="J8" s="620" t="s">
        <v>249</v>
      </c>
      <c r="K8" s="533"/>
      <c r="L8" s="533"/>
      <c r="M8" s="533"/>
      <c r="N8" s="368">
        <f>IFERROR((SUM(N3:N7)*1)/SUM(H3:H7),1)</f>
        <v>1</v>
      </c>
      <c r="O8" s="369"/>
      <c r="P8" s="369"/>
      <c r="Q8" s="368">
        <f>IFERROR((SUM(Q3:Q7)*1)/SUM(H3:H7),1)</f>
        <v>1</v>
      </c>
      <c r="R8" s="347"/>
      <c r="S8" s="347"/>
      <c r="T8" s="347"/>
      <c r="U8" s="347"/>
      <c r="V8" s="347"/>
      <c r="W8" s="347"/>
      <c r="X8" s="347"/>
      <c r="Y8" s="347"/>
      <c r="Z8" s="347"/>
    </row>
    <row r="9" spans="1:26" ht="10.5" customHeight="1">
      <c r="A9" s="370"/>
      <c r="B9" s="371"/>
      <c r="C9" s="371"/>
      <c r="D9" s="371"/>
      <c r="E9" s="372"/>
      <c r="F9" s="371"/>
      <c r="G9" s="371"/>
      <c r="H9" s="360"/>
      <c r="I9" s="373">
        <f>IFERROR(I3*H3+I4*H4+I5*H5+I6*H6+I7*H7+I8*H8,I21)</f>
        <v>0</v>
      </c>
      <c r="J9" s="347"/>
      <c r="K9" s="347"/>
      <c r="L9" s="347"/>
      <c r="M9" s="347"/>
      <c r="N9" s="347"/>
      <c r="O9" s="347"/>
      <c r="P9" s="347"/>
      <c r="Q9" s="347"/>
      <c r="R9" s="347"/>
      <c r="S9" s="347"/>
      <c r="T9" s="347"/>
      <c r="U9" s="347"/>
      <c r="V9" s="347"/>
      <c r="W9" s="347"/>
      <c r="X9" s="347"/>
      <c r="Y9" s="347"/>
      <c r="Z9" s="347"/>
    </row>
    <row r="10" spans="1:26" ht="10.5" customHeight="1">
      <c r="A10" s="374" t="s">
        <v>250</v>
      </c>
      <c r="B10" s="375">
        <f>'9. Weighting'!I25</f>
        <v>0</v>
      </c>
      <c r="C10" s="376">
        <f>'S2. Company Facts'!D30</f>
        <v>0</v>
      </c>
      <c r="D10" s="377" t="str">
        <f>'S2. Company Facts'!B30</f>
        <v>Please choose</v>
      </c>
      <c r="E10" s="357">
        <f>IFERROR(VLOOKUP(D10,$A$22:$G$400,3,FALSE),$C$243)</f>
        <v>1.0030456687149509</v>
      </c>
      <c r="F10" s="378">
        <f>C10*E10*B10</f>
        <v>0</v>
      </c>
      <c r="G10" s="378">
        <f>F10+F11+F12+F13</f>
        <v>0</v>
      </c>
      <c r="H10" s="360">
        <f>SUM(H3:H8)</f>
        <v>0</v>
      </c>
      <c r="I10" s="347">
        <f>IFERROR(VLOOKUP(D10,$A$21:$I$134,6,FALSE),I28)</f>
        <v>0</v>
      </c>
      <c r="J10" s="347"/>
      <c r="K10" s="347"/>
      <c r="L10" s="347"/>
      <c r="M10" s="347"/>
      <c r="N10" s="347"/>
      <c r="O10" s="347"/>
      <c r="P10" s="347"/>
      <c r="Q10" s="347"/>
      <c r="R10" s="347"/>
      <c r="S10" s="347"/>
      <c r="T10" s="347"/>
      <c r="U10" s="347"/>
      <c r="V10" s="347"/>
      <c r="W10" s="347"/>
      <c r="X10" s="347"/>
      <c r="Y10" s="347"/>
      <c r="Z10" s="347"/>
    </row>
    <row r="11" spans="1:26" ht="9.75" customHeight="1">
      <c r="A11" s="379"/>
      <c r="B11" s="380"/>
      <c r="C11" s="376">
        <f>'S2. Company Facts'!D31</f>
        <v>0</v>
      </c>
      <c r="D11" s="377" t="str">
        <f>'S2. Company Facts'!B31</f>
        <v>Please choose</v>
      </c>
      <c r="E11" s="357">
        <f>IFERROR(VLOOKUP(D11,$A$22:$G$400,3,FALSE),$C$243)</f>
        <v>1.0030456687149509</v>
      </c>
      <c r="F11" s="378">
        <f>C11*E11*B10</f>
        <v>0</v>
      </c>
      <c r="G11" s="371"/>
      <c r="H11" s="360"/>
      <c r="I11" s="347">
        <f>IFERROR(VLOOKUP(D11,$A$21:$I$134,6,FALSE),I29)</f>
        <v>0</v>
      </c>
      <c r="J11" s="347"/>
      <c r="K11" s="347"/>
      <c r="L11" s="347"/>
      <c r="M11" s="347"/>
      <c r="N11" s="347"/>
      <c r="O11" s="347"/>
      <c r="P11" s="347"/>
      <c r="Q11" s="347"/>
      <c r="R11" s="347"/>
      <c r="S11" s="347"/>
      <c r="T11" s="347"/>
      <c r="U11" s="347"/>
      <c r="V11" s="347"/>
      <c r="W11" s="347"/>
      <c r="X11" s="347"/>
      <c r="Y11" s="347"/>
      <c r="Z11" s="347"/>
    </row>
    <row r="12" spans="1:26" ht="9.75" customHeight="1">
      <c r="A12" s="379"/>
      <c r="B12" s="380"/>
      <c r="C12" s="376">
        <f>'S2. Company Facts'!D32</f>
        <v>0</v>
      </c>
      <c r="D12" s="377" t="str">
        <f>'S2. Company Facts'!B32</f>
        <v>Please choose</v>
      </c>
      <c r="E12" s="357">
        <f>IFERROR(VLOOKUP(D12,$A$22:$G$400,3,FALSE),$C$243)</f>
        <v>1.0030456687149509</v>
      </c>
      <c r="F12" s="378">
        <f>C12*E12*B10</f>
        <v>0</v>
      </c>
      <c r="G12" s="371"/>
      <c r="H12" s="360"/>
      <c r="I12" s="347">
        <f>IFERROR(VLOOKUP(D12,$A$21:$I$134,6,FALSE),I30)</f>
        <v>0</v>
      </c>
      <c r="J12" s="347"/>
      <c r="K12" s="347"/>
      <c r="L12" s="347"/>
      <c r="M12" s="347"/>
      <c r="N12" s="347"/>
      <c r="O12" s="347"/>
      <c r="P12" s="347"/>
      <c r="Q12" s="347"/>
      <c r="R12" s="347"/>
      <c r="S12" s="347"/>
      <c r="T12" s="347"/>
      <c r="U12" s="347"/>
      <c r="V12" s="347"/>
      <c r="W12" s="347"/>
      <c r="X12" s="347"/>
      <c r="Y12" s="347"/>
      <c r="Z12" s="347"/>
    </row>
    <row r="13" spans="1:26" ht="9.75" customHeight="1">
      <c r="A13" s="379"/>
      <c r="B13" s="380"/>
      <c r="C13" s="381">
        <f>1-C10-C11-C12</f>
        <v>1</v>
      </c>
      <c r="D13" s="380" t="str">
        <f>A21</f>
        <v>Country Code</v>
      </c>
      <c r="E13" s="357">
        <f>IFERROR(VLOOKUP(D13,$A$22:$G$400,3,FALSE),$C$243)</f>
        <v>1.0030456687149509</v>
      </c>
      <c r="F13" s="378">
        <f>C13*E13*B10</f>
        <v>0</v>
      </c>
      <c r="G13" s="371"/>
      <c r="H13" s="360"/>
      <c r="I13" s="347">
        <f>IFERROR(VLOOKUP(D13,$A$21:$I$134,9,FALSE),"0")</f>
        <v>0</v>
      </c>
      <c r="J13" s="347"/>
      <c r="K13" s="347"/>
      <c r="L13" s="347"/>
      <c r="M13" s="347"/>
      <c r="N13" s="347"/>
      <c r="O13" s="347"/>
      <c r="P13" s="347"/>
      <c r="Q13" s="347"/>
      <c r="R13" s="347"/>
      <c r="S13" s="347"/>
      <c r="T13" s="347"/>
      <c r="U13" s="347"/>
      <c r="V13" s="347"/>
      <c r="W13" s="347"/>
      <c r="X13" s="347"/>
      <c r="Y13" s="347"/>
      <c r="Z13" s="347"/>
    </row>
    <row r="14" spans="1:26" ht="9.75" customHeight="1">
      <c r="A14" s="347" t="s">
        <v>251</v>
      </c>
      <c r="B14" s="382"/>
      <c r="C14" s="382"/>
      <c r="D14" s="382"/>
      <c r="E14" s="382"/>
      <c r="F14" s="382"/>
      <c r="G14" s="382"/>
      <c r="H14" s="347"/>
      <c r="I14" s="383">
        <f>I10*C10+I11*C11+I12*C12+I13*C13</f>
        <v>0</v>
      </c>
      <c r="J14" s="347"/>
      <c r="K14" s="347"/>
      <c r="L14" s="347"/>
      <c r="M14" s="347"/>
      <c r="N14" s="347"/>
      <c r="O14" s="347"/>
      <c r="P14" s="347"/>
      <c r="Q14" s="347"/>
      <c r="R14" s="347"/>
      <c r="S14" s="347"/>
      <c r="T14" s="347"/>
      <c r="U14" s="347"/>
      <c r="V14" s="347"/>
      <c r="W14" s="347"/>
      <c r="X14" s="347"/>
      <c r="Y14" s="347"/>
      <c r="Z14" s="347"/>
    </row>
    <row r="15" spans="1:26" ht="9.75" customHeight="1">
      <c r="A15" s="347"/>
      <c r="B15" s="382"/>
      <c r="C15" s="382"/>
      <c r="D15" s="382"/>
      <c r="E15" s="382"/>
      <c r="F15" s="382"/>
      <c r="G15" s="382"/>
      <c r="H15" s="347"/>
      <c r="I15" s="347"/>
      <c r="J15" s="347"/>
      <c r="K15" s="347"/>
      <c r="L15" s="347"/>
      <c r="M15" s="347"/>
      <c r="N15" s="347"/>
      <c r="O15" s="347"/>
      <c r="P15" s="347"/>
      <c r="Q15" s="347"/>
      <c r="R15" s="347"/>
      <c r="S15" s="347"/>
      <c r="T15" s="347"/>
      <c r="U15" s="347"/>
      <c r="V15" s="347"/>
      <c r="W15" s="347"/>
      <c r="X15" s="347"/>
      <c r="Y15" s="347"/>
      <c r="Z15" s="347"/>
    </row>
    <row r="16" spans="1:26" ht="9.75" customHeight="1">
      <c r="A16" s="347"/>
      <c r="B16" s="382"/>
      <c r="C16" s="382"/>
      <c r="D16" s="382"/>
      <c r="E16" s="382"/>
      <c r="F16" s="382"/>
      <c r="G16" s="382"/>
      <c r="H16" s="347"/>
      <c r="I16" s="347"/>
      <c r="J16" s="347"/>
      <c r="K16" s="347"/>
      <c r="L16" s="347"/>
      <c r="M16" s="347"/>
      <c r="N16" s="347"/>
      <c r="O16" s="347"/>
      <c r="P16" s="347"/>
      <c r="Q16" s="347"/>
      <c r="R16" s="347"/>
      <c r="S16" s="347"/>
      <c r="T16" s="347"/>
      <c r="U16" s="347"/>
      <c r="V16" s="347"/>
      <c r="W16" s="347"/>
      <c r="X16" s="347"/>
      <c r="Y16" s="347"/>
      <c r="Z16" s="347"/>
    </row>
    <row r="17" spans="1:26" ht="25.5" customHeight="1">
      <c r="A17" s="384" t="s">
        <v>252</v>
      </c>
      <c r="B17" s="384"/>
      <c r="C17" s="384"/>
      <c r="D17" s="384"/>
      <c r="E17" s="384"/>
      <c r="F17" s="384"/>
      <c r="G17" s="384"/>
      <c r="H17" s="384"/>
      <c r="I17" s="347"/>
      <c r="J17" s="347"/>
      <c r="K17" s="347"/>
      <c r="L17" s="347"/>
      <c r="M17" s="347"/>
      <c r="N17" s="347"/>
      <c r="O17" s="347"/>
      <c r="P17" s="347"/>
      <c r="Q17" s="347"/>
      <c r="R17" s="347"/>
      <c r="S17" s="347"/>
      <c r="T17" s="347"/>
      <c r="U17" s="347"/>
      <c r="V17" s="347"/>
      <c r="W17" s="347"/>
      <c r="X17" s="347"/>
      <c r="Y17" s="347"/>
      <c r="Z17" s="347"/>
    </row>
    <row r="18" spans="1:26" ht="9.75" customHeight="1">
      <c r="A18" s="385" t="s">
        <v>253</v>
      </c>
      <c r="B18" s="385" t="s">
        <v>254</v>
      </c>
      <c r="C18" s="385"/>
      <c r="D18" s="385"/>
      <c r="E18" s="385"/>
      <c r="F18" s="385"/>
      <c r="G18" s="385"/>
      <c r="H18" s="386"/>
      <c r="I18" s="347"/>
      <c r="J18" s="347"/>
      <c r="K18" s="347"/>
      <c r="L18" s="347"/>
      <c r="M18" s="347"/>
      <c r="N18" s="347"/>
      <c r="O18" s="347"/>
      <c r="P18" s="347"/>
      <c r="Q18" s="347"/>
      <c r="R18" s="347"/>
      <c r="S18" s="347"/>
      <c r="T18" s="347"/>
      <c r="U18" s="347"/>
      <c r="V18" s="347"/>
      <c r="W18" s="347"/>
      <c r="X18" s="347"/>
      <c r="Y18" s="347"/>
      <c r="Z18" s="347"/>
    </row>
    <row r="19" spans="1:26" ht="9.75" customHeight="1">
      <c r="A19" s="385" t="s">
        <v>255</v>
      </c>
      <c r="B19" s="387" t="s">
        <v>256</v>
      </c>
      <c r="C19" s="387"/>
      <c r="D19" s="385"/>
      <c r="E19" s="388" t="s">
        <v>257</v>
      </c>
      <c r="F19" s="389"/>
      <c r="G19" s="385"/>
      <c r="H19" s="386" t="s">
        <v>258</v>
      </c>
      <c r="I19" s="347"/>
      <c r="J19" s="347"/>
      <c r="K19" s="347"/>
      <c r="L19" s="347"/>
      <c r="M19" s="347"/>
      <c r="N19" s="347"/>
      <c r="O19" s="347"/>
      <c r="P19" s="347"/>
      <c r="Q19" s="347"/>
      <c r="R19" s="347"/>
      <c r="S19" s="347"/>
      <c r="T19" s="347"/>
      <c r="U19" s="347"/>
      <c r="V19" s="347"/>
      <c r="W19" s="347"/>
      <c r="X19" s="347"/>
      <c r="Y19" s="347"/>
      <c r="Z19" s="347"/>
    </row>
    <row r="20" spans="1:26" ht="9.75" customHeight="1">
      <c r="A20" s="385"/>
      <c r="B20" s="385"/>
      <c r="C20" s="385"/>
      <c r="D20" s="385"/>
      <c r="E20" s="385"/>
      <c r="F20" s="385"/>
      <c r="G20" s="385"/>
      <c r="H20" s="386"/>
      <c r="I20" s="347"/>
      <c r="J20" s="347"/>
      <c r="K20" s="347"/>
      <c r="L20" s="347"/>
      <c r="M20" s="347"/>
      <c r="N20" s="347"/>
      <c r="O20" s="347"/>
      <c r="P20" s="347"/>
      <c r="Q20" s="347"/>
      <c r="R20" s="347"/>
      <c r="S20" s="347"/>
      <c r="T20" s="347"/>
      <c r="U20" s="347"/>
      <c r="V20" s="347"/>
      <c r="W20" s="347"/>
      <c r="X20" s="347"/>
      <c r="Y20" s="347"/>
      <c r="Z20" s="347"/>
    </row>
    <row r="21" spans="1:26" ht="9.75" customHeight="1">
      <c r="A21" s="390" t="s">
        <v>259</v>
      </c>
      <c r="B21" s="390" t="s">
        <v>260</v>
      </c>
      <c r="C21" s="391" t="s">
        <v>261</v>
      </c>
      <c r="D21" s="391"/>
      <c r="E21" s="390" t="s">
        <v>134</v>
      </c>
      <c r="F21" s="391" t="s">
        <v>262</v>
      </c>
      <c r="G21" s="392"/>
      <c r="H21" s="393"/>
      <c r="I21" s="394"/>
      <c r="J21" s="394" t="s">
        <v>263</v>
      </c>
      <c r="K21" s="347"/>
      <c r="L21" s="347"/>
      <c r="M21" s="347"/>
      <c r="N21" s="347"/>
      <c r="O21" s="347"/>
      <c r="P21" s="347"/>
      <c r="Q21" s="347"/>
      <c r="R21" s="347"/>
      <c r="S21" s="347"/>
      <c r="T21" s="347"/>
      <c r="U21" s="347"/>
      <c r="V21" s="347"/>
      <c r="W21" s="347"/>
      <c r="X21" s="347"/>
      <c r="Y21" s="347"/>
      <c r="Z21" s="347"/>
    </row>
    <row r="22" spans="1:26" ht="9.75" customHeight="1">
      <c r="A22" s="392" t="str">
        <f>'12.lan'!D339</f>
        <v xml:space="preserve">ABW Aruba </v>
      </c>
      <c r="B22" s="392" t="s">
        <v>264</v>
      </c>
      <c r="C22" s="395">
        <v>1.53937701809995</v>
      </c>
      <c r="D22" s="392">
        <v>2017</v>
      </c>
      <c r="E22" s="392" t="s">
        <v>265</v>
      </c>
      <c r="F22" s="395">
        <v>3.52</v>
      </c>
      <c r="G22" s="395" t="s">
        <v>266</v>
      </c>
      <c r="H22" s="382"/>
      <c r="I22" s="394"/>
      <c r="J22" s="392" t="s">
        <v>267</v>
      </c>
      <c r="K22" s="347"/>
      <c r="L22" s="347"/>
      <c r="M22" s="347"/>
      <c r="N22" s="347"/>
      <c r="O22" s="347"/>
      <c r="P22" s="347"/>
      <c r="Q22" s="347"/>
      <c r="R22" s="347"/>
      <c r="S22" s="347"/>
      <c r="T22" s="347"/>
      <c r="U22" s="347"/>
      <c r="V22" s="347"/>
      <c r="W22" s="347"/>
      <c r="X22" s="347"/>
      <c r="Y22" s="347"/>
      <c r="Z22" s="347"/>
    </row>
    <row r="23" spans="1:26" ht="9.75" customHeight="1">
      <c r="A23" s="392" t="str">
        <f>'12.lan'!D340</f>
        <v xml:space="preserve">AFG Afghanistan </v>
      </c>
      <c r="B23" s="392" t="s">
        <v>268</v>
      </c>
      <c r="C23" s="395">
        <v>3.4673948654718481</v>
      </c>
      <c r="D23" s="392" t="s">
        <v>173</v>
      </c>
      <c r="E23" s="392" t="s">
        <v>269</v>
      </c>
      <c r="F23" s="395">
        <v>5</v>
      </c>
      <c r="G23" s="395" t="s">
        <v>266</v>
      </c>
      <c r="H23" s="382"/>
      <c r="I23" s="394"/>
      <c r="J23" s="392" t="s">
        <v>270</v>
      </c>
      <c r="K23" s="347"/>
      <c r="L23" s="347"/>
      <c r="M23" s="347"/>
      <c r="N23" s="347"/>
      <c r="O23" s="347"/>
      <c r="P23" s="347"/>
      <c r="Q23" s="347"/>
      <c r="R23" s="347"/>
      <c r="S23" s="347"/>
      <c r="T23" s="347"/>
      <c r="U23" s="347"/>
      <c r="V23" s="347"/>
      <c r="W23" s="347"/>
      <c r="X23" s="347"/>
      <c r="Y23" s="347"/>
      <c r="Z23" s="347"/>
    </row>
    <row r="24" spans="1:26" ht="9.75" customHeight="1">
      <c r="A24" s="392" t="str">
        <f>'12.lan'!D341</f>
        <v xml:space="preserve">AGO Angola </v>
      </c>
      <c r="B24" s="392" t="s">
        <v>271</v>
      </c>
      <c r="C24" s="395">
        <v>1.9978683824205981</v>
      </c>
      <c r="D24" s="392" t="s">
        <v>173</v>
      </c>
      <c r="E24" s="392" t="s">
        <v>272</v>
      </c>
      <c r="F24" s="395">
        <v>4</v>
      </c>
      <c r="G24" s="395"/>
      <c r="H24" s="393"/>
      <c r="I24" s="394"/>
      <c r="J24" s="392" t="s">
        <v>273</v>
      </c>
      <c r="K24" s="347"/>
      <c r="L24" s="347"/>
      <c r="M24" s="347"/>
      <c r="N24" s="347"/>
      <c r="O24" s="347"/>
      <c r="P24" s="347"/>
      <c r="Q24" s="347"/>
      <c r="R24" s="347"/>
      <c r="S24" s="347"/>
      <c r="T24" s="347"/>
      <c r="U24" s="347"/>
      <c r="V24" s="347"/>
      <c r="W24" s="347"/>
      <c r="X24" s="347"/>
      <c r="Y24" s="347"/>
      <c r="Z24" s="347"/>
    </row>
    <row r="25" spans="1:26" ht="9.75" customHeight="1">
      <c r="A25" s="392" t="str">
        <f>'12.lan'!D342</f>
        <v xml:space="preserve">ALB Albania </v>
      </c>
      <c r="B25" s="392" t="s">
        <v>274</v>
      </c>
      <c r="C25" s="395">
        <v>2.6310494251530692</v>
      </c>
      <c r="D25" s="392" t="s">
        <v>173</v>
      </c>
      <c r="E25" s="392" t="s">
        <v>275</v>
      </c>
      <c r="F25" s="395">
        <v>3</v>
      </c>
      <c r="G25" s="395"/>
      <c r="H25" s="382"/>
      <c r="I25" s="394"/>
      <c r="J25" s="392" t="s">
        <v>276</v>
      </c>
      <c r="K25" s="347"/>
      <c r="L25" s="347"/>
      <c r="M25" s="347"/>
      <c r="N25" s="347"/>
      <c r="O25" s="347"/>
      <c r="P25" s="347"/>
      <c r="Q25" s="347"/>
      <c r="R25" s="347"/>
      <c r="S25" s="347"/>
      <c r="T25" s="347"/>
      <c r="U25" s="347"/>
      <c r="V25" s="347"/>
      <c r="W25" s="347"/>
      <c r="X25" s="347"/>
      <c r="Y25" s="347"/>
      <c r="Z25" s="347"/>
    </row>
    <row r="26" spans="1:26" ht="9.75" customHeight="1">
      <c r="A26" s="392" t="str">
        <f>'12.lan'!D343</f>
        <v xml:space="preserve">AND Andorra </v>
      </c>
      <c r="B26" s="392" t="s">
        <v>277</v>
      </c>
      <c r="C26" s="395">
        <v>1.0331402674066741</v>
      </c>
      <c r="D26" s="392" t="s">
        <v>266</v>
      </c>
      <c r="E26" s="392" t="s">
        <v>275</v>
      </c>
      <c r="F26" s="395">
        <v>2.5499999999999998</v>
      </c>
      <c r="G26" s="395" t="s">
        <v>266</v>
      </c>
      <c r="H26" s="393"/>
      <c r="I26" s="394"/>
      <c r="J26" s="392" t="s">
        <v>278</v>
      </c>
      <c r="K26" s="347"/>
      <c r="L26" s="347"/>
      <c r="M26" s="347"/>
      <c r="N26" s="347"/>
      <c r="O26" s="347"/>
      <c r="P26" s="347"/>
      <c r="Q26" s="347"/>
      <c r="R26" s="347"/>
      <c r="S26" s="347"/>
      <c r="T26" s="347"/>
      <c r="U26" s="347"/>
      <c r="V26" s="347"/>
      <c r="W26" s="347"/>
      <c r="X26" s="347"/>
      <c r="Y26" s="347"/>
      <c r="Z26" s="347"/>
    </row>
    <row r="27" spans="1:26" ht="9.75" customHeight="1">
      <c r="A27" s="392" t="str">
        <f>'12.lan'!D344</f>
        <v xml:space="preserve">ARE United Arab Emirates </v>
      </c>
      <c r="B27" s="392" t="s">
        <v>279</v>
      </c>
      <c r="C27" s="395">
        <v>1.8408719718495921</v>
      </c>
      <c r="D27" s="392" t="s">
        <v>173</v>
      </c>
      <c r="E27" s="392" t="s">
        <v>269</v>
      </c>
      <c r="F27" s="395">
        <v>5</v>
      </c>
      <c r="G27" s="395"/>
      <c r="H27" s="393"/>
      <c r="I27" s="394"/>
      <c r="J27" s="392" t="s">
        <v>280</v>
      </c>
      <c r="K27" s="347"/>
      <c r="L27" s="347"/>
      <c r="M27" s="347"/>
      <c r="N27" s="347"/>
      <c r="O27" s="347"/>
      <c r="P27" s="347"/>
      <c r="Q27" s="347"/>
      <c r="R27" s="347"/>
      <c r="S27" s="347"/>
      <c r="T27" s="347"/>
      <c r="U27" s="347"/>
      <c r="V27" s="347"/>
      <c r="W27" s="347"/>
      <c r="X27" s="347"/>
      <c r="Y27" s="347"/>
      <c r="Z27" s="347"/>
    </row>
    <row r="28" spans="1:26" ht="9.75" customHeight="1">
      <c r="A28" s="392" t="str">
        <f>'12.lan'!D345</f>
        <v xml:space="preserve">ARG Argentina </v>
      </c>
      <c r="B28" s="392" t="s">
        <v>281</v>
      </c>
      <c r="C28" s="395">
        <v>2.052128341669508</v>
      </c>
      <c r="D28" s="392" t="s">
        <v>173</v>
      </c>
      <c r="E28" s="392" t="s">
        <v>265</v>
      </c>
      <c r="F28" s="395">
        <v>4</v>
      </c>
      <c r="G28" s="395"/>
      <c r="H28" s="382"/>
      <c r="I28" s="347"/>
      <c r="J28" s="392" t="s">
        <v>282</v>
      </c>
      <c r="K28" s="347"/>
      <c r="L28" s="347"/>
      <c r="M28" s="347"/>
      <c r="N28" s="347"/>
      <c r="O28" s="347"/>
      <c r="P28" s="347"/>
      <c r="Q28" s="347"/>
      <c r="R28" s="347"/>
      <c r="S28" s="347"/>
      <c r="T28" s="347"/>
      <c r="U28" s="347"/>
      <c r="V28" s="347"/>
      <c r="W28" s="347"/>
      <c r="X28" s="347"/>
      <c r="Y28" s="347"/>
      <c r="Z28" s="347"/>
    </row>
    <row r="29" spans="1:26" ht="9.75" customHeight="1">
      <c r="A29" s="392" t="str">
        <f>'12.lan'!D346</f>
        <v xml:space="preserve">ARM Armenia </v>
      </c>
      <c r="B29" s="392" t="s">
        <v>283</v>
      </c>
      <c r="C29" s="395">
        <v>2.3471442323557881</v>
      </c>
      <c r="D29" s="392" t="s">
        <v>173</v>
      </c>
      <c r="E29" s="392" t="s">
        <v>269</v>
      </c>
      <c r="F29" s="395">
        <v>4.47</v>
      </c>
      <c r="G29" s="395" t="s">
        <v>266</v>
      </c>
      <c r="H29" s="382"/>
      <c r="I29" s="347"/>
      <c r="J29" s="392" t="s">
        <v>284</v>
      </c>
      <c r="K29" s="347"/>
      <c r="L29" s="347"/>
      <c r="M29" s="347"/>
      <c r="N29" s="347"/>
      <c r="O29" s="347"/>
      <c r="P29" s="347"/>
      <c r="Q29" s="347"/>
      <c r="R29" s="347"/>
      <c r="S29" s="347"/>
      <c r="T29" s="347"/>
      <c r="U29" s="347"/>
      <c r="V29" s="347"/>
      <c r="W29" s="347"/>
      <c r="X29" s="347"/>
      <c r="Y29" s="347"/>
      <c r="Z29" s="347"/>
    </row>
    <row r="30" spans="1:26" ht="9.75" customHeight="1">
      <c r="A30" s="392" t="str">
        <f>'12.lan'!D347</f>
        <v xml:space="preserve">ASM American Samoa </v>
      </c>
      <c r="B30" s="392" t="s">
        <v>285</v>
      </c>
      <c r="C30" s="395">
        <v>1.4985868712925841</v>
      </c>
      <c r="D30" s="392" t="s">
        <v>266</v>
      </c>
      <c r="E30" s="392" t="s">
        <v>286</v>
      </c>
      <c r="F30" s="395">
        <v>4.05</v>
      </c>
      <c r="G30" s="395"/>
      <c r="H30" s="382"/>
      <c r="I30" s="347"/>
      <c r="J30" s="392" t="s">
        <v>287</v>
      </c>
      <c r="K30" s="347"/>
      <c r="L30" s="347"/>
      <c r="M30" s="347"/>
      <c r="N30" s="347"/>
      <c r="O30" s="347"/>
      <c r="P30" s="347"/>
      <c r="Q30" s="347"/>
      <c r="R30" s="347"/>
      <c r="S30" s="347"/>
      <c r="T30" s="347"/>
      <c r="U30" s="347"/>
      <c r="V30" s="347"/>
      <c r="W30" s="347"/>
      <c r="X30" s="347"/>
      <c r="Y30" s="347"/>
      <c r="Z30" s="347"/>
    </row>
    <row r="31" spans="1:26" ht="9.75" customHeight="1">
      <c r="A31" s="392" t="str">
        <f>'12.lan'!D348</f>
        <v xml:space="preserve">ATG Antigua and Barbuda </v>
      </c>
      <c r="B31" s="392" t="s">
        <v>288</v>
      </c>
      <c r="C31" s="395">
        <v>1.7752454029572591</v>
      </c>
      <c r="D31" s="392" t="s">
        <v>173</v>
      </c>
      <c r="E31" s="392" t="s">
        <v>265</v>
      </c>
      <c r="F31" s="395">
        <v>3.52</v>
      </c>
      <c r="G31" s="395" t="s">
        <v>266</v>
      </c>
      <c r="H31" s="382"/>
      <c r="I31" s="347"/>
      <c r="J31" s="392" t="s">
        <v>289</v>
      </c>
      <c r="K31" s="347"/>
      <c r="L31" s="347"/>
      <c r="M31" s="347"/>
      <c r="N31" s="347"/>
      <c r="O31" s="347"/>
      <c r="P31" s="347"/>
      <c r="Q31" s="347"/>
      <c r="R31" s="347"/>
      <c r="S31" s="347"/>
      <c r="T31" s="347"/>
      <c r="U31" s="347"/>
      <c r="V31" s="347"/>
      <c r="W31" s="347"/>
      <c r="X31" s="347"/>
      <c r="Y31" s="347"/>
      <c r="Z31" s="347"/>
    </row>
    <row r="32" spans="1:26" ht="9.75" customHeight="1">
      <c r="A32" s="392" t="str">
        <f>'12.lan'!D349</f>
        <v xml:space="preserve">AUS Australia </v>
      </c>
      <c r="B32" s="392" t="s">
        <v>290</v>
      </c>
      <c r="C32" s="395">
        <v>0.90888933214971579</v>
      </c>
      <c r="D32" s="392" t="s">
        <v>173</v>
      </c>
      <c r="E32" s="392" t="s">
        <v>286</v>
      </c>
      <c r="F32" s="395">
        <v>3</v>
      </c>
      <c r="G32" s="395" t="s">
        <v>266</v>
      </c>
      <c r="H32" s="382"/>
      <c r="I32" s="347"/>
      <c r="J32" s="392" t="s">
        <v>291</v>
      </c>
      <c r="K32" s="347"/>
      <c r="L32" s="347"/>
      <c r="M32" s="347"/>
      <c r="N32" s="347"/>
      <c r="O32" s="347"/>
      <c r="P32" s="347"/>
      <c r="Q32" s="347"/>
      <c r="R32" s="347"/>
      <c r="S32" s="347"/>
      <c r="T32" s="347"/>
      <c r="U32" s="347"/>
      <c r="V32" s="347"/>
      <c r="W32" s="347"/>
      <c r="X32" s="347"/>
      <c r="Y32" s="347"/>
      <c r="Z32" s="347"/>
    </row>
    <row r="33" spans="1:26" ht="9.75" customHeight="1">
      <c r="A33" s="392" t="str">
        <f>'12.lan'!D350</f>
        <v xml:space="preserve">AUT Austria </v>
      </c>
      <c r="B33" s="392" t="s">
        <v>292</v>
      </c>
      <c r="C33" s="395">
        <v>1.108653202370758</v>
      </c>
      <c r="D33" s="392" t="s">
        <v>173</v>
      </c>
      <c r="E33" s="392" t="s">
        <v>275</v>
      </c>
      <c r="F33" s="395">
        <v>1</v>
      </c>
      <c r="G33" s="395"/>
      <c r="H33" s="382"/>
      <c r="I33" s="347"/>
      <c r="J33" s="392" t="s">
        <v>293</v>
      </c>
      <c r="K33" s="347"/>
      <c r="L33" s="347"/>
      <c r="M33" s="347"/>
      <c r="N33" s="347"/>
      <c r="O33" s="347"/>
      <c r="P33" s="347"/>
      <c r="Q33" s="347"/>
      <c r="R33" s="347"/>
      <c r="S33" s="347"/>
      <c r="T33" s="347"/>
      <c r="U33" s="347"/>
      <c r="V33" s="347"/>
      <c r="W33" s="347"/>
      <c r="X33" s="347"/>
      <c r="Y33" s="347"/>
      <c r="Z33" s="347"/>
    </row>
    <row r="34" spans="1:26" ht="9.75" customHeight="1">
      <c r="A34" s="392" t="str">
        <f>'12.lan'!D351</f>
        <v xml:space="preserve">AZE Azerbaijan </v>
      </c>
      <c r="B34" s="392" t="s">
        <v>294</v>
      </c>
      <c r="C34" s="395">
        <v>3.1277796044517552</v>
      </c>
      <c r="D34" s="392" t="s">
        <v>173</v>
      </c>
      <c r="E34" s="392" t="s">
        <v>269</v>
      </c>
      <c r="F34" s="395">
        <v>4.47</v>
      </c>
      <c r="G34" s="395" t="s">
        <v>266</v>
      </c>
      <c r="H34" s="382"/>
      <c r="I34" s="347"/>
      <c r="J34" s="392" t="s">
        <v>295</v>
      </c>
      <c r="K34" s="347"/>
      <c r="L34" s="347"/>
      <c r="M34" s="347"/>
      <c r="N34" s="347"/>
      <c r="O34" s="347"/>
      <c r="P34" s="347"/>
      <c r="Q34" s="347"/>
      <c r="R34" s="347"/>
      <c r="S34" s="347"/>
      <c r="T34" s="347"/>
      <c r="U34" s="347"/>
      <c r="V34" s="347"/>
      <c r="W34" s="347"/>
      <c r="X34" s="347"/>
      <c r="Y34" s="347"/>
      <c r="Z34" s="347"/>
    </row>
    <row r="35" spans="1:26" ht="9.75" customHeight="1">
      <c r="A35" s="392" t="str">
        <f>'12.lan'!D352</f>
        <v xml:space="preserve">BDI Burundi </v>
      </c>
      <c r="B35" s="392" t="s">
        <v>296</v>
      </c>
      <c r="C35" s="395">
        <v>3.5302047151250671</v>
      </c>
      <c r="D35" s="392" t="s">
        <v>173</v>
      </c>
      <c r="E35" s="392" t="s">
        <v>272</v>
      </c>
      <c r="F35" s="395">
        <v>6</v>
      </c>
      <c r="G35" s="395" t="s">
        <v>266</v>
      </c>
      <c r="H35" s="382"/>
      <c r="I35" s="347"/>
      <c r="J35" s="392" t="s">
        <v>297</v>
      </c>
      <c r="K35" s="347"/>
      <c r="L35" s="347"/>
      <c r="M35" s="347"/>
      <c r="N35" s="347"/>
      <c r="O35" s="347"/>
      <c r="P35" s="347"/>
      <c r="Q35" s="347"/>
      <c r="R35" s="347"/>
      <c r="S35" s="347"/>
      <c r="T35" s="347"/>
      <c r="U35" s="347"/>
      <c r="V35" s="347"/>
      <c r="W35" s="347"/>
      <c r="X35" s="347"/>
      <c r="Y35" s="347"/>
      <c r="Z35" s="347"/>
    </row>
    <row r="36" spans="1:26" ht="9.75" customHeight="1">
      <c r="A36" s="392" t="str">
        <f>'12.lan'!D353</f>
        <v xml:space="preserve">BEL Belgium </v>
      </c>
      <c r="B36" s="392" t="s">
        <v>298</v>
      </c>
      <c r="C36" s="395">
        <v>1.0899264390119241</v>
      </c>
      <c r="D36" s="392" t="s">
        <v>173</v>
      </c>
      <c r="E36" s="392" t="s">
        <v>275</v>
      </c>
      <c r="F36" s="395">
        <v>2</v>
      </c>
      <c r="G36" s="395"/>
      <c r="H36" s="382"/>
      <c r="I36" s="347"/>
      <c r="J36" s="392" t="s">
        <v>299</v>
      </c>
      <c r="K36" s="347"/>
      <c r="L36" s="347"/>
      <c r="M36" s="347"/>
      <c r="N36" s="347"/>
      <c r="O36" s="347"/>
      <c r="P36" s="347"/>
      <c r="Q36" s="347"/>
      <c r="R36" s="347"/>
      <c r="S36" s="347"/>
      <c r="T36" s="347"/>
      <c r="U36" s="347"/>
      <c r="V36" s="347"/>
      <c r="W36" s="347"/>
      <c r="X36" s="347"/>
      <c r="Y36" s="347"/>
      <c r="Z36" s="347"/>
    </row>
    <row r="37" spans="1:26" ht="9.75" customHeight="1">
      <c r="A37" s="392" t="str">
        <f>'12.lan'!D354</f>
        <v xml:space="preserve">BEN Benin </v>
      </c>
      <c r="B37" s="392" t="s">
        <v>300</v>
      </c>
      <c r="C37" s="395">
        <v>2.7025848562229902</v>
      </c>
      <c r="D37" s="392" t="s">
        <v>173</v>
      </c>
      <c r="E37" s="392" t="s">
        <v>272</v>
      </c>
      <c r="F37" s="395">
        <v>4</v>
      </c>
      <c r="G37" s="395" t="s">
        <v>266</v>
      </c>
      <c r="H37" s="382"/>
      <c r="I37" s="347"/>
      <c r="J37" s="392" t="s">
        <v>301</v>
      </c>
      <c r="K37" s="347"/>
      <c r="L37" s="347"/>
      <c r="M37" s="347"/>
      <c r="N37" s="347"/>
      <c r="O37" s="347"/>
      <c r="P37" s="347"/>
      <c r="Q37" s="347"/>
      <c r="R37" s="347"/>
      <c r="S37" s="347"/>
      <c r="T37" s="347"/>
      <c r="U37" s="347"/>
      <c r="V37" s="347"/>
      <c r="W37" s="347"/>
      <c r="X37" s="347"/>
      <c r="Y37" s="347"/>
      <c r="Z37" s="347"/>
    </row>
    <row r="38" spans="1:26" ht="9.75" customHeight="1">
      <c r="A38" s="392" t="str">
        <f>'12.lan'!D355</f>
        <v xml:space="preserve">BFA Burkina Faso </v>
      </c>
      <c r="B38" s="392" t="s">
        <v>302</v>
      </c>
      <c r="C38" s="395">
        <v>2.7876175661031239</v>
      </c>
      <c r="D38" s="392" t="s">
        <v>173</v>
      </c>
      <c r="E38" s="392" t="s">
        <v>272</v>
      </c>
      <c r="F38" s="395">
        <v>3</v>
      </c>
      <c r="G38" s="395" t="s">
        <v>266</v>
      </c>
      <c r="H38" s="382"/>
      <c r="I38" s="347"/>
      <c r="J38" s="392" t="s">
        <v>303</v>
      </c>
      <c r="K38" s="347"/>
      <c r="L38" s="347"/>
      <c r="M38" s="347"/>
      <c r="N38" s="347"/>
      <c r="O38" s="347"/>
      <c r="P38" s="347"/>
      <c r="Q38" s="347"/>
      <c r="R38" s="347"/>
      <c r="S38" s="347"/>
      <c r="T38" s="347"/>
      <c r="U38" s="347"/>
      <c r="V38" s="347"/>
      <c r="W38" s="347"/>
      <c r="X38" s="347"/>
      <c r="Y38" s="347"/>
      <c r="Z38" s="347"/>
    </row>
    <row r="39" spans="1:26" ht="9.75" customHeight="1">
      <c r="A39" s="392" t="str">
        <f>'12.lan'!D356</f>
        <v xml:space="preserve">BGD Bangladesh </v>
      </c>
      <c r="B39" s="392" t="s">
        <v>304</v>
      </c>
      <c r="C39" s="395">
        <v>3.6333908652937108</v>
      </c>
      <c r="D39" s="392" t="s">
        <v>173</v>
      </c>
      <c r="E39" s="392" t="s">
        <v>269</v>
      </c>
      <c r="F39" s="395">
        <v>5</v>
      </c>
      <c r="G39" s="395"/>
      <c r="H39" s="382"/>
      <c r="I39" s="347"/>
      <c r="J39" s="392" t="s">
        <v>305</v>
      </c>
      <c r="K39" s="347"/>
      <c r="L39" s="347"/>
      <c r="M39" s="347"/>
      <c r="N39" s="347"/>
      <c r="O39" s="347"/>
      <c r="P39" s="347"/>
      <c r="Q39" s="347"/>
      <c r="R39" s="347"/>
      <c r="S39" s="347"/>
      <c r="T39" s="347"/>
      <c r="U39" s="347"/>
      <c r="V39" s="347"/>
      <c r="W39" s="347"/>
      <c r="X39" s="347"/>
      <c r="Y39" s="347"/>
      <c r="Z39" s="347"/>
    </row>
    <row r="40" spans="1:26" ht="9.75" customHeight="1">
      <c r="A40" s="392" t="str">
        <f>'12.lan'!D357</f>
        <v xml:space="preserve">BGR Bulgaria </v>
      </c>
      <c r="B40" s="392" t="s">
        <v>306</v>
      </c>
      <c r="C40" s="395">
        <v>2.5384498085523659</v>
      </c>
      <c r="D40" s="392" t="s">
        <v>173</v>
      </c>
      <c r="E40" s="392" t="s">
        <v>275</v>
      </c>
      <c r="F40" s="395">
        <v>3</v>
      </c>
      <c r="G40" s="395"/>
      <c r="H40" s="382"/>
      <c r="I40" s="347"/>
      <c r="J40" s="392" t="s">
        <v>307</v>
      </c>
      <c r="K40" s="347"/>
      <c r="L40" s="347"/>
      <c r="M40" s="347"/>
      <c r="N40" s="347"/>
      <c r="O40" s="347"/>
      <c r="P40" s="347"/>
      <c r="Q40" s="347"/>
      <c r="R40" s="347"/>
      <c r="S40" s="347"/>
      <c r="T40" s="347"/>
      <c r="U40" s="347"/>
      <c r="V40" s="347"/>
      <c r="W40" s="347"/>
      <c r="X40" s="347"/>
      <c r="Y40" s="347"/>
      <c r="Z40" s="347"/>
    </row>
    <row r="41" spans="1:26" ht="9.75" customHeight="1">
      <c r="A41" s="392" t="str">
        <f>'12.lan'!D358</f>
        <v xml:space="preserve">BHR Bahrain </v>
      </c>
      <c r="B41" s="392" t="s">
        <v>308</v>
      </c>
      <c r="C41" s="395">
        <v>2.2064625467072259</v>
      </c>
      <c r="D41" s="392" t="s">
        <v>173</v>
      </c>
      <c r="E41" s="392" t="s">
        <v>269</v>
      </c>
      <c r="F41" s="395">
        <v>5</v>
      </c>
      <c r="G41" s="395"/>
      <c r="H41" s="382"/>
      <c r="I41" s="347"/>
      <c r="J41" s="392" t="s">
        <v>309</v>
      </c>
      <c r="K41" s="347"/>
      <c r="L41" s="347"/>
      <c r="M41" s="347"/>
      <c r="N41" s="347"/>
      <c r="O41" s="347"/>
      <c r="P41" s="347"/>
      <c r="Q41" s="347"/>
      <c r="R41" s="347"/>
      <c r="S41" s="347"/>
      <c r="T41" s="347"/>
      <c r="U41" s="347"/>
      <c r="V41" s="347"/>
      <c r="W41" s="347"/>
      <c r="X41" s="347"/>
      <c r="Y41" s="347"/>
      <c r="Z41" s="347"/>
    </row>
    <row r="42" spans="1:26" ht="9.75" customHeight="1">
      <c r="A42" s="392" t="str">
        <f>'12.lan'!D359</f>
        <v xml:space="preserve">BHS Bahamas </v>
      </c>
      <c r="B42" s="392" t="s">
        <v>310</v>
      </c>
      <c r="C42" s="395">
        <v>1.177046942486019</v>
      </c>
      <c r="D42" s="392" t="s">
        <v>173</v>
      </c>
      <c r="E42" s="392" t="s">
        <v>265</v>
      </c>
      <c r="F42" s="395">
        <v>3</v>
      </c>
      <c r="G42" s="395" t="s">
        <v>266</v>
      </c>
      <c r="H42" s="382"/>
      <c r="I42" s="347"/>
      <c r="J42" s="392" t="s">
        <v>311</v>
      </c>
      <c r="K42" s="347"/>
      <c r="L42" s="347"/>
      <c r="M42" s="347"/>
      <c r="N42" s="347"/>
      <c r="O42" s="347"/>
      <c r="P42" s="347"/>
      <c r="Q42" s="347"/>
      <c r="R42" s="347"/>
      <c r="S42" s="347"/>
      <c r="T42" s="347"/>
      <c r="U42" s="347"/>
      <c r="V42" s="347"/>
      <c r="W42" s="347"/>
      <c r="X42" s="347"/>
      <c r="Y42" s="347"/>
      <c r="Z42" s="347"/>
    </row>
    <row r="43" spans="1:26" ht="9.75" customHeight="1">
      <c r="A43" s="392" t="str">
        <f>'12.lan'!D360</f>
        <v xml:space="preserve">BIH Bosnia and Herzegovina </v>
      </c>
      <c r="B43" s="392" t="s">
        <v>312</v>
      </c>
      <c r="C43" s="395">
        <v>2.4242501999056532</v>
      </c>
      <c r="D43" s="392" t="s">
        <v>173</v>
      </c>
      <c r="E43" s="392" t="s">
        <v>275</v>
      </c>
      <c r="F43" s="395">
        <v>4</v>
      </c>
      <c r="G43" s="395"/>
      <c r="H43" s="382"/>
      <c r="I43" s="347"/>
      <c r="J43" s="392" t="s">
        <v>313</v>
      </c>
      <c r="K43" s="347"/>
      <c r="L43" s="347"/>
      <c r="M43" s="347"/>
      <c r="N43" s="347"/>
      <c r="O43" s="347"/>
      <c r="P43" s="347"/>
      <c r="Q43" s="347"/>
      <c r="R43" s="347"/>
      <c r="S43" s="347"/>
      <c r="T43" s="347"/>
      <c r="U43" s="347"/>
      <c r="V43" s="347"/>
      <c r="W43" s="347"/>
      <c r="X43" s="347"/>
      <c r="Y43" s="347"/>
      <c r="Z43" s="347"/>
    </row>
    <row r="44" spans="1:26" ht="9.75" customHeight="1">
      <c r="A44" s="392" t="str">
        <f>'12.lan'!D361</f>
        <v xml:space="preserve">BLR Belarus </v>
      </c>
      <c r="B44" s="392" t="s">
        <v>314</v>
      </c>
      <c r="C44" s="395">
        <v>2.964609388828352</v>
      </c>
      <c r="D44" s="392" t="s">
        <v>173</v>
      </c>
      <c r="E44" s="392" t="s">
        <v>275</v>
      </c>
      <c r="F44" s="395">
        <v>5</v>
      </c>
      <c r="G44" s="395"/>
      <c r="H44" s="382"/>
      <c r="I44" s="347"/>
      <c r="J44" s="392" t="s">
        <v>315</v>
      </c>
      <c r="K44" s="347"/>
      <c r="L44" s="347"/>
      <c r="M44" s="347"/>
      <c r="N44" s="347"/>
      <c r="O44" s="347"/>
      <c r="P44" s="347"/>
      <c r="Q44" s="347"/>
      <c r="R44" s="347"/>
      <c r="S44" s="347"/>
      <c r="T44" s="347"/>
      <c r="U44" s="347"/>
      <c r="V44" s="347"/>
      <c r="W44" s="347"/>
      <c r="X44" s="347"/>
      <c r="Y44" s="347"/>
      <c r="Z44" s="347"/>
    </row>
    <row r="45" spans="1:26" ht="9.75" customHeight="1">
      <c r="A45" s="392" t="str">
        <f>'12.lan'!D362</f>
        <v xml:space="preserve">BLZ Belize </v>
      </c>
      <c r="B45" s="392" t="s">
        <v>316</v>
      </c>
      <c r="C45" s="395">
        <v>2.0353237754932958</v>
      </c>
      <c r="D45" s="392" t="s">
        <v>173</v>
      </c>
      <c r="E45" s="392" t="s">
        <v>265</v>
      </c>
      <c r="F45" s="395">
        <v>3</v>
      </c>
      <c r="G45" s="395" t="s">
        <v>266</v>
      </c>
      <c r="H45" s="382"/>
      <c r="I45" s="347"/>
      <c r="J45" s="392" t="s">
        <v>317</v>
      </c>
      <c r="K45" s="347"/>
      <c r="L45" s="347"/>
      <c r="M45" s="347"/>
      <c r="N45" s="347"/>
      <c r="O45" s="347"/>
      <c r="P45" s="347"/>
      <c r="Q45" s="347"/>
      <c r="R45" s="347"/>
      <c r="S45" s="347"/>
      <c r="T45" s="347"/>
      <c r="U45" s="347"/>
      <c r="V45" s="347"/>
      <c r="W45" s="347"/>
      <c r="X45" s="347"/>
      <c r="Y45" s="347"/>
      <c r="Z45" s="347"/>
    </row>
    <row r="46" spans="1:26" ht="9.75" customHeight="1">
      <c r="A46" s="392" t="str">
        <f>'12.lan'!D363</f>
        <v xml:space="preserve">BMU Bermuda </v>
      </c>
      <c r="B46" s="392" t="s">
        <v>318</v>
      </c>
      <c r="C46" s="395">
        <v>1.0030456687149509</v>
      </c>
      <c r="D46" s="392" t="s">
        <v>266</v>
      </c>
      <c r="E46" s="392" t="s">
        <v>265</v>
      </c>
      <c r="F46" s="395">
        <v>3.52</v>
      </c>
      <c r="G46" s="395" t="s">
        <v>266</v>
      </c>
      <c r="H46" s="382"/>
      <c r="I46" s="347"/>
      <c r="J46" s="392" t="s">
        <v>319</v>
      </c>
      <c r="K46" s="347"/>
      <c r="L46" s="347"/>
      <c r="M46" s="347"/>
      <c r="N46" s="347"/>
      <c r="O46" s="347"/>
      <c r="P46" s="347"/>
      <c r="Q46" s="347"/>
      <c r="R46" s="347"/>
      <c r="S46" s="347"/>
      <c r="T46" s="347"/>
      <c r="U46" s="347"/>
      <c r="V46" s="347"/>
      <c r="W46" s="347"/>
      <c r="X46" s="347"/>
      <c r="Y46" s="347"/>
      <c r="Z46" s="347"/>
    </row>
    <row r="47" spans="1:26" ht="9.75" customHeight="1">
      <c r="A47" s="392" t="str">
        <f>'12.lan'!D364</f>
        <v xml:space="preserve">BOL Bolivia, Plurinational State of </v>
      </c>
      <c r="B47" s="392" t="s">
        <v>320</v>
      </c>
      <c r="C47" s="395">
        <v>3.0760427555263341</v>
      </c>
      <c r="D47" s="392" t="s">
        <v>173</v>
      </c>
      <c r="E47" s="392" t="s">
        <v>265</v>
      </c>
      <c r="F47" s="395">
        <v>3</v>
      </c>
      <c r="G47" s="395"/>
      <c r="H47" s="382"/>
      <c r="I47" s="347"/>
      <c r="J47" s="392" t="s">
        <v>321</v>
      </c>
      <c r="K47" s="347"/>
      <c r="L47" s="347"/>
      <c r="M47" s="347"/>
      <c r="N47" s="347"/>
      <c r="O47" s="347"/>
      <c r="P47" s="347"/>
      <c r="Q47" s="347"/>
      <c r="R47" s="347"/>
      <c r="S47" s="347"/>
      <c r="T47" s="347"/>
      <c r="U47" s="347"/>
      <c r="V47" s="347"/>
      <c r="W47" s="347"/>
      <c r="X47" s="347"/>
      <c r="Y47" s="347"/>
      <c r="Z47" s="347"/>
    </row>
    <row r="48" spans="1:26" ht="9.75" customHeight="1">
      <c r="A48" s="392" t="str">
        <f>'12.lan'!D365</f>
        <v xml:space="preserve">BRA Brazil </v>
      </c>
      <c r="B48" s="392" t="s">
        <v>322</v>
      </c>
      <c r="C48" s="395">
        <v>1.459826667677816</v>
      </c>
      <c r="D48" s="392" t="s">
        <v>173</v>
      </c>
      <c r="E48" s="392" t="s">
        <v>265</v>
      </c>
      <c r="F48" s="395">
        <v>5</v>
      </c>
      <c r="G48" s="395"/>
      <c r="H48" s="382"/>
      <c r="I48" s="347"/>
      <c r="J48" s="392" t="s">
        <v>323</v>
      </c>
      <c r="K48" s="347"/>
      <c r="L48" s="347"/>
      <c r="M48" s="347"/>
      <c r="N48" s="347"/>
      <c r="O48" s="347"/>
      <c r="P48" s="347"/>
      <c r="Q48" s="347"/>
      <c r="R48" s="347"/>
      <c r="S48" s="347"/>
      <c r="T48" s="347"/>
      <c r="U48" s="347"/>
      <c r="V48" s="347"/>
      <c r="W48" s="347"/>
      <c r="X48" s="347"/>
      <c r="Y48" s="347"/>
      <c r="Z48" s="347"/>
    </row>
    <row r="49" spans="1:26" ht="9.75" customHeight="1">
      <c r="A49" s="392" t="str">
        <f>'12.lan'!D366</f>
        <v xml:space="preserve">BRB Barbados </v>
      </c>
      <c r="B49" s="392" t="s">
        <v>324</v>
      </c>
      <c r="C49" s="395">
        <v>1.1583269849078759</v>
      </c>
      <c r="D49" s="392" t="s">
        <v>173</v>
      </c>
      <c r="E49" s="392" t="s">
        <v>265</v>
      </c>
      <c r="F49" s="395">
        <v>2</v>
      </c>
      <c r="G49" s="395" t="s">
        <v>266</v>
      </c>
      <c r="H49" s="382"/>
      <c r="I49" s="347"/>
      <c r="J49" s="392" t="s">
        <v>325</v>
      </c>
      <c r="K49" s="347"/>
      <c r="L49" s="347"/>
      <c r="M49" s="347"/>
      <c r="N49" s="347"/>
      <c r="O49" s="347"/>
      <c r="P49" s="347"/>
      <c r="Q49" s="347"/>
      <c r="R49" s="347"/>
      <c r="S49" s="347"/>
      <c r="T49" s="347"/>
      <c r="U49" s="347"/>
      <c r="V49" s="347"/>
      <c r="W49" s="347"/>
      <c r="X49" s="347"/>
      <c r="Y49" s="347"/>
      <c r="Z49" s="347"/>
    </row>
    <row r="50" spans="1:26" ht="9.75" customHeight="1">
      <c r="A50" s="392" t="str">
        <f>'12.lan'!D367</f>
        <v xml:space="preserve">BRN Brunei Darussalam </v>
      </c>
      <c r="B50" s="392" t="s">
        <v>326</v>
      </c>
      <c r="C50" s="395">
        <v>2.57404930341752</v>
      </c>
      <c r="D50" s="392" t="s">
        <v>173</v>
      </c>
      <c r="E50" s="392" t="s">
        <v>269</v>
      </c>
      <c r="F50" s="395">
        <v>4.47</v>
      </c>
      <c r="G50" s="395" t="s">
        <v>266</v>
      </c>
      <c r="H50" s="382"/>
      <c r="I50" s="347"/>
      <c r="J50" s="392" t="s">
        <v>327</v>
      </c>
      <c r="K50" s="347"/>
      <c r="L50" s="347"/>
      <c r="M50" s="347"/>
      <c r="N50" s="347"/>
      <c r="O50" s="347"/>
      <c r="P50" s="347"/>
      <c r="Q50" s="347"/>
      <c r="R50" s="347"/>
      <c r="S50" s="347"/>
      <c r="T50" s="347"/>
      <c r="U50" s="347"/>
      <c r="V50" s="347"/>
      <c r="W50" s="347"/>
      <c r="X50" s="347"/>
      <c r="Y50" s="347"/>
      <c r="Z50" s="347"/>
    </row>
    <row r="51" spans="1:26" ht="9.75" customHeight="1">
      <c r="A51" s="392" t="str">
        <f>'12.lan'!D368</f>
        <v xml:space="preserve">BTN Bhutan </v>
      </c>
      <c r="B51" s="392" t="s">
        <v>328</v>
      </c>
      <c r="C51" s="395">
        <v>3.250617364528241</v>
      </c>
      <c r="D51" s="392" t="s">
        <v>173</v>
      </c>
      <c r="E51" s="392" t="s">
        <v>269</v>
      </c>
      <c r="F51" s="395">
        <v>4.47</v>
      </c>
      <c r="G51" s="395" t="s">
        <v>266</v>
      </c>
      <c r="H51" s="382"/>
      <c r="I51" s="347"/>
      <c r="J51" s="392" t="s">
        <v>329</v>
      </c>
      <c r="K51" s="347"/>
      <c r="L51" s="347"/>
      <c r="M51" s="347"/>
      <c r="N51" s="347"/>
      <c r="O51" s="347"/>
      <c r="P51" s="347"/>
      <c r="Q51" s="347"/>
      <c r="R51" s="347"/>
      <c r="S51" s="347"/>
      <c r="T51" s="347"/>
      <c r="U51" s="347"/>
      <c r="V51" s="347"/>
      <c r="W51" s="347"/>
      <c r="X51" s="347"/>
      <c r="Y51" s="347"/>
      <c r="Z51" s="347"/>
    </row>
    <row r="52" spans="1:26" ht="9.75" customHeight="1">
      <c r="A52" s="392" t="str">
        <f>'12.lan'!D369</f>
        <v xml:space="preserve">BWA Botswana </v>
      </c>
      <c r="B52" s="392" t="s">
        <v>330</v>
      </c>
      <c r="C52" s="395">
        <v>2.3179879641264609</v>
      </c>
      <c r="D52" s="392" t="s">
        <v>173</v>
      </c>
      <c r="E52" s="392" t="s">
        <v>272</v>
      </c>
      <c r="F52" s="395">
        <v>4</v>
      </c>
      <c r="G52" s="395"/>
      <c r="H52" s="382"/>
      <c r="I52" s="347"/>
      <c r="J52" s="392" t="s">
        <v>331</v>
      </c>
      <c r="K52" s="347"/>
      <c r="L52" s="347"/>
      <c r="M52" s="347"/>
      <c r="N52" s="347"/>
      <c r="O52" s="347"/>
      <c r="P52" s="347"/>
      <c r="Q52" s="347"/>
      <c r="R52" s="347"/>
      <c r="S52" s="347"/>
      <c r="T52" s="347"/>
      <c r="U52" s="347"/>
      <c r="V52" s="347"/>
      <c r="W52" s="347"/>
      <c r="X52" s="347"/>
      <c r="Y52" s="347"/>
      <c r="Z52" s="347"/>
    </row>
    <row r="53" spans="1:26" ht="9.75" customHeight="1">
      <c r="A53" s="392" t="str">
        <f>'12.lan'!D370</f>
        <v xml:space="preserve">CAF Central African Republic </v>
      </c>
      <c r="B53" s="392" t="s">
        <v>332</v>
      </c>
      <c r="C53" s="395">
        <v>2.2689876935089188</v>
      </c>
      <c r="D53" s="392" t="s">
        <v>173</v>
      </c>
      <c r="E53" s="392" t="s">
        <v>272</v>
      </c>
      <c r="F53" s="395">
        <v>6</v>
      </c>
      <c r="G53" s="395" t="s">
        <v>266</v>
      </c>
      <c r="H53" s="382"/>
      <c r="I53" s="347"/>
      <c r="J53" s="392" t="s">
        <v>333</v>
      </c>
      <c r="K53" s="347"/>
      <c r="L53" s="347"/>
      <c r="M53" s="347"/>
      <c r="N53" s="347"/>
      <c r="O53" s="347"/>
      <c r="P53" s="347"/>
      <c r="Q53" s="347"/>
      <c r="R53" s="347"/>
      <c r="S53" s="347"/>
      <c r="T53" s="347"/>
      <c r="U53" s="347"/>
      <c r="V53" s="347"/>
      <c r="W53" s="347"/>
      <c r="X53" s="347"/>
      <c r="Y53" s="347"/>
      <c r="Z53" s="347"/>
    </row>
    <row r="54" spans="1:26" ht="9.75" customHeight="1">
      <c r="A54" s="392" t="str">
        <f>'12.lan'!D371</f>
        <v xml:space="preserve">CAN Canada </v>
      </c>
      <c r="B54" s="392" t="s">
        <v>334</v>
      </c>
      <c r="C54" s="395">
        <v>0.93653738034464029</v>
      </c>
      <c r="D54" s="392" t="s">
        <v>173</v>
      </c>
      <c r="E54" s="392" t="s">
        <v>265</v>
      </c>
      <c r="F54" s="395">
        <v>3</v>
      </c>
      <c r="G54" s="395"/>
      <c r="H54" s="382"/>
      <c r="I54" s="396"/>
      <c r="J54" s="392" t="s">
        <v>335</v>
      </c>
      <c r="K54" s="347"/>
      <c r="L54" s="347"/>
      <c r="M54" s="347"/>
      <c r="N54" s="347"/>
      <c r="O54" s="347"/>
      <c r="P54" s="347"/>
      <c r="Q54" s="347"/>
      <c r="R54" s="347"/>
      <c r="S54" s="347"/>
      <c r="T54" s="347"/>
      <c r="U54" s="347"/>
      <c r="V54" s="347"/>
      <c r="W54" s="347"/>
      <c r="X54" s="347"/>
      <c r="Y54" s="347"/>
      <c r="Z54" s="347"/>
    </row>
    <row r="55" spans="1:26" ht="9.75" customHeight="1">
      <c r="A55" s="392" t="str">
        <f>'12.lan'!D372</f>
        <v xml:space="preserve">CHE Switzerland </v>
      </c>
      <c r="B55" s="392" t="s">
        <v>336</v>
      </c>
      <c r="C55" s="395">
        <v>0.85919958856456613</v>
      </c>
      <c r="D55" s="392" t="s">
        <v>173</v>
      </c>
      <c r="E55" s="392" t="s">
        <v>275</v>
      </c>
      <c r="F55" s="395">
        <v>2</v>
      </c>
      <c r="G55" s="395" t="s">
        <v>266</v>
      </c>
      <c r="H55" s="382"/>
      <c r="I55" s="347"/>
      <c r="J55" s="392" t="s">
        <v>337</v>
      </c>
      <c r="K55" s="347"/>
      <c r="L55" s="347"/>
      <c r="M55" s="347"/>
      <c r="N55" s="347"/>
      <c r="O55" s="347"/>
      <c r="P55" s="347"/>
      <c r="Q55" s="347"/>
      <c r="R55" s="347"/>
      <c r="S55" s="347"/>
      <c r="T55" s="347"/>
      <c r="U55" s="347"/>
      <c r="V55" s="347"/>
      <c r="W55" s="347"/>
      <c r="X55" s="347"/>
      <c r="Y55" s="347"/>
      <c r="Z55" s="347"/>
    </row>
    <row r="56" spans="1:26" ht="9.75" customHeight="1">
      <c r="A56" s="392" t="str">
        <f>'12.lan'!D373</f>
        <v xml:space="preserve">CHL Chile </v>
      </c>
      <c r="B56" s="392" t="s">
        <v>338</v>
      </c>
      <c r="C56" s="395">
        <v>1.667037046656348</v>
      </c>
      <c r="D56" s="392" t="s">
        <v>173</v>
      </c>
      <c r="E56" s="392" t="s">
        <v>265</v>
      </c>
      <c r="F56" s="395">
        <v>4</v>
      </c>
      <c r="G56" s="395"/>
      <c r="H56" s="382"/>
      <c r="I56" s="347"/>
      <c r="J56" s="392" t="s">
        <v>339</v>
      </c>
      <c r="K56" s="347"/>
      <c r="L56" s="347"/>
      <c r="M56" s="347"/>
      <c r="N56" s="347"/>
      <c r="O56" s="347"/>
      <c r="P56" s="347"/>
      <c r="Q56" s="347"/>
      <c r="R56" s="347"/>
      <c r="S56" s="347"/>
      <c r="T56" s="347"/>
      <c r="U56" s="347"/>
      <c r="V56" s="347"/>
      <c r="W56" s="347"/>
      <c r="X56" s="347"/>
      <c r="Y56" s="347"/>
      <c r="Z56" s="347"/>
    </row>
    <row r="57" spans="1:26" ht="9.75" customHeight="1">
      <c r="A57" s="392" t="str">
        <f>'12.lan'!D374</f>
        <v xml:space="preserve">CHN China </v>
      </c>
      <c r="B57" s="392" t="s">
        <v>340</v>
      </c>
      <c r="C57" s="395">
        <v>2.35233446735832</v>
      </c>
      <c r="D57" s="392" t="s">
        <v>173</v>
      </c>
      <c r="E57" s="392" t="s">
        <v>269</v>
      </c>
      <c r="F57" s="395">
        <v>5</v>
      </c>
      <c r="G57" s="395"/>
      <c r="H57" s="382"/>
      <c r="I57" s="347"/>
      <c r="J57" s="392" t="s">
        <v>341</v>
      </c>
      <c r="K57" s="347"/>
      <c r="L57" s="347"/>
      <c r="M57" s="347"/>
      <c r="N57" s="347"/>
      <c r="O57" s="347"/>
      <c r="P57" s="347"/>
      <c r="Q57" s="347"/>
      <c r="R57" s="347"/>
      <c r="S57" s="347"/>
      <c r="T57" s="347"/>
      <c r="U57" s="347"/>
      <c r="V57" s="347"/>
      <c r="W57" s="347"/>
      <c r="X57" s="347"/>
      <c r="Y57" s="347"/>
      <c r="Z57" s="347"/>
    </row>
    <row r="58" spans="1:26" ht="9.75" customHeight="1">
      <c r="A58" s="392" t="str">
        <f>'12.lan'!D375</f>
        <v xml:space="preserve">CIV Côte d'Ivoire </v>
      </c>
      <c r="B58" s="392" t="s">
        <v>342</v>
      </c>
      <c r="C58" s="395">
        <v>2.4856580197619582</v>
      </c>
      <c r="D58" s="392" t="s">
        <v>173</v>
      </c>
      <c r="E58" s="392" t="s">
        <v>272</v>
      </c>
      <c r="F58" s="395">
        <v>4</v>
      </c>
      <c r="G58" s="395"/>
      <c r="H58" s="382"/>
      <c r="I58" s="347"/>
      <c r="J58" s="392" t="s">
        <v>343</v>
      </c>
      <c r="K58" s="347"/>
      <c r="L58" s="347"/>
      <c r="M58" s="347"/>
      <c r="N58" s="347"/>
      <c r="O58" s="347"/>
      <c r="P58" s="347"/>
      <c r="Q58" s="347"/>
      <c r="R58" s="347"/>
      <c r="S58" s="347"/>
      <c r="T58" s="347"/>
      <c r="U58" s="347"/>
      <c r="V58" s="347"/>
      <c r="W58" s="347"/>
      <c r="X58" s="347"/>
      <c r="Y58" s="347"/>
      <c r="Z58" s="347"/>
    </row>
    <row r="59" spans="1:26" ht="9.75" customHeight="1">
      <c r="A59" s="392" t="str">
        <f>'12.lan'!D376</f>
        <v xml:space="preserve">CMR Cameroon </v>
      </c>
      <c r="B59" s="392" t="s">
        <v>344</v>
      </c>
      <c r="C59" s="395">
        <v>2.5222030719002291</v>
      </c>
      <c r="D59" s="392" t="s">
        <v>173</v>
      </c>
      <c r="E59" s="392" t="s">
        <v>272</v>
      </c>
      <c r="F59" s="395">
        <v>4</v>
      </c>
      <c r="G59" s="395"/>
      <c r="H59" s="382"/>
      <c r="I59" s="347"/>
      <c r="J59" s="392" t="s">
        <v>345</v>
      </c>
      <c r="K59" s="347"/>
      <c r="L59" s="347"/>
      <c r="M59" s="347"/>
      <c r="N59" s="347"/>
      <c r="O59" s="347"/>
      <c r="P59" s="347"/>
      <c r="Q59" s="347"/>
      <c r="R59" s="347"/>
      <c r="S59" s="347"/>
      <c r="T59" s="347"/>
      <c r="U59" s="347"/>
      <c r="V59" s="347"/>
      <c r="W59" s="347"/>
      <c r="X59" s="347"/>
      <c r="Y59" s="347"/>
      <c r="Z59" s="347"/>
    </row>
    <row r="60" spans="1:26" ht="9.75" customHeight="1">
      <c r="A60" s="392" t="str">
        <f>'12.lan'!D377</f>
        <v xml:space="preserve">COD Congo, the Democratic Republic of the </v>
      </c>
      <c r="B60" s="392" t="s">
        <v>346</v>
      </c>
      <c r="C60" s="395">
        <v>2.2261428856799221</v>
      </c>
      <c r="D60" s="392" t="s">
        <v>173</v>
      </c>
      <c r="E60" s="392" t="s">
        <v>272</v>
      </c>
      <c r="F60" s="395">
        <v>2</v>
      </c>
      <c r="G60" s="395"/>
      <c r="H60" s="382"/>
      <c r="I60" s="347"/>
      <c r="J60" s="392" t="s">
        <v>347</v>
      </c>
      <c r="K60" s="347"/>
      <c r="L60" s="347"/>
      <c r="M60" s="347"/>
      <c r="N60" s="347"/>
      <c r="O60" s="347"/>
      <c r="P60" s="347"/>
      <c r="Q60" s="347"/>
      <c r="R60" s="347"/>
      <c r="S60" s="347"/>
      <c r="T60" s="347"/>
      <c r="U60" s="347"/>
      <c r="V60" s="347"/>
      <c r="W60" s="347"/>
      <c r="X60" s="347"/>
      <c r="Y60" s="347"/>
      <c r="Z60" s="347"/>
    </row>
    <row r="61" spans="1:26" ht="9.75" customHeight="1">
      <c r="A61" s="392" t="str">
        <f>'12.lan'!D378</f>
        <v xml:space="preserve">COG Congo </v>
      </c>
      <c r="B61" s="392" t="s">
        <v>348</v>
      </c>
      <c r="C61" s="395">
        <v>2.1352573348878519</v>
      </c>
      <c r="D61" s="392" t="s">
        <v>173</v>
      </c>
      <c r="E61" s="392" t="s">
        <v>272</v>
      </c>
      <c r="F61" s="395">
        <v>3.79</v>
      </c>
      <c r="G61" s="395"/>
      <c r="H61" s="382"/>
      <c r="I61" s="347"/>
      <c r="J61" s="392" t="s">
        <v>349</v>
      </c>
      <c r="K61" s="347"/>
      <c r="L61" s="347"/>
      <c r="M61" s="347"/>
      <c r="N61" s="347"/>
      <c r="O61" s="347"/>
      <c r="P61" s="347"/>
      <c r="Q61" s="347"/>
      <c r="R61" s="347"/>
      <c r="S61" s="347"/>
      <c r="T61" s="347"/>
      <c r="U61" s="347"/>
      <c r="V61" s="347"/>
      <c r="W61" s="347"/>
      <c r="X61" s="347"/>
      <c r="Y61" s="347"/>
      <c r="Z61" s="347"/>
    </row>
    <row r="62" spans="1:26" ht="9.75" customHeight="1">
      <c r="A62" s="392" t="str">
        <f>'12.lan'!D379</f>
        <v xml:space="preserve">COL Colombia </v>
      </c>
      <c r="B62" s="392" t="s">
        <v>350</v>
      </c>
      <c r="C62" s="395">
        <v>1.95182356759191</v>
      </c>
      <c r="D62" s="392" t="s">
        <v>173</v>
      </c>
      <c r="E62" s="392" t="s">
        <v>265</v>
      </c>
      <c r="F62" s="395">
        <v>5</v>
      </c>
      <c r="G62" s="395"/>
      <c r="H62" s="382"/>
      <c r="I62" s="347"/>
      <c r="J62" s="392" t="s">
        <v>351</v>
      </c>
      <c r="K62" s="347"/>
      <c r="L62" s="347"/>
      <c r="M62" s="347"/>
      <c r="N62" s="347"/>
      <c r="O62" s="347"/>
      <c r="P62" s="347"/>
      <c r="Q62" s="347"/>
      <c r="R62" s="347"/>
      <c r="S62" s="347"/>
      <c r="T62" s="347"/>
      <c r="U62" s="347"/>
      <c r="V62" s="347"/>
      <c r="W62" s="347"/>
      <c r="X62" s="347"/>
      <c r="Y62" s="347"/>
      <c r="Z62" s="347"/>
    </row>
    <row r="63" spans="1:26" ht="9.75" customHeight="1">
      <c r="A63" s="392" t="str">
        <f>'12.lan'!D380</f>
        <v xml:space="preserve">COM Comoros </v>
      </c>
      <c r="B63" s="392" t="s">
        <v>352</v>
      </c>
      <c r="C63" s="395">
        <v>2.0789532636991011</v>
      </c>
      <c r="D63" s="392" t="s">
        <v>173</v>
      </c>
      <c r="E63" s="392" t="s">
        <v>272</v>
      </c>
      <c r="F63" s="395">
        <v>3.79</v>
      </c>
      <c r="G63" s="395" t="s">
        <v>266</v>
      </c>
      <c r="H63" s="382"/>
      <c r="I63" s="347"/>
      <c r="J63" s="392" t="s">
        <v>353</v>
      </c>
      <c r="K63" s="347"/>
      <c r="L63" s="347"/>
      <c r="M63" s="347"/>
      <c r="N63" s="347"/>
      <c r="O63" s="347"/>
      <c r="P63" s="347"/>
      <c r="Q63" s="347"/>
      <c r="R63" s="347"/>
      <c r="S63" s="347"/>
      <c r="T63" s="347"/>
      <c r="U63" s="347"/>
      <c r="V63" s="347"/>
      <c r="W63" s="347"/>
      <c r="X63" s="347"/>
      <c r="Y63" s="347"/>
      <c r="Z63" s="347"/>
    </row>
    <row r="64" spans="1:26" ht="9.75" customHeight="1">
      <c r="A64" s="392" t="str">
        <f>'12.lan'!D381</f>
        <v xml:space="preserve">CPV Cape Verde </v>
      </c>
      <c r="B64" s="392" t="s">
        <v>354</v>
      </c>
      <c r="C64" s="395">
        <v>1.9826993856655779</v>
      </c>
      <c r="D64" s="392" t="s">
        <v>173</v>
      </c>
      <c r="E64" s="392" t="s">
        <v>272</v>
      </c>
      <c r="F64" s="395">
        <v>3.79</v>
      </c>
      <c r="G64" s="395" t="s">
        <v>266</v>
      </c>
      <c r="H64" s="382"/>
      <c r="I64" s="347"/>
      <c r="J64" s="392" t="s">
        <v>355</v>
      </c>
      <c r="K64" s="347"/>
      <c r="L64" s="347"/>
      <c r="M64" s="347"/>
      <c r="N64" s="347"/>
      <c r="O64" s="347"/>
      <c r="P64" s="347"/>
      <c r="Q64" s="347"/>
      <c r="R64" s="347"/>
      <c r="S64" s="347"/>
      <c r="T64" s="347"/>
      <c r="U64" s="347"/>
      <c r="V64" s="347"/>
      <c r="W64" s="347"/>
      <c r="X64" s="347"/>
      <c r="Y64" s="347"/>
      <c r="Z64" s="347"/>
    </row>
    <row r="65" spans="1:26" ht="9.75" customHeight="1">
      <c r="A65" s="392" t="str">
        <f>'12.lan'!D382</f>
        <v xml:space="preserve">CRI Costa Rica </v>
      </c>
      <c r="B65" s="392" t="s">
        <v>356</v>
      </c>
      <c r="C65" s="395">
        <v>1.7868102773319261</v>
      </c>
      <c r="D65" s="392" t="s">
        <v>173</v>
      </c>
      <c r="E65" s="392" t="s">
        <v>265</v>
      </c>
      <c r="F65" s="395">
        <v>2</v>
      </c>
      <c r="G65" s="395"/>
      <c r="H65" s="382"/>
      <c r="I65" s="347"/>
      <c r="J65" s="392" t="s">
        <v>357</v>
      </c>
      <c r="K65" s="347"/>
      <c r="L65" s="347"/>
      <c r="M65" s="347"/>
      <c r="N65" s="347"/>
      <c r="O65" s="347"/>
      <c r="P65" s="347"/>
      <c r="Q65" s="347"/>
      <c r="R65" s="347"/>
      <c r="S65" s="347"/>
      <c r="T65" s="347"/>
      <c r="U65" s="347"/>
      <c r="V65" s="347"/>
      <c r="W65" s="347"/>
      <c r="X65" s="347"/>
      <c r="Y65" s="347"/>
      <c r="Z65" s="347"/>
    </row>
    <row r="66" spans="1:26" ht="9.75" customHeight="1">
      <c r="A66" s="392" t="str">
        <f>'12.lan'!D383</f>
        <v xml:space="preserve">CUB Cuba </v>
      </c>
      <c r="B66" s="392" t="s">
        <v>358</v>
      </c>
      <c r="C66" s="395">
        <v>1.834346114968979</v>
      </c>
      <c r="D66" s="392" t="s">
        <v>266</v>
      </c>
      <c r="E66" s="392" t="s">
        <v>265</v>
      </c>
      <c r="F66" s="395">
        <v>3.52</v>
      </c>
      <c r="G66" s="395" t="s">
        <v>266</v>
      </c>
      <c r="H66" s="382"/>
      <c r="I66" s="347"/>
      <c r="J66" s="392" t="s">
        <v>359</v>
      </c>
      <c r="K66" s="347"/>
      <c r="L66" s="347"/>
      <c r="M66" s="347"/>
      <c r="N66" s="347"/>
      <c r="O66" s="347"/>
      <c r="P66" s="347"/>
      <c r="Q66" s="347"/>
      <c r="R66" s="347"/>
      <c r="S66" s="347"/>
      <c r="T66" s="347"/>
      <c r="U66" s="347"/>
      <c r="V66" s="347"/>
      <c r="W66" s="347"/>
      <c r="X66" s="347"/>
      <c r="Y66" s="347"/>
      <c r="Z66" s="347"/>
    </row>
    <row r="67" spans="1:26" ht="9.75" customHeight="1">
      <c r="A67" s="392" t="str">
        <f>'12.lan'!D384</f>
        <v xml:space="preserve">CUW Curaçao </v>
      </c>
      <c r="B67" s="392" t="s">
        <v>360</v>
      </c>
      <c r="C67" s="395">
        <v>1.834346114968979</v>
      </c>
      <c r="D67" s="392" t="s">
        <v>266</v>
      </c>
      <c r="E67" s="392" t="s">
        <v>265</v>
      </c>
      <c r="F67" s="395">
        <v>3.52</v>
      </c>
      <c r="G67" s="395" t="s">
        <v>266</v>
      </c>
      <c r="H67" s="382"/>
      <c r="I67" s="347"/>
      <c r="J67" s="392" t="s">
        <v>361</v>
      </c>
      <c r="K67" s="347"/>
      <c r="L67" s="347"/>
      <c r="M67" s="347"/>
      <c r="N67" s="347"/>
      <c r="O67" s="347"/>
      <c r="P67" s="347"/>
      <c r="Q67" s="347"/>
      <c r="R67" s="347"/>
      <c r="S67" s="347"/>
      <c r="T67" s="347"/>
      <c r="U67" s="347"/>
      <c r="V67" s="347"/>
      <c r="W67" s="347"/>
      <c r="X67" s="347"/>
      <c r="Y67" s="347"/>
      <c r="Z67" s="347"/>
    </row>
    <row r="68" spans="1:26" ht="9.75" customHeight="1">
      <c r="A68" s="392" t="str">
        <f>'12.lan'!D385</f>
        <v xml:space="preserve">CYM Cayman Islands </v>
      </c>
      <c r="B68" s="392" t="s">
        <v>362</v>
      </c>
      <c r="C68" s="395">
        <v>0.89501403196916274</v>
      </c>
      <c r="D68" s="392">
        <v>2017</v>
      </c>
      <c r="E68" s="392" t="s">
        <v>265</v>
      </c>
      <c r="F68" s="395">
        <v>3.52</v>
      </c>
      <c r="G68" s="395" t="s">
        <v>266</v>
      </c>
      <c r="H68" s="382"/>
      <c r="I68" s="347"/>
      <c r="J68" s="392" t="s">
        <v>363</v>
      </c>
      <c r="K68" s="347"/>
      <c r="L68" s="347"/>
      <c r="M68" s="347"/>
      <c r="N68" s="347"/>
      <c r="O68" s="347"/>
      <c r="P68" s="347"/>
      <c r="Q68" s="347"/>
      <c r="R68" s="347"/>
      <c r="S68" s="347"/>
      <c r="T68" s="347"/>
      <c r="U68" s="347"/>
      <c r="V68" s="347"/>
      <c r="W68" s="347"/>
      <c r="X68" s="347"/>
      <c r="Y68" s="347"/>
      <c r="Z68" s="347"/>
    </row>
    <row r="69" spans="1:26" ht="9.75" customHeight="1">
      <c r="A69" s="392" t="str">
        <f>'12.lan'!D386</f>
        <v xml:space="preserve">CYP Cyprus </v>
      </c>
      <c r="B69" s="392" t="s">
        <v>364</v>
      </c>
      <c r="C69" s="395">
        <v>1.2223340259470401</v>
      </c>
      <c r="D69" s="392" t="s">
        <v>173</v>
      </c>
      <c r="E69" s="392" t="s">
        <v>269</v>
      </c>
      <c r="F69" s="395">
        <v>4.47</v>
      </c>
      <c r="G69" s="395" t="s">
        <v>266</v>
      </c>
      <c r="H69" s="382"/>
      <c r="I69" s="347"/>
      <c r="J69" s="392" t="s">
        <v>365</v>
      </c>
      <c r="K69" s="347"/>
      <c r="L69" s="347"/>
      <c r="M69" s="347"/>
      <c r="N69" s="347"/>
      <c r="O69" s="347"/>
      <c r="P69" s="347"/>
      <c r="Q69" s="347"/>
      <c r="R69" s="347"/>
      <c r="S69" s="347"/>
      <c r="T69" s="347"/>
      <c r="U69" s="347"/>
      <c r="V69" s="347"/>
      <c r="W69" s="347"/>
      <c r="X69" s="347"/>
      <c r="Y69" s="347"/>
      <c r="Z69" s="347"/>
    </row>
    <row r="70" spans="1:26" ht="9.75" customHeight="1">
      <c r="A70" s="392" t="str">
        <f>'12.lan'!D387</f>
        <v xml:space="preserve">CZE Czech Republic </v>
      </c>
      <c r="B70" s="392" t="s">
        <v>366</v>
      </c>
      <c r="C70" s="395">
        <v>1.701434704183256</v>
      </c>
      <c r="D70" s="392" t="s">
        <v>173</v>
      </c>
      <c r="E70" s="392" t="s">
        <v>275</v>
      </c>
      <c r="F70" s="395">
        <v>2</v>
      </c>
      <c r="G70" s="395"/>
      <c r="H70" s="382"/>
      <c r="I70" s="347"/>
      <c r="J70" s="392" t="s">
        <v>367</v>
      </c>
      <c r="K70" s="347"/>
      <c r="L70" s="347"/>
      <c r="M70" s="347"/>
      <c r="N70" s="347"/>
      <c r="O70" s="347"/>
      <c r="P70" s="347"/>
      <c r="Q70" s="347"/>
      <c r="R70" s="347"/>
      <c r="S70" s="347"/>
      <c r="T70" s="347"/>
      <c r="U70" s="347"/>
      <c r="V70" s="347"/>
      <c r="W70" s="347"/>
      <c r="X70" s="347"/>
      <c r="Y70" s="347"/>
      <c r="Z70" s="347"/>
    </row>
    <row r="71" spans="1:26" ht="9.75" customHeight="1">
      <c r="A71" s="392" t="str">
        <f>'12.lan'!D388</f>
        <v xml:space="preserve">DEU Germany </v>
      </c>
      <c r="B71" s="392" t="s">
        <v>368</v>
      </c>
      <c r="C71" s="395">
        <v>1.1178803033419771</v>
      </c>
      <c r="D71" s="392" t="s">
        <v>173</v>
      </c>
      <c r="E71" s="392" t="s">
        <v>275</v>
      </c>
      <c r="F71" s="395">
        <v>1</v>
      </c>
      <c r="G71" s="395"/>
      <c r="H71" s="382"/>
      <c r="I71" s="347"/>
      <c r="J71" s="392" t="s">
        <v>369</v>
      </c>
      <c r="K71" s="347"/>
      <c r="L71" s="347"/>
      <c r="M71" s="347"/>
      <c r="N71" s="347"/>
      <c r="O71" s="347"/>
      <c r="P71" s="347"/>
      <c r="Q71" s="347"/>
      <c r="R71" s="347"/>
      <c r="S71" s="347"/>
      <c r="T71" s="347"/>
      <c r="U71" s="347"/>
      <c r="V71" s="347"/>
      <c r="W71" s="347"/>
      <c r="X71" s="347"/>
      <c r="Y71" s="347"/>
      <c r="Z71" s="347"/>
    </row>
    <row r="72" spans="1:26" ht="9.75" customHeight="1">
      <c r="A72" s="392" t="str">
        <f>'12.lan'!D389</f>
        <v xml:space="preserve">DJI Djibouti </v>
      </c>
      <c r="B72" s="392" t="s">
        <v>370</v>
      </c>
      <c r="C72" s="395">
        <v>2.514550394779445</v>
      </c>
      <c r="D72" s="392" t="s">
        <v>266</v>
      </c>
      <c r="E72" s="392" t="s">
        <v>272</v>
      </c>
      <c r="F72" s="395">
        <v>4</v>
      </c>
      <c r="G72" s="395" t="s">
        <v>266</v>
      </c>
      <c r="H72" s="382"/>
      <c r="I72" s="347"/>
      <c r="J72" s="392" t="s">
        <v>371</v>
      </c>
      <c r="K72" s="347"/>
      <c r="L72" s="347"/>
      <c r="M72" s="347"/>
      <c r="N72" s="347"/>
      <c r="O72" s="347"/>
      <c r="P72" s="347"/>
      <c r="Q72" s="347"/>
      <c r="R72" s="347"/>
      <c r="S72" s="347"/>
      <c r="T72" s="347"/>
      <c r="U72" s="347"/>
      <c r="V72" s="347"/>
      <c r="W72" s="347"/>
      <c r="X72" s="347"/>
      <c r="Y72" s="347"/>
      <c r="Z72" s="347"/>
    </row>
    <row r="73" spans="1:26" ht="9.75" customHeight="1">
      <c r="A73" s="392" t="str">
        <f>'12.lan'!D390</f>
        <v xml:space="preserve">DMA Dominica </v>
      </c>
      <c r="B73" s="392" t="s">
        <v>372</v>
      </c>
      <c r="C73" s="395">
        <v>1.66257623602982</v>
      </c>
      <c r="D73" s="392" t="s">
        <v>173</v>
      </c>
      <c r="E73" s="392" t="s">
        <v>265</v>
      </c>
      <c r="F73" s="395">
        <v>2</v>
      </c>
      <c r="G73" s="395" t="s">
        <v>266</v>
      </c>
      <c r="H73" s="382"/>
      <c r="I73" s="347"/>
      <c r="J73" s="392" t="s">
        <v>373</v>
      </c>
      <c r="K73" s="347"/>
      <c r="L73" s="347"/>
      <c r="M73" s="347"/>
      <c r="N73" s="347"/>
      <c r="O73" s="347"/>
      <c r="P73" s="347"/>
      <c r="Q73" s="347"/>
      <c r="R73" s="347"/>
      <c r="S73" s="347"/>
      <c r="T73" s="347"/>
      <c r="U73" s="347"/>
      <c r="V73" s="347"/>
      <c r="W73" s="347"/>
      <c r="X73" s="347"/>
      <c r="Y73" s="347"/>
      <c r="Z73" s="347"/>
    </row>
    <row r="74" spans="1:26" ht="9.75" customHeight="1">
      <c r="A74" s="392" t="str">
        <f>'12.lan'!D391</f>
        <v xml:space="preserve">DNK Denmark </v>
      </c>
      <c r="B74" s="392" t="s">
        <v>374</v>
      </c>
      <c r="C74" s="395">
        <v>0.87158518994906831</v>
      </c>
      <c r="D74" s="392" t="s">
        <v>173</v>
      </c>
      <c r="E74" s="392" t="s">
        <v>275</v>
      </c>
      <c r="F74" s="395">
        <v>1</v>
      </c>
      <c r="G74" s="395"/>
      <c r="H74" s="382"/>
      <c r="I74" s="347"/>
      <c r="J74" s="392" t="s">
        <v>375</v>
      </c>
      <c r="K74" s="347"/>
      <c r="L74" s="347"/>
      <c r="M74" s="347"/>
      <c r="N74" s="347"/>
      <c r="O74" s="347"/>
      <c r="P74" s="347"/>
      <c r="Q74" s="347"/>
      <c r="R74" s="347"/>
      <c r="S74" s="347"/>
      <c r="T74" s="347"/>
      <c r="U74" s="347"/>
      <c r="V74" s="347"/>
      <c r="W74" s="347"/>
      <c r="X74" s="347"/>
      <c r="Y74" s="347"/>
      <c r="Z74" s="347"/>
    </row>
    <row r="75" spans="1:26" ht="9.75" customHeight="1">
      <c r="A75" s="392" t="str">
        <f>'12.lan'!D392</f>
        <v xml:space="preserve">DOM Dominican Republic </v>
      </c>
      <c r="B75" s="392" t="s">
        <v>376</v>
      </c>
      <c r="C75" s="395">
        <v>2.3056407566549151</v>
      </c>
      <c r="D75" s="392" t="s">
        <v>173</v>
      </c>
      <c r="E75" s="392" t="s">
        <v>265</v>
      </c>
      <c r="F75" s="395">
        <v>2</v>
      </c>
      <c r="G75" s="395"/>
      <c r="H75" s="382"/>
      <c r="I75" s="347"/>
      <c r="J75" s="392" t="s">
        <v>377</v>
      </c>
      <c r="K75" s="347"/>
      <c r="L75" s="347"/>
      <c r="M75" s="347"/>
      <c r="N75" s="347"/>
      <c r="O75" s="347"/>
      <c r="P75" s="347"/>
      <c r="Q75" s="347"/>
      <c r="R75" s="347"/>
      <c r="S75" s="347"/>
      <c r="T75" s="347"/>
      <c r="U75" s="347"/>
      <c r="V75" s="347"/>
      <c r="W75" s="347"/>
      <c r="X75" s="347"/>
      <c r="Y75" s="347"/>
      <c r="Z75" s="347"/>
    </row>
    <row r="76" spans="1:26" ht="9.75" customHeight="1">
      <c r="A76" s="392" t="str">
        <f>'12.lan'!D393</f>
        <v xml:space="preserve">DZA Algeria </v>
      </c>
      <c r="B76" s="392" t="s">
        <v>378</v>
      </c>
      <c r="C76" s="395">
        <v>3.2494892932790038</v>
      </c>
      <c r="D76" s="392" t="s">
        <v>173</v>
      </c>
      <c r="E76" s="392" t="s">
        <v>272</v>
      </c>
      <c r="F76" s="395">
        <v>5</v>
      </c>
      <c r="G76" s="395"/>
      <c r="H76" s="382"/>
      <c r="I76" s="347"/>
      <c r="J76" s="392" t="s">
        <v>379</v>
      </c>
      <c r="K76" s="347"/>
      <c r="L76" s="347"/>
      <c r="M76" s="347"/>
      <c r="N76" s="347"/>
      <c r="O76" s="347"/>
      <c r="P76" s="347"/>
      <c r="Q76" s="347"/>
      <c r="R76" s="347"/>
      <c r="S76" s="347"/>
      <c r="T76" s="347"/>
      <c r="U76" s="347"/>
      <c r="V76" s="347"/>
      <c r="W76" s="347"/>
      <c r="X76" s="347"/>
      <c r="Y76" s="347"/>
      <c r="Z76" s="347"/>
    </row>
    <row r="77" spans="1:26" ht="9.75" customHeight="1">
      <c r="A77" s="392" t="str">
        <f>'12.lan'!D394</f>
        <v xml:space="preserve">ECU Ecuador </v>
      </c>
      <c r="B77" s="392" t="s">
        <v>380</v>
      </c>
      <c r="C77" s="395">
        <v>2.2631013315085902</v>
      </c>
      <c r="D77" s="392" t="s">
        <v>173</v>
      </c>
      <c r="E77" s="392" t="s">
        <v>265</v>
      </c>
      <c r="F77" s="395">
        <v>5</v>
      </c>
      <c r="G77" s="395"/>
      <c r="H77" s="382"/>
      <c r="I77" s="347"/>
      <c r="J77" s="392" t="s">
        <v>381</v>
      </c>
      <c r="K77" s="347"/>
      <c r="L77" s="347"/>
      <c r="M77" s="347"/>
      <c r="N77" s="347"/>
      <c r="O77" s="347"/>
      <c r="P77" s="347"/>
      <c r="Q77" s="347"/>
      <c r="R77" s="347"/>
      <c r="S77" s="347"/>
      <c r="T77" s="347"/>
      <c r="U77" s="347"/>
      <c r="V77" s="347"/>
      <c r="W77" s="347"/>
      <c r="X77" s="347"/>
      <c r="Y77" s="347"/>
      <c r="Z77" s="347"/>
    </row>
    <row r="78" spans="1:26" ht="9.75" customHeight="1">
      <c r="A78" s="392" t="str">
        <f>'12.lan'!D395</f>
        <v xml:space="preserve">EGY Egypt </v>
      </c>
      <c r="B78" s="392" t="s">
        <v>382</v>
      </c>
      <c r="C78" s="395">
        <v>4.2693338580746198</v>
      </c>
      <c r="D78" s="392" t="s">
        <v>173</v>
      </c>
      <c r="E78" s="392" t="s">
        <v>272</v>
      </c>
      <c r="F78" s="395">
        <v>5</v>
      </c>
      <c r="G78" s="395"/>
      <c r="H78" s="382"/>
      <c r="I78" s="347"/>
      <c r="J78" s="392" t="s">
        <v>383</v>
      </c>
      <c r="K78" s="347"/>
      <c r="L78" s="347"/>
      <c r="M78" s="347"/>
      <c r="N78" s="347"/>
      <c r="O78" s="347"/>
      <c r="P78" s="347"/>
      <c r="Q78" s="347"/>
      <c r="R78" s="347"/>
      <c r="S78" s="347"/>
      <c r="T78" s="347"/>
      <c r="U78" s="347"/>
      <c r="V78" s="347"/>
      <c r="W78" s="347"/>
      <c r="X78" s="347"/>
      <c r="Y78" s="347"/>
      <c r="Z78" s="347"/>
    </row>
    <row r="79" spans="1:26" ht="9.75" customHeight="1">
      <c r="A79" s="392" t="str">
        <f>'12.lan'!D396</f>
        <v xml:space="preserve">ERI Eritrea </v>
      </c>
      <c r="B79" s="392" t="s">
        <v>384</v>
      </c>
      <c r="C79" s="395">
        <v>2.514550394779445</v>
      </c>
      <c r="D79" s="392" t="s">
        <v>266</v>
      </c>
      <c r="E79" s="392" t="s">
        <v>272</v>
      </c>
      <c r="F79" s="395">
        <v>5</v>
      </c>
      <c r="G79" s="395" t="s">
        <v>266</v>
      </c>
      <c r="H79" s="382"/>
      <c r="I79" s="347"/>
      <c r="J79" s="392" t="s">
        <v>385</v>
      </c>
      <c r="K79" s="347"/>
      <c r="L79" s="347"/>
      <c r="M79" s="347"/>
      <c r="N79" s="347"/>
      <c r="O79" s="347"/>
      <c r="P79" s="347"/>
      <c r="Q79" s="347"/>
      <c r="R79" s="347"/>
      <c r="S79" s="347"/>
      <c r="T79" s="347"/>
      <c r="U79" s="347"/>
      <c r="V79" s="347"/>
      <c r="W79" s="347"/>
      <c r="X79" s="347"/>
      <c r="Y79" s="347"/>
      <c r="Z79" s="347"/>
    </row>
    <row r="80" spans="1:26" ht="9.75" customHeight="1">
      <c r="A80" s="392" t="str">
        <f>'12.lan'!D397</f>
        <v xml:space="preserve">ESP Spain </v>
      </c>
      <c r="B80" s="392" t="s">
        <v>386</v>
      </c>
      <c r="C80" s="395">
        <v>1.205339693880032</v>
      </c>
      <c r="D80" s="392" t="s">
        <v>173</v>
      </c>
      <c r="E80" s="392" t="s">
        <v>275</v>
      </c>
      <c r="F80" s="395">
        <v>3</v>
      </c>
      <c r="G80" s="395"/>
      <c r="H80" s="382"/>
      <c r="I80" s="347"/>
      <c r="J80" s="392" t="s">
        <v>387</v>
      </c>
      <c r="K80" s="347"/>
      <c r="L80" s="347"/>
      <c r="M80" s="347"/>
      <c r="N80" s="347"/>
      <c r="O80" s="347"/>
      <c r="P80" s="347"/>
      <c r="Q80" s="347"/>
      <c r="R80" s="347"/>
      <c r="S80" s="347"/>
      <c r="T80" s="347"/>
      <c r="U80" s="347"/>
      <c r="V80" s="347"/>
      <c r="W80" s="347"/>
      <c r="X80" s="347"/>
      <c r="Y80" s="347"/>
      <c r="Z80" s="347"/>
    </row>
    <row r="81" spans="1:26" ht="9.75" customHeight="1">
      <c r="A81" s="392" t="str">
        <f>'12.lan'!D398</f>
        <v xml:space="preserve">EST Estonia </v>
      </c>
      <c r="B81" s="392" t="s">
        <v>388</v>
      </c>
      <c r="C81" s="395">
        <v>1.802823588900454</v>
      </c>
      <c r="D81" s="392" t="s">
        <v>173</v>
      </c>
      <c r="E81" s="392" t="s">
        <v>275</v>
      </c>
      <c r="F81" s="395">
        <v>2</v>
      </c>
      <c r="G81" s="395"/>
      <c r="H81" s="382"/>
      <c r="I81" s="347"/>
      <c r="J81" s="392" t="s">
        <v>389</v>
      </c>
      <c r="K81" s="347"/>
      <c r="L81" s="347"/>
      <c r="M81" s="347"/>
      <c r="N81" s="347"/>
      <c r="O81" s="347"/>
      <c r="P81" s="347"/>
      <c r="Q81" s="347"/>
      <c r="R81" s="347"/>
      <c r="S81" s="347"/>
      <c r="T81" s="347"/>
      <c r="U81" s="347"/>
      <c r="V81" s="347"/>
      <c r="W81" s="347"/>
      <c r="X81" s="347"/>
      <c r="Y81" s="347"/>
      <c r="Z81" s="347"/>
    </row>
    <row r="82" spans="1:26" ht="9.75" customHeight="1">
      <c r="A82" s="392" t="str">
        <f>'12.lan'!D399</f>
        <v xml:space="preserve">ETH Ethiopia </v>
      </c>
      <c r="B82" s="392" t="s">
        <v>390</v>
      </c>
      <c r="C82" s="395">
        <v>3.5457089832703841</v>
      </c>
      <c r="D82" s="392" t="s">
        <v>173</v>
      </c>
      <c r="E82" s="392" t="s">
        <v>272</v>
      </c>
      <c r="F82" s="395">
        <v>4</v>
      </c>
      <c r="G82" s="395"/>
      <c r="H82" s="382"/>
      <c r="I82" s="347"/>
      <c r="J82" s="392" t="s">
        <v>391</v>
      </c>
      <c r="K82" s="347"/>
      <c r="L82" s="347"/>
      <c r="M82" s="347"/>
      <c r="N82" s="347"/>
      <c r="O82" s="347"/>
      <c r="P82" s="347"/>
      <c r="Q82" s="347"/>
      <c r="R82" s="347"/>
      <c r="S82" s="347"/>
      <c r="T82" s="347"/>
      <c r="U82" s="347"/>
      <c r="V82" s="347"/>
      <c r="W82" s="347"/>
      <c r="X82" s="347"/>
      <c r="Y82" s="347"/>
      <c r="Z82" s="347"/>
    </row>
    <row r="83" spans="1:26" ht="9.75" customHeight="1">
      <c r="A83" s="392" t="str">
        <f>'12.lan'!D400</f>
        <v xml:space="preserve">FIN Finland </v>
      </c>
      <c r="B83" s="392" t="s">
        <v>392</v>
      </c>
      <c r="C83" s="395">
        <v>0.99318659849216051</v>
      </c>
      <c r="D83" s="392" t="s">
        <v>173</v>
      </c>
      <c r="E83" s="392" t="s">
        <v>275</v>
      </c>
      <c r="F83" s="395">
        <v>1</v>
      </c>
      <c r="G83" s="395"/>
      <c r="H83" s="382"/>
      <c r="I83" s="347"/>
      <c r="J83" s="392" t="s">
        <v>393</v>
      </c>
      <c r="K83" s="347"/>
      <c r="L83" s="347"/>
      <c r="M83" s="347"/>
      <c r="N83" s="347"/>
      <c r="O83" s="347"/>
      <c r="P83" s="347"/>
      <c r="Q83" s="347"/>
      <c r="R83" s="347"/>
      <c r="S83" s="347"/>
      <c r="T83" s="347"/>
      <c r="U83" s="347"/>
      <c r="V83" s="347"/>
      <c r="W83" s="347"/>
      <c r="X83" s="347"/>
      <c r="Y83" s="347"/>
      <c r="Z83" s="347"/>
    </row>
    <row r="84" spans="1:26" ht="9.75" customHeight="1">
      <c r="A84" s="392" t="str">
        <f>'12.lan'!D401</f>
        <v xml:space="preserve">FJI Fiji </v>
      </c>
      <c r="B84" s="392" t="s">
        <v>394</v>
      </c>
      <c r="C84" s="395">
        <v>2.2688294423555622</v>
      </c>
      <c r="D84" s="392" t="s">
        <v>173</v>
      </c>
      <c r="E84" s="392" t="s">
        <v>286</v>
      </c>
      <c r="F84" s="395">
        <v>4</v>
      </c>
      <c r="G84" s="395" t="s">
        <v>266</v>
      </c>
      <c r="H84" s="382"/>
      <c r="I84" s="347"/>
      <c r="J84" s="392" t="s">
        <v>395</v>
      </c>
      <c r="K84" s="347"/>
      <c r="L84" s="347"/>
      <c r="M84" s="347"/>
      <c r="N84" s="347"/>
      <c r="O84" s="347"/>
      <c r="P84" s="347"/>
      <c r="Q84" s="347"/>
      <c r="R84" s="347"/>
      <c r="S84" s="347"/>
      <c r="T84" s="347"/>
      <c r="U84" s="347"/>
      <c r="V84" s="347"/>
      <c r="W84" s="347"/>
      <c r="X84" s="347"/>
      <c r="Y84" s="347"/>
      <c r="Z84" s="347"/>
    </row>
    <row r="85" spans="1:26" ht="9.75" customHeight="1">
      <c r="A85" s="392" t="str">
        <f>'12.lan'!D402</f>
        <v xml:space="preserve">FRA France </v>
      </c>
      <c r="B85" s="392" t="s">
        <v>396</v>
      </c>
      <c r="C85" s="395">
        <v>1.038448762631057</v>
      </c>
      <c r="D85" s="392" t="s">
        <v>173</v>
      </c>
      <c r="E85" s="392" t="s">
        <v>275</v>
      </c>
      <c r="F85" s="395">
        <v>2</v>
      </c>
      <c r="G85" s="395"/>
      <c r="H85" s="382"/>
      <c r="I85" s="347"/>
      <c r="J85" s="392" t="s">
        <v>397</v>
      </c>
      <c r="K85" s="347"/>
      <c r="L85" s="347"/>
      <c r="M85" s="347"/>
      <c r="N85" s="347"/>
      <c r="O85" s="347"/>
      <c r="P85" s="347"/>
      <c r="Q85" s="347"/>
      <c r="R85" s="347"/>
      <c r="S85" s="347"/>
      <c r="T85" s="347"/>
      <c r="U85" s="347"/>
      <c r="V85" s="347"/>
      <c r="W85" s="347"/>
      <c r="X85" s="347"/>
      <c r="Y85" s="347"/>
      <c r="Z85" s="347"/>
    </row>
    <row r="86" spans="1:26" ht="9.75" customHeight="1">
      <c r="A86" s="392" t="str">
        <f>'12.lan'!D403</f>
        <v xml:space="preserve">FRO Faroe Islands </v>
      </c>
      <c r="B86" s="392" t="s">
        <v>398</v>
      </c>
      <c r="C86" s="395">
        <v>1.0331402674066741</v>
      </c>
      <c r="D86" s="392" t="s">
        <v>266</v>
      </c>
      <c r="E86" s="392" t="s">
        <v>275</v>
      </c>
      <c r="F86" s="395">
        <v>2.5499999999999998</v>
      </c>
      <c r="G86" s="395" t="s">
        <v>266</v>
      </c>
      <c r="H86" s="382"/>
      <c r="I86" s="347"/>
      <c r="J86" s="392" t="s">
        <v>399</v>
      </c>
      <c r="K86" s="347"/>
      <c r="L86" s="347"/>
      <c r="M86" s="347"/>
      <c r="N86" s="347"/>
      <c r="O86" s="347"/>
      <c r="P86" s="347"/>
      <c r="Q86" s="347"/>
      <c r="R86" s="347"/>
      <c r="S86" s="347"/>
      <c r="T86" s="347"/>
      <c r="U86" s="347"/>
      <c r="V86" s="347"/>
      <c r="W86" s="347"/>
      <c r="X86" s="347"/>
      <c r="Y86" s="347"/>
      <c r="Z86" s="347"/>
    </row>
    <row r="87" spans="1:26" ht="9.75" customHeight="1">
      <c r="A87" s="392" t="str">
        <f>'12.lan'!D404</f>
        <v xml:space="preserve">FSM Micronesia, Federated States of </v>
      </c>
      <c r="B87" s="392" t="s">
        <v>400</v>
      </c>
      <c r="C87" s="395">
        <v>1.302143622872137</v>
      </c>
      <c r="D87" s="392" t="s">
        <v>173</v>
      </c>
      <c r="E87" s="392" t="s">
        <v>286</v>
      </c>
      <c r="F87" s="395">
        <v>4.05</v>
      </c>
      <c r="G87" s="395" t="s">
        <v>266</v>
      </c>
      <c r="H87" s="382"/>
      <c r="I87" s="347"/>
      <c r="J87" s="392" t="s">
        <v>401</v>
      </c>
      <c r="K87" s="347"/>
      <c r="L87" s="347"/>
      <c r="M87" s="347"/>
      <c r="N87" s="347"/>
      <c r="O87" s="347"/>
      <c r="P87" s="347"/>
      <c r="Q87" s="347"/>
      <c r="R87" s="347"/>
      <c r="S87" s="347"/>
      <c r="T87" s="347"/>
      <c r="U87" s="347"/>
      <c r="V87" s="347"/>
      <c r="W87" s="347"/>
      <c r="X87" s="347"/>
      <c r="Y87" s="347"/>
      <c r="Z87" s="347"/>
    </row>
    <row r="88" spans="1:26" ht="9.75" customHeight="1">
      <c r="A88" s="392" t="str">
        <f>'12.lan'!D405</f>
        <v xml:space="preserve">GAB Gabon </v>
      </c>
      <c r="B88" s="392" t="s">
        <v>402</v>
      </c>
      <c r="C88" s="395">
        <v>1.976869282341726</v>
      </c>
      <c r="D88" s="392" t="s">
        <v>173</v>
      </c>
      <c r="E88" s="392" t="s">
        <v>272</v>
      </c>
      <c r="F88" s="395">
        <v>3.79</v>
      </c>
      <c r="G88" s="395" t="s">
        <v>266</v>
      </c>
      <c r="H88" s="382"/>
      <c r="I88" s="347"/>
      <c r="J88" s="392" t="s">
        <v>403</v>
      </c>
      <c r="K88" s="347"/>
      <c r="L88" s="347"/>
      <c r="M88" s="347"/>
      <c r="N88" s="347"/>
      <c r="O88" s="347"/>
      <c r="P88" s="347"/>
      <c r="Q88" s="347"/>
      <c r="R88" s="347"/>
      <c r="S88" s="347"/>
      <c r="T88" s="347"/>
      <c r="U88" s="347"/>
      <c r="V88" s="347"/>
      <c r="W88" s="347"/>
      <c r="X88" s="347"/>
      <c r="Y88" s="347"/>
      <c r="Z88" s="347"/>
    </row>
    <row r="89" spans="1:26" ht="9.75" customHeight="1">
      <c r="A89" s="392" t="str">
        <f>'12.lan'!D406</f>
        <v xml:space="preserve">GBR United Kingdom </v>
      </c>
      <c r="B89" s="392" t="s">
        <v>404</v>
      </c>
      <c r="C89" s="395">
        <v>1.061142652546776</v>
      </c>
      <c r="D89" s="392" t="s">
        <v>173</v>
      </c>
      <c r="E89" s="392" t="s">
        <v>275</v>
      </c>
      <c r="F89" s="395">
        <v>3</v>
      </c>
      <c r="G89" s="395"/>
      <c r="H89" s="382"/>
      <c r="I89" s="347"/>
      <c r="J89" s="392" t="s">
        <v>405</v>
      </c>
      <c r="K89" s="347"/>
      <c r="L89" s="347"/>
      <c r="M89" s="347"/>
      <c r="N89" s="347"/>
      <c r="O89" s="347"/>
      <c r="P89" s="347"/>
      <c r="Q89" s="347"/>
      <c r="R89" s="347"/>
      <c r="S89" s="347"/>
      <c r="T89" s="347"/>
      <c r="U89" s="347"/>
      <c r="V89" s="347"/>
      <c r="W89" s="347"/>
      <c r="X89" s="347"/>
      <c r="Y89" s="347"/>
      <c r="Z89" s="347"/>
    </row>
    <row r="90" spans="1:26" ht="9.75" customHeight="1">
      <c r="A90" s="392" t="str">
        <f>'12.lan'!D407</f>
        <v xml:space="preserve">GEO Georgia </v>
      </c>
      <c r="B90" s="392" t="s">
        <v>406</v>
      </c>
      <c r="C90" s="395">
        <v>2.5426400553163391</v>
      </c>
      <c r="D90" s="392" t="s">
        <v>173</v>
      </c>
      <c r="E90" s="392" t="s">
        <v>269</v>
      </c>
      <c r="F90" s="395">
        <v>3</v>
      </c>
      <c r="G90" s="395"/>
      <c r="H90" s="382"/>
      <c r="I90" s="347"/>
      <c r="J90" s="392" t="s">
        <v>407</v>
      </c>
      <c r="K90" s="347"/>
      <c r="L90" s="347"/>
      <c r="M90" s="347"/>
      <c r="N90" s="347"/>
      <c r="O90" s="347"/>
      <c r="P90" s="347"/>
      <c r="Q90" s="347"/>
      <c r="R90" s="347"/>
      <c r="S90" s="347"/>
      <c r="T90" s="347"/>
      <c r="U90" s="347"/>
      <c r="V90" s="347"/>
      <c r="W90" s="347"/>
      <c r="X90" s="347"/>
      <c r="Y90" s="347"/>
      <c r="Z90" s="347"/>
    </row>
    <row r="91" spans="1:26" ht="9.75" customHeight="1">
      <c r="A91" s="392" t="str">
        <f>'12.lan'!D408</f>
        <v xml:space="preserve">GHA Ghana </v>
      </c>
      <c r="B91" s="392" t="s">
        <v>408</v>
      </c>
      <c r="C91" s="395">
        <v>2.6267393990556638</v>
      </c>
      <c r="D91" s="392" t="s">
        <v>173</v>
      </c>
      <c r="E91" s="392" t="s">
        <v>272</v>
      </c>
      <c r="F91" s="395">
        <v>3</v>
      </c>
      <c r="G91" s="395"/>
      <c r="H91" s="382"/>
      <c r="I91" s="347"/>
      <c r="J91" s="392" t="s">
        <v>409</v>
      </c>
      <c r="K91" s="347"/>
      <c r="L91" s="347"/>
      <c r="M91" s="347"/>
      <c r="N91" s="347"/>
      <c r="O91" s="347"/>
      <c r="P91" s="347"/>
      <c r="Q91" s="347"/>
      <c r="R91" s="347"/>
      <c r="S91" s="347"/>
      <c r="T91" s="347"/>
      <c r="U91" s="347"/>
      <c r="V91" s="347"/>
      <c r="W91" s="347"/>
      <c r="X91" s="347"/>
      <c r="Y91" s="347"/>
      <c r="Z91" s="347"/>
    </row>
    <row r="92" spans="1:26" ht="9.75" customHeight="1">
      <c r="A92" s="392" t="str">
        <f>'12.lan'!D409</f>
        <v xml:space="preserve">GIB Gibraltar </v>
      </c>
      <c r="B92" s="392" t="s">
        <v>410</v>
      </c>
      <c r="C92" s="395">
        <v>1.0331402674066741</v>
      </c>
      <c r="D92" s="392" t="s">
        <v>266</v>
      </c>
      <c r="E92" s="392" t="s">
        <v>275</v>
      </c>
      <c r="F92" s="395">
        <v>2.5499999999999998</v>
      </c>
      <c r="G92" s="395" t="s">
        <v>266</v>
      </c>
      <c r="H92" s="382"/>
      <c r="I92" s="347"/>
      <c r="J92" s="392" t="s">
        <v>411</v>
      </c>
      <c r="K92" s="347"/>
      <c r="L92" s="347"/>
      <c r="M92" s="347"/>
      <c r="N92" s="347"/>
      <c r="O92" s="347"/>
      <c r="P92" s="347"/>
      <c r="Q92" s="347"/>
      <c r="R92" s="347"/>
      <c r="S92" s="347"/>
      <c r="T92" s="347"/>
      <c r="U92" s="347"/>
      <c r="V92" s="347"/>
      <c r="W92" s="347"/>
      <c r="X92" s="347"/>
      <c r="Y92" s="347"/>
      <c r="Z92" s="347"/>
    </row>
    <row r="93" spans="1:26" ht="9.75" customHeight="1">
      <c r="A93" s="392" t="str">
        <f>'12.lan'!D410</f>
        <v xml:space="preserve">GIN Guinea </v>
      </c>
      <c r="B93" s="392" t="s">
        <v>412</v>
      </c>
      <c r="C93" s="395">
        <v>2.7930323596726261</v>
      </c>
      <c r="D93" s="392" t="s">
        <v>173</v>
      </c>
      <c r="E93" s="392" t="s">
        <v>272</v>
      </c>
      <c r="F93" s="395">
        <v>3.79</v>
      </c>
      <c r="G93" s="395" t="s">
        <v>266</v>
      </c>
      <c r="H93" s="382"/>
      <c r="I93" s="347"/>
      <c r="J93" s="392" t="s">
        <v>413</v>
      </c>
      <c r="K93" s="347"/>
      <c r="L93" s="347"/>
      <c r="M93" s="347"/>
      <c r="N93" s="347"/>
      <c r="O93" s="347"/>
      <c r="P93" s="347"/>
      <c r="Q93" s="347"/>
      <c r="R93" s="347"/>
      <c r="S93" s="347"/>
      <c r="T93" s="347"/>
      <c r="U93" s="347"/>
      <c r="V93" s="347"/>
      <c r="W93" s="347"/>
      <c r="X93" s="347"/>
      <c r="Y93" s="347"/>
      <c r="Z93" s="347"/>
    </row>
    <row r="94" spans="1:26" ht="9.75" customHeight="1">
      <c r="A94" s="392" t="str">
        <f>'12.lan'!D411</f>
        <v xml:space="preserve">GMB Gambia </v>
      </c>
      <c r="B94" s="392" t="s">
        <v>414</v>
      </c>
      <c r="C94" s="395">
        <v>3.321579166015443</v>
      </c>
      <c r="D94" s="392" t="s">
        <v>173</v>
      </c>
      <c r="E94" s="392" t="s">
        <v>272</v>
      </c>
      <c r="F94" s="395">
        <v>3.79</v>
      </c>
      <c r="G94" s="395" t="s">
        <v>266</v>
      </c>
      <c r="H94" s="382"/>
      <c r="I94" s="347"/>
      <c r="J94" s="392" t="s">
        <v>415</v>
      </c>
      <c r="K94" s="347"/>
      <c r="L94" s="347"/>
      <c r="M94" s="347"/>
      <c r="N94" s="347"/>
      <c r="O94" s="347"/>
      <c r="P94" s="347"/>
      <c r="Q94" s="347"/>
      <c r="R94" s="347"/>
      <c r="S94" s="347"/>
      <c r="T94" s="347"/>
      <c r="U94" s="347"/>
      <c r="V94" s="347"/>
      <c r="W94" s="347"/>
      <c r="X94" s="347"/>
      <c r="Y94" s="347"/>
      <c r="Z94" s="347"/>
    </row>
    <row r="95" spans="1:26" ht="9.75" customHeight="1">
      <c r="A95" s="392" t="str">
        <f>'12.lan'!D412</f>
        <v xml:space="preserve">GNB Guinea-Bissau </v>
      </c>
      <c r="B95" s="392" t="s">
        <v>416</v>
      </c>
      <c r="C95" s="395">
        <v>2.8920209554815481</v>
      </c>
      <c r="D95" s="392" t="s">
        <v>173</v>
      </c>
      <c r="E95" s="392" t="s">
        <v>272</v>
      </c>
      <c r="F95" s="395">
        <v>3.79</v>
      </c>
      <c r="G95" s="395" t="s">
        <v>266</v>
      </c>
      <c r="H95" s="382"/>
      <c r="I95" s="396"/>
      <c r="J95" s="392" t="s">
        <v>417</v>
      </c>
      <c r="K95" s="347"/>
      <c r="L95" s="347"/>
      <c r="M95" s="347"/>
      <c r="N95" s="347"/>
      <c r="O95" s="347"/>
      <c r="P95" s="347"/>
      <c r="Q95" s="347"/>
      <c r="R95" s="347"/>
      <c r="S95" s="347"/>
      <c r="T95" s="347"/>
      <c r="U95" s="347"/>
      <c r="V95" s="347"/>
      <c r="W95" s="347"/>
      <c r="X95" s="347"/>
      <c r="Y95" s="347"/>
      <c r="Z95" s="347"/>
    </row>
    <row r="96" spans="1:26" ht="9.75" customHeight="1">
      <c r="A96" s="392" t="str">
        <f>'12.lan'!D413</f>
        <v xml:space="preserve">GNQ Equatorial Guinea </v>
      </c>
      <c r="B96" s="392" t="s">
        <v>418</v>
      </c>
      <c r="C96" s="395">
        <v>2.2178292932095842</v>
      </c>
      <c r="D96" s="392" t="s">
        <v>173</v>
      </c>
      <c r="E96" s="392" t="s">
        <v>272</v>
      </c>
      <c r="F96" s="395">
        <v>3.79</v>
      </c>
      <c r="G96" s="395" t="s">
        <v>266</v>
      </c>
      <c r="H96" s="382"/>
      <c r="I96" s="347"/>
      <c r="J96" s="392" t="s">
        <v>419</v>
      </c>
      <c r="K96" s="347"/>
      <c r="L96" s="347"/>
      <c r="M96" s="347"/>
      <c r="N96" s="347"/>
      <c r="O96" s="347"/>
      <c r="P96" s="347"/>
      <c r="Q96" s="347"/>
      <c r="R96" s="347"/>
      <c r="S96" s="347"/>
      <c r="T96" s="347"/>
      <c r="U96" s="347"/>
      <c r="V96" s="347"/>
      <c r="W96" s="347"/>
      <c r="X96" s="347"/>
      <c r="Y96" s="347"/>
      <c r="Z96" s="347"/>
    </row>
    <row r="97" spans="1:26" ht="9.75" customHeight="1">
      <c r="A97" s="392" t="str">
        <f>'12.lan'!D414</f>
        <v xml:space="preserve">GRC Greece </v>
      </c>
      <c r="B97" s="392" t="s">
        <v>420</v>
      </c>
      <c r="C97" s="395">
        <v>1.2561357902594681</v>
      </c>
      <c r="D97" s="392" t="s">
        <v>173</v>
      </c>
      <c r="E97" s="392" t="s">
        <v>275</v>
      </c>
      <c r="F97" s="395">
        <v>5</v>
      </c>
      <c r="G97" s="395"/>
      <c r="H97" s="382"/>
      <c r="I97" s="347"/>
      <c r="J97" s="392" t="s">
        <v>421</v>
      </c>
      <c r="K97" s="347"/>
      <c r="L97" s="347"/>
      <c r="M97" s="347"/>
      <c r="N97" s="347"/>
      <c r="O97" s="347"/>
      <c r="P97" s="347"/>
      <c r="Q97" s="347"/>
      <c r="R97" s="347"/>
      <c r="S97" s="347"/>
      <c r="T97" s="347"/>
      <c r="U97" s="347"/>
      <c r="V97" s="347"/>
      <c r="W97" s="347"/>
      <c r="X97" s="347"/>
      <c r="Y97" s="347"/>
      <c r="Z97" s="347"/>
    </row>
    <row r="98" spans="1:26" ht="9.75" customHeight="1">
      <c r="A98" s="392" t="str">
        <f>'12.lan'!D415</f>
        <v xml:space="preserve">GRD Grenada </v>
      </c>
      <c r="B98" s="392" t="s">
        <v>422</v>
      </c>
      <c r="C98" s="395">
        <v>1.710310103813764</v>
      </c>
      <c r="D98" s="392" t="s">
        <v>173</v>
      </c>
      <c r="E98" s="392" t="s">
        <v>265</v>
      </c>
      <c r="F98" s="395">
        <v>3.52</v>
      </c>
      <c r="G98" s="395" t="s">
        <v>266</v>
      </c>
      <c r="H98" s="382"/>
      <c r="I98" s="347"/>
      <c r="J98" s="392" t="s">
        <v>423</v>
      </c>
      <c r="K98" s="347"/>
      <c r="L98" s="347"/>
      <c r="M98" s="347"/>
      <c r="N98" s="347"/>
      <c r="O98" s="347"/>
      <c r="P98" s="347"/>
      <c r="Q98" s="347"/>
      <c r="R98" s="347"/>
      <c r="S98" s="347"/>
      <c r="T98" s="347"/>
      <c r="U98" s="347"/>
      <c r="V98" s="347"/>
      <c r="W98" s="347"/>
      <c r="X98" s="347"/>
      <c r="Y98" s="347"/>
      <c r="Z98" s="347"/>
    </row>
    <row r="99" spans="1:26" ht="9.75" customHeight="1">
      <c r="A99" s="392" t="str">
        <f>'12.lan'!D416</f>
        <v xml:space="preserve">GRL Greenland </v>
      </c>
      <c r="B99" s="392" t="s">
        <v>424</v>
      </c>
      <c r="C99" s="395">
        <v>1.0030456687149509</v>
      </c>
      <c r="D99" s="392" t="s">
        <v>266</v>
      </c>
      <c r="E99" s="392" t="s">
        <v>265</v>
      </c>
      <c r="F99" s="395">
        <v>3.52</v>
      </c>
      <c r="G99" s="395" t="s">
        <v>266</v>
      </c>
      <c r="H99" s="382"/>
      <c r="I99" s="347"/>
      <c r="J99" s="392" t="s">
        <v>425</v>
      </c>
      <c r="K99" s="347"/>
      <c r="L99" s="347"/>
      <c r="M99" s="347"/>
      <c r="N99" s="347"/>
      <c r="O99" s="347"/>
      <c r="P99" s="347"/>
      <c r="Q99" s="347"/>
      <c r="R99" s="347"/>
      <c r="S99" s="347"/>
      <c r="T99" s="347"/>
      <c r="U99" s="347"/>
      <c r="V99" s="347"/>
      <c r="W99" s="347"/>
      <c r="X99" s="347"/>
      <c r="Y99" s="347"/>
      <c r="Z99" s="347"/>
    </row>
    <row r="100" spans="1:26" ht="9.75" customHeight="1">
      <c r="A100" s="392" t="str">
        <f>'12.lan'!D417</f>
        <v xml:space="preserve">GTM Guatemala </v>
      </c>
      <c r="B100" s="392" t="s">
        <v>426</v>
      </c>
      <c r="C100" s="395">
        <v>2.6779940202361372</v>
      </c>
      <c r="D100" s="392" t="s">
        <v>173</v>
      </c>
      <c r="E100" s="392" t="s">
        <v>265</v>
      </c>
      <c r="F100" s="395">
        <v>5</v>
      </c>
      <c r="G100" s="395"/>
      <c r="H100" s="382"/>
      <c r="I100" s="347"/>
      <c r="J100" s="392" t="s">
        <v>427</v>
      </c>
      <c r="K100" s="347"/>
      <c r="L100" s="347"/>
      <c r="M100" s="347"/>
      <c r="N100" s="347"/>
      <c r="O100" s="347"/>
      <c r="P100" s="347"/>
      <c r="Q100" s="347"/>
      <c r="R100" s="347"/>
      <c r="S100" s="347"/>
      <c r="T100" s="347"/>
      <c r="U100" s="347"/>
      <c r="V100" s="347"/>
      <c r="W100" s="347"/>
      <c r="X100" s="347"/>
      <c r="Y100" s="347"/>
      <c r="Z100" s="347"/>
    </row>
    <row r="101" spans="1:26" ht="9.75" customHeight="1">
      <c r="A101" s="392" t="str">
        <f>'12.lan'!D418</f>
        <v xml:space="preserve">GUM Guam </v>
      </c>
      <c r="B101" s="392" t="s">
        <v>428</v>
      </c>
      <c r="C101" s="395">
        <v>1.4985868712925841</v>
      </c>
      <c r="D101" s="392" t="s">
        <v>266</v>
      </c>
      <c r="E101" s="392" t="s">
        <v>286</v>
      </c>
      <c r="F101" s="395">
        <v>4.05</v>
      </c>
      <c r="G101" s="395" t="s">
        <v>266</v>
      </c>
      <c r="H101" s="382"/>
      <c r="I101" s="347"/>
      <c r="J101" s="392" t="s">
        <v>429</v>
      </c>
      <c r="K101" s="347"/>
      <c r="L101" s="347"/>
      <c r="M101" s="347"/>
      <c r="N101" s="347"/>
      <c r="O101" s="347"/>
      <c r="P101" s="347"/>
      <c r="Q101" s="347"/>
      <c r="R101" s="347"/>
      <c r="S101" s="347"/>
      <c r="T101" s="347"/>
      <c r="U101" s="347"/>
      <c r="V101" s="347"/>
      <c r="W101" s="347"/>
      <c r="X101" s="347"/>
      <c r="Y101" s="347"/>
      <c r="Z101" s="347"/>
    </row>
    <row r="102" spans="1:26" ht="9.75" customHeight="1">
      <c r="A102" s="392" t="str">
        <f>'12.lan'!D419</f>
        <v xml:space="preserve">GUY Guyana </v>
      </c>
      <c r="B102" s="392" t="s">
        <v>430</v>
      </c>
      <c r="C102" s="395">
        <v>2.1643906954463881</v>
      </c>
      <c r="D102" s="392" t="s">
        <v>173</v>
      </c>
      <c r="E102" s="392" t="s">
        <v>265</v>
      </c>
      <c r="F102" s="395">
        <v>3.52</v>
      </c>
      <c r="G102" s="395" t="s">
        <v>266</v>
      </c>
      <c r="H102" s="382"/>
      <c r="I102" s="347"/>
      <c r="J102" s="392" t="s">
        <v>431</v>
      </c>
      <c r="K102" s="347"/>
      <c r="L102" s="347"/>
      <c r="M102" s="347"/>
      <c r="N102" s="347"/>
      <c r="O102" s="347"/>
      <c r="P102" s="347"/>
      <c r="Q102" s="347"/>
      <c r="R102" s="347"/>
      <c r="S102" s="347"/>
      <c r="T102" s="347"/>
      <c r="U102" s="347"/>
      <c r="V102" s="347"/>
      <c r="W102" s="347"/>
      <c r="X102" s="347"/>
      <c r="Y102" s="347"/>
      <c r="Z102" s="347"/>
    </row>
    <row r="103" spans="1:26" ht="9.75" customHeight="1">
      <c r="A103" s="392" t="str">
        <f>'12.lan'!D420</f>
        <v xml:space="preserve">HKG Hong Kong </v>
      </c>
      <c r="B103" s="392" t="s">
        <v>432</v>
      </c>
      <c r="C103" s="395">
        <v>1.6656418248795759</v>
      </c>
      <c r="D103" s="392" t="s">
        <v>173</v>
      </c>
      <c r="E103" s="392" t="s">
        <v>269</v>
      </c>
      <c r="F103" s="395">
        <v>5</v>
      </c>
      <c r="G103" s="395"/>
      <c r="H103" s="382"/>
      <c r="I103" s="347"/>
      <c r="J103" s="392" t="s">
        <v>433</v>
      </c>
      <c r="K103" s="347"/>
      <c r="L103" s="347"/>
      <c r="M103" s="347"/>
      <c r="N103" s="347"/>
      <c r="O103" s="347"/>
      <c r="P103" s="347"/>
      <c r="Q103" s="347"/>
      <c r="R103" s="347"/>
      <c r="S103" s="347"/>
      <c r="T103" s="347"/>
      <c r="U103" s="347"/>
      <c r="V103" s="347"/>
      <c r="W103" s="347"/>
      <c r="X103" s="347"/>
      <c r="Y103" s="347"/>
      <c r="Z103" s="347"/>
    </row>
    <row r="104" spans="1:26" ht="9.75" customHeight="1">
      <c r="A104" s="392" t="str">
        <f>'12.lan'!D421</f>
        <v xml:space="preserve">HND Honduras </v>
      </c>
      <c r="B104" s="392" t="s">
        <v>434</v>
      </c>
      <c r="C104" s="395">
        <v>2.3154629495960402</v>
      </c>
      <c r="D104" s="392" t="s">
        <v>173</v>
      </c>
      <c r="E104" s="392" t="s">
        <v>265</v>
      </c>
      <c r="F104" s="395">
        <v>5</v>
      </c>
      <c r="G104" s="395"/>
      <c r="H104" s="382"/>
      <c r="I104" s="347"/>
      <c r="J104" s="392" t="s">
        <v>435</v>
      </c>
      <c r="K104" s="347"/>
      <c r="L104" s="347"/>
      <c r="M104" s="347"/>
      <c r="N104" s="347"/>
      <c r="O104" s="347"/>
      <c r="P104" s="347"/>
      <c r="Q104" s="347"/>
      <c r="R104" s="347"/>
      <c r="S104" s="347"/>
      <c r="T104" s="347"/>
      <c r="U104" s="347"/>
      <c r="V104" s="347"/>
      <c r="W104" s="347"/>
      <c r="X104" s="347"/>
      <c r="Y104" s="347"/>
      <c r="Z104" s="347"/>
    </row>
    <row r="105" spans="1:26" ht="9.75" customHeight="1">
      <c r="A105" s="392" t="str">
        <f>'12.lan'!D422</f>
        <v xml:space="preserve">HRV Croatia </v>
      </c>
      <c r="B105" s="392" t="s">
        <v>436</v>
      </c>
      <c r="C105" s="395">
        <v>1.7357122923778121</v>
      </c>
      <c r="D105" s="392" t="s">
        <v>173</v>
      </c>
      <c r="E105" s="392" t="s">
        <v>275</v>
      </c>
      <c r="F105" s="395">
        <v>2</v>
      </c>
      <c r="G105" s="395"/>
      <c r="H105" s="382"/>
      <c r="I105" s="347"/>
      <c r="J105" s="392" t="s">
        <v>437</v>
      </c>
      <c r="K105" s="347"/>
      <c r="L105" s="347"/>
      <c r="M105" s="347"/>
      <c r="N105" s="347"/>
      <c r="O105" s="347"/>
      <c r="P105" s="347"/>
      <c r="Q105" s="347"/>
      <c r="R105" s="347"/>
      <c r="S105" s="347"/>
      <c r="T105" s="347"/>
      <c r="U105" s="347"/>
      <c r="V105" s="347"/>
      <c r="W105" s="347"/>
      <c r="X105" s="347"/>
      <c r="Y105" s="347"/>
      <c r="Z105" s="347"/>
    </row>
    <row r="106" spans="1:26" ht="9.75" customHeight="1">
      <c r="A106" s="392" t="str">
        <f>'12.lan'!D423</f>
        <v xml:space="preserve">HTI Haiti </v>
      </c>
      <c r="B106" s="392" t="s">
        <v>438</v>
      </c>
      <c r="C106" s="395">
        <v>2.5559715054848908</v>
      </c>
      <c r="D106" s="392" t="s">
        <v>173</v>
      </c>
      <c r="E106" s="392" t="s">
        <v>265</v>
      </c>
      <c r="F106" s="395">
        <v>4</v>
      </c>
      <c r="G106" s="395" t="s">
        <v>266</v>
      </c>
      <c r="H106" s="382"/>
      <c r="I106" s="347"/>
      <c r="J106" s="392" t="s">
        <v>439</v>
      </c>
      <c r="K106" s="347"/>
      <c r="L106" s="347"/>
      <c r="M106" s="347"/>
      <c r="N106" s="347"/>
      <c r="O106" s="347"/>
      <c r="P106" s="347"/>
      <c r="Q106" s="347"/>
      <c r="R106" s="347"/>
      <c r="S106" s="347"/>
      <c r="T106" s="347"/>
      <c r="U106" s="347"/>
      <c r="V106" s="347"/>
      <c r="W106" s="347"/>
      <c r="X106" s="347"/>
      <c r="Y106" s="347"/>
      <c r="Z106" s="347"/>
    </row>
    <row r="107" spans="1:26" ht="9.75" customHeight="1">
      <c r="A107" s="392" t="str">
        <f>'12.lan'!D424</f>
        <v xml:space="preserve">HUN Hungary </v>
      </c>
      <c r="B107" s="392" t="s">
        <v>440</v>
      </c>
      <c r="C107" s="395">
        <v>1.868270966403359</v>
      </c>
      <c r="D107" s="392" t="s">
        <v>173</v>
      </c>
      <c r="E107" s="392" t="s">
        <v>275</v>
      </c>
      <c r="F107" s="395">
        <v>3</v>
      </c>
      <c r="G107" s="395"/>
      <c r="H107" s="382"/>
      <c r="I107" s="347"/>
      <c r="J107" s="392" t="s">
        <v>441</v>
      </c>
      <c r="K107" s="347"/>
      <c r="L107" s="347"/>
      <c r="M107" s="347"/>
      <c r="N107" s="347"/>
      <c r="O107" s="347"/>
      <c r="P107" s="347"/>
      <c r="Q107" s="347"/>
      <c r="R107" s="347"/>
      <c r="S107" s="347"/>
      <c r="T107" s="347"/>
      <c r="U107" s="347"/>
      <c r="V107" s="347"/>
      <c r="W107" s="347"/>
      <c r="X107" s="347"/>
      <c r="Y107" s="347"/>
      <c r="Z107" s="347"/>
    </row>
    <row r="108" spans="1:26" ht="9.75" customHeight="1">
      <c r="A108" s="392" t="str">
        <f>'12.lan'!D425</f>
        <v xml:space="preserve">IDN Indonesia </v>
      </c>
      <c r="B108" s="392" t="s">
        <v>442</v>
      </c>
      <c r="C108" s="395">
        <v>3.052667442321185</v>
      </c>
      <c r="D108" s="392" t="s">
        <v>173</v>
      </c>
      <c r="E108" s="392" t="s">
        <v>269</v>
      </c>
      <c r="F108" s="395">
        <v>5</v>
      </c>
      <c r="G108" s="395"/>
      <c r="H108" s="382"/>
      <c r="I108" s="347"/>
      <c r="J108" s="392" t="s">
        <v>443</v>
      </c>
      <c r="K108" s="347"/>
      <c r="L108" s="347"/>
      <c r="M108" s="347"/>
      <c r="N108" s="347"/>
      <c r="O108" s="347"/>
      <c r="P108" s="347"/>
      <c r="Q108" s="347"/>
      <c r="R108" s="347"/>
      <c r="S108" s="347"/>
      <c r="T108" s="347"/>
      <c r="U108" s="347"/>
      <c r="V108" s="347"/>
      <c r="W108" s="347"/>
      <c r="X108" s="347"/>
      <c r="Y108" s="347"/>
      <c r="Z108" s="347"/>
    </row>
    <row r="109" spans="1:26" ht="9.75" customHeight="1">
      <c r="A109" s="392" t="str">
        <f>'12.lan'!D426</f>
        <v xml:space="preserve">IMN Isle of Man </v>
      </c>
      <c r="B109" s="392" t="s">
        <v>444</v>
      </c>
      <c r="C109" s="395">
        <v>3.158266388315508</v>
      </c>
      <c r="D109" s="392" t="s">
        <v>173</v>
      </c>
      <c r="E109" s="392" t="s">
        <v>275</v>
      </c>
      <c r="F109" s="395">
        <v>2.5499999999999998</v>
      </c>
      <c r="G109" s="395" t="s">
        <v>266</v>
      </c>
      <c r="H109" s="382"/>
      <c r="I109" s="347"/>
      <c r="J109" s="392" t="s">
        <v>445</v>
      </c>
      <c r="K109" s="347"/>
      <c r="L109" s="347"/>
      <c r="M109" s="347"/>
      <c r="N109" s="347"/>
      <c r="O109" s="347"/>
      <c r="P109" s="347"/>
      <c r="Q109" s="347"/>
      <c r="R109" s="347"/>
      <c r="S109" s="347"/>
      <c r="T109" s="347"/>
      <c r="U109" s="347"/>
      <c r="V109" s="347"/>
      <c r="W109" s="347"/>
      <c r="X109" s="347"/>
      <c r="Y109" s="347"/>
      <c r="Z109" s="347"/>
    </row>
    <row r="110" spans="1:26" ht="9.75" customHeight="1">
      <c r="A110" s="392" t="str">
        <f>'12.lan'!D427</f>
        <v xml:space="preserve">IND India </v>
      </c>
      <c r="B110" s="392" t="s">
        <v>446</v>
      </c>
      <c r="C110" s="395">
        <v>3.6952012973943278</v>
      </c>
      <c r="D110" s="392" t="s">
        <v>173</v>
      </c>
      <c r="E110" s="392" t="s">
        <v>269</v>
      </c>
      <c r="F110" s="395">
        <v>5</v>
      </c>
      <c r="G110" s="395"/>
      <c r="H110" s="382"/>
      <c r="I110" s="347"/>
      <c r="J110" s="392" t="s">
        <v>447</v>
      </c>
      <c r="K110" s="347"/>
      <c r="L110" s="347"/>
      <c r="M110" s="347"/>
      <c r="N110" s="347"/>
      <c r="O110" s="347"/>
      <c r="P110" s="347"/>
      <c r="Q110" s="347"/>
      <c r="R110" s="347"/>
      <c r="S110" s="347"/>
      <c r="T110" s="347"/>
      <c r="U110" s="347"/>
      <c r="V110" s="347"/>
      <c r="W110" s="347"/>
      <c r="X110" s="347"/>
      <c r="Y110" s="347"/>
      <c r="Z110" s="347"/>
    </row>
    <row r="111" spans="1:26" ht="9.75" customHeight="1">
      <c r="A111" s="392" t="str">
        <f>'12.lan'!D428</f>
        <v xml:space="preserve">IRL Ireland </v>
      </c>
      <c r="B111" s="392" t="s">
        <v>448</v>
      </c>
      <c r="C111" s="395">
        <v>1.0822388209746381</v>
      </c>
      <c r="D111" s="392" t="s">
        <v>173</v>
      </c>
      <c r="E111" s="392" t="s">
        <v>275</v>
      </c>
      <c r="F111" s="395">
        <v>1</v>
      </c>
      <c r="G111" s="395"/>
      <c r="H111" s="382"/>
      <c r="I111" s="347"/>
      <c r="J111" s="392" t="s">
        <v>449</v>
      </c>
      <c r="K111" s="347"/>
      <c r="L111" s="347"/>
      <c r="M111" s="347"/>
      <c r="N111" s="347"/>
      <c r="O111" s="347"/>
      <c r="P111" s="347"/>
      <c r="Q111" s="347"/>
      <c r="R111" s="347"/>
      <c r="S111" s="347"/>
      <c r="T111" s="347"/>
      <c r="U111" s="347"/>
      <c r="V111" s="347"/>
      <c r="W111" s="347"/>
      <c r="X111" s="347"/>
      <c r="Y111" s="347"/>
      <c r="Z111" s="347"/>
    </row>
    <row r="112" spans="1:26" ht="9.75" customHeight="1">
      <c r="A112" s="392" t="str">
        <f>'12.lan'!D429</f>
        <v xml:space="preserve">IRN Iran, Islamic Republic of </v>
      </c>
      <c r="B112" s="392" t="s">
        <v>450</v>
      </c>
      <c r="C112" s="395">
        <v>3.7335153370245511</v>
      </c>
      <c r="D112" s="392">
        <v>2017</v>
      </c>
      <c r="E112" s="392" t="s">
        <v>269</v>
      </c>
      <c r="F112" s="395">
        <v>5</v>
      </c>
      <c r="G112" s="395"/>
      <c r="H112" s="382"/>
      <c r="I112" s="347"/>
      <c r="J112" s="392" t="s">
        <v>451</v>
      </c>
      <c r="K112" s="347"/>
      <c r="L112" s="347"/>
      <c r="M112" s="347"/>
      <c r="N112" s="347"/>
      <c r="O112" s="347"/>
      <c r="P112" s="347"/>
      <c r="Q112" s="347"/>
      <c r="R112" s="347"/>
      <c r="S112" s="347"/>
      <c r="T112" s="347"/>
      <c r="U112" s="347"/>
      <c r="V112" s="347"/>
      <c r="W112" s="347"/>
      <c r="X112" s="347"/>
      <c r="Y112" s="347"/>
      <c r="Z112" s="347"/>
    </row>
    <row r="113" spans="1:26" ht="9.75" customHeight="1">
      <c r="A113" s="392" t="str">
        <f>'12.lan'!D430</f>
        <v xml:space="preserve">IRQ Iraq </v>
      </c>
      <c r="B113" s="392" t="s">
        <v>452</v>
      </c>
      <c r="C113" s="395">
        <v>3.183063364878771</v>
      </c>
      <c r="D113" s="392" t="s">
        <v>173</v>
      </c>
      <c r="E113" s="392" t="s">
        <v>269</v>
      </c>
      <c r="F113" s="395">
        <v>5</v>
      </c>
      <c r="G113" s="395"/>
      <c r="H113" s="382"/>
      <c r="I113" s="396"/>
      <c r="J113" s="392" t="s">
        <v>453</v>
      </c>
      <c r="K113" s="347"/>
      <c r="L113" s="347"/>
      <c r="M113" s="347"/>
      <c r="N113" s="347"/>
      <c r="O113" s="347"/>
      <c r="P113" s="347"/>
      <c r="Q113" s="347"/>
      <c r="R113" s="347"/>
      <c r="S113" s="347"/>
      <c r="T113" s="347"/>
      <c r="U113" s="347"/>
      <c r="V113" s="347"/>
      <c r="W113" s="347"/>
      <c r="X113" s="347"/>
      <c r="Y113" s="347"/>
      <c r="Z113" s="347"/>
    </row>
    <row r="114" spans="1:26" ht="9.75" customHeight="1">
      <c r="A114" s="392" t="str">
        <f>'12.lan'!D431</f>
        <v xml:space="preserve">ISL Iceland </v>
      </c>
      <c r="B114" s="392" t="s">
        <v>454</v>
      </c>
      <c r="C114" s="395">
        <v>1.0997998864430061</v>
      </c>
      <c r="D114" s="392" t="s">
        <v>173</v>
      </c>
      <c r="E114" s="392" t="s">
        <v>275</v>
      </c>
      <c r="F114" s="395">
        <v>1</v>
      </c>
      <c r="G114" s="395"/>
      <c r="H114" s="382"/>
      <c r="I114" s="347"/>
      <c r="J114" s="392" t="s">
        <v>455</v>
      </c>
      <c r="K114" s="347"/>
      <c r="L114" s="347"/>
      <c r="M114" s="347"/>
      <c r="N114" s="347"/>
      <c r="O114" s="347"/>
      <c r="P114" s="347"/>
      <c r="Q114" s="347"/>
      <c r="R114" s="347"/>
      <c r="S114" s="347"/>
      <c r="T114" s="347"/>
      <c r="U114" s="347"/>
      <c r="V114" s="347"/>
      <c r="W114" s="347"/>
      <c r="X114" s="347"/>
      <c r="Y114" s="347"/>
      <c r="Z114" s="347"/>
    </row>
    <row r="115" spans="1:26" ht="9.75" customHeight="1">
      <c r="A115" s="392" t="str">
        <f>'12.lan'!D432</f>
        <v xml:space="preserve">ISR Israel </v>
      </c>
      <c r="B115" s="392" t="s">
        <v>456</v>
      </c>
      <c r="C115" s="395">
        <v>1.1488930461127591</v>
      </c>
      <c r="D115" s="392" t="s">
        <v>173</v>
      </c>
      <c r="E115" s="392" t="s">
        <v>269</v>
      </c>
      <c r="F115" s="395">
        <v>2</v>
      </c>
      <c r="G115" s="395"/>
      <c r="H115" s="382"/>
      <c r="I115" s="347"/>
      <c r="J115" s="392" t="s">
        <v>457</v>
      </c>
      <c r="K115" s="347"/>
      <c r="L115" s="347"/>
      <c r="M115" s="347"/>
      <c r="N115" s="347"/>
      <c r="O115" s="347"/>
      <c r="P115" s="347"/>
      <c r="Q115" s="347"/>
      <c r="R115" s="347"/>
      <c r="S115" s="347"/>
      <c r="T115" s="347"/>
      <c r="U115" s="347"/>
      <c r="V115" s="347"/>
      <c r="W115" s="347"/>
      <c r="X115" s="347"/>
      <c r="Y115" s="347"/>
      <c r="Z115" s="347"/>
    </row>
    <row r="116" spans="1:26" ht="9.75" customHeight="1">
      <c r="A116" s="392" t="str">
        <f>'12.lan'!D433</f>
        <v xml:space="preserve">ITA Italy </v>
      </c>
      <c r="B116" s="392" t="s">
        <v>458</v>
      </c>
      <c r="C116" s="395">
        <v>1.18058804707867</v>
      </c>
      <c r="D116" s="392" t="s">
        <v>173</v>
      </c>
      <c r="E116" s="392" t="s">
        <v>275</v>
      </c>
      <c r="F116" s="395">
        <v>1</v>
      </c>
      <c r="G116" s="395"/>
      <c r="H116" s="382"/>
      <c r="I116" s="347"/>
      <c r="J116" s="392" t="s">
        <v>459</v>
      </c>
      <c r="K116" s="347"/>
      <c r="L116" s="347"/>
      <c r="M116" s="347"/>
      <c r="N116" s="347"/>
      <c r="O116" s="347"/>
      <c r="P116" s="347"/>
      <c r="Q116" s="347"/>
      <c r="R116" s="347"/>
      <c r="S116" s="347"/>
      <c r="T116" s="347"/>
      <c r="U116" s="347"/>
      <c r="V116" s="347"/>
      <c r="W116" s="347"/>
      <c r="X116" s="347"/>
      <c r="Y116" s="347"/>
      <c r="Z116" s="347"/>
    </row>
    <row r="117" spans="1:26" ht="9.75" customHeight="1">
      <c r="A117" s="392" t="str">
        <f>'12.lan'!D434</f>
        <v xml:space="preserve">JAM Jamaica </v>
      </c>
      <c r="B117" s="392" t="s">
        <v>460</v>
      </c>
      <c r="C117" s="395">
        <v>1.920939369004758</v>
      </c>
      <c r="D117" s="392" t="s">
        <v>173</v>
      </c>
      <c r="E117" s="392" t="s">
        <v>265</v>
      </c>
      <c r="F117" s="395">
        <v>2</v>
      </c>
      <c r="G117" s="395" t="s">
        <v>266</v>
      </c>
      <c r="H117" s="382"/>
      <c r="I117" s="347"/>
      <c r="J117" s="392" t="s">
        <v>461</v>
      </c>
      <c r="K117" s="347"/>
      <c r="L117" s="347"/>
      <c r="M117" s="347"/>
      <c r="N117" s="347"/>
      <c r="O117" s="347"/>
      <c r="P117" s="347"/>
      <c r="Q117" s="347"/>
      <c r="R117" s="347"/>
      <c r="S117" s="347"/>
      <c r="T117" s="347"/>
      <c r="U117" s="347"/>
      <c r="V117" s="347"/>
      <c r="W117" s="347"/>
      <c r="X117" s="347"/>
      <c r="Y117" s="347"/>
      <c r="Z117" s="347"/>
    </row>
    <row r="118" spans="1:26" ht="9.75" customHeight="1">
      <c r="A118" s="392" t="str">
        <f>'12.lan'!D435</f>
        <v xml:space="preserve">JOR Jordan </v>
      </c>
      <c r="B118" s="392" t="s">
        <v>462</v>
      </c>
      <c r="C118" s="395">
        <v>2.9016341425205781</v>
      </c>
      <c r="D118" s="392" t="s">
        <v>173</v>
      </c>
      <c r="E118" s="392" t="s">
        <v>269</v>
      </c>
      <c r="F118" s="395">
        <v>3</v>
      </c>
      <c r="G118" s="395"/>
      <c r="H118" s="382"/>
      <c r="I118" s="347"/>
      <c r="J118" s="392" t="s">
        <v>463</v>
      </c>
      <c r="K118" s="347"/>
      <c r="L118" s="347"/>
      <c r="M118" s="347"/>
      <c r="N118" s="347"/>
      <c r="O118" s="347"/>
      <c r="P118" s="347"/>
      <c r="Q118" s="347"/>
      <c r="R118" s="347"/>
      <c r="S118" s="347"/>
      <c r="T118" s="347"/>
      <c r="U118" s="347"/>
      <c r="V118" s="347"/>
      <c r="W118" s="347"/>
      <c r="X118" s="347"/>
      <c r="Y118" s="347"/>
      <c r="Z118" s="347"/>
    </row>
    <row r="119" spans="1:26" ht="9.75" customHeight="1">
      <c r="A119" s="392" t="str">
        <f>'12.lan'!D436</f>
        <v xml:space="preserve">JPN Japan </v>
      </c>
      <c r="B119" s="392" t="s">
        <v>464</v>
      </c>
      <c r="C119" s="395">
        <v>0.8748494360690553</v>
      </c>
      <c r="D119" s="392" t="s">
        <v>173</v>
      </c>
      <c r="E119" s="392" t="s">
        <v>269</v>
      </c>
      <c r="F119" s="395">
        <v>2</v>
      </c>
      <c r="G119" s="395"/>
      <c r="H119" s="382"/>
      <c r="I119" s="347"/>
      <c r="J119" s="392" t="s">
        <v>465</v>
      </c>
      <c r="K119" s="347"/>
      <c r="L119" s="347"/>
      <c r="M119" s="347"/>
      <c r="N119" s="347"/>
      <c r="O119" s="347"/>
      <c r="P119" s="347"/>
      <c r="Q119" s="347"/>
      <c r="R119" s="347"/>
      <c r="S119" s="347"/>
      <c r="T119" s="347"/>
      <c r="U119" s="347"/>
      <c r="V119" s="347"/>
      <c r="W119" s="347"/>
      <c r="X119" s="347"/>
      <c r="Y119" s="347"/>
      <c r="Z119" s="347"/>
    </row>
    <row r="120" spans="1:26" ht="9.75" customHeight="1">
      <c r="A120" s="392" t="str">
        <f>'12.lan'!D437</f>
        <v xml:space="preserve">KAZ Kazakhstan </v>
      </c>
      <c r="B120" s="392" t="s">
        <v>466</v>
      </c>
      <c r="C120" s="395">
        <v>2.4969451602388362</v>
      </c>
      <c r="D120" s="392" t="s">
        <v>173</v>
      </c>
      <c r="E120" s="392" t="s">
        <v>269</v>
      </c>
      <c r="F120" s="395">
        <v>5</v>
      </c>
      <c r="G120" s="395" t="s">
        <v>266</v>
      </c>
      <c r="H120" s="382"/>
      <c r="I120" s="347"/>
      <c r="J120" s="392" t="s">
        <v>467</v>
      </c>
      <c r="K120" s="347"/>
      <c r="L120" s="347"/>
      <c r="M120" s="347"/>
      <c r="N120" s="347"/>
      <c r="O120" s="347"/>
      <c r="P120" s="347"/>
      <c r="Q120" s="347"/>
      <c r="R120" s="347"/>
      <c r="S120" s="347"/>
      <c r="T120" s="347"/>
      <c r="U120" s="347"/>
      <c r="V120" s="347"/>
      <c r="W120" s="347"/>
      <c r="X120" s="347"/>
      <c r="Y120" s="347"/>
      <c r="Z120" s="347"/>
    </row>
    <row r="121" spans="1:26" ht="9.75" customHeight="1">
      <c r="A121" s="392" t="str">
        <f>'12.lan'!D438</f>
        <v xml:space="preserve">KEN Kenya </v>
      </c>
      <c r="B121" s="392" t="s">
        <v>468</v>
      </c>
      <c r="C121" s="395">
        <v>2.884503139532673</v>
      </c>
      <c r="D121" s="392" t="s">
        <v>173</v>
      </c>
      <c r="E121" s="392" t="s">
        <v>272</v>
      </c>
      <c r="F121" s="395">
        <v>4</v>
      </c>
      <c r="G121" s="395"/>
      <c r="H121" s="382"/>
      <c r="I121" s="347"/>
      <c r="J121" s="392" t="s">
        <v>469</v>
      </c>
      <c r="K121" s="347"/>
      <c r="L121" s="347"/>
      <c r="M121" s="347"/>
      <c r="N121" s="347"/>
      <c r="O121" s="347"/>
      <c r="P121" s="347"/>
      <c r="Q121" s="347"/>
      <c r="R121" s="347"/>
      <c r="S121" s="347"/>
      <c r="T121" s="347"/>
      <c r="U121" s="347"/>
      <c r="V121" s="347"/>
      <c r="W121" s="347"/>
      <c r="X121" s="347"/>
      <c r="Y121" s="347"/>
      <c r="Z121" s="347"/>
    </row>
    <row r="122" spans="1:26" ht="9.75" customHeight="1">
      <c r="A122" s="392" t="str">
        <f>'12.lan'!D439</f>
        <v xml:space="preserve">KGZ Kyrgyzstan </v>
      </c>
      <c r="B122" s="392" t="s">
        <v>470</v>
      </c>
      <c r="C122" s="395">
        <v>3.5731183746633599</v>
      </c>
      <c r="D122" s="392" t="s">
        <v>173</v>
      </c>
      <c r="E122" s="392" t="s">
        <v>269</v>
      </c>
      <c r="F122" s="395">
        <v>4.47</v>
      </c>
      <c r="G122" s="395" t="s">
        <v>266</v>
      </c>
      <c r="H122" s="382"/>
      <c r="I122" s="347"/>
      <c r="J122" s="392" t="s">
        <v>471</v>
      </c>
      <c r="K122" s="347"/>
      <c r="L122" s="347"/>
      <c r="M122" s="347"/>
      <c r="N122" s="347"/>
      <c r="O122" s="347"/>
      <c r="P122" s="347"/>
      <c r="Q122" s="347"/>
      <c r="R122" s="347"/>
      <c r="S122" s="347"/>
      <c r="T122" s="347"/>
      <c r="U122" s="347"/>
      <c r="V122" s="347"/>
      <c r="W122" s="347"/>
      <c r="X122" s="347"/>
      <c r="Y122" s="347"/>
      <c r="Z122" s="347"/>
    </row>
    <row r="123" spans="1:26" ht="9.75" customHeight="1">
      <c r="A123" s="392" t="str">
        <f>'12.lan'!D440</f>
        <v xml:space="preserve">KHM Cambodia </v>
      </c>
      <c r="B123" s="392" t="s">
        <v>472</v>
      </c>
      <c r="C123" s="395">
        <v>3.6188433577730028</v>
      </c>
      <c r="D123" s="392" t="s">
        <v>173</v>
      </c>
      <c r="E123" s="392" t="s">
        <v>269</v>
      </c>
      <c r="F123" s="395">
        <v>5</v>
      </c>
      <c r="G123" s="395"/>
      <c r="H123" s="382"/>
      <c r="I123" s="347"/>
      <c r="J123" s="392" t="s">
        <v>473</v>
      </c>
      <c r="K123" s="347"/>
      <c r="L123" s="347"/>
      <c r="M123" s="347"/>
      <c r="N123" s="347"/>
      <c r="O123" s="347"/>
      <c r="P123" s="347"/>
      <c r="Q123" s="347"/>
      <c r="R123" s="347"/>
      <c r="S123" s="347"/>
      <c r="T123" s="347"/>
      <c r="U123" s="347"/>
      <c r="V123" s="347"/>
      <c r="W123" s="347"/>
      <c r="X123" s="347"/>
      <c r="Y123" s="347"/>
      <c r="Z123" s="347"/>
    </row>
    <row r="124" spans="1:26" ht="9.75" customHeight="1">
      <c r="A124" s="392" t="str">
        <f>'12.lan'!D441</f>
        <v xml:space="preserve">KIR Kiribati </v>
      </c>
      <c r="B124" s="392" t="s">
        <v>474</v>
      </c>
      <c r="C124" s="395">
        <v>1.3016584596796119</v>
      </c>
      <c r="D124" s="392" t="s">
        <v>173</v>
      </c>
      <c r="E124" s="392" t="s">
        <v>286</v>
      </c>
      <c r="F124" s="395">
        <v>4.05</v>
      </c>
      <c r="G124" s="395" t="s">
        <v>266</v>
      </c>
      <c r="H124" s="382"/>
      <c r="I124" s="347"/>
      <c r="J124" s="392" t="s">
        <v>475</v>
      </c>
      <c r="K124" s="347"/>
      <c r="L124" s="347"/>
      <c r="M124" s="347"/>
      <c r="N124" s="347"/>
      <c r="O124" s="347"/>
      <c r="P124" s="347"/>
      <c r="Q124" s="347"/>
      <c r="R124" s="347"/>
      <c r="S124" s="347"/>
      <c r="T124" s="347"/>
      <c r="U124" s="347"/>
      <c r="V124" s="347"/>
      <c r="W124" s="347"/>
      <c r="X124" s="347"/>
      <c r="Y124" s="347"/>
      <c r="Z124" s="347"/>
    </row>
    <row r="125" spans="1:26" ht="9.75" customHeight="1">
      <c r="A125" s="392" t="str">
        <f>'12.lan'!D442</f>
        <v xml:space="preserve">KNA Saint Kitts and Nevis </v>
      </c>
      <c r="B125" s="392" t="s">
        <v>476</v>
      </c>
      <c r="C125" s="395">
        <v>1.782941921200901</v>
      </c>
      <c r="D125" s="392" t="s">
        <v>173</v>
      </c>
      <c r="E125" s="392" t="s">
        <v>265</v>
      </c>
      <c r="F125" s="395">
        <v>3.52</v>
      </c>
      <c r="G125" s="395" t="s">
        <v>266</v>
      </c>
      <c r="H125" s="382"/>
      <c r="I125" s="347"/>
      <c r="J125" s="392" t="s">
        <v>477</v>
      </c>
      <c r="K125" s="347"/>
      <c r="L125" s="347"/>
      <c r="M125" s="347"/>
      <c r="N125" s="347"/>
      <c r="O125" s="347"/>
      <c r="P125" s="347"/>
      <c r="Q125" s="347"/>
      <c r="R125" s="347"/>
      <c r="S125" s="347"/>
      <c r="T125" s="347"/>
      <c r="U125" s="347"/>
      <c r="V125" s="347"/>
      <c r="W125" s="347"/>
      <c r="X125" s="347"/>
      <c r="Y125" s="347"/>
      <c r="Z125" s="347"/>
    </row>
    <row r="126" spans="1:26" ht="9.75" customHeight="1">
      <c r="A126" s="392" t="str">
        <f>'12.lan'!D443</f>
        <v xml:space="preserve">KOR Korea, Republic of </v>
      </c>
      <c r="B126" s="392" t="s">
        <v>478</v>
      </c>
      <c r="C126" s="395">
        <v>1.4988365450284871</v>
      </c>
      <c r="D126" s="392" t="s">
        <v>173</v>
      </c>
      <c r="E126" s="392" t="s">
        <v>269</v>
      </c>
      <c r="F126" s="395">
        <v>5</v>
      </c>
      <c r="G126" s="395"/>
      <c r="H126" s="382"/>
      <c r="I126" s="347"/>
      <c r="J126" s="392" t="s">
        <v>479</v>
      </c>
      <c r="K126" s="347"/>
      <c r="L126" s="347"/>
      <c r="M126" s="347"/>
      <c r="N126" s="347"/>
      <c r="O126" s="347"/>
      <c r="P126" s="347"/>
      <c r="Q126" s="347"/>
      <c r="R126" s="347"/>
      <c r="S126" s="347"/>
      <c r="T126" s="347"/>
      <c r="U126" s="347"/>
      <c r="V126" s="347"/>
      <c r="W126" s="347"/>
      <c r="X126" s="347"/>
      <c r="Y126" s="347"/>
      <c r="Z126" s="347"/>
    </row>
    <row r="127" spans="1:26" ht="9.75" customHeight="1">
      <c r="A127" s="392" t="str">
        <f>'12.lan'!D444</f>
        <v xml:space="preserve">KWT Kuwait </v>
      </c>
      <c r="B127" s="392" t="s">
        <v>480</v>
      </c>
      <c r="C127" s="395">
        <v>2.2015364595636879</v>
      </c>
      <c r="D127" s="392" t="s">
        <v>173</v>
      </c>
      <c r="E127" s="392" t="s">
        <v>269</v>
      </c>
      <c r="F127" s="395">
        <v>5</v>
      </c>
      <c r="G127" s="395" t="s">
        <v>266</v>
      </c>
      <c r="H127" s="382"/>
      <c r="I127" s="347"/>
      <c r="J127" s="392" t="s">
        <v>481</v>
      </c>
      <c r="K127" s="347"/>
      <c r="L127" s="347"/>
      <c r="M127" s="347"/>
      <c r="N127" s="347"/>
      <c r="O127" s="347"/>
      <c r="P127" s="347"/>
      <c r="Q127" s="347"/>
      <c r="R127" s="347"/>
      <c r="S127" s="347"/>
      <c r="T127" s="347"/>
      <c r="U127" s="347"/>
      <c r="V127" s="347"/>
      <c r="W127" s="347"/>
      <c r="X127" s="347"/>
      <c r="Y127" s="347"/>
      <c r="Z127" s="347"/>
    </row>
    <row r="128" spans="1:26" ht="9.75" customHeight="1">
      <c r="A128" s="392" t="str">
        <f>'12.lan'!D445</f>
        <v xml:space="preserve">LAO Lao People's Democratic Republic </v>
      </c>
      <c r="B128" s="392" t="s">
        <v>482</v>
      </c>
      <c r="C128" s="395">
        <v>4.1664964328469427</v>
      </c>
      <c r="D128" s="392" t="s">
        <v>173</v>
      </c>
      <c r="E128" s="392" t="s">
        <v>269</v>
      </c>
      <c r="F128" s="395">
        <v>5</v>
      </c>
      <c r="G128" s="395" t="s">
        <v>266</v>
      </c>
      <c r="H128" s="382"/>
      <c r="I128" s="347"/>
      <c r="J128" s="392" t="s">
        <v>483</v>
      </c>
      <c r="K128" s="347"/>
      <c r="L128" s="347"/>
      <c r="M128" s="347"/>
      <c r="N128" s="347"/>
      <c r="O128" s="347"/>
      <c r="P128" s="347"/>
      <c r="Q128" s="347"/>
      <c r="R128" s="347"/>
      <c r="S128" s="347"/>
      <c r="T128" s="347"/>
      <c r="U128" s="347"/>
      <c r="V128" s="347"/>
      <c r="W128" s="347"/>
      <c r="X128" s="347"/>
      <c r="Y128" s="347"/>
      <c r="Z128" s="347"/>
    </row>
    <row r="129" spans="1:26" ht="9.75" customHeight="1">
      <c r="A129" s="392" t="str">
        <f>'12.lan'!D446</f>
        <v xml:space="preserve">LBN Lebanon </v>
      </c>
      <c r="B129" s="392" t="s">
        <v>484</v>
      </c>
      <c r="C129" s="395">
        <v>2.0930553388532709</v>
      </c>
      <c r="D129" s="392" t="s">
        <v>173</v>
      </c>
      <c r="E129" s="392" t="s">
        <v>269</v>
      </c>
      <c r="F129" s="395">
        <v>4</v>
      </c>
      <c r="G129" s="395"/>
      <c r="H129" s="382"/>
      <c r="I129" s="347"/>
      <c r="J129" s="392" t="s">
        <v>485</v>
      </c>
      <c r="K129" s="347"/>
      <c r="L129" s="347"/>
      <c r="M129" s="347"/>
      <c r="N129" s="347"/>
      <c r="O129" s="347"/>
      <c r="P129" s="347"/>
      <c r="Q129" s="347"/>
      <c r="R129" s="347"/>
      <c r="S129" s="347"/>
      <c r="T129" s="347"/>
      <c r="U129" s="347"/>
      <c r="V129" s="347"/>
      <c r="W129" s="347"/>
      <c r="X129" s="347"/>
      <c r="Y129" s="347"/>
      <c r="Z129" s="347"/>
    </row>
    <row r="130" spans="1:26" ht="9.75" customHeight="1">
      <c r="A130" s="392" t="str">
        <f>'12.lan'!D447</f>
        <v xml:space="preserve">LBR Liberia </v>
      </c>
      <c r="B130" s="392" t="s">
        <v>486</v>
      </c>
      <c r="C130" s="395">
        <v>2.4176960381992112</v>
      </c>
      <c r="D130" s="392" t="s">
        <v>173</v>
      </c>
      <c r="E130" s="392" t="s">
        <v>272</v>
      </c>
      <c r="F130" s="395">
        <v>3</v>
      </c>
      <c r="G130" s="395" t="s">
        <v>266</v>
      </c>
      <c r="H130" s="382"/>
      <c r="I130" s="347"/>
      <c r="J130" s="392" t="s">
        <v>487</v>
      </c>
      <c r="K130" s="347"/>
      <c r="L130" s="347"/>
      <c r="M130" s="347"/>
      <c r="N130" s="347"/>
      <c r="O130" s="347"/>
      <c r="P130" s="347"/>
      <c r="Q130" s="347"/>
      <c r="R130" s="347"/>
      <c r="S130" s="347"/>
      <c r="T130" s="347"/>
      <c r="U130" s="347"/>
      <c r="V130" s="347"/>
      <c r="W130" s="347"/>
      <c r="X130" s="347"/>
      <c r="Y130" s="347"/>
      <c r="Z130" s="347"/>
    </row>
    <row r="131" spans="1:26" ht="9.75" customHeight="1">
      <c r="A131" s="392" t="str">
        <f>'12.lan'!D448</f>
        <v xml:space="preserve">LBY Libya </v>
      </c>
      <c r="B131" s="392" t="s">
        <v>488</v>
      </c>
      <c r="C131" s="395">
        <v>2.755053866377092</v>
      </c>
      <c r="D131" s="392" t="s">
        <v>173</v>
      </c>
      <c r="E131" s="392" t="s">
        <v>272</v>
      </c>
      <c r="F131" s="395">
        <v>6</v>
      </c>
      <c r="G131" s="395"/>
      <c r="H131" s="382"/>
      <c r="I131" s="347"/>
      <c r="J131" s="392" t="s">
        <v>489</v>
      </c>
      <c r="K131" s="347"/>
      <c r="L131" s="347"/>
      <c r="M131" s="347"/>
      <c r="N131" s="347"/>
      <c r="O131" s="347"/>
      <c r="P131" s="347"/>
      <c r="Q131" s="347"/>
      <c r="R131" s="347"/>
      <c r="S131" s="347"/>
      <c r="T131" s="347"/>
      <c r="U131" s="347"/>
      <c r="V131" s="347"/>
      <c r="W131" s="347"/>
      <c r="X131" s="347"/>
      <c r="Y131" s="347"/>
      <c r="Z131" s="347"/>
    </row>
    <row r="132" spans="1:26" ht="9.75" customHeight="1">
      <c r="A132" s="392" t="str">
        <f>'12.lan'!D449</f>
        <v xml:space="preserve">LCA Saint Lucia </v>
      </c>
      <c r="B132" s="392" t="s">
        <v>490</v>
      </c>
      <c r="C132" s="395">
        <v>1.635937257087039</v>
      </c>
      <c r="D132" s="392" t="s">
        <v>173</v>
      </c>
      <c r="E132" s="392" t="s">
        <v>265</v>
      </c>
      <c r="F132" s="395">
        <v>3.52</v>
      </c>
      <c r="G132" s="395" t="s">
        <v>266</v>
      </c>
      <c r="H132" s="382"/>
      <c r="I132" s="347"/>
      <c r="J132" s="392" t="s">
        <v>491</v>
      </c>
      <c r="K132" s="347"/>
      <c r="L132" s="347"/>
      <c r="M132" s="347"/>
      <c r="N132" s="347"/>
      <c r="O132" s="347"/>
      <c r="P132" s="347"/>
      <c r="Q132" s="347"/>
      <c r="R132" s="347"/>
      <c r="S132" s="347"/>
      <c r="T132" s="347"/>
      <c r="U132" s="347"/>
      <c r="V132" s="347"/>
      <c r="W132" s="347"/>
      <c r="X132" s="347"/>
      <c r="Y132" s="347"/>
      <c r="Z132" s="347"/>
    </row>
    <row r="133" spans="1:26" ht="9.75" customHeight="1">
      <c r="A133" s="392" t="str">
        <f>'12.lan'!D450</f>
        <v xml:space="preserve">LIE Liechtenstein </v>
      </c>
      <c r="B133" s="392" t="s">
        <v>492</v>
      </c>
      <c r="C133" s="395">
        <v>1.0331402674066741</v>
      </c>
      <c r="D133" s="392" t="s">
        <v>266</v>
      </c>
      <c r="E133" s="392" t="s">
        <v>275</v>
      </c>
      <c r="F133" s="395">
        <v>2.5499999999999998</v>
      </c>
      <c r="G133" s="395" t="s">
        <v>266</v>
      </c>
      <c r="H133" s="382"/>
      <c r="I133" s="347"/>
      <c r="J133" s="392" t="s">
        <v>493</v>
      </c>
      <c r="K133" s="347"/>
      <c r="L133" s="347"/>
      <c r="M133" s="347"/>
      <c r="N133" s="347"/>
      <c r="O133" s="347"/>
      <c r="P133" s="347"/>
      <c r="Q133" s="347"/>
      <c r="R133" s="347"/>
      <c r="S133" s="347"/>
      <c r="T133" s="347"/>
      <c r="U133" s="347"/>
      <c r="V133" s="347"/>
      <c r="W133" s="347"/>
      <c r="X133" s="347"/>
      <c r="Y133" s="347"/>
      <c r="Z133" s="347"/>
    </row>
    <row r="134" spans="1:26" ht="9.75" customHeight="1">
      <c r="A134" s="392" t="str">
        <f>'12.lan'!D451</f>
        <v xml:space="preserve">LKA Sri Lanka </v>
      </c>
      <c r="B134" s="392" t="s">
        <v>494</v>
      </c>
      <c r="C134" s="395">
        <v>3.284271625950145</v>
      </c>
      <c r="D134" s="392" t="s">
        <v>173</v>
      </c>
      <c r="E134" s="392" t="s">
        <v>269</v>
      </c>
      <c r="F134" s="395">
        <v>4</v>
      </c>
      <c r="G134" s="395"/>
      <c r="H134" s="347"/>
      <c r="I134" s="347"/>
      <c r="J134" s="392" t="s">
        <v>495</v>
      </c>
      <c r="K134" s="347"/>
      <c r="L134" s="347"/>
      <c r="M134" s="347"/>
      <c r="N134" s="347"/>
      <c r="O134" s="347"/>
      <c r="P134" s="347"/>
      <c r="Q134" s="347"/>
      <c r="R134" s="347"/>
      <c r="S134" s="347"/>
      <c r="T134" s="347"/>
      <c r="U134" s="347"/>
      <c r="V134" s="347"/>
      <c r="W134" s="347"/>
      <c r="X134" s="347"/>
      <c r="Y134" s="347"/>
      <c r="Z134" s="347"/>
    </row>
    <row r="135" spans="1:26" ht="9.75" customHeight="1">
      <c r="A135" s="392" t="str">
        <f>'12.lan'!D452</f>
        <v xml:space="preserve">LSO Lesotho </v>
      </c>
      <c r="B135" s="392" t="s">
        <v>496</v>
      </c>
      <c r="C135" s="395">
        <v>2.4781198555526789</v>
      </c>
      <c r="D135" s="392" t="s">
        <v>173</v>
      </c>
      <c r="E135" s="392" t="s">
        <v>272</v>
      </c>
      <c r="F135" s="395">
        <v>3</v>
      </c>
      <c r="G135" s="395" t="s">
        <v>266</v>
      </c>
      <c r="H135" s="347"/>
      <c r="I135" s="347"/>
      <c r="J135" s="392" t="s">
        <v>497</v>
      </c>
      <c r="K135" s="347"/>
      <c r="L135" s="347"/>
      <c r="M135" s="347"/>
      <c r="N135" s="347"/>
      <c r="O135" s="347"/>
      <c r="P135" s="347"/>
      <c r="Q135" s="347"/>
      <c r="R135" s="347"/>
      <c r="S135" s="347"/>
      <c r="T135" s="347"/>
      <c r="U135" s="347"/>
      <c r="V135" s="347"/>
      <c r="W135" s="347"/>
      <c r="X135" s="347"/>
      <c r="Y135" s="347"/>
      <c r="Z135" s="347"/>
    </row>
    <row r="136" spans="1:26" ht="9.75" customHeight="1">
      <c r="A136" s="392" t="str">
        <f>'12.lan'!D453</f>
        <v xml:space="preserve">LTU Lithuania </v>
      </c>
      <c r="B136" s="392" t="s">
        <v>498</v>
      </c>
      <c r="C136" s="395">
        <v>1.8514385154686119</v>
      </c>
      <c r="D136" s="392" t="s">
        <v>173</v>
      </c>
      <c r="E136" s="392" t="s">
        <v>275</v>
      </c>
      <c r="F136" s="395">
        <v>2</v>
      </c>
      <c r="G136" s="395"/>
      <c r="H136" s="347"/>
      <c r="I136" s="347"/>
      <c r="J136" s="392" t="s">
        <v>499</v>
      </c>
      <c r="K136" s="347"/>
      <c r="L136" s="347"/>
      <c r="M136" s="347"/>
      <c r="N136" s="347"/>
      <c r="O136" s="347"/>
      <c r="P136" s="347"/>
      <c r="Q136" s="347"/>
      <c r="R136" s="347"/>
      <c r="S136" s="347"/>
      <c r="T136" s="347"/>
      <c r="U136" s="347"/>
      <c r="V136" s="347"/>
      <c r="W136" s="347"/>
      <c r="X136" s="347"/>
      <c r="Y136" s="347"/>
      <c r="Z136" s="347"/>
    </row>
    <row r="137" spans="1:26" ht="12.75" customHeight="1">
      <c r="A137" s="392" t="str">
        <f>'12.lan'!D454</f>
        <v xml:space="preserve">LUX Luxembourg </v>
      </c>
      <c r="B137" s="392" t="s">
        <v>500</v>
      </c>
      <c r="C137" s="395">
        <v>0.97168663646973519</v>
      </c>
      <c r="D137" s="392" t="s">
        <v>173</v>
      </c>
      <c r="E137" s="392" t="s">
        <v>275</v>
      </c>
      <c r="F137" s="395">
        <v>2.5499999999999998</v>
      </c>
      <c r="G137" s="395" t="s">
        <v>266</v>
      </c>
      <c r="H137" s="397"/>
      <c r="I137" s="397"/>
      <c r="J137" s="392" t="s">
        <v>501</v>
      </c>
      <c r="K137" s="347"/>
      <c r="L137" s="347"/>
      <c r="M137" s="347"/>
      <c r="N137" s="347"/>
      <c r="O137" s="347"/>
      <c r="P137" s="347"/>
      <c r="Q137" s="347"/>
      <c r="R137" s="347"/>
      <c r="S137" s="347"/>
      <c r="T137" s="347"/>
      <c r="U137" s="347"/>
      <c r="V137" s="347"/>
      <c r="W137" s="347"/>
      <c r="X137" s="347"/>
      <c r="Y137" s="347"/>
      <c r="Z137" s="347"/>
    </row>
    <row r="138" spans="1:26" ht="9.75" customHeight="1">
      <c r="A138" s="392" t="str">
        <f>'12.lan'!D455</f>
        <v xml:space="preserve">LVA Latvia </v>
      </c>
      <c r="B138" s="392" t="s">
        <v>502</v>
      </c>
      <c r="C138" s="395">
        <v>1.696741616534907</v>
      </c>
      <c r="D138" s="392" t="s">
        <v>173</v>
      </c>
      <c r="E138" s="392" t="s">
        <v>275</v>
      </c>
      <c r="F138" s="395">
        <v>2</v>
      </c>
      <c r="G138" s="395"/>
      <c r="H138" s="382"/>
      <c r="I138" s="347"/>
      <c r="J138" s="392" t="s">
        <v>503</v>
      </c>
      <c r="K138" s="347"/>
      <c r="L138" s="347"/>
      <c r="M138" s="347"/>
      <c r="N138" s="347"/>
      <c r="O138" s="347"/>
      <c r="P138" s="347"/>
      <c r="Q138" s="347"/>
      <c r="R138" s="347"/>
      <c r="S138" s="347"/>
      <c r="T138" s="347"/>
      <c r="U138" s="347"/>
      <c r="V138" s="347"/>
      <c r="W138" s="347"/>
      <c r="X138" s="347"/>
      <c r="Y138" s="347"/>
      <c r="Z138" s="347"/>
    </row>
    <row r="139" spans="1:26" ht="9.75" customHeight="1">
      <c r="A139" s="392" t="str">
        <f>'12.lan'!D456</f>
        <v xml:space="preserve">MAC Macao </v>
      </c>
      <c r="B139" s="392" t="s">
        <v>504</v>
      </c>
      <c r="C139" s="395">
        <v>1.4206426600102831</v>
      </c>
      <c r="D139" s="392" t="s">
        <v>173</v>
      </c>
      <c r="E139" s="392" t="s">
        <v>269</v>
      </c>
      <c r="F139" s="395">
        <v>4.47</v>
      </c>
      <c r="G139" s="395" t="s">
        <v>266</v>
      </c>
      <c r="H139" s="382"/>
      <c r="I139" s="347"/>
      <c r="J139" s="392" t="s">
        <v>505</v>
      </c>
      <c r="K139" s="347"/>
      <c r="L139" s="347"/>
      <c r="M139" s="347"/>
      <c r="N139" s="347"/>
      <c r="O139" s="347"/>
      <c r="P139" s="347"/>
      <c r="Q139" s="347"/>
      <c r="R139" s="347"/>
      <c r="S139" s="347"/>
      <c r="T139" s="347"/>
      <c r="U139" s="347"/>
      <c r="V139" s="347"/>
      <c r="W139" s="347"/>
      <c r="X139" s="347"/>
      <c r="Y139" s="347"/>
      <c r="Z139" s="347"/>
    </row>
    <row r="140" spans="1:26" ht="9.75" customHeight="1">
      <c r="A140" s="392" t="str">
        <f>'12.lan'!D457</f>
        <v xml:space="preserve">MAF Saint Martin (French part) </v>
      </c>
      <c r="B140" s="392" t="s">
        <v>506</v>
      </c>
      <c r="C140" s="395">
        <v>1.0030456687149509</v>
      </c>
      <c r="D140" s="392" t="s">
        <v>266</v>
      </c>
      <c r="E140" s="392" t="s">
        <v>265</v>
      </c>
      <c r="F140" s="395">
        <v>3.52</v>
      </c>
      <c r="G140" s="395" t="s">
        <v>266</v>
      </c>
      <c r="H140" s="382"/>
      <c r="I140" s="347"/>
      <c r="J140" s="392" t="s">
        <v>507</v>
      </c>
      <c r="K140" s="347"/>
      <c r="L140" s="347"/>
      <c r="M140" s="347"/>
      <c r="N140" s="347"/>
      <c r="O140" s="347"/>
      <c r="P140" s="347"/>
      <c r="Q140" s="347"/>
      <c r="R140" s="347"/>
      <c r="S140" s="347"/>
      <c r="T140" s="347"/>
      <c r="U140" s="347"/>
      <c r="V140" s="347"/>
      <c r="W140" s="347"/>
      <c r="X140" s="347"/>
      <c r="Y140" s="347"/>
      <c r="Z140" s="347"/>
    </row>
    <row r="141" spans="1:26" ht="9.75" customHeight="1">
      <c r="A141" s="392" t="str">
        <f>'12.lan'!D458</f>
        <v xml:space="preserve">MAR Morocco </v>
      </c>
      <c r="B141" s="392" t="s">
        <v>508</v>
      </c>
      <c r="C141" s="395">
        <v>2.6726175090928428</v>
      </c>
      <c r="D141" s="392" t="s">
        <v>173</v>
      </c>
      <c r="E141" s="392" t="s">
        <v>272</v>
      </c>
      <c r="F141" s="395">
        <v>3</v>
      </c>
      <c r="G141" s="395"/>
      <c r="H141" s="382"/>
      <c r="I141" s="347"/>
      <c r="J141" s="392" t="s">
        <v>509</v>
      </c>
      <c r="K141" s="347"/>
      <c r="L141" s="347"/>
      <c r="M141" s="347"/>
      <c r="N141" s="347"/>
      <c r="O141" s="347"/>
      <c r="P141" s="347"/>
      <c r="Q141" s="347"/>
      <c r="R141" s="347"/>
      <c r="S141" s="347"/>
      <c r="T141" s="347"/>
      <c r="U141" s="347"/>
      <c r="V141" s="347"/>
      <c r="W141" s="347"/>
      <c r="X141" s="347"/>
      <c r="Y141" s="347"/>
      <c r="Z141" s="347"/>
    </row>
    <row r="142" spans="1:26" ht="9.75" customHeight="1">
      <c r="A142" s="392" t="str">
        <f>'12.lan'!D459</f>
        <v xml:space="preserve">MCO Monaco </v>
      </c>
      <c r="B142" s="392" t="s">
        <v>510</v>
      </c>
      <c r="C142" s="395">
        <v>1.0331402674066741</v>
      </c>
      <c r="D142" s="392" t="s">
        <v>266</v>
      </c>
      <c r="E142" s="392" t="s">
        <v>275</v>
      </c>
      <c r="F142" s="395">
        <v>2.5499999999999998</v>
      </c>
      <c r="G142" s="395" t="s">
        <v>266</v>
      </c>
      <c r="H142" s="382"/>
      <c r="I142" s="347"/>
      <c r="J142" s="392" t="s">
        <v>511</v>
      </c>
      <c r="K142" s="347"/>
      <c r="L142" s="347"/>
      <c r="M142" s="347"/>
      <c r="N142" s="347"/>
      <c r="O142" s="347"/>
      <c r="P142" s="347"/>
      <c r="Q142" s="347"/>
      <c r="R142" s="347"/>
      <c r="S142" s="347"/>
      <c r="T142" s="347"/>
      <c r="U142" s="347"/>
      <c r="V142" s="347"/>
      <c r="W142" s="347"/>
      <c r="X142" s="347"/>
      <c r="Y142" s="347"/>
      <c r="Z142" s="347"/>
    </row>
    <row r="143" spans="1:26" ht="9.75" customHeight="1">
      <c r="A143" s="392" t="str">
        <f>'12.lan'!D460</f>
        <v xml:space="preserve">MDA Moldova, Republic of </v>
      </c>
      <c r="B143" s="392" t="s">
        <v>512</v>
      </c>
      <c r="C143" s="395">
        <v>2.2531572674343838</v>
      </c>
      <c r="D143" s="392" t="s">
        <v>173</v>
      </c>
      <c r="E143" s="392" t="s">
        <v>275</v>
      </c>
      <c r="F143" s="395">
        <v>2</v>
      </c>
      <c r="G143" s="395" t="s">
        <v>266</v>
      </c>
      <c r="H143" s="382"/>
      <c r="I143" s="347"/>
      <c r="J143" s="392" t="s">
        <v>513</v>
      </c>
      <c r="K143" s="347"/>
      <c r="L143" s="347"/>
      <c r="M143" s="347"/>
      <c r="N143" s="347"/>
      <c r="O143" s="347"/>
      <c r="P143" s="347"/>
      <c r="Q143" s="347"/>
      <c r="R143" s="347"/>
      <c r="S143" s="347"/>
      <c r="T143" s="347"/>
      <c r="U143" s="347"/>
      <c r="V143" s="347"/>
      <c r="W143" s="347"/>
      <c r="X143" s="347"/>
      <c r="Y143" s="347"/>
      <c r="Z143" s="347"/>
    </row>
    <row r="144" spans="1:26" ht="9.75" customHeight="1">
      <c r="A144" s="392" t="str">
        <f>'12.lan'!D461</f>
        <v xml:space="preserve">MDG Madagascar </v>
      </c>
      <c r="B144" s="392" t="s">
        <v>514</v>
      </c>
      <c r="C144" s="395">
        <v>3.5854332894921188</v>
      </c>
      <c r="D144" s="392" t="s">
        <v>173</v>
      </c>
      <c r="E144" s="392" t="s">
        <v>272</v>
      </c>
      <c r="F144" s="395">
        <v>3</v>
      </c>
      <c r="G144" s="395" t="s">
        <v>266</v>
      </c>
      <c r="H144" s="382"/>
      <c r="I144" s="347"/>
      <c r="J144" s="392" t="s">
        <v>515</v>
      </c>
      <c r="K144" s="347"/>
      <c r="L144" s="347"/>
      <c r="M144" s="347"/>
      <c r="N144" s="347"/>
      <c r="O144" s="347"/>
      <c r="P144" s="347"/>
      <c r="Q144" s="347"/>
      <c r="R144" s="347"/>
      <c r="S144" s="347"/>
      <c r="T144" s="347"/>
      <c r="U144" s="347"/>
      <c r="V144" s="347"/>
      <c r="W144" s="347"/>
      <c r="X144" s="347"/>
      <c r="Y144" s="347"/>
      <c r="Z144" s="347"/>
    </row>
    <row r="145" spans="1:26" ht="9.75" customHeight="1">
      <c r="A145" s="392" t="str">
        <f>'12.lan'!D462</f>
        <v xml:space="preserve">MDV Maldives </v>
      </c>
      <c r="B145" s="392" t="s">
        <v>516</v>
      </c>
      <c r="C145" s="395">
        <v>1.4817821618029681</v>
      </c>
      <c r="D145" s="392" t="s">
        <v>173</v>
      </c>
      <c r="E145" s="392" t="s">
        <v>269</v>
      </c>
      <c r="F145" s="395">
        <v>4.47</v>
      </c>
      <c r="G145" s="395" t="s">
        <v>266</v>
      </c>
      <c r="H145" s="382"/>
      <c r="I145" s="347"/>
      <c r="J145" s="392" t="s">
        <v>517</v>
      </c>
      <c r="K145" s="347"/>
      <c r="L145" s="347"/>
      <c r="M145" s="347"/>
      <c r="N145" s="347"/>
      <c r="O145" s="347"/>
      <c r="P145" s="347"/>
      <c r="Q145" s="347"/>
      <c r="R145" s="347"/>
      <c r="S145" s="347"/>
      <c r="T145" s="347"/>
      <c r="U145" s="347"/>
      <c r="V145" s="347"/>
      <c r="W145" s="347"/>
      <c r="X145" s="347"/>
      <c r="Y145" s="347"/>
      <c r="Z145" s="347"/>
    </row>
    <row r="146" spans="1:26" ht="9.75" customHeight="1">
      <c r="A146" s="392" t="str">
        <f>'12.lan'!D463</f>
        <v xml:space="preserve">MEX Mexico </v>
      </c>
      <c r="B146" s="392" t="s">
        <v>518</v>
      </c>
      <c r="C146" s="395">
        <v>2.0514561657854342</v>
      </c>
      <c r="D146" s="392" t="s">
        <v>173</v>
      </c>
      <c r="E146" s="392" t="s">
        <v>265</v>
      </c>
      <c r="F146" s="395">
        <v>4</v>
      </c>
      <c r="G146" s="395"/>
      <c r="H146" s="382"/>
      <c r="I146" s="347"/>
      <c r="J146" s="392" t="s">
        <v>519</v>
      </c>
      <c r="K146" s="347"/>
      <c r="L146" s="347"/>
      <c r="M146" s="347"/>
      <c r="N146" s="347"/>
      <c r="O146" s="347"/>
      <c r="P146" s="347"/>
      <c r="Q146" s="347"/>
      <c r="R146" s="347"/>
      <c r="S146" s="347"/>
      <c r="T146" s="347"/>
      <c r="U146" s="347"/>
      <c r="V146" s="347"/>
      <c r="W146" s="347"/>
      <c r="X146" s="347"/>
      <c r="Y146" s="347"/>
      <c r="Z146" s="347"/>
    </row>
    <row r="147" spans="1:26" ht="9.75" customHeight="1">
      <c r="A147" s="392" t="str">
        <f>'12.lan'!D464</f>
        <v xml:space="preserve">MHL Marshall Islands </v>
      </c>
      <c r="B147" s="392" t="s">
        <v>520</v>
      </c>
      <c r="C147" s="395">
        <v>1.0530267659439549</v>
      </c>
      <c r="D147" s="392" t="s">
        <v>173</v>
      </c>
      <c r="E147" s="392" t="s">
        <v>286</v>
      </c>
      <c r="F147" s="395">
        <v>4.05</v>
      </c>
      <c r="G147" s="395" t="s">
        <v>266</v>
      </c>
      <c r="H147" s="382"/>
      <c r="I147" s="347"/>
      <c r="J147" s="392" t="s">
        <v>521</v>
      </c>
      <c r="K147" s="347"/>
      <c r="L147" s="347"/>
      <c r="M147" s="347"/>
      <c r="N147" s="347"/>
      <c r="O147" s="347"/>
      <c r="P147" s="347"/>
      <c r="Q147" s="347"/>
      <c r="R147" s="347"/>
      <c r="S147" s="347"/>
      <c r="T147" s="347"/>
      <c r="U147" s="347"/>
      <c r="V147" s="347"/>
      <c r="W147" s="347"/>
      <c r="X147" s="347"/>
      <c r="Y147" s="347"/>
      <c r="Z147" s="347"/>
    </row>
    <row r="148" spans="1:26" ht="9.75" customHeight="1">
      <c r="A148" s="392" t="str">
        <f>'12.lan'!D465</f>
        <v xml:space="preserve">MKD Macedonia, The Former Yugoslav Republic of </v>
      </c>
      <c r="B148" s="392" t="s">
        <v>522</v>
      </c>
      <c r="C148" s="395">
        <v>2.6889246837595859</v>
      </c>
      <c r="D148" s="392" t="s">
        <v>173</v>
      </c>
      <c r="E148" s="392" t="s">
        <v>275</v>
      </c>
      <c r="F148" s="395">
        <v>4</v>
      </c>
      <c r="G148" s="395" t="s">
        <v>266</v>
      </c>
      <c r="H148" s="382"/>
      <c r="I148" s="347"/>
      <c r="J148" s="392" t="s">
        <v>523</v>
      </c>
      <c r="K148" s="347"/>
      <c r="L148" s="347"/>
      <c r="M148" s="347"/>
      <c r="N148" s="347"/>
      <c r="O148" s="347"/>
      <c r="P148" s="347"/>
      <c r="Q148" s="347"/>
      <c r="R148" s="347"/>
      <c r="S148" s="347"/>
      <c r="T148" s="347"/>
      <c r="U148" s="347"/>
      <c r="V148" s="347"/>
      <c r="W148" s="347"/>
      <c r="X148" s="347"/>
      <c r="Y148" s="347"/>
      <c r="Z148" s="347"/>
    </row>
    <row r="149" spans="1:26" ht="9.75" customHeight="1">
      <c r="A149" s="392" t="str">
        <f>'12.lan'!D466</f>
        <v xml:space="preserve">MLI Mali </v>
      </c>
      <c r="B149" s="392" t="s">
        <v>524</v>
      </c>
      <c r="C149" s="395">
        <v>2.5750343868704619</v>
      </c>
      <c r="D149" s="392" t="s">
        <v>173</v>
      </c>
      <c r="E149" s="392" t="s">
        <v>272</v>
      </c>
      <c r="F149" s="395">
        <v>4</v>
      </c>
      <c r="G149" s="395" t="s">
        <v>266</v>
      </c>
      <c r="H149" s="382"/>
      <c r="I149" s="347"/>
      <c r="J149" s="392" t="s">
        <v>525</v>
      </c>
      <c r="K149" s="347"/>
      <c r="L149" s="347"/>
      <c r="M149" s="347"/>
      <c r="N149" s="347"/>
      <c r="O149" s="347"/>
      <c r="P149" s="347"/>
      <c r="Q149" s="347"/>
      <c r="R149" s="347"/>
      <c r="S149" s="347"/>
      <c r="T149" s="347"/>
      <c r="U149" s="347"/>
      <c r="V149" s="347"/>
      <c r="W149" s="347"/>
      <c r="X149" s="347"/>
      <c r="Y149" s="347"/>
      <c r="Z149" s="347"/>
    </row>
    <row r="150" spans="1:26" ht="9.75" customHeight="1">
      <c r="A150" s="392" t="str">
        <f>'12.lan'!D467</f>
        <v xml:space="preserve">MLT Malta </v>
      </c>
      <c r="B150" s="392" t="s">
        <v>526</v>
      </c>
      <c r="C150" s="395">
        <v>1.4147351004378079</v>
      </c>
      <c r="D150" s="392" t="s">
        <v>173</v>
      </c>
      <c r="E150" s="392" t="s">
        <v>275</v>
      </c>
      <c r="F150" s="395">
        <v>2.5499999999999998</v>
      </c>
      <c r="G150" s="395" t="s">
        <v>266</v>
      </c>
      <c r="H150" s="382"/>
      <c r="I150" s="347"/>
      <c r="J150" s="392" t="s">
        <v>527</v>
      </c>
      <c r="K150" s="347"/>
      <c r="L150" s="347"/>
      <c r="M150" s="347"/>
      <c r="N150" s="347"/>
      <c r="O150" s="347"/>
      <c r="P150" s="347"/>
      <c r="Q150" s="347"/>
      <c r="R150" s="347"/>
      <c r="S150" s="347"/>
      <c r="T150" s="347"/>
      <c r="U150" s="347"/>
      <c r="V150" s="347"/>
      <c r="W150" s="347"/>
      <c r="X150" s="347"/>
      <c r="Y150" s="347"/>
      <c r="Z150" s="347"/>
    </row>
    <row r="151" spans="1:26" ht="9.75" customHeight="1">
      <c r="A151" s="392" t="str">
        <f>'12.lan'!D468</f>
        <v xml:space="preserve">MMR Myanmar </v>
      </c>
      <c r="B151" s="392" t="s">
        <v>528</v>
      </c>
      <c r="C151" s="395">
        <v>5.0333828056759584</v>
      </c>
      <c r="D151" s="392" t="s">
        <v>173</v>
      </c>
      <c r="E151" s="392" t="s">
        <v>269</v>
      </c>
      <c r="F151" s="395">
        <v>4</v>
      </c>
      <c r="G151" s="395"/>
      <c r="H151" s="382"/>
      <c r="I151" s="347"/>
      <c r="J151" s="392" t="s">
        <v>529</v>
      </c>
      <c r="K151" s="347"/>
      <c r="L151" s="347"/>
      <c r="M151" s="347"/>
      <c r="N151" s="347"/>
      <c r="O151" s="347"/>
      <c r="P151" s="347"/>
      <c r="Q151" s="347"/>
      <c r="R151" s="347"/>
      <c r="S151" s="347"/>
      <c r="T151" s="347"/>
      <c r="U151" s="347"/>
      <c r="V151" s="347"/>
      <c r="W151" s="347"/>
      <c r="X151" s="347"/>
      <c r="Y151" s="347"/>
      <c r="Z151" s="347"/>
    </row>
    <row r="152" spans="1:26" ht="9.75" customHeight="1">
      <c r="A152" s="392" t="str">
        <f>'12.lan'!D469</f>
        <v xml:space="preserve">MNE Montenegro </v>
      </c>
      <c r="B152" s="392" t="s">
        <v>530</v>
      </c>
      <c r="C152" s="395">
        <v>2.3393749834409419</v>
      </c>
      <c r="D152" s="392" t="s">
        <v>173</v>
      </c>
      <c r="E152" s="392" t="s">
        <v>275</v>
      </c>
      <c r="F152" s="395">
        <v>2</v>
      </c>
      <c r="G152" s="395" t="s">
        <v>266</v>
      </c>
      <c r="H152" s="382"/>
      <c r="I152" s="347"/>
      <c r="J152" s="392" t="s">
        <v>531</v>
      </c>
      <c r="K152" s="347"/>
      <c r="L152" s="347"/>
      <c r="M152" s="347"/>
      <c r="N152" s="347"/>
      <c r="O152" s="347"/>
      <c r="P152" s="347"/>
      <c r="Q152" s="347"/>
      <c r="R152" s="347"/>
      <c r="S152" s="347"/>
      <c r="T152" s="347"/>
      <c r="U152" s="347"/>
      <c r="V152" s="347"/>
      <c r="W152" s="347"/>
      <c r="X152" s="347"/>
      <c r="Y152" s="347"/>
      <c r="Z152" s="347"/>
    </row>
    <row r="153" spans="1:26" ht="9.75" customHeight="1">
      <c r="A153" s="392" t="str">
        <f>'12.lan'!D470</f>
        <v xml:space="preserve">MNG Mongolia </v>
      </c>
      <c r="B153" s="392" t="s">
        <v>532</v>
      </c>
      <c r="C153" s="395">
        <v>3.348083619153833</v>
      </c>
      <c r="D153" s="392" t="s">
        <v>173</v>
      </c>
      <c r="E153" s="392" t="s">
        <v>269</v>
      </c>
      <c r="F153" s="395">
        <v>4.47</v>
      </c>
      <c r="G153" s="395" t="s">
        <v>266</v>
      </c>
      <c r="H153" s="382"/>
      <c r="I153" s="347"/>
      <c r="J153" s="392" t="s">
        <v>533</v>
      </c>
      <c r="K153" s="347"/>
      <c r="L153" s="347"/>
      <c r="M153" s="347"/>
      <c r="N153" s="347"/>
      <c r="O153" s="347"/>
      <c r="P153" s="347"/>
      <c r="Q153" s="347"/>
      <c r="R153" s="347"/>
      <c r="S153" s="347"/>
      <c r="T153" s="347"/>
      <c r="U153" s="347"/>
      <c r="V153" s="347"/>
      <c r="W153" s="347"/>
      <c r="X153" s="347"/>
      <c r="Y153" s="347"/>
      <c r="Z153" s="347"/>
    </row>
    <row r="154" spans="1:26" ht="9.75" customHeight="1">
      <c r="A154" s="392" t="str">
        <f>'12.lan'!D471</f>
        <v xml:space="preserve">MNP Northern Mariana Islands </v>
      </c>
      <c r="B154" s="392" t="s">
        <v>534</v>
      </c>
      <c r="C154" s="395">
        <v>1.4985868712925841</v>
      </c>
      <c r="D154" s="392" t="s">
        <v>266</v>
      </c>
      <c r="E154" s="392" t="s">
        <v>286</v>
      </c>
      <c r="F154" s="395">
        <v>4.05</v>
      </c>
      <c r="G154" s="395" t="s">
        <v>266</v>
      </c>
      <c r="H154" s="382"/>
      <c r="I154" s="347"/>
      <c r="J154" s="392" t="s">
        <v>535</v>
      </c>
      <c r="K154" s="347"/>
      <c r="L154" s="347"/>
      <c r="M154" s="347"/>
      <c r="N154" s="347"/>
      <c r="O154" s="347"/>
      <c r="P154" s="347"/>
      <c r="Q154" s="347"/>
      <c r="R154" s="347"/>
      <c r="S154" s="347"/>
      <c r="T154" s="347"/>
      <c r="U154" s="347"/>
      <c r="V154" s="347"/>
      <c r="W154" s="347"/>
      <c r="X154" s="347"/>
      <c r="Y154" s="347"/>
      <c r="Z154" s="347"/>
    </row>
    <row r="155" spans="1:26" ht="9.75" customHeight="1">
      <c r="A155" s="392" t="str">
        <f>'12.lan'!D472</f>
        <v xml:space="preserve">MOZ Mozambique </v>
      </c>
      <c r="B155" s="392" t="s">
        <v>536</v>
      </c>
      <c r="C155" s="395">
        <v>2.925498126791934</v>
      </c>
      <c r="D155" s="392" t="s">
        <v>173</v>
      </c>
      <c r="E155" s="392" t="s">
        <v>272</v>
      </c>
      <c r="F155" s="395">
        <v>3</v>
      </c>
      <c r="G155" s="395"/>
      <c r="H155" s="382"/>
      <c r="I155" s="347"/>
      <c r="J155" s="392" t="s">
        <v>537</v>
      </c>
      <c r="K155" s="347"/>
      <c r="L155" s="347"/>
      <c r="M155" s="347"/>
      <c r="N155" s="347"/>
      <c r="O155" s="347"/>
      <c r="P155" s="347"/>
      <c r="Q155" s="347"/>
      <c r="R155" s="347"/>
      <c r="S155" s="347"/>
      <c r="T155" s="347"/>
      <c r="U155" s="347"/>
      <c r="V155" s="347"/>
      <c r="W155" s="347"/>
      <c r="X155" s="347"/>
      <c r="Y155" s="347"/>
      <c r="Z155" s="347"/>
    </row>
    <row r="156" spans="1:26" ht="9.75" customHeight="1">
      <c r="A156" s="392" t="str">
        <f>'12.lan'!D473</f>
        <v xml:space="preserve">MRT Mauritania </v>
      </c>
      <c r="B156" s="392" t="s">
        <v>538</v>
      </c>
      <c r="C156" s="395">
        <v>3.4916255713805282</v>
      </c>
      <c r="D156" s="392" t="s">
        <v>173</v>
      </c>
      <c r="E156" s="392" t="s">
        <v>272</v>
      </c>
      <c r="F156" s="395">
        <v>4</v>
      </c>
      <c r="G156" s="395" t="s">
        <v>266</v>
      </c>
      <c r="H156" s="382"/>
      <c r="I156" s="347"/>
      <c r="J156" s="392" t="s">
        <v>539</v>
      </c>
      <c r="K156" s="347"/>
      <c r="L156" s="347"/>
      <c r="M156" s="347"/>
      <c r="N156" s="347"/>
      <c r="O156" s="347"/>
      <c r="P156" s="347"/>
      <c r="Q156" s="347"/>
      <c r="R156" s="347"/>
      <c r="S156" s="347"/>
      <c r="T156" s="347"/>
      <c r="U156" s="347"/>
      <c r="V156" s="347"/>
      <c r="W156" s="347"/>
      <c r="X156" s="347"/>
      <c r="Y156" s="347"/>
      <c r="Z156" s="347"/>
    </row>
    <row r="157" spans="1:26" ht="9.75" customHeight="1">
      <c r="A157" s="392" t="str">
        <f>'12.lan'!D474</f>
        <v xml:space="preserve">MUS Mauritius </v>
      </c>
      <c r="B157" s="392" t="s">
        <v>540</v>
      </c>
      <c r="C157" s="395">
        <v>2.1133234572217758</v>
      </c>
      <c r="D157" s="392" t="s">
        <v>173</v>
      </c>
      <c r="E157" s="392" t="s">
        <v>272</v>
      </c>
      <c r="F157" s="395">
        <v>3</v>
      </c>
      <c r="G157" s="395" t="s">
        <v>266</v>
      </c>
      <c r="H157" s="382"/>
      <c r="I157" s="347"/>
      <c r="J157" s="392" t="s">
        <v>541</v>
      </c>
      <c r="K157" s="347"/>
      <c r="L157" s="347"/>
      <c r="M157" s="347"/>
      <c r="N157" s="347"/>
      <c r="O157" s="347"/>
      <c r="P157" s="347"/>
      <c r="Q157" s="347"/>
      <c r="R157" s="347"/>
      <c r="S157" s="347"/>
      <c r="T157" s="347"/>
      <c r="U157" s="347"/>
      <c r="V157" s="347"/>
      <c r="W157" s="347"/>
      <c r="X157" s="347"/>
      <c r="Y157" s="347"/>
      <c r="Z157" s="347"/>
    </row>
    <row r="158" spans="1:26" ht="9.75" customHeight="1">
      <c r="A158" s="392" t="str">
        <f>'12.lan'!D475</f>
        <v xml:space="preserve">MWI Malawi </v>
      </c>
      <c r="B158" s="392" t="s">
        <v>542</v>
      </c>
      <c r="C158" s="395">
        <v>3.366723617725361</v>
      </c>
      <c r="D158" s="392" t="s">
        <v>173</v>
      </c>
      <c r="E158" s="392" t="s">
        <v>272</v>
      </c>
      <c r="F158" s="395">
        <v>2</v>
      </c>
      <c r="G158" s="395" t="s">
        <v>266</v>
      </c>
      <c r="H158" s="382"/>
      <c r="I158" s="347"/>
      <c r="J158" s="392" t="s">
        <v>543</v>
      </c>
      <c r="K158" s="347"/>
      <c r="L158" s="347"/>
      <c r="M158" s="347"/>
      <c r="N158" s="347"/>
      <c r="O158" s="347"/>
      <c r="P158" s="347"/>
      <c r="Q158" s="347"/>
      <c r="R158" s="347"/>
      <c r="S158" s="347"/>
      <c r="T158" s="347"/>
      <c r="U158" s="347"/>
      <c r="V158" s="347"/>
      <c r="W158" s="347"/>
      <c r="X158" s="347"/>
      <c r="Y158" s="347"/>
      <c r="Z158" s="347"/>
    </row>
    <row r="159" spans="1:26" ht="9.75" customHeight="1">
      <c r="A159" s="392" t="str">
        <f>'12.lan'!D476</f>
        <v xml:space="preserve">MYS Malaysia </v>
      </c>
      <c r="B159" s="392" t="s">
        <v>544</v>
      </c>
      <c r="C159" s="395">
        <v>2.7944695540958651</v>
      </c>
      <c r="D159" s="392" t="s">
        <v>173</v>
      </c>
      <c r="E159" s="392" t="s">
        <v>269</v>
      </c>
      <c r="F159" s="395">
        <v>4</v>
      </c>
      <c r="G159" s="395"/>
      <c r="H159" s="382"/>
      <c r="I159" s="347"/>
      <c r="J159" s="392" t="s">
        <v>545</v>
      </c>
      <c r="K159" s="347"/>
      <c r="L159" s="347"/>
      <c r="M159" s="347"/>
      <c r="N159" s="347"/>
      <c r="O159" s="347"/>
      <c r="P159" s="347"/>
      <c r="Q159" s="347"/>
      <c r="R159" s="347"/>
      <c r="S159" s="347"/>
      <c r="T159" s="347"/>
      <c r="U159" s="347"/>
      <c r="V159" s="347"/>
      <c r="W159" s="347"/>
      <c r="X159" s="347"/>
      <c r="Y159" s="347"/>
      <c r="Z159" s="347"/>
    </row>
    <row r="160" spans="1:26" ht="9.75" customHeight="1">
      <c r="A160" s="392" t="str">
        <f>'12.lan'!D477</f>
        <v xml:space="preserve">NAM Namibia </v>
      </c>
      <c r="B160" s="392" t="s">
        <v>546</v>
      </c>
      <c r="C160" s="395">
        <v>1.871687194220534</v>
      </c>
      <c r="D160" s="392" t="s">
        <v>173</v>
      </c>
      <c r="E160" s="392" t="s">
        <v>272</v>
      </c>
      <c r="F160" s="395">
        <v>3</v>
      </c>
      <c r="G160" s="395"/>
      <c r="H160" s="382"/>
      <c r="I160" s="347"/>
      <c r="J160" s="392" t="s">
        <v>547</v>
      </c>
      <c r="K160" s="347"/>
      <c r="L160" s="347"/>
      <c r="M160" s="347"/>
      <c r="N160" s="347"/>
      <c r="O160" s="347"/>
      <c r="P160" s="347"/>
      <c r="Q160" s="347"/>
      <c r="R160" s="347"/>
      <c r="S160" s="347"/>
      <c r="T160" s="347"/>
      <c r="U160" s="347"/>
      <c r="V160" s="347"/>
      <c r="W160" s="347"/>
      <c r="X160" s="347"/>
      <c r="Y160" s="347"/>
      <c r="Z160" s="347"/>
    </row>
    <row r="161" spans="1:26" ht="9.75" customHeight="1">
      <c r="A161" s="392" t="str">
        <f>'12.lan'!D478</f>
        <v xml:space="preserve">NCL New Caledonia </v>
      </c>
      <c r="B161" s="392" t="s">
        <v>548</v>
      </c>
      <c r="C161" s="395">
        <v>1.4985868712925841</v>
      </c>
      <c r="D161" s="392" t="s">
        <v>266</v>
      </c>
      <c r="E161" s="392" t="s">
        <v>286</v>
      </c>
      <c r="F161" s="395">
        <v>4.05</v>
      </c>
      <c r="G161" s="395" t="s">
        <v>266</v>
      </c>
      <c r="H161" s="382"/>
      <c r="I161" s="347"/>
      <c r="J161" s="392" t="s">
        <v>549</v>
      </c>
      <c r="K161" s="347"/>
      <c r="L161" s="347"/>
      <c r="M161" s="347"/>
      <c r="N161" s="347"/>
      <c r="O161" s="347"/>
      <c r="P161" s="347"/>
      <c r="Q161" s="347"/>
      <c r="R161" s="347"/>
      <c r="S161" s="347"/>
      <c r="T161" s="347"/>
      <c r="U161" s="347"/>
      <c r="V161" s="347"/>
      <c r="W161" s="347"/>
      <c r="X161" s="347"/>
      <c r="Y161" s="347"/>
      <c r="Z161" s="347"/>
    </row>
    <row r="162" spans="1:26" ht="9.75" customHeight="1">
      <c r="A162" s="392" t="str">
        <f>'12.lan'!D479</f>
        <v xml:space="preserve">NER Niger </v>
      </c>
      <c r="B162" s="392" t="s">
        <v>550</v>
      </c>
      <c r="C162" s="395">
        <v>2.5687739923792732</v>
      </c>
      <c r="D162" s="392" t="s">
        <v>173</v>
      </c>
      <c r="E162" s="392" t="s">
        <v>272</v>
      </c>
      <c r="F162" s="395">
        <v>3.79</v>
      </c>
      <c r="G162" s="395" t="s">
        <v>266</v>
      </c>
      <c r="H162" s="382"/>
      <c r="I162" s="347"/>
      <c r="J162" s="392" t="s">
        <v>551</v>
      </c>
      <c r="K162" s="347"/>
      <c r="L162" s="347"/>
      <c r="M162" s="347"/>
      <c r="N162" s="347"/>
      <c r="O162" s="347"/>
      <c r="P162" s="347"/>
      <c r="Q162" s="347"/>
      <c r="R162" s="347"/>
      <c r="S162" s="347"/>
      <c r="T162" s="347"/>
      <c r="U162" s="347"/>
      <c r="V162" s="347"/>
      <c r="W162" s="347"/>
      <c r="X162" s="347"/>
      <c r="Y162" s="347"/>
      <c r="Z162" s="347"/>
    </row>
    <row r="163" spans="1:26" ht="9.75" customHeight="1">
      <c r="A163" s="392" t="str">
        <f>'12.lan'!D480</f>
        <v xml:space="preserve">NGA Nigeria </v>
      </c>
      <c r="B163" s="392" t="s">
        <v>552</v>
      </c>
      <c r="C163" s="395">
        <v>2.9538032190358798</v>
      </c>
      <c r="D163" s="392" t="s">
        <v>173</v>
      </c>
      <c r="E163" s="392" t="s">
        <v>272</v>
      </c>
      <c r="F163" s="395">
        <v>4</v>
      </c>
      <c r="G163" s="395"/>
      <c r="H163" s="382"/>
      <c r="I163" s="347"/>
      <c r="J163" s="392" t="s">
        <v>553</v>
      </c>
      <c r="K163" s="347"/>
      <c r="L163" s="347"/>
      <c r="M163" s="347"/>
      <c r="N163" s="347"/>
      <c r="O163" s="347"/>
      <c r="P163" s="347"/>
      <c r="Q163" s="347"/>
      <c r="R163" s="347"/>
      <c r="S163" s="347"/>
      <c r="T163" s="347"/>
      <c r="U163" s="347"/>
      <c r="V163" s="347"/>
      <c r="W163" s="347"/>
      <c r="X163" s="347"/>
      <c r="Y163" s="347"/>
      <c r="Z163" s="347"/>
    </row>
    <row r="164" spans="1:26" ht="9.75" customHeight="1">
      <c r="A164" s="392" t="str">
        <f>'12.lan'!D481</f>
        <v xml:space="preserve">NIC Nicaragua </v>
      </c>
      <c r="B164" s="392" t="s">
        <v>554</v>
      </c>
      <c r="C164" s="395">
        <v>2.7273721562037339</v>
      </c>
      <c r="D164" s="392" t="s">
        <v>173</v>
      </c>
      <c r="E164" s="392" t="s">
        <v>265</v>
      </c>
      <c r="F164" s="395">
        <v>3.52</v>
      </c>
      <c r="G164" s="395" t="s">
        <v>266</v>
      </c>
      <c r="H164" s="382"/>
      <c r="I164" s="347"/>
      <c r="J164" s="392" t="s">
        <v>555</v>
      </c>
      <c r="K164" s="347"/>
      <c r="L164" s="347"/>
      <c r="M164" s="347"/>
      <c r="N164" s="347"/>
      <c r="O164" s="347"/>
      <c r="P164" s="347"/>
      <c r="Q164" s="347"/>
      <c r="R164" s="347"/>
      <c r="S164" s="347"/>
      <c r="T164" s="347"/>
      <c r="U164" s="347"/>
      <c r="V164" s="347"/>
      <c r="W164" s="347"/>
      <c r="X164" s="347"/>
      <c r="Y164" s="347"/>
      <c r="Z164" s="347"/>
    </row>
    <row r="165" spans="1:26" ht="9.75" customHeight="1">
      <c r="A165" s="392" t="str">
        <f>'12.lan'!D482</f>
        <v xml:space="preserve">NLD Netherlands </v>
      </c>
      <c r="B165" s="392" t="s">
        <v>556</v>
      </c>
      <c r="C165" s="395">
        <v>1.062327969082826</v>
      </c>
      <c r="D165" s="392" t="s">
        <v>173</v>
      </c>
      <c r="E165" s="392" t="s">
        <v>275</v>
      </c>
      <c r="F165" s="395">
        <v>1</v>
      </c>
      <c r="G165" s="395"/>
      <c r="H165" s="382"/>
      <c r="I165" s="347"/>
      <c r="J165" s="392" t="s">
        <v>557</v>
      </c>
      <c r="K165" s="347"/>
      <c r="L165" s="347"/>
      <c r="M165" s="347"/>
      <c r="N165" s="347"/>
      <c r="O165" s="347"/>
      <c r="P165" s="347"/>
      <c r="Q165" s="347"/>
      <c r="R165" s="347"/>
      <c r="S165" s="347"/>
      <c r="T165" s="347"/>
      <c r="U165" s="347"/>
      <c r="V165" s="347"/>
      <c r="W165" s="347"/>
      <c r="X165" s="347"/>
      <c r="Y165" s="347"/>
      <c r="Z165" s="347"/>
    </row>
    <row r="166" spans="1:26" ht="9.75" customHeight="1">
      <c r="A166" s="392" t="str">
        <f>'12.lan'!D483</f>
        <v xml:space="preserve">NOR Norway </v>
      </c>
      <c r="B166" s="392" t="s">
        <v>558</v>
      </c>
      <c r="C166" s="395">
        <v>0.80187017916535686</v>
      </c>
      <c r="D166" s="392" t="s">
        <v>173</v>
      </c>
      <c r="E166" s="392" t="s">
        <v>275</v>
      </c>
      <c r="F166" s="395">
        <v>1</v>
      </c>
      <c r="G166" s="395"/>
      <c r="H166" s="382"/>
      <c r="I166" s="347"/>
      <c r="J166" s="392" t="s">
        <v>559</v>
      </c>
      <c r="K166" s="347"/>
      <c r="L166" s="347"/>
      <c r="M166" s="347"/>
      <c r="N166" s="347"/>
      <c r="O166" s="347"/>
      <c r="P166" s="347"/>
      <c r="Q166" s="347"/>
      <c r="R166" s="347"/>
      <c r="S166" s="347"/>
      <c r="T166" s="347"/>
      <c r="U166" s="347"/>
      <c r="V166" s="347"/>
      <c r="W166" s="347"/>
      <c r="X166" s="347"/>
      <c r="Y166" s="347"/>
      <c r="Z166" s="347"/>
    </row>
    <row r="167" spans="1:26" ht="9.75" customHeight="1">
      <c r="A167" s="392" t="str">
        <f>'12.lan'!D484</f>
        <v xml:space="preserve">NPL Nepal </v>
      </c>
      <c r="B167" s="392" t="s">
        <v>560</v>
      </c>
      <c r="C167" s="395">
        <v>2.9882185957628882</v>
      </c>
      <c r="D167" s="392" t="s">
        <v>173</v>
      </c>
      <c r="E167" s="392" t="s">
        <v>269</v>
      </c>
      <c r="F167" s="395">
        <v>3</v>
      </c>
      <c r="G167" s="395"/>
      <c r="H167" s="382"/>
      <c r="I167" s="347"/>
      <c r="J167" s="392" t="s">
        <v>561</v>
      </c>
      <c r="K167" s="347"/>
      <c r="L167" s="347"/>
      <c r="M167" s="347"/>
      <c r="N167" s="347"/>
      <c r="O167" s="347"/>
      <c r="P167" s="347"/>
      <c r="Q167" s="347"/>
      <c r="R167" s="347"/>
      <c r="S167" s="347"/>
      <c r="T167" s="347"/>
      <c r="U167" s="347"/>
      <c r="V167" s="347"/>
      <c r="W167" s="347"/>
      <c r="X167" s="347"/>
      <c r="Y167" s="347"/>
      <c r="Z167" s="347"/>
    </row>
    <row r="168" spans="1:26" ht="9.75" customHeight="1">
      <c r="A168" s="392" t="str">
        <f>'12.lan'!D485</f>
        <v xml:space="preserve">NRU Nauru </v>
      </c>
      <c r="B168" s="392" t="s">
        <v>562</v>
      </c>
      <c r="C168" s="395">
        <v>1.6689691083595981</v>
      </c>
      <c r="D168" s="392" t="s">
        <v>173</v>
      </c>
      <c r="E168" s="392" t="s">
        <v>286</v>
      </c>
      <c r="F168" s="395">
        <v>4.05</v>
      </c>
      <c r="G168" s="395" t="s">
        <v>266</v>
      </c>
      <c r="H168" s="382"/>
      <c r="I168" s="347"/>
      <c r="J168" s="392" t="s">
        <v>563</v>
      </c>
      <c r="K168" s="347"/>
      <c r="L168" s="347"/>
      <c r="M168" s="347"/>
      <c r="N168" s="347"/>
      <c r="O168" s="347"/>
      <c r="P168" s="347"/>
      <c r="Q168" s="347"/>
      <c r="R168" s="347"/>
      <c r="S168" s="347"/>
      <c r="T168" s="347"/>
      <c r="U168" s="347"/>
      <c r="V168" s="347"/>
      <c r="W168" s="347"/>
      <c r="X168" s="347"/>
      <c r="Y168" s="347"/>
      <c r="Z168" s="347"/>
    </row>
    <row r="169" spans="1:26" ht="9.75" customHeight="1">
      <c r="A169" s="392" t="str">
        <f>'12.lan'!D486</f>
        <v xml:space="preserve">NZL New Zealand </v>
      </c>
      <c r="B169" s="392" t="s">
        <v>564</v>
      </c>
      <c r="C169" s="395">
        <v>0.9775920046140385</v>
      </c>
      <c r="D169" s="392" t="s">
        <v>173</v>
      </c>
      <c r="E169" s="392" t="s">
        <v>286</v>
      </c>
      <c r="F169" s="395">
        <v>2</v>
      </c>
      <c r="G169" s="395" t="s">
        <v>266</v>
      </c>
      <c r="H169" s="382"/>
      <c r="I169" s="347"/>
      <c r="J169" s="392" t="s">
        <v>565</v>
      </c>
      <c r="K169" s="347"/>
      <c r="L169" s="347"/>
      <c r="M169" s="347"/>
      <c r="N169" s="347"/>
      <c r="O169" s="347"/>
      <c r="P169" s="347"/>
      <c r="Q169" s="347"/>
      <c r="R169" s="347"/>
      <c r="S169" s="347"/>
      <c r="T169" s="347"/>
      <c r="U169" s="347"/>
      <c r="V169" s="347"/>
      <c r="W169" s="347"/>
      <c r="X169" s="347"/>
      <c r="Y169" s="347"/>
      <c r="Z169" s="347"/>
    </row>
    <row r="170" spans="1:26" ht="9.75" customHeight="1">
      <c r="A170" s="392" t="str">
        <f>'12.lan'!D487</f>
        <v xml:space="preserve">OMN Oman </v>
      </c>
      <c r="B170" s="392" t="s">
        <v>566</v>
      </c>
      <c r="C170" s="395">
        <v>2.5500781849125742</v>
      </c>
      <c r="D170" s="392" t="s">
        <v>173</v>
      </c>
      <c r="E170" s="392" t="s">
        <v>269</v>
      </c>
      <c r="F170" s="395">
        <v>4</v>
      </c>
      <c r="G170" s="395"/>
      <c r="H170" s="382"/>
      <c r="I170" s="347"/>
      <c r="J170" s="392" t="s">
        <v>567</v>
      </c>
      <c r="K170" s="347"/>
      <c r="L170" s="347"/>
      <c r="M170" s="347"/>
      <c r="N170" s="347"/>
      <c r="O170" s="347"/>
      <c r="P170" s="347"/>
      <c r="Q170" s="347"/>
      <c r="R170" s="347"/>
      <c r="S170" s="347"/>
      <c r="T170" s="347"/>
      <c r="U170" s="347"/>
      <c r="V170" s="347"/>
      <c r="W170" s="347"/>
      <c r="X170" s="347"/>
      <c r="Y170" s="347"/>
      <c r="Z170" s="347"/>
    </row>
    <row r="171" spans="1:26" ht="9.75" customHeight="1">
      <c r="A171" s="392" t="str">
        <f>'12.lan'!D488</f>
        <v xml:space="preserve">PAK Pakistan </v>
      </c>
      <c r="B171" s="392" t="s">
        <v>568</v>
      </c>
      <c r="C171" s="395">
        <v>3.755426406379855</v>
      </c>
      <c r="D171" s="392" t="s">
        <v>173</v>
      </c>
      <c r="E171" s="392" t="s">
        <v>269</v>
      </c>
      <c r="F171" s="395">
        <v>4</v>
      </c>
      <c r="G171" s="395"/>
      <c r="H171" s="382"/>
      <c r="I171" s="347"/>
      <c r="J171" s="392" t="s">
        <v>569</v>
      </c>
      <c r="K171" s="347"/>
      <c r="L171" s="347"/>
      <c r="M171" s="347"/>
      <c r="N171" s="347"/>
      <c r="O171" s="347"/>
      <c r="P171" s="347"/>
      <c r="Q171" s="347"/>
      <c r="R171" s="347"/>
      <c r="S171" s="347"/>
      <c r="T171" s="347"/>
      <c r="U171" s="347"/>
      <c r="V171" s="347"/>
      <c r="W171" s="347"/>
      <c r="X171" s="347"/>
      <c r="Y171" s="347"/>
      <c r="Z171" s="347"/>
    </row>
    <row r="172" spans="1:26" ht="9.75" customHeight="1">
      <c r="A172" s="392" t="str">
        <f>'12.lan'!D489</f>
        <v xml:space="preserve">PAN Panama </v>
      </c>
      <c r="B172" s="392" t="s">
        <v>570</v>
      </c>
      <c r="C172" s="395">
        <v>1.6406791448079761</v>
      </c>
      <c r="D172" s="392" t="s">
        <v>173</v>
      </c>
      <c r="E172" s="392" t="s">
        <v>265</v>
      </c>
      <c r="F172" s="395">
        <v>4</v>
      </c>
      <c r="G172" s="395"/>
      <c r="H172" s="382"/>
      <c r="I172" s="347"/>
      <c r="J172" s="392" t="s">
        <v>571</v>
      </c>
      <c r="K172" s="347"/>
      <c r="L172" s="347"/>
      <c r="M172" s="347"/>
      <c r="N172" s="347"/>
      <c r="O172" s="347"/>
      <c r="P172" s="347"/>
      <c r="Q172" s="347"/>
      <c r="R172" s="347"/>
      <c r="S172" s="347"/>
      <c r="T172" s="347"/>
      <c r="U172" s="347"/>
      <c r="V172" s="347"/>
      <c r="W172" s="347"/>
      <c r="X172" s="347"/>
      <c r="Y172" s="347"/>
      <c r="Z172" s="347"/>
    </row>
    <row r="173" spans="1:26" ht="9.75" customHeight="1">
      <c r="A173" s="392" t="str">
        <f>'12.lan'!D490</f>
        <v xml:space="preserve">PER Peru </v>
      </c>
      <c r="B173" s="392" t="s">
        <v>572</v>
      </c>
      <c r="C173" s="395">
        <v>2.077161903783411</v>
      </c>
      <c r="D173" s="392" t="s">
        <v>173</v>
      </c>
      <c r="E173" s="392" t="s">
        <v>265</v>
      </c>
      <c r="F173" s="395">
        <v>4</v>
      </c>
      <c r="G173" s="395"/>
      <c r="H173" s="382"/>
      <c r="I173" s="347"/>
      <c r="J173" s="392" t="s">
        <v>573</v>
      </c>
      <c r="K173" s="347"/>
      <c r="L173" s="347"/>
      <c r="M173" s="347"/>
      <c r="N173" s="347"/>
      <c r="O173" s="347"/>
      <c r="P173" s="347"/>
      <c r="Q173" s="347"/>
      <c r="R173" s="347"/>
      <c r="S173" s="347"/>
      <c r="T173" s="347"/>
      <c r="U173" s="347"/>
      <c r="V173" s="347"/>
      <c r="W173" s="347"/>
      <c r="X173" s="347"/>
      <c r="Y173" s="347"/>
      <c r="Z173" s="347"/>
    </row>
    <row r="174" spans="1:26" ht="9.75" customHeight="1">
      <c r="A174" s="392" t="str">
        <f>'12.lan'!D491</f>
        <v xml:space="preserve">PHL Philippines </v>
      </c>
      <c r="B174" s="392" t="s">
        <v>574</v>
      </c>
      <c r="C174" s="395">
        <v>2.8849218750079002</v>
      </c>
      <c r="D174" s="392" t="s">
        <v>173</v>
      </c>
      <c r="E174" s="392" t="s">
        <v>269</v>
      </c>
      <c r="F174" s="395">
        <v>5</v>
      </c>
      <c r="G174" s="395"/>
      <c r="H174" s="382"/>
      <c r="I174" s="347"/>
      <c r="J174" s="392" t="s">
        <v>575</v>
      </c>
      <c r="K174" s="347"/>
      <c r="L174" s="347"/>
      <c r="M174" s="347"/>
      <c r="N174" s="347"/>
      <c r="O174" s="347"/>
      <c r="P174" s="347"/>
      <c r="Q174" s="347"/>
      <c r="R174" s="347"/>
      <c r="S174" s="347"/>
      <c r="T174" s="347"/>
      <c r="U174" s="347"/>
      <c r="V174" s="347"/>
      <c r="W174" s="347"/>
      <c r="X174" s="347"/>
      <c r="Y174" s="347"/>
      <c r="Z174" s="347"/>
    </row>
    <row r="175" spans="1:26" ht="9.75" customHeight="1">
      <c r="A175" s="392" t="str">
        <f>'12.lan'!D492</f>
        <v xml:space="preserve">PLW Palau </v>
      </c>
      <c r="B175" s="392" t="s">
        <v>576</v>
      </c>
      <c r="C175" s="395">
        <v>1.1671421979595511</v>
      </c>
      <c r="D175" s="392" t="s">
        <v>173</v>
      </c>
      <c r="E175" s="392" t="s">
        <v>286</v>
      </c>
      <c r="F175" s="395">
        <v>4.05</v>
      </c>
      <c r="G175" s="395" t="s">
        <v>266</v>
      </c>
      <c r="H175" s="382"/>
      <c r="I175" s="347"/>
      <c r="J175" s="392" t="s">
        <v>577</v>
      </c>
      <c r="K175" s="347"/>
      <c r="L175" s="347"/>
      <c r="M175" s="347"/>
      <c r="N175" s="347"/>
      <c r="O175" s="347"/>
      <c r="P175" s="347"/>
      <c r="Q175" s="347"/>
      <c r="R175" s="347"/>
      <c r="S175" s="347"/>
      <c r="T175" s="347"/>
      <c r="U175" s="347"/>
      <c r="V175" s="347"/>
      <c r="W175" s="347"/>
      <c r="X175" s="347"/>
      <c r="Y175" s="347"/>
      <c r="Z175" s="347"/>
    </row>
    <row r="176" spans="1:26" ht="9.75" customHeight="1">
      <c r="A176" s="392" t="str">
        <f>'12.lan'!D493</f>
        <v xml:space="preserve">PNG Papua New Guinea </v>
      </c>
      <c r="B176" s="392" t="s">
        <v>578</v>
      </c>
      <c r="C176" s="395">
        <v>1.5882081386506719</v>
      </c>
      <c r="D176" s="392" t="s">
        <v>173</v>
      </c>
      <c r="E176" s="392" t="s">
        <v>286</v>
      </c>
      <c r="F176" s="395">
        <v>4.05</v>
      </c>
      <c r="G176" s="395" t="s">
        <v>266</v>
      </c>
      <c r="H176" s="382"/>
      <c r="I176" s="347"/>
      <c r="J176" s="392" t="s">
        <v>579</v>
      </c>
      <c r="K176" s="347"/>
      <c r="L176" s="347"/>
      <c r="M176" s="347"/>
      <c r="N176" s="347"/>
      <c r="O176" s="347"/>
      <c r="P176" s="347"/>
      <c r="Q176" s="347"/>
      <c r="R176" s="347"/>
      <c r="S176" s="347"/>
      <c r="T176" s="347"/>
      <c r="U176" s="347"/>
      <c r="V176" s="347"/>
      <c r="W176" s="347"/>
      <c r="X176" s="347"/>
      <c r="Y176" s="347"/>
      <c r="Z176" s="347"/>
    </row>
    <row r="177" spans="1:26" ht="9.75" customHeight="1">
      <c r="A177" s="392" t="str">
        <f>'12.lan'!D494</f>
        <v xml:space="preserve">POL Poland </v>
      </c>
      <c r="B177" s="392" t="s">
        <v>580</v>
      </c>
      <c r="C177" s="395">
        <v>2.032085080094546</v>
      </c>
      <c r="D177" s="392" t="s">
        <v>173</v>
      </c>
      <c r="E177" s="392" t="s">
        <v>275</v>
      </c>
      <c r="F177" s="395">
        <v>3</v>
      </c>
      <c r="G177" s="395"/>
      <c r="H177" s="382"/>
      <c r="I177" s="347"/>
      <c r="J177" s="392" t="s">
        <v>581</v>
      </c>
      <c r="K177" s="347"/>
      <c r="L177" s="347"/>
      <c r="M177" s="347"/>
      <c r="N177" s="347"/>
      <c r="O177" s="347"/>
      <c r="P177" s="347"/>
      <c r="Q177" s="347"/>
      <c r="R177" s="347"/>
      <c r="S177" s="347"/>
      <c r="T177" s="347"/>
      <c r="U177" s="347"/>
      <c r="V177" s="347"/>
      <c r="W177" s="347"/>
      <c r="X177" s="347"/>
      <c r="Y177" s="347"/>
      <c r="Z177" s="347"/>
    </row>
    <row r="178" spans="1:26" ht="9.75" customHeight="1">
      <c r="A178" s="392" t="str">
        <f>'12.lan'!D495</f>
        <v xml:space="preserve">PRI Puerto Rico </v>
      </c>
      <c r="B178" s="392" t="s">
        <v>582</v>
      </c>
      <c r="C178" s="395">
        <v>1.2492544311641729</v>
      </c>
      <c r="D178" s="392" t="s">
        <v>173</v>
      </c>
      <c r="E178" s="392" t="s">
        <v>265</v>
      </c>
      <c r="F178" s="395">
        <v>3.52</v>
      </c>
      <c r="G178" s="395" t="s">
        <v>266</v>
      </c>
      <c r="H178" s="382"/>
      <c r="I178" s="347"/>
      <c r="J178" s="392" t="s">
        <v>583</v>
      </c>
      <c r="K178" s="347"/>
      <c r="L178" s="347"/>
      <c r="M178" s="347"/>
      <c r="N178" s="347"/>
      <c r="O178" s="347"/>
      <c r="P178" s="347"/>
      <c r="Q178" s="347"/>
      <c r="R178" s="347"/>
      <c r="S178" s="347"/>
      <c r="T178" s="347"/>
      <c r="U178" s="347"/>
      <c r="V178" s="347"/>
      <c r="W178" s="347"/>
      <c r="X178" s="347"/>
      <c r="Y178" s="347"/>
      <c r="Z178" s="347"/>
    </row>
    <row r="179" spans="1:26" ht="9.75" customHeight="1">
      <c r="A179" s="392" t="str">
        <f>'12.lan'!D496</f>
        <v xml:space="preserve">PRK Korea, Democratic People's Republic of </v>
      </c>
      <c r="B179" s="392" t="s">
        <v>584</v>
      </c>
      <c r="C179" s="395">
        <v>3.723187507864584</v>
      </c>
      <c r="D179" s="392" t="s">
        <v>266</v>
      </c>
      <c r="E179" s="392" t="s">
        <v>269</v>
      </c>
      <c r="F179" s="395">
        <v>4.47</v>
      </c>
      <c r="G179" s="395" t="s">
        <v>266</v>
      </c>
      <c r="H179" s="382"/>
      <c r="I179" s="347"/>
      <c r="J179" s="392" t="s">
        <v>585</v>
      </c>
      <c r="K179" s="347"/>
      <c r="L179" s="347"/>
      <c r="M179" s="347"/>
      <c r="N179" s="347"/>
      <c r="O179" s="347"/>
      <c r="P179" s="347"/>
      <c r="Q179" s="347"/>
      <c r="R179" s="347"/>
      <c r="S179" s="347"/>
      <c r="T179" s="347"/>
      <c r="U179" s="347"/>
      <c r="V179" s="347"/>
      <c r="W179" s="347"/>
      <c r="X179" s="347"/>
      <c r="Y179" s="347"/>
      <c r="Z179" s="347"/>
    </row>
    <row r="180" spans="1:26" ht="9.75" customHeight="1">
      <c r="A180" s="392" t="str">
        <f>'12.lan'!D497</f>
        <v xml:space="preserve">PRT Portugal </v>
      </c>
      <c r="B180" s="392" t="s">
        <v>586</v>
      </c>
      <c r="C180" s="395">
        <v>1.42752782159009</v>
      </c>
      <c r="D180" s="392" t="s">
        <v>173</v>
      </c>
      <c r="E180" s="392" t="s">
        <v>275</v>
      </c>
      <c r="F180" s="395">
        <v>2</v>
      </c>
      <c r="G180" s="395"/>
      <c r="H180" s="382"/>
      <c r="I180" s="347"/>
      <c r="J180" s="392" t="s">
        <v>587</v>
      </c>
      <c r="K180" s="347"/>
      <c r="L180" s="347"/>
      <c r="M180" s="347"/>
      <c r="N180" s="347"/>
      <c r="O180" s="347"/>
      <c r="P180" s="347"/>
      <c r="Q180" s="347"/>
      <c r="R180" s="347"/>
      <c r="S180" s="347"/>
      <c r="T180" s="347"/>
      <c r="U180" s="347"/>
      <c r="V180" s="347"/>
      <c r="W180" s="347"/>
      <c r="X180" s="347"/>
      <c r="Y180" s="347"/>
      <c r="Z180" s="347"/>
    </row>
    <row r="181" spans="1:26" ht="9.75" customHeight="1">
      <c r="A181" s="392" t="str">
        <f>'12.lan'!D498</f>
        <v xml:space="preserve">PRY Paraguay </v>
      </c>
      <c r="B181" s="392" t="s">
        <v>588</v>
      </c>
      <c r="C181" s="395">
        <v>2.3360289093573541</v>
      </c>
      <c r="D181" s="392" t="s">
        <v>173</v>
      </c>
      <c r="E181" s="392" t="s">
        <v>265</v>
      </c>
      <c r="F181" s="395">
        <v>4</v>
      </c>
      <c r="G181" s="395"/>
      <c r="H181" s="382"/>
      <c r="I181" s="347"/>
      <c r="J181" s="392" t="s">
        <v>589</v>
      </c>
      <c r="K181" s="347"/>
      <c r="L181" s="347"/>
      <c r="M181" s="347"/>
      <c r="N181" s="347"/>
      <c r="O181" s="347"/>
      <c r="P181" s="347"/>
      <c r="Q181" s="347"/>
      <c r="R181" s="347"/>
      <c r="S181" s="347"/>
      <c r="T181" s="347"/>
      <c r="U181" s="347"/>
      <c r="V181" s="347"/>
      <c r="W181" s="347"/>
      <c r="X181" s="347"/>
      <c r="Y181" s="347"/>
      <c r="Z181" s="347"/>
    </row>
    <row r="182" spans="1:26" ht="9.75" customHeight="1">
      <c r="A182" s="392" t="str">
        <f>'12.lan'!D499</f>
        <v xml:space="preserve">PSE Palestinian Territory, Occupied </v>
      </c>
      <c r="B182" s="392" t="s">
        <v>590</v>
      </c>
      <c r="C182" s="395">
        <v>1.612311218777466</v>
      </c>
      <c r="D182" s="392" t="s">
        <v>173</v>
      </c>
      <c r="E182" s="392" t="s">
        <v>269</v>
      </c>
      <c r="F182" s="395">
        <v>6</v>
      </c>
      <c r="G182" s="395" t="s">
        <v>266</v>
      </c>
      <c r="H182" s="382"/>
      <c r="I182" s="347"/>
      <c r="J182" s="392" t="s">
        <v>591</v>
      </c>
      <c r="K182" s="347"/>
      <c r="L182" s="347"/>
      <c r="M182" s="347"/>
      <c r="N182" s="347"/>
      <c r="O182" s="347"/>
      <c r="P182" s="347"/>
      <c r="Q182" s="347"/>
      <c r="R182" s="347"/>
      <c r="S182" s="347"/>
      <c r="T182" s="347"/>
      <c r="U182" s="347"/>
      <c r="V182" s="347"/>
      <c r="W182" s="347"/>
      <c r="X182" s="347"/>
      <c r="Y182" s="347"/>
      <c r="Z182" s="347"/>
    </row>
    <row r="183" spans="1:26" ht="9.75" customHeight="1">
      <c r="A183" s="392" t="str">
        <f>'12.lan'!D500</f>
        <v xml:space="preserve">PYF French Polynesia </v>
      </c>
      <c r="B183" s="392" t="s">
        <v>592</v>
      </c>
      <c r="C183" s="395">
        <v>1.4985868712925841</v>
      </c>
      <c r="D183" s="392" t="s">
        <v>266</v>
      </c>
      <c r="E183" s="392" t="s">
        <v>286</v>
      </c>
      <c r="F183" s="395">
        <v>4.05</v>
      </c>
      <c r="G183" s="395" t="s">
        <v>266</v>
      </c>
      <c r="H183" s="382"/>
      <c r="I183" s="394"/>
      <c r="J183" s="392" t="s">
        <v>593</v>
      </c>
      <c r="K183" s="347"/>
      <c r="L183" s="347"/>
      <c r="M183" s="347"/>
      <c r="N183" s="347"/>
      <c r="O183" s="347"/>
      <c r="P183" s="347"/>
      <c r="Q183" s="347"/>
      <c r="R183" s="347"/>
      <c r="S183" s="347"/>
      <c r="T183" s="347"/>
      <c r="U183" s="347"/>
      <c r="V183" s="347"/>
      <c r="W183" s="347"/>
      <c r="X183" s="347"/>
      <c r="Y183" s="347"/>
      <c r="Z183" s="347"/>
    </row>
    <row r="184" spans="1:26" ht="9.75" customHeight="1">
      <c r="A184" s="392" t="str">
        <f>'12.lan'!D501</f>
        <v xml:space="preserve">QAT Qatar </v>
      </c>
      <c r="B184" s="392" t="s">
        <v>594</v>
      </c>
      <c r="C184" s="395">
        <v>1.844620512879823</v>
      </c>
      <c r="D184" s="392" t="s">
        <v>173</v>
      </c>
      <c r="E184" s="392" t="s">
        <v>269</v>
      </c>
      <c r="F184" s="395">
        <v>4.47</v>
      </c>
      <c r="G184" s="395"/>
      <c r="H184" s="382"/>
      <c r="I184" s="347"/>
      <c r="J184" s="392" t="s">
        <v>595</v>
      </c>
      <c r="K184" s="347"/>
      <c r="L184" s="347"/>
      <c r="M184" s="347"/>
      <c r="N184" s="347"/>
      <c r="O184" s="347"/>
      <c r="P184" s="347"/>
      <c r="Q184" s="347"/>
      <c r="R184" s="347"/>
      <c r="S184" s="347"/>
      <c r="T184" s="347"/>
      <c r="U184" s="347"/>
      <c r="V184" s="347"/>
      <c r="W184" s="347"/>
      <c r="X184" s="347"/>
      <c r="Y184" s="347"/>
      <c r="Z184" s="347"/>
    </row>
    <row r="185" spans="1:26" ht="9.75" customHeight="1">
      <c r="A185" s="392" t="str">
        <f>'12.lan'!D502</f>
        <v xml:space="preserve">ROU Romania </v>
      </c>
      <c r="B185" s="392" t="s">
        <v>596</v>
      </c>
      <c r="C185" s="395">
        <v>2.2929785896009811</v>
      </c>
      <c r="D185" s="392" t="s">
        <v>173</v>
      </c>
      <c r="E185" s="392" t="s">
        <v>275</v>
      </c>
      <c r="F185" s="395">
        <v>4</v>
      </c>
      <c r="G185" s="395"/>
      <c r="H185" s="382"/>
      <c r="I185" s="347"/>
      <c r="J185" s="392" t="s">
        <v>597</v>
      </c>
      <c r="K185" s="347"/>
      <c r="L185" s="347"/>
      <c r="M185" s="347"/>
      <c r="N185" s="347"/>
      <c r="O185" s="347"/>
      <c r="P185" s="347"/>
      <c r="Q185" s="347"/>
      <c r="R185" s="347"/>
      <c r="S185" s="347"/>
      <c r="T185" s="347"/>
      <c r="U185" s="347"/>
      <c r="V185" s="347"/>
      <c r="W185" s="347"/>
      <c r="X185" s="347"/>
      <c r="Y185" s="347"/>
      <c r="Z185" s="347"/>
    </row>
    <row r="186" spans="1:26" ht="9.75" customHeight="1">
      <c r="A186" s="392" t="str">
        <f>'12.lan'!D503</f>
        <v xml:space="preserve">RUS Russian Federation </v>
      </c>
      <c r="B186" s="392" t="s">
        <v>598</v>
      </c>
      <c r="C186" s="395">
        <v>2.4438322697966561</v>
      </c>
      <c r="D186" s="392" t="s">
        <v>173</v>
      </c>
      <c r="E186" s="392" t="s">
        <v>275</v>
      </c>
      <c r="F186" s="395">
        <v>3</v>
      </c>
      <c r="G186" s="395"/>
      <c r="H186" s="382"/>
      <c r="I186" s="347"/>
      <c r="J186" s="392" t="s">
        <v>599</v>
      </c>
      <c r="K186" s="347"/>
      <c r="L186" s="347"/>
      <c r="M186" s="347"/>
      <c r="N186" s="347"/>
      <c r="O186" s="347"/>
      <c r="P186" s="347"/>
      <c r="Q186" s="347"/>
      <c r="R186" s="347"/>
      <c r="S186" s="347"/>
      <c r="T186" s="347"/>
      <c r="U186" s="347"/>
      <c r="V186" s="347"/>
      <c r="W186" s="347"/>
      <c r="X186" s="347"/>
      <c r="Y186" s="347"/>
      <c r="Z186" s="347"/>
    </row>
    <row r="187" spans="1:26" ht="9.75" customHeight="1">
      <c r="A187" s="392" t="str">
        <f>'12.lan'!D504</f>
        <v xml:space="preserve">RWA Rwanda </v>
      </c>
      <c r="B187" s="392" t="s">
        <v>600</v>
      </c>
      <c r="C187" s="395">
        <v>2.912960122179939</v>
      </c>
      <c r="D187" s="392" t="s">
        <v>173</v>
      </c>
      <c r="E187" s="392" t="s">
        <v>272</v>
      </c>
      <c r="F187" s="395">
        <v>3</v>
      </c>
      <c r="G187" s="395" t="s">
        <v>266</v>
      </c>
      <c r="H187" s="382"/>
      <c r="I187" s="347"/>
      <c r="J187" s="392" t="s">
        <v>601</v>
      </c>
      <c r="K187" s="347"/>
      <c r="L187" s="347"/>
      <c r="M187" s="347"/>
      <c r="N187" s="347"/>
      <c r="O187" s="347"/>
      <c r="P187" s="347"/>
      <c r="Q187" s="347"/>
      <c r="R187" s="347"/>
      <c r="S187" s="347"/>
      <c r="T187" s="347"/>
      <c r="U187" s="347"/>
      <c r="V187" s="347"/>
      <c r="W187" s="347"/>
      <c r="X187" s="347"/>
      <c r="Y187" s="347"/>
      <c r="Z187" s="347"/>
    </row>
    <row r="188" spans="1:26" ht="9.75" customHeight="1">
      <c r="A188" s="392" t="str">
        <f>'12.lan'!D505</f>
        <v xml:space="preserve">SAU Saudi Arabia </v>
      </c>
      <c r="B188" s="392" t="s">
        <v>602</v>
      </c>
      <c r="C188" s="395">
        <v>2.1038062136226379</v>
      </c>
      <c r="D188" s="392" t="s">
        <v>173</v>
      </c>
      <c r="E188" s="392" t="s">
        <v>269</v>
      </c>
      <c r="F188" s="395">
        <v>5</v>
      </c>
      <c r="G188" s="395"/>
      <c r="H188" s="382"/>
      <c r="I188" s="347"/>
      <c r="J188" s="392" t="s">
        <v>603</v>
      </c>
      <c r="K188" s="347"/>
      <c r="L188" s="347"/>
      <c r="M188" s="347"/>
      <c r="N188" s="347"/>
      <c r="O188" s="347"/>
      <c r="P188" s="347"/>
      <c r="Q188" s="347"/>
      <c r="R188" s="347"/>
      <c r="S188" s="347"/>
      <c r="T188" s="347"/>
      <c r="U188" s="347"/>
      <c r="V188" s="347"/>
      <c r="W188" s="347"/>
      <c r="X188" s="347"/>
      <c r="Y188" s="347"/>
      <c r="Z188" s="347"/>
    </row>
    <row r="189" spans="1:26" ht="9.75" customHeight="1">
      <c r="A189" s="392" t="str">
        <f>'12.lan'!D506</f>
        <v xml:space="preserve">SDN Sudan </v>
      </c>
      <c r="B189" s="392" t="s">
        <v>604</v>
      </c>
      <c r="C189" s="395">
        <v>4.328863187846788</v>
      </c>
      <c r="D189" s="392" t="s">
        <v>173</v>
      </c>
      <c r="E189" s="392" t="s">
        <v>272</v>
      </c>
      <c r="F189" s="395">
        <v>6</v>
      </c>
      <c r="G189" s="395"/>
      <c r="H189" s="382"/>
      <c r="I189" s="347"/>
      <c r="J189" s="392" t="s">
        <v>605</v>
      </c>
      <c r="K189" s="347"/>
      <c r="L189" s="347"/>
      <c r="M189" s="347"/>
      <c r="N189" s="347"/>
      <c r="O189" s="347"/>
      <c r="P189" s="347"/>
      <c r="Q189" s="347"/>
      <c r="R189" s="347"/>
      <c r="S189" s="347"/>
      <c r="T189" s="347"/>
      <c r="U189" s="347"/>
      <c r="V189" s="347"/>
      <c r="W189" s="347"/>
      <c r="X189" s="347"/>
      <c r="Y189" s="347"/>
      <c r="Z189" s="347"/>
    </row>
    <row r="190" spans="1:26" ht="9.75" customHeight="1">
      <c r="A190" s="392" t="str">
        <f>'12.lan'!D507</f>
        <v xml:space="preserve">SEN Senegal </v>
      </c>
      <c r="B190" s="392" t="s">
        <v>606</v>
      </c>
      <c r="C190" s="395">
        <v>2.4853180323217741</v>
      </c>
      <c r="D190" s="392" t="s">
        <v>173</v>
      </c>
      <c r="E190" s="392" t="s">
        <v>272</v>
      </c>
      <c r="F190" s="395">
        <v>4</v>
      </c>
      <c r="G190" s="395"/>
      <c r="H190" s="382"/>
      <c r="I190" s="347"/>
      <c r="J190" s="392" t="s">
        <v>607</v>
      </c>
      <c r="K190" s="347"/>
      <c r="L190" s="347"/>
      <c r="M190" s="347"/>
      <c r="N190" s="347"/>
      <c r="O190" s="347"/>
      <c r="P190" s="347"/>
      <c r="Q190" s="347"/>
      <c r="R190" s="347"/>
      <c r="S190" s="347"/>
      <c r="T190" s="347"/>
      <c r="U190" s="347"/>
      <c r="V190" s="347"/>
      <c r="W190" s="347"/>
      <c r="X190" s="347"/>
      <c r="Y190" s="347"/>
      <c r="Z190" s="347"/>
    </row>
    <row r="191" spans="1:26" ht="9.75" customHeight="1">
      <c r="A191" s="392" t="str">
        <f>'12.lan'!D508</f>
        <v xml:space="preserve">SGP Singapore </v>
      </c>
      <c r="B191" s="392" t="s">
        <v>608</v>
      </c>
      <c r="C191" s="395">
        <v>1.5721364813537879</v>
      </c>
      <c r="D191" s="392" t="s">
        <v>173</v>
      </c>
      <c r="E191" s="392" t="s">
        <v>269</v>
      </c>
      <c r="F191" s="395">
        <v>2</v>
      </c>
      <c r="G191" s="395"/>
      <c r="H191" s="382"/>
      <c r="I191" s="347"/>
      <c r="J191" s="392" t="s">
        <v>609</v>
      </c>
      <c r="K191" s="347"/>
      <c r="L191" s="347"/>
      <c r="M191" s="347"/>
      <c r="N191" s="347"/>
      <c r="O191" s="347"/>
      <c r="P191" s="347"/>
      <c r="Q191" s="347"/>
      <c r="R191" s="347"/>
      <c r="S191" s="347"/>
      <c r="T191" s="347"/>
      <c r="U191" s="347"/>
      <c r="V191" s="347"/>
      <c r="W191" s="347"/>
      <c r="X191" s="347"/>
      <c r="Y191" s="347"/>
      <c r="Z191" s="347"/>
    </row>
    <row r="192" spans="1:26" ht="9.75" customHeight="1">
      <c r="A192" s="392" t="str">
        <f>'12.lan'!D509</f>
        <v xml:space="preserve">SLB Solomon Islands </v>
      </c>
      <c r="B192" s="392" t="s">
        <v>610</v>
      </c>
      <c r="C192" s="395">
        <v>1.1333817085363671</v>
      </c>
      <c r="D192" s="392" t="s">
        <v>173</v>
      </c>
      <c r="E192" s="392" t="s">
        <v>286</v>
      </c>
      <c r="F192" s="395">
        <v>4.05</v>
      </c>
      <c r="G192" s="395" t="s">
        <v>266</v>
      </c>
      <c r="H192" s="382"/>
      <c r="I192" s="347"/>
      <c r="J192" s="392" t="s">
        <v>611</v>
      </c>
      <c r="K192" s="347"/>
      <c r="L192" s="347"/>
      <c r="M192" s="347"/>
      <c r="N192" s="347"/>
      <c r="O192" s="347"/>
      <c r="P192" s="347"/>
      <c r="Q192" s="347"/>
      <c r="R192" s="347"/>
      <c r="S192" s="347"/>
      <c r="T192" s="347"/>
      <c r="U192" s="347"/>
      <c r="V192" s="347"/>
      <c r="W192" s="347"/>
      <c r="X192" s="347"/>
      <c r="Y192" s="347"/>
      <c r="Z192" s="347"/>
    </row>
    <row r="193" spans="1:26" ht="9.75" customHeight="1">
      <c r="A193" s="392" t="str">
        <f>'12.lan'!D510</f>
        <v xml:space="preserve">SLE Sierra Leone </v>
      </c>
      <c r="B193" s="392" t="s">
        <v>612</v>
      </c>
      <c r="C193" s="395">
        <v>3.0000008915523009</v>
      </c>
      <c r="D193" s="392" t="s">
        <v>173</v>
      </c>
      <c r="E193" s="392" t="s">
        <v>272</v>
      </c>
      <c r="F193" s="395">
        <v>5</v>
      </c>
      <c r="G193" s="395" t="s">
        <v>266</v>
      </c>
      <c r="H193" s="382"/>
      <c r="I193" s="347"/>
      <c r="J193" s="392" t="s">
        <v>613</v>
      </c>
      <c r="K193" s="347"/>
      <c r="L193" s="347"/>
      <c r="M193" s="347"/>
      <c r="N193" s="347"/>
      <c r="O193" s="347"/>
      <c r="P193" s="347"/>
      <c r="Q193" s="347"/>
      <c r="R193" s="347"/>
      <c r="S193" s="347"/>
      <c r="T193" s="347"/>
      <c r="U193" s="347"/>
      <c r="V193" s="347"/>
      <c r="W193" s="347"/>
      <c r="X193" s="347"/>
      <c r="Y193" s="347"/>
      <c r="Z193" s="347"/>
    </row>
    <row r="194" spans="1:26" ht="9.75" customHeight="1">
      <c r="A194" s="392" t="str">
        <f>'12.lan'!D511</f>
        <v xml:space="preserve">SLV El Salvador </v>
      </c>
      <c r="B194" s="392" t="s">
        <v>614</v>
      </c>
      <c r="C194" s="395">
        <v>2.053052210689724</v>
      </c>
      <c r="D194" s="392" t="s">
        <v>173</v>
      </c>
      <c r="E194" s="392" t="s">
        <v>265</v>
      </c>
      <c r="F194" s="395">
        <v>3</v>
      </c>
      <c r="G194" s="395"/>
      <c r="H194" s="382"/>
      <c r="I194" s="347"/>
      <c r="J194" s="392" t="s">
        <v>615</v>
      </c>
      <c r="K194" s="347"/>
      <c r="L194" s="347"/>
      <c r="M194" s="347"/>
      <c r="N194" s="347"/>
      <c r="O194" s="347"/>
      <c r="P194" s="347"/>
      <c r="Q194" s="347"/>
      <c r="R194" s="347"/>
      <c r="S194" s="347"/>
      <c r="T194" s="347"/>
      <c r="U194" s="347"/>
      <c r="V194" s="347"/>
      <c r="W194" s="347"/>
      <c r="X194" s="347"/>
      <c r="Y194" s="347"/>
      <c r="Z194" s="347"/>
    </row>
    <row r="195" spans="1:26" ht="9.75" customHeight="1">
      <c r="A195" s="392" t="str">
        <f>'12.lan'!D512</f>
        <v xml:space="preserve">SMR San Marino </v>
      </c>
      <c r="B195" s="392" t="s">
        <v>616</v>
      </c>
      <c r="C195" s="395">
        <v>1.2998787403696579</v>
      </c>
      <c r="D195" s="392">
        <v>2017</v>
      </c>
      <c r="E195" s="392" t="s">
        <v>275</v>
      </c>
      <c r="F195" s="395">
        <v>2.5499999999999998</v>
      </c>
      <c r="G195" s="395" t="s">
        <v>266</v>
      </c>
      <c r="H195" s="382"/>
      <c r="I195" s="347"/>
      <c r="J195" s="392" t="s">
        <v>617</v>
      </c>
      <c r="K195" s="347"/>
      <c r="L195" s="347"/>
      <c r="M195" s="347"/>
      <c r="N195" s="347"/>
      <c r="O195" s="347"/>
      <c r="P195" s="347"/>
      <c r="Q195" s="347"/>
      <c r="R195" s="347"/>
      <c r="S195" s="347"/>
      <c r="T195" s="347"/>
      <c r="U195" s="347"/>
      <c r="V195" s="347"/>
      <c r="W195" s="347"/>
      <c r="X195" s="347"/>
      <c r="Y195" s="347"/>
      <c r="Z195" s="347"/>
    </row>
    <row r="196" spans="1:26" ht="9.75" customHeight="1">
      <c r="A196" s="392" t="str">
        <f>'12.lan'!D513</f>
        <v xml:space="preserve">SOM Somalia </v>
      </c>
      <c r="B196" s="392" t="s">
        <v>618</v>
      </c>
      <c r="C196" s="395">
        <v>2.514550394779445</v>
      </c>
      <c r="D196" s="392" t="s">
        <v>266</v>
      </c>
      <c r="E196" s="392" t="s">
        <v>272</v>
      </c>
      <c r="F196" s="395">
        <v>6</v>
      </c>
      <c r="G196" s="395" t="s">
        <v>266</v>
      </c>
      <c r="H196" s="382"/>
      <c r="I196" s="347"/>
      <c r="J196" s="392" t="s">
        <v>619</v>
      </c>
      <c r="K196" s="347"/>
      <c r="L196" s="347"/>
      <c r="M196" s="347"/>
      <c r="N196" s="347"/>
      <c r="O196" s="347"/>
      <c r="P196" s="347"/>
      <c r="Q196" s="347"/>
      <c r="R196" s="347"/>
      <c r="S196" s="347"/>
      <c r="T196" s="347"/>
      <c r="U196" s="347"/>
      <c r="V196" s="347"/>
      <c r="W196" s="347"/>
      <c r="X196" s="347"/>
      <c r="Y196" s="347"/>
      <c r="Z196" s="347"/>
    </row>
    <row r="197" spans="1:26" ht="9.75" customHeight="1">
      <c r="A197" s="392" t="str">
        <f>'12.lan'!D514</f>
        <v xml:space="preserve">SRB Serbia </v>
      </c>
      <c r="B197" s="392" t="s">
        <v>620</v>
      </c>
      <c r="C197" s="395">
        <v>2.405900611937505</v>
      </c>
      <c r="D197" s="392" t="s">
        <v>173</v>
      </c>
      <c r="E197" s="392" t="s">
        <v>275</v>
      </c>
      <c r="F197" s="395">
        <v>4</v>
      </c>
      <c r="G197" s="395"/>
      <c r="H197" s="382"/>
      <c r="I197" s="347"/>
      <c r="J197" s="392" t="s">
        <v>621</v>
      </c>
      <c r="K197" s="347"/>
      <c r="L197" s="347"/>
      <c r="M197" s="347"/>
      <c r="N197" s="347"/>
      <c r="O197" s="347"/>
      <c r="P197" s="347"/>
      <c r="Q197" s="347"/>
      <c r="R197" s="347"/>
      <c r="S197" s="347"/>
      <c r="T197" s="347"/>
      <c r="U197" s="347"/>
      <c r="V197" s="347"/>
      <c r="W197" s="347"/>
      <c r="X197" s="347"/>
      <c r="Y197" s="347"/>
      <c r="Z197" s="347"/>
    </row>
    <row r="198" spans="1:26" ht="9.75" customHeight="1">
      <c r="A198" s="392" t="str">
        <f>'12.lan'!D515</f>
        <v xml:space="preserve">SSD South Sudan </v>
      </c>
      <c r="B198" s="392" t="s">
        <v>622</v>
      </c>
      <c r="C198" s="395">
        <v>2.514550394779445</v>
      </c>
      <c r="D198" s="392" t="s">
        <v>266</v>
      </c>
      <c r="E198" s="392" t="s">
        <v>272</v>
      </c>
      <c r="F198" s="395">
        <v>6</v>
      </c>
      <c r="G198" s="395" t="s">
        <v>266</v>
      </c>
      <c r="H198" s="382"/>
      <c r="I198" s="347"/>
      <c r="J198" s="392" t="s">
        <v>623</v>
      </c>
      <c r="K198" s="347"/>
      <c r="L198" s="347"/>
      <c r="M198" s="347"/>
      <c r="N198" s="347"/>
      <c r="O198" s="347"/>
      <c r="P198" s="347"/>
      <c r="Q198" s="347"/>
      <c r="R198" s="347"/>
      <c r="S198" s="347"/>
      <c r="T198" s="347"/>
      <c r="U198" s="347"/>
      <c r="V198" s="347"/>
      <c r="W198" s="347"/>
      <c r="X198" s="347"/>
      <c r="Y198" s="347"/>
      <c r="Z198" s="347"/>
    </row>
    <row r="199" spans="1:26" ht="9.75" customHeight="1">
      <c r="A199" s="392" t="str">
        <f>'12.lan'!D516</f>
        <v xml:space="preserve">STP Sao Tome and Principe </v>
      </c>
      <c r="B199" s="392" t="s">
        <v>624</v>
      </c>
      <c r="C199" s="395">
        <v>1.7083189524327189</v>
      </c>
      <c r="D199" s="392" t="s">
        <v>173</v>
      </c>
      <c r="E199" s="392" t="s">
        <v>272</v>
      </c>
      <c r="F199" s="395">
        <v>3.79</v>
      </c>
      <c r="G199" s="395" t="s">
        <v>266</v>
      </c>
      <c r="H199" s="382"/>
      <c r="I199" s="347"/>
      <c r="J199" s="392" t="s">
        <v>625</v>
      </c>
      <c r="K199" s="347"/>
      <c r="L199" s="347"/>
      <c r="M199" s="347"/>
      <c r="N199" s="347"/>
      <c r="O199" s="347"/>
      <c r="P199" s="347"/>
      <c r="Q199" s="347"/>
      <c r="R199" s="347"/>
      <c r="S199" s="347"/>
      <c r="T199" s="347"/>
      <c r="U199" s="347"/>
      <c r="V199" s="347"/>
      <c r="W199" s="347"/>
      <c r="X199" s="347"/>
      <c r="Y199" s="347"/>
      <c r="Z199" s="347"/>
    </row>
    <row r="200" spans="1:26" ht="9.75" customHeight="1">
      <c r="A200" s="392" t="str">
        <f>'12.lan'!D517</f>
        <v xml:space="preserve">SUR Suriname </v>
      </c>
      <c r="B200" s="392" t="s">
        <v>626</v>
      </c>
      <c r="C200" s="395">
        <v>2.4880258048969961</v>
      </c>
      <c r="D200" s="392" t="s">
        <v>173</v>
      </c>
      <c r="E200" s="392" t="s">
        <v>265</v>
      </c>
      <c r="F200" s="395">
        <v>3.52</v>
      </c>
      <c r="G200" s="395" t="s">
        <v>266</v>
      </c>
      <c r="H200" s="382"/>
      <c r="I200" s="347"/>
      <c r="J200" s="392" t="s">
        <v>627</v>
      </c>
      <c r="K200" s="347"/>
      <c r="L200" s="347"/>
      <c r="M200" s="347"/>
      <c r="N200" s="347"/>
      <c r="O200" s="347"/>
      <c r="P200" s="347"/>
      <c r="Q200" s="347"/>
      <c r="R200" s="347"/>
      <c r="S200" s="347"/>
      <c r="T200" s="347"/>
      <c r="U200" s="347"/>
      <c r="V200" s="347"/>
      <c r="W200" s="347"/>
      <c r="X200" s="347"/>
      <c r="Y200" s="347"/>
      <c r="Z200" s="347"/>
    </row>
    <row r="201" spans="1:26" ht="9.75" customHeight="1">
      <c r="A201" s="392" t="str">
        <f>'12.lan'!D518</f>
        <v xml:space="preserve">SVK Slovakia </v>
      </c>
      <c r="B201" s="392" t="s">
        <v>628</v>
      </c>
      <c r="C201" s="395">
        <v>1.735170060691255</v>
      </c>
      <c r="D201" s="392" t="s">
        <v>173</v>
      </c>
      <c r="E201" s="392" t="s">
        <v>275</v>
      </c>
      <c r="F201" s="395">
        <v>1</v>
      </c>
      <c r="G201" s="395"/>
      <c r="H201" s="382"/>
      <c r="I201" s="347"/>
      <c r="J201" s="392" t="s">
        <v>629</v>
      </c>
      <c r="K201" s="347"/>
      <c r="L201" s="347"/>
      <c r="M201" s="347"/>
      <c r="N201" s="347"/>
      <c r="O201" s="347"/>
      <c r="P201" s="347"/>
      <c r="Q201" s="347"/>
      <c r="R201" s="347"/>
      <c r="S201" s="347"/>
      <c r="T201" s="347"/>
      <c r="U201" s="347"/>
      <c r="V201" s="347"/>
      <c r="W201" s="347"/>
      <c r="X201" s="347"/>
      <c r="Y201" s="347"/>
      <c r="Z201" s="347"/>
    </row>
    <row r="202" spans="1:26" ht="9.75" customHeight="1">
      <c r="A202" s="392" t="str">
        <f>'12.lan'!D519</f>
        <v xml:space="preserve">SVN Slovenia </v>
      </c>
      <c r="B202" s="392" t="s">
        <v>630</v>
      </c>
      <c r="C202" s="395">
        <v>1.456470016748542</v>
      </c>
      <c r="D202" s="392" t="s">
        <v>173</v>
      </c>
      <c r="E202" s="392" t="s">
        <v>275</v>
      </c>
      <c r="F202" s="395">
        <v>2.5499999999999998</v>
      </c>
      <c r="G202" s="395"/>
      <c r="H202" s="382"/>
      <c r="I202" s="347"/>
      <c r="J202" s="392" t="s">
        <v>631</v>
      </c>
      <c r="K202" s="347"/>
      <c r="L202" s="347"/>
      <c r="M202" s="347"/>
      <c r="N202" s="347"/>
      <c r="O202" s="347"/>
      <c r="P202" s="347"/>
      <c r="Q202" s="347"/>
      <c r="R202" s="347"/>
      <c r="S202" s="347"/>
      <c r="T202" s="347"/>
      <c r="U202" s="347"/>
      <c r="V202" s="347"/>
      <c r="W202" s="347"/>
      <c r="X202" s="347"/>
      <c r="Y202" s="347"/>
      <c r="Z202" s="347"/>
    </row>
    <row r="203" spans="1:26" ht="9.75" customHeight="1">
      <c r="A203" s="392" t="str">
        <f>'12.lan'!D520</f>
        <v xml:space="preserve">SWE Sweden </v>
      </c>
      <c r="B203" s="392" t="s">
        <v>632</v>
      </c>
      <c r="C203" s="395">
        <v>0.97437249740177201</v>
      </c>
      <c r="D203" s="392" t="s">
        <v>173</v>
      </c>
      <c r="E203" s="392" t="s">
        <v>275</v>
      </c>
      <c r="F203" s="395">
        <v>1</v>
      </c>
      <c r="G203" s="395"/>
      <c r="H203" s="382"/>
      <c r="I203" s="347"/>
      <c r="J203" s="392" t="s">
        <v>633</v>
      </c>
      <c r="K203" s="347"/>
      <c r="L203" s="347"/>
      <c r="M203" s="347"/>
      <c r="N203" s="347"/>
      <c r="O203" s="347"/>
      <c r="P203" s="347"/>
      <c r="Q203" s="347"/>
      <c r="R203" s="347"/>
      <c r="S203" s="347"/>
      <c r="T203" s="347"/>
      <c r="U203" s="347"/>
      <c r="V203" s="347"/>
      <c r="W203" s="347"/>
      <c r="X203" s="347"/>
      <c r="Y203" s="347"/>
      <c r="Z203" s="347"/>
    </row>
    <row r="204" spans="1:26" ht="9.75" customHeight="1">
      <c r="A204" s="392" t="str">
        <f>'12.lan'!D521</f>
        <v xml:space="preserve">SWZ Swaziland </v>
      </c>
      <c r="B204" s="392" t="s">
        <v>634</v>
      </c>
      <c r="C204" s="395">
        <v>2.5658244458539188</v>
      </c>
      <c r="D204" s="392" t="s">
        <v>173</v>
      </c>
      <c r="E204" s="392" t="s">
        <v>272</v>
      </c>
      <c r="F204" s="395">
        <v>3.79</v>
      </c>
      <c r="G204" s="395" t="s">
        <v>266</v>
      </c>
      <c r="H204" s="382"/>
      <c r="I204" s="347"/>
      <c r="J204" s="392" t="s">
        <v>635</v>
      </c>
      <c r="K204" s="347"/>
      <c r="L204" s="347"/>
      <c r="M204" s="347"/>
      <c r="N204" s="347"/>
      <c r="O204" s="347"/>
      <c r="P204" s="347"/>
      <c r="Q204" s="347"/>
      <c r="R204" s="347"/>
      <c r="S204" s="347"/>
      <c r="T204" s="347"/>
      <c r="U204" s="347"/>
      <c r="V204" s="347"/>
      <c r="W204" s="347"/>
      <c r="X204" s="347"/>
      <c r="Y204" s="347"/>
      <c r="Z204" s="347"/>
    </row>
    <row r="205" spans="1:26" ht="9.75" customHeight="1">
      <c r="A205" s="392" t="str">
        <f>'12.lan'!D522</f>
        <v xml:space="preserve">SXM Sint Maarten (Dutch part) </v>
      </c>
      <c r="B205" s="392" t="s">
        <v>636</v>
      </c>
      <c r="C205" s="395">
        <v>1.0030456687149509</v>
      </c>
      <c r="D205" s="392" t="s">
        <v>266</v>
      </c>
      <c r="E205" s="392" t="s">
        <v>265</v>
      </c>
      <c r="F205" s="395">
        <v>3.52</v>
      </c>
      <c r="G205" s="395" t="s">
        <v>266</v>
      </c>
      <c r="H205" s="382"/>
      <c r="I205" s="394"/>
      <c r="J205" s="392" t="s">
        <v>637</v>
      </c>
      <c r="K205" s="347"/>
      <c r="L205" s="347"/>
      <c r="M205" s="347"/>
      <c r="N205" s="347"/>
      <c r="O205" s="347"/>
      <c r="P205" s="347"/>
      <c r="Q205" s="347"/>
      <c r="R205" s="347"/>
      <c r="S205" s="347"/>
      <c r="T205" s="347"/>
      <c r="U205" s="347"/>
      <c r="V205" s="347"/>
      <c r="W205" s="347"/>
      <c r="X205" s="347"/>
      <c r="Y205" s="347"/>
      <c r="Z205" s="347"/>
    </row>
    <row r="206" spans="1:26" ht="9.75" customHeight="1">
      <c r="A206" s="392" t="str">
        <f>'12.lan'!D523</f>
        <v xml:space="preserve">SYC Seychelles </v>
      </c>
      <c r="B206" s="392" t="s">
        <v>638</v>
      </c>
      <c r="C206" s="395">
        <v>1.859388830745349</v>
      </c>
      <c r="D206" s="392" t="s">
        <v>173</v>
      </c>
      <c r="E206" s="392" t="s">
        <v>272</v>
      </c>
      <c r="F206" s="395">
        <v>3.79</v>
      </c>
      <c r="G206" s="395" t="s">
        <v>266</v>
      </c>
      <c r="H206" s="382"/>
      <c r="I206" s="347"/>
      <c r="J206" s="392" t="s">
        <v>639</v>
      </c>
      <c r="K206" s="347"/>
      <c r="L206" s="347"/>
      <c r="M206" s="347"/>
      <c r="N206" s="347"/>
      <c r="O206" s="347"/>
      <c r="P206" s="347"/>
      <c r="Q206" s="347"/>
      <c r="R206" s="347"/>
      <c r="S206" s="347"/>
      <c r="T206" s="347"/>
      <c r="U206" s="347"/>
      <c r="V206" s="347"/>
      <c r="W206" s="347"/>
      <c r="X206" s="347"/>
      <c r="Y206" s="347"/>
      <c r="Z206" s="347"/>
    </row>
    <row r="207" spans="1:26" ht="9.75" customHeight="1">
      <c r="A207" s="392" t="str">
        <f>'12.lan'!D524</f>
        <v xml:space="preserve">SYR Syrian Arab Republic </v>
      </c>
      <c r="B207" s="392" t="s">
        <v>640</v>
      </c>
      <c r="C207" s="395">
        <v>2.5752604968031712</v>
      </c>
      <c r="D207" s="392" t="s">
        <v>266</v>
      </c>
      <c r="E207" s="392" t="s">
        <v>269</v>
      </c>
      <c r="F207" s="395">
        <v>4.47</v>
      </c>
      <c r="G207" s="395" t="s">
        <v>266</v>
      </c>
      <c r="H207" s="382"/>
      <c r="I207" s="347"/>
      <c r="J207" s="392" t="s">
        <v>641</v>
      </c>
      <c r="K207" s="347"/>
      <c r="L207" s="347"/>
      <c r="M207" s="347"/>
      <c r="N207" s="347"/>
      <c r="O207" s="347"/>
      <c r="P207" s="347"/>
      <c r="Q207" s="347"/>
      <c r="R207" s="347"/>
      <c r="S207" s="347"/>
      <c r="T207" s="347"/>
      <c r="U207" s="347"/>
      <c r="V207" s="347"/>
      <c r="W207" s="347"/>
      <c r="X207" s="347"/>
      <c r="Y207" s="347"/>
      <c r="Z207" s="347"/>
    </row>
    <row r="208" spans="1:26" ht="9.75" customHeight="1">
      <c r="A208" s="392" t="str">
        <f>'12.lan'!D525</f>
        <v xml:space="preserve">TCA Turks and Caicos Islands </v>
      </c>
      <c r="B208" s="392" t="s">
        <v>642</v>
      </c>
      <c r="C208" s="395">
        <v>0.93473290863003466</v>
      </c>
      <c r="D208" s="392" t="s">
        <v>173</v>
      </c>
      <c r="E208" s="392" t="s">
        <v>265</v>
      </c>
      <c r="F208" s="395">
        <v>3.52</v>
      </c>
      <c r="G208" s="395" t="s">
        <v>266</v>
      </c>
      <c r="H208" s="382"/>
      <c r="I208" s="347"/>
      <c r="J208" s="392" t="s">
        <v>643</v>
      </c>
      <c r="K208" s="347"/>
      <c r="L208" s="347"/>
      <c r="M208" s="347"/>
      <c r="N208" s="347"/>
      <c r="O208" s="347"/>
      <c r="P208" s="347"/>
      <c r="Q208" s="347"/>
      <c r="R208" s="347"/>
      <c r="S208" s="347"/>
      <c r="T208" s="347"/>
      <c r="U208" s="347"/>
      <c r="V208" s="347"/>
      <c r="W208" s="347"/>
      <c r="X208" s="347"/>
      <c r="Y208" s="347"/>
      <c r="Z208" s="347"/>
    </row>
    <row r="209" spans="1:26" ht="9.75" customHeight="1">
      <c r="A209" s="392" t="str">
        <f>'12.lan'!D526</f>
        <v xml:space="preserve">TCD Chad </v>
      </c>
      <c r="B209" s="392" t="s">
        <v>644</v>
      </c>
      <c r="C209" s="395">
        <v>2.7023773491494341</v>
      </c>
      <c r="D209" s="392" t="s">
        <v>173</v>
      </c>
      <c r="E209" s="392" t="s">
        <v>272</v>
      </c>
      <c r="F209" s="395">
        <v>4</v>
      </c>
      <c r="G209" s="395"/>
      <c r="H209" s="382"/>
      <c r="I209" s="347"/>
      <c r="J209" s="392" t="s">
        <v>645</v>
      </c>
      <c r="K209" s="347"/>
      <c r="L209" s="347"/>
      <c r="M209" s="347"/>
      <c r="N209" s="347"/>
      <c r="O209" s="347"/>
      <c r="P209" s="347"/>
      <c r="Q209" s="347"/>
      <c r="R209" s="347"/>
      <c r="S209" s="347"/>
      <c r="T209" s="347"/>
      <c r="U209" s="347"/>
      <c r="V209" s="347"/>
      <c r="W209" s="347"/>
      <c r="X209" s="347"/>
      <c r="Y209" s="347"/>
      <c r="Z209" s="347"/>
    </row>
    <row r="210" spans="1:26" ht="9.75" customHeight="1">
      <c r="A210" s="392" t="str">
        <f>'12.lan'!D527</f>
        <v xml:space="preserve">TGO Togo </v>
      </c>
      <c r="B210" s="392" t="s">
        <v>646</v>
      </c>
      <c r="C210" s="395">
        <v>2.611524670890724</v>
      </c>
      <c r="D210" s="392" t="s">
        <v>173</v>
      </c>
      <c r="E210" s="392" t="s">
        <v>272</v>
      </c>
      <c r="F210" s="395">
        <v>2</v>
      </c>
      <c r="G210" s="395" t="s">
        <v>266</v>
      </c>
      <c r="H210" s="382"/>
      <c r="I210" s="347"/>
      <c r="J210" s="392" t="s">
        <v>647</v>
      </c>
      <c r="K210" s="347"/>
      <c r="L210" s="347"/>
      <c r="M210" s="347"/>
      <c r="N210" s="347"/>
      <c r="O210" s="347"/>
      <c r="P210" s="347"/>
      <c r="Q210" s="347"/>
      <c r="R210" s="347"/>
      <c r="S210" s="347"/>
      <c r="T210" s="347"/>
      <c r="U210" s="347"/>
      <c r="V210" s="347"/>
      <c r="W210" s="347"/>
      <c r="X210" s="347"/>
      <c r="Y210" s="347"/>
      <c r="Z210" s="347"/>
    </row>
    <row r="211" spans="1:26" ht="9.75" customHeight="1">
      <c r="A211" s="392" t="str">
        <f>'12.lan'!D528</f>
        <v xml:space="preserve">THA Thailand </v>
      </c>
      <c r="B211" s="392" t="s">
        <v>648</v>
      </c>
      <c r="C211" s="395">
        <v>2.61925727991692</v>
      </c>
      <c r="D211" s="392" t="s">
        <v>173</v>
      </c>
      <c r="E211" s="392" t="s">
        <v>269</v>
      </c>
      <c r="F211" s="395">
        <v>5</v>
      </c>
      <c r="G211" s="395"/>
      <c r="H211" s="382"/>
      <c r="I211" s="347"/>
      <c r="J211" s="392" t="s">
        <v>649</v>
      </c>
      <c r="K211" s="347"/>
      <c r="L211" s="347"/>
      <c r="M211" s="347"/>
      <c r="N211" s="347"/>
      <c r="O211" s="347"/>
      <c r="P211" s="347"/>
      <c r="Q211" s="347"/>
      <c r="R211" s="347"/>
      <c r="S211" s="347"/>
      <c r="T211" s="347"/>
      <c r="U211" s="347"/>
      <c r="V211" s="347"/>
      <c r="W211" s="347"/>
      <c r="X211" s="347"/>
      <c r="Y211" s="347"/>
      <c r="Z211" s="347"/>
    </row>
    <row r="212" spans="1:26" ht="9.75" customHeight="1">
      <c r="A212" s="392" t="str">
        <f>'12.lan'!D529</f>
        <v xml:space="preserve">TJK Tajikistan </v>
      </c>
      <c r="B212" s="392" t="s">
        <v>650</v>
      </c>
      <c r="C212" s="395">
        <v>4.1733480055151926</v>
      </c>
      <c r="D212" s="392" t="s">
        <v>173</v>
      </c>
      <c r="E212" s="392" t="s">
        <v>269</v>
      </c>
      <c r="F212" s="395">
        <v>4.47</v>
      </c>
      <c r="G212" s="395" t="s">
        <v>266</v>
      </c>
      <c r="H212" s="382"/>
      <c r="I212" s="347"/>
      <c r="J212" s="392" t="s">
        <v>651</v>
      </c>
      <c r="K212" s="347"/>
      <c r="L212" s="347"/>
      <c r="M212" s="347"/>
      <c r="N212" s="347"/>
      <c r="O212" s="347"/>
      <c r="P212" s="347"/>
      <c r="Q212" s="347"/>
      <c r="R212" s="347"/>
      <c r="S212" s="347"/>
      <c r="T212" s="347"/>
      <c r="U212" s="347"/>
      <c r="V212" s="347"/>
      <c r="W212" s="347"/>
      <c r="X212" s="347"/>
      <c r="Y212" s="347"/>
      <c r="Z212" s="347"/>
    </row>
    <row r="213" spans="1:26" ht="9.75" customHeight="1">
      <c r="A213" s="392" t="str">
        <f>'12.lan'!D530</f>
        <v xml:space="preserve">TKM Turkmenistan </v>
      </c>
      <c r="B213" s="392" t="s">
        <v>652</v>
      </c>
      <c r="C213" s="395">
        <v>2.7709360642603289</v>
      </c>
      <c r="D213" s="392" t="s">
        <v>173</v>
      </c>
      <c r="E213" s="392" t="s">
        <v>269</v>
      </c>
      <c r="F213" s="395">
        <v>4.47</v>
      </c>
      <c r="G213" s="395" t="s">
        <v>266</v>
      </c>
      <c r="H213" s="382"/>
      <c r="I213" s="347"/>
      <c r="J213" s="392" t="s">
        <v>653</v>
      </c>
      <c r="K213" s="347"/>
      <c r="L213" s="347"/>
      <c r="M213" s="347"/>
      <c r="N213" s="347"/>
      <c r="O213" s="347"/>
      <c r="P213" s="347"/>
      <c r="Q213" s="347"/>
      <c r="R213" s="347"/>
      <c r="S213" s="347"/>
      <c r="T213" s="347"/>
      <c r="U213" s="347"/>
      <c r="V213" s="347"/>
      <c r="W213" s="347"/>
      <c r="X213" s="347"/>
      <c r="Y213" s="347"/>
      <c r="Z213" s="347"/>
    </row>
    <row r="214" spans="1:26" ht="9.75" customHeight="1">
      <c r="A214" s="392" t="str">
        <f>'12.lan'!D531</f>
        <v xml:space="preserve">TLS Timor-Leste </v>
      </c>
      <c r="B214" s="392" t="s">
        <v>654</v>
      </c>
      <c r="C214" s="395">
        <v>3.762371615408437</v>
      </c>
      <c r="D214" s="392" t="s">
        <v>173</v>
      </c>
      <c r="E214" s="392" t="s">
        <v>269</v>
      </c>
      <c r="F214" s="395">
        <v>4.47</v>
      </c>
      <c r="G214" s="395" t="s">
        <v>266</v>
      </c>
      <c r="H214" s="382"/>
      <c r="I214" s="347"/>
      <c r="J214" s="392" t="s">
        <v>655</v>
      </c>
      <c r="K214" s="347"/>
      <c r="L214" s="347"/>
      <c r="M214" s="347"/>
      <c r="N214" s="347"/>
      <c r="O214" s="347"/>
      <c r="P214" s="347"/>
      <c r="Q214" s="347"/>
      <c r="R214" s="347"/>
      <c r="S214" s="347"/>
      <c r="T214" s="347"/>
      <c r="U214" s="347"/>
      <c r="V214" s="347"/>
      <c r="W214" s="347"/>
      <c r="X214" s="347"/>
      <c r="Y214" s="347"/>
      <c r="Z214" s="347"/>
    </row>
    <row r="215" spans="1:26" ht="9.75" customHeight="1">
      <c r="A215" s="392" t="str">
        <f>'12.lan'!D532</f>
        <v xml:space="preserve">TON Tonga </v>
      </c>
      <c r="B215" s="392" t="s">
        <v>656</v>
      </c>
      <c r="C215" s="395">
        <v>1.471021743174715</v>
      </c>
      <c r="D215" s="392" t="s">
        <v>173</v>
      </c>
      <c r="E215" s="392" t="s">
        <v>286</v>
      </c>
      <c r="F215" s="395">
        <v>4.05</v>
      </c>
      <c r="G215" s="395" t="s">
        <v>266</v>
      </c>
      <c r="H215" s="382"/>
      <c r="I215" s="347"/>
      <c r="J215" s="392" t="s">
        <v>657</v>
      </c>
      <c r="K215" s="347"/>
      <c r="L215" s="347"/>
      <c r="M215" s="347"/>
      <c r="N215" s="347"/>
      <c r="O215" s="347"/>
      <c r="P215" s="347"/>
      <c r="Q215" s="347"/>
      <c r="R215" s="347"/>
      <c r="S215" s="347"/>
      <c r="T215" s="347"/>
      <c r="U215" s="347"/>
      <c r="V215" s="347"/>
      <c r="W215" s="347"/>
      <c r="X215" s="347"/>
      <c r="Y215" s="347"/>
      <c r="Z215" s="347"/>
    </row>
    <row r="216" spans="1:26" ht="9.75" customHeight="1">
      <c r="A216" s="392" t="str">
        <f>'12.lan'!D533</f>
        <v xml:space="preserve">TTO Trinidad and Tobago </v>
      </c>
      <c r="B216" s="392" t="s">
        <v>658</v>
      </c>
      <c r="C216" s="395">
        <v>1.868940196163549</v>
      </c>
      <c r="D216" s="392" t="s">
        <v>173</v>
      </c>
      <c r="E216" s="392" t="s">
        <v>265</v>
      </c>
      <c r="F216" s="395">
        <v>4</v>
      </c>
      <c r="G216" s="395" t="s">
        <v>266</v>
      </c>
      <c r="H216" s="382"/>
      <c r="I216" s="347"/>
      <c r="J216" s="392" t="s">
        <v>659</v>
      </c>
      <c r="K216" s="347"/>
      <c r="L216" s="347"/>
      <c r="M216" s="347"/>
      <c r="N216" s="347"/>
      <c r="O216" s="347"/>
      <c r="P216" s="347"/>
      <c r="Q216" s="347"/>
      <c r="R216" s="347"/>
      <c r="S216" s="347"/>
      <c r="T216" s="347"/>
      <c r="U216" s="347"/>
      <c r="V216" s="347"/>
      <c r="W216" s="347"/>
      <c r="X216" s="347"/>
      <c r="Y216" s="347"/>
      <c r="Z216" s="347"/>
    </row>
    <row r="217" spans="1:26" ht="9.75" customHeight="1">
      <c r="A217" s="392" t="str">
        <f>'12.lan'!D534</f>
        <v xml:space="preserve">TUN Tunisia </v>
      </c>
      <c r="B217" s="392" t="s">
        <v>660</v>
      </c>
      <c r="C217" s="395">
        <v>3.6266255266037239</v>
      </c>
      <c r="D217" s="392" t="s">
        <v>173</v>
      </c>
      <c r="E217" s="392" t="s">
        <v>272</v>
      </c>
      <c r="F217" s="395">
        <v>4</v>
      </c>
      <c r="G217" s="395" t="s">
        <v>266</v>
      </c>
      <c r="H217" s="382"/>
      <c r="I217" s="347"/>
      <c r="J217" s="392" t="s">
        <v>661</v>
      </c>
      <c r="K217" s="347"/>
      <c r="L217" s="347"/>
      <c r="M217" s="347"/>
      <c r="N217" s="347"/>
      <c r="O217" s="347"/>
      <c r="P217" s="347"/>
      <c r="Q217" s="347"/>
      <c r="R217" s="347"/>
      <c r="S217" s="347"/>
      <c r="T217" s="347"/>
      <c r="U217" s="347"/>
      <c r="V217" s="347"/>
      <c r="W217" s="347"/>
      <c r="X217" s="347"/>
      <c r="Y217" s="347"/>
      <c r="Z217" s="347"/>
    </row>
    <row r="218" spans="1:26" ht="9.75" customHeight="1">
      <c r="A218" s="392" t="str">
        <f>'12.lan'!D535</f>
        <v xml:space="preserve">TUR Turkey </v>
      </c>
      <c r="B218" s="392" t="s">
        <v>662</v>
      </c>
      <c r="C218" s="395">
        <v>2.995552952621078</v>
      </c>
      <c r="D218" s="392" t="s">
        <v>173</v>
      </c>
      <c r="E218" s="392" t="s">
        <v>269</v>
      </c>
      <c r="F218" s="395">
        <v>5</v>
      </c>
      <c r="G218" s="395"/>
      <c r="H218" s="382"/>
      <c r="I218" s="347"/>
      <c r="J218" s="392" t="s">
        <v>663</v>
      </c>
      <c r="K218" s="347"/>
      <c r="L218" s="347"/>
      <c r="M218" s="347"/>
      <c r="N218" s="347"/>
      <c r="O218" s="347"/>
      <c r="P218" s="347"/>
      <c r="Q218" s="347"/>
      <c r="R218" s="347"/>
      <c r="S218" s="347"/>
      <c r="T218" s="347"/>
      <c r="U218" s="347"/>
      <c r="V218" s="347"/>
      <c r="W218" s="347"/>
      <c r="X218" s="347"/>
      <c r="Y218" s="347"/>
      <c r="Z218" s="347"/>
    </row>
    <row r="219" spans="1:26" ht="9.75" customHeight="1">
      <c r="A219" s="392" t="str">
        <f>'12.lan'!D536</f>
        <v xml:space="preserve">TUV Tuvalu </v>
      </c>
      <c r="B219" s="392" t="s">
        <v>664</v>
      </c>
      <c r="C219" s="395">
        <v>1.0942666781987891</v>
      </c>
      <c r="D219" s="392" t="s">
        <v>173</v>
      </c>
      <c r="E219" s="392" t="s">
        <v>286</v>
      </c>
      <c r="F219" s="395">
        <v>4.05</v>
      </c>
      <c r="G219" s="395" t="s">
        <v>266</v>
      </c>
      <c r="H219" s="382"/>
      <c r="I219" s="347"/>
      <c r="J219" s="392" t="s">
        <v>665</v>
      </c>
      <c r="K219" s="347"/>
      <c r="L219" s="347"/>
      <c r="M219" s="347"/>
      <c r="N219" s="347"/>
      <c r="O219" s="347"/>
      <c r="P219" s="347"/>
      <c r="Q219" s="347"/>
      <c r="R219" s="347"/>
      <c r="S219" s="347"/>
      <c r="T219" s="347"/>
      <c r="U219" s="347"/>
      <c r="V219" s="347"/>
      <c r="W219" s="347"/>
      <c r="X219" s="347"/>
      <c r="Y219" s="347"/>
      <c r="Z219" s="347"/>
    </row>
    <row r="220" spans="1:26" ht="9.75" customHeight="1">
      <c r="A220" s="392" t="str">
        <f>'12.lan'!D537</f>
        <v xml:space="preserve">TZA Tanzania, United Republic of </v>
      </c>
      <c r="B220" s="392" t="s">
        <v>666</v>
      </c>
      <c r="C220" s="395">
        <v>3.0539862236105728</v>
      </c>
      <c r="D220" s="392" t="s">
        <v>173</v>
      </c>
      <c r="E220" s="392" t="s">
        <v>272</v>
      </c>
      <c r="F220" s="395">
        <v>4</v>
      </c>
      <c r="G220" s="395"/>
      <c r="H220" s="382"/>
      <c r="I220" s="347"/>
      <c r="J220" s="392" t="s">
        <v>667</v>
      </c>
      <c r="K220" s="347"/>
      <c r="L220" s="347"/>
      <c r="M220" s="347"/>
      <c r="N220" s="347"/>
      <c r="O220" s="347"/>
      <c r="P220" s="347"/>
      <c r="Q220" s="347"/>
      <c r="R220" s="347"/>
      <c r="S220" s="347"/>
      <c r="T220" s="347"/>
      <c r="U220" s="347"/>
      <c r="V220" s="347"/>
      <c r="W220" s="347"/>
      <c r="X220" s="347"/>
      <c r="Y220" s="347"/>
      <c r="Z220" s="347"/>
    </row>
    <row r="221" spans="1:26" ht="9.75" customHeight="1">
      <c r="A221" s="392" t="str">
        <f>'12.lan'!D538</f>
        <v xml:space="preserve">UGA Uganda </v>
      </c>
      <c r="B221" s="392" t="s">
        <v>668</v>
      </c>
      <c r="C221" s="395">
        <v>3.1707337112900671</v>
      </c>
      <c r="D221" s="392" t="s">
        <v>173</v>
      </c>
      <c r="E221" s="392" t="s">
        <v>272</v>
      </c>
      <c r="F221" s="395">
        <v>4</v>
      </c>
      <c r="G221" s="395"/>
      <c r="H221" s="382"/>
      <c r="I221" s="347"/>
      <c r="J221" s="392" t="s">
        <v>669</v>
      </c>
      <c r="K221" s="347"/>
      <c r="L221" s="347"/>
      <c r="M221" s="347"/>
      <c r="N221" s="347"/>
      <c r="O221" s="347"/>
      <c r="P221" s="347"/>
      <c r="Q221" s="347"/>
      <c r="R221" s="347"/>
      <c r="S221" s="347"/>
      <c r="T221" s="347"/>
      <c r="U221" s="347"/>
      <c r="V221" s="347"/>
      <c r="W221" s="347"/>
      <c r="X221" s="347"/>
      <c r="Y221" s="347"/>
      <c r="Z221" s="347"/>
    </row>
    <row r="222" spans="1:26" ht="9.75" customHeight="1">
      <c r="A222" s="392" t="str">
        <f>'12.lan'!D539</f>
        <v xml:space="preserve">UKR Ukraine </v>
      </c>
      <c r="B222" s="392" t="s">
        <v>670</v>
      </c>
      <c r="C222" s="395">
        <v>2.988350053438265</v>
      </c>
      <c r="D222" s="392" t="s">
        <v>173</v>
      </c>
      <c r="E222" s="392" t="s">
        <v>275</v>
      </c>
      <c r="F222" s="395">
        <v>5</v>
      </c>
      <c r="G222" s="395"/>
      <c r="H222" s="382"/>
      <c r="I222" s="347"/>
      <c r="J222" s="392" t="s">
        <v>671</v>
      </c>
      <c r="K222" s="347"/>
      <c r="L222" s="347"/>
      <c r="M222" s="347"/>
      <c r="N222" s="347"/>
      <c r="O222" s="347"/>
      <c r="P222" s="347"/>
      <c r="Q222" s="347"/>
      <c r="R222" s="347"/>
      <c r="S222" s="347"/>
      <c r="T222" s="347"/>
      <c r="U222" s="347"/>
      <c r="V222" s="347"/>
      <c r="W222" s="347"/>
      <c r="X222" s="347"/>
      <c r="Y222" s="347"/>
      <c r="Z222" s="347"/>
    </row>
    <row r="223" spans="1:26" ht="9.75" customHeight="1">
      <c r="A223" s="392" t="str">
        <f>'12.lan'!D540</f>
        <v xml:space="preserve">URY Uruguay </v>
      </c>
      <c r="B223" s="392" t="s">
        <v>672</v>
      </c>
      <c r="C223" s="395">
        <v>1.364290904072994</v>
      </c>
      <c r="D223" s="392" t="s">
        <v>173</v>
      </c>
      <c r="E223" s="392" t="s">
        <v>265</v>
      </c>
      <c r="F223" s="395">
        <v>1</v>
      </c>
      <c r="G223" s="395"/>
      <c r="H223" s="382"/>
      <c r="I223" s="347"/>
      <c r="J223" s="392" t="s">
        <v>673</v>
      </c>
      <c r="K223" s="347"/>
      <c r="L223" s="347"/>
      <c r="M223" s="347"/>
      <c r="N223" s="347"/>
      <c r="O223" s="347"/>
      <c r="P223" s="347"/>
      <c r="Q223" s="347"/>
      <c r="R223" s="347"/>
      <c r="S223" s="347"/>
      <c r="T223" s="347"/>
      <c r="U223" s="347"/>
      <c r="V223" s="347"/>
      <c r="W223" s="347"/>
      <c r="X223" s="347"/>
      <c r="Y223" s="347"/>
      <c r="Z223" s="347"/>
    </row>
    <row r="224" spans="1:26" ht="9.75" customHeight="1">
      <c r="A224" s="392" t="str">
        <f>'12.lan'!D541</f>
        <v xml:space="preserve">USA United States </v>
      </c>
      <c r="B224" s="392" t="s">
        <v>674</v>
      </c>
      <c r="C224" s="395">
        <v>1</v>
      </c>
      <c r="D224" s="392" t="s">
        <v>173</v>
      </c>
      <c r="E224" s="392" t="s">
        <v>265</v>
      </c>
      <c r="F224" s="395">
        <v>4</v>
      </c>
      <c r="G224" s="395"/>
      <c r="H224" s="382"/>
      <c r="I224" s="347"/>
      <c r="J224" s="392" t="s">
        <v>675</v>
      </c>
      <c r="K224" s="347"/>
      <c r="L224" s="347"/>
      <c r="M224" s="347"/>
      <c r="N224" s="347"/>
      <c r="O224" s="347"/>
      <c r="P224" s="347"/>
      <c r="Q224" s="347"/>
      <c r="R224" s="347"/>
      <c r="S224" s="347"/>
      <c r="T224" s="347"/>
      <c r="U224" s="347"/>
      <c r="V224" s="347"/>
      <c r="W224" s="347"/>
      <c r="X224" s="347"/>
      <c r="Y224" s="347"/>
      <c r="Z224" s="347"/>
    </row>
    <row r="225" spans="1:26" ht="9.75" customHeight="1">
      <c r="A225" s="392" t="str">
        <f>'12.lan'!D542</f>
        <v xml:space="preserve">UZB Uzbekistan </v>
      </c>
      <c r="B225" s="392" t="s">
        <v>676</v>
      </c>
      <c r="C225" s="395">
        <v>5.5835354058374804</v>
      </c>
      <c r="D225" s="392" t="s">
        <v>173</v>
      </c>
      <c r="E225" s="392" t="s">
        <v>269</v>
      </c>
      <c r="F225" s="395">
        <v>4.47</v>
      </c>
      <c r="G225" s="395" t="s">
        <v>266</v>
      </c>
      <c r="H225" s="382"/>
      <c r="I225" s="347"/>
      <c r="J225" s="392" t="s">
        <v>677</v>
      </c>
      <c r="K225" s="347"/>
      <c r="L225" s="347"/>
      <c r="M225" s="347"/>
      <c r="N225" s="347"/>
      <c r="O225" s="347"/>
      <c r="P225" s="347"/>
      <c r="Q225" s="347"/>
      <c r="R225" s="347"/>
      <c r="S225" s="347"/>
      <c r="T225" s="347"/>
      <c r="U225" s="347"/>
      <c r="V225" s="347"/>
      <c r="W225" s="347"/>
      <c r="X225" s="347"/>
      <c r="Y225" s="347"/>
      <c r="Z225" s="347"/>
    </row>
    <row r="226" spans="1:26" ht="9.75" customHeight="1">
      <c r="A226" s="392" t="str">
        <f>'12.lan'!D543</f>
        <v xml:space="preserve">VCT Saint Vincent and the Grenadines </v>
      </c>
      <c r="B226" s="392" t="s">
        <v>678</v>
      </c>
      <c r="C226" s="395">
        <v>1.669244151856907</v>
      </c>
      <c r="D226" s="392" t="s">
        <v>173</v>
      </c>
      <c r="E226" s="392" t="s">
        <v>265</v>
      </c>
      <c r="F226" s="395">
        <v>3.52</v>
      </c>
      <c r="G226" s="395" t="s">
        <v>266</v>
      </c>
      <c r="H226" s="382"/>
      <c r="I226" s="347"/>
      <c r="J226" s="392" t="s">
        <v>679</v>
      </c>
      <c r="K226" s="347"/>
      <c r="L226" s="347"/>
      <c r="M226" s="347"/>
      <c r="N226" s="347"/>
      <c r="O226" s="347"/>
      <c r="P226" s="347"/>
      <c r="Q226" s="347"/>
      <c r="R226" s="347"/>
      <c r="S226" s="347"/>
      <c r="T226" s="347"/>
      <c r="U226" s="347"/>
      <c r="V226" s="347"/>
      <c r="W226" s="347"/>
      <c r="X226" s="347"/>
      <c r="Y226" s="347"/>
      <c r="Z226" s="347"/>
    </row>
    <row r="227" spans="1:26" ht="9.75" customHeight="1">
      <c r="A227" s="392" t="str">
        <f>'12.lan'!D544</f>
        <v xml:space="preserve">VEN Venezuela, Bolivarian Republic of </v>
      </c>
      <c r="B227" s="392" t="s">
        <v>680</v>
      </c>
      <c r="C227" s="395">
        <v>1.834346114968979</v>
      </c>
      <c r="D227" s="392" t="s">
        <v>266</v>
      </c>
      <c r="E227" s="392" t="s">
        <v>265</v>
      </c>
      <c r="F227" s="395">
        <v>4</v>
      </c>
      <c r="G227" s="395"/>
      <c r="H227" s="382"/>
      <c r="I227" s="347"/>
      <c r="J227" s="392" t="s">
        <v>681</v>
      </c>
      <c r="K227" s="347"/>
      <c r="L227" s="347"/>
      <c r="M227" s="347"/>
      <c r="N227" s="347"/>
      <c r="O227" s="347"/>
      <c r="P227" s="347"/>
      <c r="Q227" s="347"/>
      <c r="R227" s="347"/>
      <c r="S227" s="347"/>
      <c r="T227" s="347"/>
      <c r="U227" s="347"/>
      <c r="V227" s="347"/>
      <c r="W227" s="347"/>
      <c r="X227" s="347"/>
      <c r="Y227" s="347"/>
      <c r="Z227" s="347"/>
    </row>
    <row r="228" spans="1:26" ht="9.75" customHeight="1">
      <c r="A228" s="392" t="str">
        <f>'12.lan'!D545</f>
        <v xml:space="preserve">VGB Virgin Islands, British </v>
      </c>
      <c r="B228" s="392" t="s">
        <v>682</v>
      </c>
      <c r="C228" s="395">
        <v>1.0030456687149509</v>
      </c>
      <c r="D228" s="392" t="s">
        <v>266</v>
      </c>
      <c r="E228" s="392" t="s">
        <v>265</v>
      </c>
      <c r="F228" s="395">
        <v>3.52</v>
      </c>
      <c r="G228" s="395" t="s">
        <v>266</v>
      </c>
      <c r="H228" s="382"/>
      <c r="I228" s="347"/>
      <c r="J228" s="392" t="s">
        <v>683</v>
      </c>
      <c r="K228" s="347"/>
      <c r="L228" s="347"/>
      <c r="M228" s="347"/>
      <c r="N228" s="347"/>
      <c r="O228" s="347"/>
      <c r="P228" s="347"/>
      <c r="Q228" s="347"/>
      <c r="R228" s="347"/>
      <c r="S228" s="347"/>
      <c r="T228" s="347"/>
      <c r="U228" s="347"/>
      <c r="V228" s="347"/>
      <c r="W228" s="347"/>
      <c r="X228" s="347"/>
      <c r="Y228" s="347"/>
      <c r="Z228" s="347"/>
    </row>
    <row r="229" spans="1:26" ht="9.75" customHeight="1">
      <c r="A229" s="392" t="str">
        <f>'12.lan'!D546</f>
        <v xml:space="preserve">VIR Virgin Islands, U.S. </v>
      </c>
      <c r="B229" s="392" t="s">
        <v>684</v>
      </c>
      <c r="C229" s="395">
        <v>1.0030456687149509</v>
      </c>
      <c r="D229" s="392" t="s">
        <v>266</v>
      </c>
      <c r="E229" s="392" t="s">
        <v>265</v>
      </c>
      <c r="F229" s="395">
        <v>3.52</v>
      </c>
      <c r="G229" s="395" t="s">
        <v>266</v>
      </c>
      <c r="H229" s="382"/>
      <c r="I229" s="347"/>
      <c r="J229" s="392" t="s">
        <v>685</v>
      </c>
      <c r="K229" s="347"/>
      <c r="L229" s="347"/>
      <c r="M229" s="347"/>
      <c r="N229" s="347"/>
      <c r="O229" s="347"/>
      <c r="P229" s="347"/>
      <c r="Q229" s="347"/>
      <c r="R229" s="347"/>
      <c r="S229" s="347"/>
      <c r="T229" s="347"/>
      <c r="U229" s="347"/>
      <c r="V229" s="347"/>
      <c r="W229" s="347"/>
      <c r="X229" s="347"/>
      <c r="Y229" s="347"/>
      <c r="Z229" s="347"/>
    </row>
    <row r="230" spans="1:26" ht="9.75" customHeight="1">
      <c r="A230" s="392" t="str">
        <f>'12.lan'!D547</f>
        <v xml:space="preserve">VNM Viet Nam </v>
      </c>
      <c r="B230" s="392" t="s">
        <v>686</v>
      </c>
      <c r="C230" s="395">
        <v>2.9018246652453201</v>
      </c>
      <c r="D230" s="392" t="s">
        <v>173</v>
      </c>
      <c r="E230" s="392" t="s">
        <v>269</v>
      </c>
      <c r="F230" s="395">
        <v>5</v>
      </c>
      <c r="G230" s="395" t="s">
        <v>266</v>
      </c>
      <c r="H230" s="382"/>
      <c r="I230" s="347"/>
      <c r="J230" s="392" t="s">
        <v>687</v>
      </c>
      <c r="K230" s="347"/>
      <c r="L230" s="347"/>
      <c r="M230" s="347"/>
      <c r="N230" s="347"/>
      <c r="O230" s="347"/>
      <c r="P230" s="347"/>
      <c r="Q230" s="347"/>
      <c r="R230" s="347"/>
      <c r="S230" s="347"/>
      <c r="T230" s="347"/>
      <c r="U230" s="347"/>
      <c r="V230" s="347"/>
      <c r="W230" s="347"/>
      <c r="X230" s="347"/>
      <c r="Y230" s="347"/>
      <c r="Z230" s="347"/>
    </row>
    <row r="231" spans="1:26" ht="9.75" customHeight="1">
      <c r="A231" s="392" t="str">
        <f>'12.lan'!D548</f>
        <v xml:space="preserve">VUT Vanuatu </v>
      </c>
      <c r="B231" s="392" t="s">
        <v>688</v>
      </c>
      <c r="C231" s="395">
        <v>1.031133081245736</v>
      </c>
      <c r="D231" s="392" t="s">
        <v>173</v>
      </c>
      <c r="E231" s="392" t="s">
        <v>286</v>
      </c>
      <c r="F231" s="395">
        <v>4.05</v>
      </c>
      <c r="G231" s="395" t="s">
        <v>266</v>
      </c>
      <c r="H231" s="382"/>
      <c r="I231" s="347"/>
      <c r="J231" s="392" t="s">
        <v>689</v>
      </c>
      <c r="K231" s="347"/>
      <c r="L231" s="347"/>
      <c r="M231" s="347"/>
      <c r="N231" s="347"/>
      <c r="O231" s="347"/>
      <c r="P231" s="347"/>
      <c r="Q231" s="347"/>
      <c r="R231" s="347"/>
      <c r="S231" s="347"/>
      <c r="T231" s="347"/>
      <c r="U231" s="347"/>
      <c r="V231" s="347"/>
      <c r="W231" s="347"/>
      <c r="X231" s="347"/>
      <c r="Y231" s="347"/>
      <c r="Z231" s="347"/>
    </row>
    <row r="232" spans="1:26" ht="9.75" customHeight="1">
      <c r="A232" s="392" t="str">
        <f>'12.lan'!D549</f>
        <v xml:space="preserve">WSM Samoa </v>
      </c>
      <c r="B232" s="392" t="s">
        <v>690</v>
      </c>
      <c r="C232" s="395">
        <v>1.5498211813475971</v>
      </c>
      <c r="D232" s="392" t="s">
        <v>173</v>
      </c>
      <c r="E232" s="392" t="s">
        <v>286</v>
      </c>
      <c r="F232" s="395">
        <v>4.05</v>
      </c>
      <c r="G232" s="395" t="s">
        <v>266</v>
      </c>
      <c r="H232" s="382"/>
      <c r="I232" s="347"/>
      <c r="J232" s="392" t="s">
        <v>691</v>
      </c>
      <c r="K232" s="347"/>
      <c r="L232" s="347"/>
      <c r="M232" s="347"/>
      <c r="N232" s="347"/>
      <c r="O232" s="347"/>
      <c r="P232" s="347"/>
      <c r="Q232" s="347"/>
      <c r="R232" s="347"/>
      <c r="S232" s="347"/>
      <c r="T232" s="347"/>
      <c r="U232" s="347"/>
      <c r="V232" s="347"/>
      <c r="W232" s="347"/>
      <c r="X232" s="347"/>
      <c r="Y232" s="347"/>
      <c r="Z232" s="347"/>
    </row>
    <row r="233" spans="1:26" ht="9.75" customHeight="1">
      <c r="A233" s="392" t="str">
        <f>'12.lan'!D550</f>
        <v>XKX Kosovo</v>
      </c>
      <c r="B233" s="392" t="s">
        <v>692</v>
      </c>
      <c r="C233" s="395">
        <v>2.637757823019117</v>
      </c>
      <c r="D233" s="392" t="s">
        <v>173</v>
      </c>
      <c r="E233" s="392" t="s">
        <v>275</v>
      </c>
      <c r="F233" s="395">
        <v>2.5499999999999998</v>
      </c>
      <c r="G233" s="395" t="s">
        <v>266</v>
      </c>
      <c r="H233" s="382"/>
      <c r="I233" s="347"/>
      <c r="J233" s="392" t="s">
        <v>693</v>
      </c>
      <c r="K233" s="347"/>
      <c r="L233" s="347"/>
      <c r="M233" s="347"/>
      <c r="N233" s="347"/>
      <c r="O233" s="347"/>
      <c r="P233" s="347"/>
      <c r="Q233" s="347"/>
      <c r="R233" s="347"/>
      <c r="S233" s="347"/>
      <c r="T233" s="347"/>
      <c r="U233" s="347"/>
      <c r="V233" s="347"/>
      <c r="W233" s="347"/>
      <c r="X233" s="347"/>
      <c r="Y233" s="347"/>
      <c r="Z233" s="347"/>
    </row>
    <row r="234" spans="1:26" ht="9.75" customHeight="1">
      <c r="A234" s="392" t="str">
        <f>'12.lan'!D551</f>
        <v xml:space="preserve">YEM Yemen </v>
      </c>
      <c r="B234" s="392" t="s">
        <v>694</v>
      </c>
      <c r="C234" s="395">
        <v>2.7267081851276931</v>
      </c>
      <c r="D234" s="392" t="s">
        <v>173</v>
      </c>
      <c r="E234" s="392" t="s">
        <v>269</v>
      </c>
      <c r="F234" s="395">
        <v>6</v>
      </c>
      <c r="G234" s="395" t="s">
        <v>266</v>
      </c>
      <c r="H234" s="382"/>
      <c r="I234" s="347"/>
      <c r="J234" s="392" t="s">
        <v>695</v>
      </c>
      <c r="K234" s="347"/>
      <c r="L234" s="347"/>
      <c r="M234" s="347"/>
      <c r="N234" s="347"/>
      <c r="O234" s="347"/>
      <c r="P234" s="347"/>
      <c r="Q234" s="347"/>
      <c r="R234" s="347"/>
      <c r="S234" s="347"/>
      <c r="T234" s="347"/>
      <c r="U234" s="347"/>
      <c r="V234" s="347"/>
      <c r="W234" s="347"/>
      <c r="X234" s="347"/>
      <c r="Y234" s="347"/>
      <c r="Z234" s="347"/>
    </row>
    <row r="235" spans="1:26" ht="9.75" customHeight="1">
      <c r="A235" s="392" t="str">
        <f>'12.lan'!D552</f>
        <v xml:space="preserve">ZAF South Africa </v>
      </c>
      <c r="B235" s="392" t="s">
        <v>696</v>
      </c>
      <c r="C235" s="395">
        <v>2.1472892715506822</v>
      </c>
      <c r="D235" s="392" t="s">
        <v>173</v>
      </c>
      <c r="E235" s="392" t="s">
        <v>272</v>
      </c>
      <c r="F235" s="395">
        <v>2</v>
      </c>
      <c r="G235" s="395"/>
      <c r="H235" s="382"/>
      <c r="I235" s="394"/>
      <c r="J235" s="392" t="s">
        <v>697</v>
      </c>
      <c r="K235" s="347"/>
      <c r="L235" s="347"/>
      <c r="M235" s="347"/>
      <c r="N235" s="347"/>
      <c r="O235" s="347"/>
      <c r="P235" s="347"/>
      <c r="Q235" s="347"/>
      <c r="R235" s="347"/>
      <c r="S235" s="347"/>
      <c r="T235" s="347"/>
      <c r="U235" s="347"/>
      <c r="V235" s="347"/>
      <c r="W235" s="347"/>
      <c r="X235" s="347"/>
      <c r="Y235" s="347"/>
      <c r="Z235" s="347"/>
    </row>
    <row r="236" spans="1:26" ht="9.75" customHeight="1">
      <c r="A236" s="392" t="str">
        <f>'12.lan'!D553</f>
        <v xml:space="preserve">ZMB Zambia </v>
      </c>
      <c r="B236" s="392" t="s">
        <v>698</v>
      </c>
      <c r="C236" s="395">
        <v>2.742974545665072</v>
      </c>
      <c r="D236" s="392" t="s">
        <v>173</v>
      </c>
      <c r="E236" s="392" t="s">
        <v>272</v>
      </c>
      <c r="F236" s="395">
        <v>4</v>
      </c>
      <c r="G236" s="395"/>
      <c r="H236" s="382"/>
      <c r="I236" s="347"/>
      <c r="J236" s="392" t="s">
        <v>699</v>
      </c>
      <c r="K236" s="347"/>
      <c r="L236" s="347"/>
      <c r="M236" s="347"/>
      <c r="N236" s="347"/>
      <c r="O236" s="347"/>
      <c r="P236" s="347"/>
      <c r="Q236" s="347"/>
      <c r="R236" s="347"/>
      <c r="S236" s="347"/>
      <c r="T236" s="347"/>
      <c r="U236" s="347"/>
      <c r="V236" s="347"/>
      <c r="W236" s="347"/>
      <c r="X236" s="347"/>
      <c r="Y236" s="347"/>
      <c r="Z236" s="347"/>
    </row>
    <row r="237" spans="1:26" ht="9.75" customHeight="1">
      <c r="A237" s="392" t="str">
        <f>'12.lan'!D554</f>
        <v xml:space="preserve">ZWE Zimbabwe </v>
      </c>
      <c r="B237" s="392" t="s">
        <v>700</v>
      </c>
      <c r="C237" s="395">
        <v>1.411177506781591</v>
      </c>
      <c r="D237" s="392" t="s">
        <v>173</v>
      </c>
      <c r="E237" s="392" t="s">
        <v>272</v>
      </c>
      <c r="F237" s="395">
        <v>5</v>
      </c>
      <c r="G237" s="395"/>
      <c r="H237" s="382"/>
      <c r="I237" s="347"/>
      <c r="J237" s="392" t="s">
        <v>701</v>
      </c>
      <c r="K237" s="347"/>
      <c r="L237" s="347"/>
      <c r="M237" s="347"/>
      <c r="N237" s="347"/>
      <c r="O237" s="347"/>
      <c r="P237" s="347"/>
      <c r="Q237" s="347"/>
      <c r="R237" s="347"/>
      <c r="S237" s="347"/>
      <c r="T237" s="347"/>
      <c r="U237" s="347"/>
      <c r="V237" s="347"/>
      <c r="W237" s="347"/>
      <c r="X237" s="347"/>
      <c r="Y237" s="347"/>
      <c r="Z237" s="347"/>
    </row>
    <row r="238" spans="1:26" ht="9.75" customHeight="1">
      <c r="A238" s="392" t="str">
        <f>'12.lan'!D555</f>
        <v>Average Africa</v>
      </c>
      <c r="B238" s="392" t="s">
        <v>272</v>
      </c>
      <c r="C238" s="398">
        <v>2.514550394779445</v>
      </c>
      <c r="D238" s="398"/>
      <c r="E238" s="392"/>
      <c r="F238" s="398">
        <v>3.79</v>
      </c>
      <c r="G238" s="392"/>
      <c r="H238" s="382"/>
      <c r="I238" s="347"/>
      <c r="J238" s="392" t="s">
        <v>702</v>
      </c>
      <c r="K238" s="347"/>
      <c r="L238" s="347"/>
      <c r="M238" s="347"/>
      <c r="N238" s="347"/>
      <c r="O238" s="347"/>
      <c r="P238" s="347"/>
      <c r="Q238" s="347"/>
      <c r="R238" s="347"/>
      <c r="S238" s="347"/>
      <c r="T238" s="347"/>
      <c r="U238" s="347"/>
      <c r="V238" s="347"/>
      <c r="W238" s="347"/>
      <c r="X238" s="347"/>
      <c r="Y238" s="347"/>
      <c r="Z238" s="347"/>
    </row>
    <row r="239" spans="1:26" ht="9.75" customHeight="1">
      <c r="A239" s="392" t="str">
        <f>'12.lan'!D556</f>
        <v>Average Americas</v>
      </c>
      <c r="B239" s="392" t="s">
        <v>265</v>
      </c>
      <c r="C239" s="398">
        <v>1.174862337774593</v>
      </c>
      <c r="D239" s="398"/>
      <c r="E239" s="392"/>
      <c r="F239" s="395">
        <v>3.52</v>
      </c>
      <c r="G239" s="392"/>
      <c r="H239" s="382"/>
      <c r="I239" s="347"/>
      <c r="J239" s="392" t="s">
        <v>703</v>
      </c>
      <c r="K239" s="347"/>
      <c r="L239" s="347"/>
      <c r="M239" s="347"/>
      <c r="N239" s="347"/>
      <c r="O239" s="347"/>
      <c r="P239" s="347"/>
      <c r="Q239" s="347"/>
      <c r="R239" s="347"/>
      <c r="S239" s="347"/>
      <c r="T239" s="347"/>
      <c r="U239" s="347"/>
      <c r="V239" s="347"/>
      <c r="W239" s="347"/>
      <c r="X239" s="347"/>
      <c r="Y239" s="347"/>
      <c r="Z239" s="347"/>
    </row>
    <row r="240" spans="1:26" ht="9.75" customHeight="1">
      <c r="A240" s="392" t="str">
        <f>'12.lan'!D557</f>
        <v>Average Asia</v>
      </c>
      <c r="B240" s="399" t="s">
        <v>269</v>
      </c>
      <c r="C240" s="398">
        <v>2.5752604968031712</v>
      </c>
      <c r="D240" s="399"/>
      <c r="E240" s="392"/>
      <c r="F240" s="398">
        <v>4.47</v>
      </c>
      <c r="G240" s="392"/>
      <c r="H240" s="382"/>
      <c r="I240" s="347"/>
      <c r="J240" s="392" t="s">
        <v>704</v>
      </c>
      <c r="K240" s="347"/>
      <c r="L240" s="347"/>
      <c r="M240" s="347"/>
      <c r="N240" s="347"/>
      <c r="O240" s="347"/>
      <c r="P240" s="347"/>
      <c r="Q240" s="347"/>
      <c r="R240" s="347"/>
      <c r="S240" s="347"/>
      <c r="T240" s="347"/>
      <c r="U240" s="347"/>
      <c r="V240" s="347"/>
      <c r="W240" s="347"/>
      <c r="X240" s="347"/>
      <c r="Y240" s="347"/>
      <c r="Z240" s="347"/>
    </row>
    <row r="241" spans="1:26" ht="9.75" customHeight="1">
      <c r="A241" s="392" t="str">
        <f>'12.lan'!D558</f>
        <v>Average Europe</v>
      </c>
      <c r="B241" s="392" t="s">
        <v>275</v>
      </c>
      <c r="C241" s="398">
        <v>1.0331402674066741</v>
      </c>
      <c r="D241" s="398"/>
      <c r="E241" s="392"/>
      <c r="F241" s="398">
        <v>2.5499999999999998</v>
      </c>
      <c r="G241" s="392"/>
      <c r="H241" s="382"/>
      <c r="I241" s="347"/>
      <c r="J241" s="392" t="s">
        <v>705</v>
      </c>
      <c r="K241" s="347"/>
      <c r="L241" s="347"/>
      <c r="M241" s="347"/>
      <c r="N241" s="347"/>
      <c r="O241" s="347"/>
      <c r="P241" s="347"/>
      <c r="Q241" s="347"/>
      <c r="R241" s="347"/>
      <c r="S241" s="347"/>
      <c r="T241" s="347"/>
      <c r="U241" s="347"/>
      <c r="V241" s="347"/>
      <c r="W241" s="347"/>
      <c r="X241" s="347"/>
      <c r="Y241" s="347"/>
      <c r="Z241" s="347"/>
    </row>
    <row r="242" spans="1:26" ht="9.75" customHeight="1">
      <c r="A242" s="392" t="str">
        <f>'12.lan'!D559</f>
        <v>Average Oceania</v>
      </c>
      <c r="B242" s="399" t="s">
        <v>286</v>
      </c>
      <c r="C242" s="398">
        <v>1.4985868712925841</v>
      </c>
      <c r="D242" s="398"/>
      <c r="E242" s="392"/>
      <c r="F242" s="398">
        <v>4.05</v>
      </c>
      <c r="G242" s="392"/>
      <c r="H242" s="382"/>
      <c r="I242" s="347"/>
      <c r="J242" s="392" t="s">
        <v>706</v>
      </c>
      <c r="K242" s="347"/>
      <c r="L242" s="347"/>
      <c r="M242" s="347"/>
      <c r="N242" s="347"/>
      <c r="O242" s="347"/>
      <c r="P242" s="347"/>
      <c r="Q242" s="347"/>
      <c r="R242" s="347"/>
      <c r="S242" s="347"/>
      <c r="T242" s="347"/>
      <c r="U242" s="347"/>
      <c r="V242" s="347"/>
      <c r="W242" s="347"/>
      <c r="X242" s="347"/>
      <c r="Y242" s="347"/>
      <c r="Z242" s="347"/>
    </row>
    <row r="243" spans="1:26" ht="9.75" customHeight="1">
      <c r="A243" s="392">
        <f>'12.lan'!D560</f>
        <v>0</v>
      </c>
      <c r="B243" s="347"/>
      <c r="C243" s="347">
        <v>1.0030456687149509</v>
      </c>
      <c r="D243" s="347"/>
      <c r="E243" s="362"/>
      <c r="F243" s="362">
        <v>3.2380952380952381</v>
      </c>
      <c r="G243" s="400"/>
      <c r="H243" s="382"/>
      <c r="I243" s="347"/>
      <c r="J243" s="347" t="s">
        <v>707</v>
      </c>
      <c r="K243" s="347"/>
      <c r="L243" s="347"/>
      <c r="M243" s="347"/>
      <c r="N243" s="347"/>
      <c r="O243" s="347"/>
      <c r="P243" s="347"/>
      <c r="Q243" s="347"/>
      <c r="R243" s="347"/>
      <c r="S243" s="347"/>
      <c r="T243" s="347"/>
      <c r="U243" s="347"/>
      <c r="V243" s="347"/>
      <c r="W243" s="347"/>
      <c r="X243" s="347"/>
      <c r="Y243" s="347"/>
      <c r="Z243" s="347"/>
    </row>
    <row r="244" spans="1:26" ht="9.75" customHeight="1">
      <c r="A244" s="347"/>
      <c r="B244" s="347"/>
      <c r="C244" s="347">
        <v>1.834346114968979</v>
      </c>
      <c r="D244" s="347"/>
      <c r="E244" s="362"/>
      <c r="F244" s="362"/>
      <c r="G244" s="400"/>
      <c r="H244" s="382"/>
      <c r="I244" s="347"/>
      <c r="J244" s="347"/>
      <c r="K244" s="347"/>
      <c r="L244" s="347"/>
      <c r="M244" s="347"/>
      <c r="N244" s="347"/>
      <c r="O244" s="347"/>
      <c r="P244" s="347"/>
      <c r="Q244" s="347"/>
      <c r="R244" s="347"/>
      <c r="S244" s="347"/>
      <c r="T244" s="347"/>
      <c r="U244" s="347"/>
      <c r="V244" s="347"/>
      <c r="W244" s="347"/>
      <c r="X244" s="347"/>
      <c r="Y244" s="347"/>
      <c r="Z244" s="347"/>
    </row>
    <row r="245" spans="1:26" ht="9.75" customHeight="1">
      <c r="A245" s="347"/>
      <c r="B245" s="347"/>
      <c r="C245" s="394">
        <v>3.723187507864584</v>
      </c>
      <c r="D245" s="394"/>
      <c r="E245" s="401"/>
      <c r="F245" s="401"/>
      <c r="G245" s="402"/>
      <c r="H245" s="393"/>
      <c r="I245" s="394"/>
      <c r="J245" s="347"/>
      <c r="K245" s="347"/>
      <c r="L245" s="347"/>
      <c r="M245" s="347"/>
      <c r="N245" s="347"/>
      <c r="O245" s="347"/>
      <c r="P245" s="347"/>
      <c r="Q245" s="347"/>
      <c r="R245" s="347"/>
      <c r="S245" s="347"/>
      <c r="T245" s="347"/>
      <c r="U245" s="347"/>
      <c r="V245" s="347"/>
      <c r="W245" s="347"/>
      <c r="X245" s="347"/>
      <c r="Y245" s="347"/>
      <c r="Z245" s="347"/>
    </row>
    <row r="246" spans="1:26" ht="9.75" customHeight="1">
      <c r="A246" s="347"/>
      <c r="B246" s="347"/>
      <c r="C246" s="347"/>
      <c r="D246" s="347"/>
      <c r="E246" s="362"/>
      <c r="F246" s="362"/>
      <c r="G246" s="400"/>
      <c r="H246" s="382"/>
      <c r="I246" s="347"/>
      <c r="J246" s="347"/>
      <c r="K246" s="347"/>
      <c r="L246" s="347"/>
      <c r="M246" s="347"/>
      <c r="N246" s="347"/>
      <c r="O246" s="347"/>
      <c r="P246" s="347"/>
      <c r="Q246" s="347"/>
      <c r="R246" s="347"/>
      <c r="S246" s="347"/>
      <c r="T246" s="347"/>
      <c r="U246" s="347"/>
      <c r="V246" s="347"/>
      <c r="W246" s="347"/>
      <c r="X246" s="347"/>
      <c r="Y246" s="347"/>
      <c r="Z246" s="347"/>
    </row>
    <row r="247" spans="1:26" ht="9.75" customHeight="1">
      <c r="A247" s="347"/>
      <c r="B247" s="347"/>
      <c r="C247" s="347"/>
      <c r="D247" s="347"/>
      <c r="E247" s="362"/>
      <c r="F247" s="362"/>
      <c r="G247" s="400"/>
      <c r="H247" s="382"/>
      <c r="I247" s="347"/>
      <c r="J247" s="347"/>
      <c r="K247" s="347"/>
      <c r="L247" s="347"/>
      <c r="M247" s="347"/>
      <c r="N247" s="347"/>
      <c r="O247" s="347"/>
      <c r="P247" s="347"/>
      <c r="Q247" s="347"/>
      <c r="R247" s="347"/>
      <c r="S247" s="347"/>
      <c r="T247" s="347"/>
      <c r="U247" s="347"/>
      <c r="V247" s="347"/>
      <c r="W247" s="347"/>
      <c r="X247" s="347"/>
      <c r="Y247" s="347"/>
      <c r="Z247" s="347"/>
    </row>
    <row r="248" spans="1:26" ht="9.75" customHeight="1">
      <c r="A248" s="347"/>
      <c r="B248" s="347"/>
      <c r="C248" s="347"/>
      <c r="D248" s="347"/>
      <c r="E248" s="362"/>
      <c r="F248" s="362"/>
      <c r="G248" s="400"/>
      <c r="H248" s="382"/>
      <c r="I248" s="347"/>
      <c r="J248" s="347"/>
      <c r="K248" s="347"/>
      <c r="L248" s="347"/>
      <c r="M248" s="347"/>
      <c r="N248" s="347"/>
      <c r="O248" s="347"/>
      <c r="P248" s="347"/>
      <c r="Q248" s="347"/>
      <c r="R248" s="347"/>
      <c r="S248" s="347"/>
      <c r="T248" s="347"/>
      <c r="U248" s="347"/>
      <c r="V248" s="347"/>
      <c r="W248" s="347"/>
      <c r="X248" s="347"/>
      <c r="Y248" s="347"/>
      <c r="Z248" s="347"/>
    </row>
    <row r="249" spans="1:26" ht="9.75" customHeight="1">
      <c r="A249" s="347"/>
      <c r="B249" s="347"/>
      <c r="C249" s="347"/>
      <c r="D249" s="347"/>
      <c r="E249" s="362"/>
      <c r="F249" s="362"/>
      <c r="G249" s="400"/>
      <c r="H249" s="382"/>
      <c r="I249" s="347"/>
      <c r="J249" s="347"/>
      <c r="K249" s="347"/>
      <c r="L249" s="347"/>
      <c r="M249" s="347"/>
      <c r="N249" s="347"/>
      <c r="O249" s="347"/>
      <c r="P249" s="347"/>
      <c r="Q249" s="347"/>
      <c r="R249" s="347"/>
      <c r="S249" s="347"/>
      <c r="T249" s="347"/>
      <c r="U249" s="347"/>
      <c r="V249" s="347"/>
      <c r="W249" s="347"/>
      <c r="X249" s="347"/>
      <c r="Y249" s="347"/>
      <c r="Z249" s="347"/>
    </row>
    <row r="250" spans="1:26" ht="9.75" customHeight="1">
      <c r="A250" s="347"/>
      <c r="B250" s="347"/>
      <c r="C250" s="347"/>
      <c r="D250" s="347"/>
      <c r="E250" s="362"/>
      <c r="F250" s="362"/>
      <c r="G250" s="400"/>
      <c r="H250" s="382"/>
      <c r="I250" s="347"/>
      <c r="J250" s="347"/>
      <c r="K250" s="347"/>
      <c r="L250" s="347"/>
      <c r="M250" s="347"/>
      <c r="N250" s="347"/>
      <c r="O250" s="347"/>
      <c r="P250" s="347"/>
      <c r="Q250" s="347"/>
      <c r="R250" s="347"/>
      <c r="S250" s="347"/>
      <c r="T250" s="347"/>
      <c r="U250" s="347"/>
      <c r="V250" s="347"/>
      <c r="W250" s="347"/>
      <c r="X250" s="347"/>
      <c r="Y250" s="347"/>
      <c r="Z250" s="347"/>
    </row>
    <row r="251" spans="1:26" ht="9.75" customHeight="1">
      <c r="A251" s="347"/>
      <c r="B251" s="347"/>
      <c r="C251" s="347"/>
      <c r="D251" s="347"/>
      <c r="E251" s="362"/>
      <c r="F251" s="362"/>
      <c r="G251" s="400"/>
      <c r="H251" s="382"/>
      <c r="I251" s="347"/>
      <c r="J251" s="347"/>
      <c r="K251" s="347"/>
      <c r="L251" s="347"/>
      <c r="M251" s="347"/>
      <c r="N251" s="347"/>
      <c r="O251" s="347"/>
      <c r="P251" s="347"/>
      <c r="Q251" s="347"/>
      <c r="R251" s="347"/>
      <c r="S251" s="347"/>
      <c r="T251" s="347"/>
      <c r="U251" s="347"/>
      <c r="V251" s="347"/>
      <c r="W251" s="347"/>
      <c r="X251" s="347"/>
      <c r="Y251" s="347"/>
      <c r="Z251" s="347"/>
    </row>
    <row r="252" spans="1:26" ht="9.75" customHeight="1">
      <c r="A252" s="347"/>
      <c r="B252" s="347"/>
      <c r="C252" s="347"/>
      <c r="D252" s="347"/>
      <c r="E252" s="362"/>
      <c r="F252" s="362"/>
      <c r="G252" s="400"/>
      <c r="H252" s="382"/>
      <c r="I252" s="347"/>
      <c r="J252" s="347"/>
      <c r="K252" s="347"/>
      <c r="L252" s="347"/>
      <c r="M252" s="347"/>
      <c r="N252" s="347"/>
      <c r="O252" s="347"/>
      <c r="P252" s="347"/>
      <c r="Q252" s="347"/>
      <c r="R252" s="347"/>
      <c r="S252" s="347"/>
      <c r="T252" s="347"/>
      <c r="U252" s="347"/>
      <c r="V252" s="347"/>
      <c r="W252" s="347"/>
      <c r="X252" s="347"/>
      <c r="Y252" s="347"/>
      <c r="Z252" s="347"/>
    </row>
    <row r="253" spans="1:26" ht="9.75" customHeight="1">
      <c r="A253" s="347"/>
      <c r="B253" s="347"/>
      <c r="C253" s="347"/>
      <c r="D253" s="347"/>
      <c r="E253" s="362"/>
      <c r="F253" s="362"/>
      <c r="G253" s="400"/>
      <c r="H253" s="382"/>
      <c r="I253" s="347"/>
      <c r="J253" s="347"/>
      <c r="K253" s="347"/>
      <c r="L253" s="347"/>
      <c r="M253" s="347"/>
      <c r="N253" s="347"/>
      <c r="O253" s="347"/>
      <c r="P253" s="347"/>
      <c r="Q253" s="347"/>
      <c r="R253" s="347"/>
      <c r="S253" s="347"/>
      <c r="T253" s="347"/>
      <c r="U253" s="347"/>
      <c r="V253" s="347"/>
      <c r="W253" s="347"/>
      <c r="X253" s="347"/>
      <c r="Y253" s="347"/>
      <c r="Z253" s="347"/>
    </row>
    <row r="254" spans="1:26" ht="9.75" customHeight="1">
      <c r="A254" s="347"/>
      <c r="B254" s="347"/>
      <c r="C254" s="347"/>
      <c r="D254" s="347"/>
      <c r="E254" s="362"/>
      <c r="F254" s="362"/>
      <c r="G254" s="400"/>
      <c r="H254" s="382"/>
      <c r="I254" s="347"/>
      <c r="J254" s="347"/>
      <c r="K254" s="347"/>
      <c r="L254" s="347"/>
      <c r="M254" s="347"/>
      <c r="N254" s="347"/>
      <c r="O254" s="347"/>
      <c r="P254" s="347"/>
      <c r="Q254" s="347"/>
      <c r="R254" s="347"/>
      <c r="S254" s="347"/>
      <c r="T254" s="347"/>
      <c r="U254" s="347"/>
      <c r="V254" s="347"/>
      <c r="W254" s="347"/>
      <c r="X254" s="347"/>
      <c r="Y254" s="347"/>
      <c r="Z254" s="347"/>
    </row>
    <row r="255" spans="1:26" ht="9.75" customHeight="1">
      <c r="A255" s="347"/>
      <c r="B255" s="347"/>
      <c r="C255" s="347"/>
      <c r="D255" s="347"/>
      <c r="E255" s="362"/>
      <c r="F255" s="362"/>
      <c r="G255" s="400"/>
      <c r="H255" s="382"/>
      <c r="I255" s="347"/>
      <c r="J255" s="347"/>
      <c r="K255" s="347"/>
      <c r="L255" s="347"/>
      <c r="M255" s="347"/>
      <c r="N255" s="347"/>
      <c r="O255" s="347"/>
      <c r="P255" s="347"/>
      <c r="Q255" s="347"/>
      <c r="R255" s="347"/>
      <c r="S255" s="347"/>
      <c r="T255" s="347"/>
      <c r="U255" s="347"/>
      <c r="V255" s="347"/>
      <c r="W255" s="347"/>
      <c r="X255" s="347"/>
      <c r="Y255" s="347"/>
      <c r="Z255" s="347"/>
    </row>
    <row r="256" spans="1:26" ht="9.75" customHeight="1">
      <c r="A256" s="347"/>
      <c r="B256" s="347"/>
      <c r="C256" s="347"/>
      <c r="D256" s="347"/>
      <c r="E256" s="362"/>
      <c r="F256" s="362"/>
      <c r="G256" s="400"/>
      <c r="H256" s="382"/>
      <c r="I256" s="347"/>
      <c r="J256" s="347"/>
      <c r="K256" s="347"/>
      <c r="L256" s="347"/>
      <c r="M256" s="347"/>
      <c r="N256" s="347"/>
      <c r="O256" s="347"/>
      <c r="P256" s="347"/>
      <c r="Q256" s="347"/>
      <c r="R256" s="347"/>
      <c r="S256" s="347"/>
      <c r="T256" s="347"/>
      <c r="U256" s="347"/>
      <c r="V256" s="347"/>
      <c r="W256" s="347"/>
      <c r="X256" s="347"/>
      <c r="Y256" s="347"/>
      <c r="Z256" s="347"/>
    </row>
    <row r="257" spans="1:26" ht="9.75" customHeight="1">
      <c r="A257" s="347"/>
      <c r="B257" s="347"/>
      <c r="C257" s="347"/>
      <c r="D257" s="347"/>
      <c r="E257" s="362"/>
      <c r="F257" s="362"/>
      <c r="G257" s="400"/>
      <c r="H257" s="382"/>
      <c r="I257" s="347"/>
      <c r="J257" s="347"/>
      <c r="K257" s="347"/>
      <c r="L257" s="347"/>
      <c r="M257" s="347"/>
      <c r="N257" s="347"/>
      <c r="O257" s="347"/>
      <c r="P257" s="347"/>
      <c r="Q257" s="347"/>
      <c r="R257" s="347"/>
      <c r="S257" s="347"/>
      <c r="T257" s="347"/>
      <c r="U257" s="347"/>
      <c r="V257" s="347"/>
      <c r="W257" s="347"/>
      <c r="X257" s="347"/>
      <c r="Y257" s="347"/>
      <c r="Z257" s="347"/>
    </row>
    <row r="258" spans="1:26" ht="9.75" customHeight="1">
      <c r="A258" s="347"/>
      <c r="B258" s="347"/>
      <c r="C258" s="347"/>
      <c r="D258" s="347"/>
      <c r="E258" s="362"/>
      <c r="F258" s="362"/>
      <c r="G258" s="400"/>
      <c r="H258" s="382"/>
      <c r="I258" s="347"/>
      <c r="J258" s="347"/>
      <c r="K258" s="347"/>
      <c r="L258" s="347"/>
      <c r="M258" s="347"/>
      <c r="N258" s="347"/>
      <c r="O258" s="347"/>
      <c r="P258" s="347"/>
      <c r="Q258" s="347"/>
      <c r="R258" s="347"/>
      <c r="S258" s="347"/>
      <c r="T258" s="347"/>
      <c r="U258" s="347"/>
      <c r="V258" s="347"/>
      <c r="W258" s="347"/>
      <c r="X258" s="347"/>
      <c r="Y258" s="347"/>
      <c r="Z258" s="347"/>
    </row>
    <row r="259" spans="1:26" ht="9.75" customHeight="1">
      <c r="A259" s="347"/>
      <c r="B259" s="347"/>
      <c r="C259" s="347"/>
      <c r="D259" s="347"/>
      <c r="E259" s="362"/>
      <c r="F259" s="362"/>
      <c r="G259" s="400"/>
      <c r="H259" s="382"/>
      <c r="I259" s="347"/>
      <c r="J259" s="347"/>
      <c r="K259" s="347"/>
      <c r="L259" s="347"/>
      <c r="M259" s="347"/>
      <c r="N259" s="347"/>
      <c r="O259" s="347"/>
      <c r="P259" s="347"/>
      <c r="Q259" s="347"/>
      <c r="R259" s="347"/>
      <c r="S259" s="347"/>
      <c r="T259" s="347"/>
      <c r="U259" s="347"/>
      <c r="V259" s="347"/>
      <c r="W259" s="347"/>
      <c r="X259" s="347"/>
      <c r="Y259" s="347"/>
      <c r="Z259" s="347"/>
    </row>
    <row r="260" spans="1:26" ht="9.75" customHeight="1">
      <c r="A260" s="347"/>
      <c r="B260" s="347"/>
      <c r="C260" s="347"/>
      <c r="D260" s="347"/>
      <c r="E260" s="362"/>
      <c r="F260" s="362"/>
      <c r="G260" s="400"/>
      <c r="H260" s="382"/>
      <c r="I260" s="347"/>
      <c r="J260" s="347"/>
      <c r="K260" s="347"/>
      <c r="L260" s="347"/>
      <c r="M260" s="347"/>
      <c r="N260" s="347"/>
      <c r="O260" s="347"/>
      <c r="P260" s="347"/>
      <c r="Q260" s="347"/>
      <c r="R260" s="347"/>
      <c r="S260" s="347"/>
      <c r="T260" s="347"/>
      <c r="U260" s="347"/>
      <c r="V260" s="347"/>
      <c r="W260" s="347"/>
      <c r="X260" s="347"/>
      <c r="Y260" s="347"/>
      <c r="Z260" s="347"/>
    </row>
    <row r="261" spans="1:26" ht="9.75" customHeight="1">
      <c r="A261" s="347"/>
      <c r="B261" s="347"/>
      <c r="C261" s="347"/>
      <c r="D261" s="347"/>
      <c r="E261" s="362"/>
      <c r="F261" s="362"/>
      <c r="G261" s="400"/>
      <c r="H261" s="382"/>
      <c r="I261" s="347"/>
      <c r="J261" s="347"/>
      <c r="K261" s="347"/>
      <c r="L261" s="347"/>
      <c r="M261" s="347"/>
      <c r="N261" s="347"/>
      <c r="O261" s="347"/>
      <c r="P261" s="347"/>
      <c r="Q261" s="347"/>
      <c r="R261" s="347"/>
      <c r="S261" s="347"/>
      <c r="T261" s="347"/>
      <c r="U261" s="347"/>
      <c r="V261" s="347"/>
      <c r="W261" s="347"/>
      <c r="X261" s="347"/>
      <c r="Y261" s="347"/>
      <c r="Z261" s="347"/>
    </row>
    <row r="262" spans="1:26" ht="9.75" customHeight="1">
      <c r="A262" s="347"/>
      <c r="B262" s="347"/>
      <c r="C262" s="347"/>
      <c r="D262" s="347"/>
      <c r="E262" s="362"/>
      <c r="F262" s="362"/>
      <c r="G262" s="400"/>
      <c r="H262" s="382"/>
      <c r="I262" s="347"/>
      <c r="J262" s="347"/>
      <c r="K262" s="347"/>
      <c r="L262" s="347"/>
      <c r="M262" s="347"/>
      <c r="N262" s="347"/>
      <c r="O262" s="347"/>
      <c r="P262" s="347"/>
      <c r="Q262" s="347"/>
      <c r="R262" s="347"/>
      <c r="S262" s="347"/>
      <c r="T262" s="347"/>
      <c r="U262" s="347"/>
      <c r="V262" s="347"/>
      <c r="W262" s="347"/>
      <c r="X262" s="347"/>
      <c r="Y262" s="347"/>
      <c r="Z262" s="347"/>
    </row>
    <row r="263" spans="1:26" ht="9.75" customHeight="1">
      <c r="A263" s="347"/>
      <c r="B263" s="347"/>
      <c r="C263" s="347"/>
      <c r="D263" s="347"/>
      <c r="E263" s="362"/>
      <c r="F263" s="362"/>
      <c r="G263" s="400"/>
      <c r="H263" s="382"/>
      <c r="I263" s="347"/>
      <c r="J263" s="347"/>
      <c r="K263" s="347"/>
      <c r="L263" s="347"/>
      <c r="M263" s="347"/>
      <c r="N263" s="347"/>
      <c r="O263" s="347"/>
      <c r="P263" s="347"/>
      <c r="Q263" s="347"/>
      <c r="R263" s="347"/>
      <c r="S263" s="347"/>
      <c r="T263" s="347"/>
      <c r="U263" s="347"/>
      <c r="V263" s="347"/>
      <c r="W263" s="347"/>
      <c r="X263" s="347"/>
      <c r="Y263" s="347"/>
      <c r="Z263" s="347"/>
    </row>
    <row r="264" spans="1:26" ht="9.75" customHeight="1">
      <c r="A264" s="347"/>
      <c r="B264" s="347"/>
      <c r="C264" s="347"/>
      <c r="D264" s="347"/>
      <c r="E264" s="362"/>
      <c r="F264" s="362"/>
      <c r="G264" s="400"/>
      <c r="H264" s="382"/>
      <c r="I264" s="347"/>
      <c r="J264" s="347"/>
      <c r="K264" s="347"/>
      <c r="L264" s="347"/>
      <c r="M264" s="347"/>
      <c r="N264" s="347"/>
      <c r="O264" s="347"/>
      <c r="P264" s="347"/>
      <c r="Q264" s="347"/>
      <c r="R264" s="347"/>
      <c r="S264" s="347"/>
      <c r="T264" s="347"/>
      <c r="U264" s="347"/>
      <c r="V264" s="347"/>
      <c r="W264" s="347"/>
      <c r="X264" s="347"/>
      <c r="Y264" s="347"/>
      <c r="Z264" s="347"/>
    </row>
    <row r="265" spans="1:26" ht="9.75" customHeight="1">
      <c r="A265" s="347"/>
      <c r="B265" s="347"/>
      <c r="C265" s="347"/>
      <c r="D265" s="347"/>
      <c r="E265" s="362"/>
      <c r="F265" s="362"/>
      <c r="G265" s="400"/>
      <c r="H265" s="382"/>
      <c r="I265" s="347"/>
      <c r="J265" s="347"/>
      <c r="K265" s="347"/>
      <c r="L265" s="347"/>
      <c r="M265" s="347"/>
      <c r="N265" s="347"/>
      <c r="O265" s="347"/>
      <c r="P265" s="347"/>
      <c r="Q265" s="347"/>
      <c r="R265" s="347"/>
      <c r="S265" s="347"/>
      <c r="T265" s="347"/>
      <c r="U265" s="347"/>
      <c r="V265" s="347"/>
      <c r="W265" s="347"/>
      <c r="X265" s="347"/>
      <c r="Y265" s="347"/>
      <c r="Z265" s="347"/>
    </row>
    <row r="266" spans="1:26" ht="9.75" customHeight="1">
      <c r="A266" s="347"/>
      <c r="B266" s="347"/>
      <c r="C266" s="347"/>
      <c r="D266" s="347"/>
      <c r="E266" s="362"/>
      <c r="F266" s="362"/>
      <c r="G266" s="400"/>
      <c r="H266" s="382"/>
      <c r="I266" s="347"/>
      <c r="J266" s="347"/>
      <c r="K266" s="347"/>
      <c r="L266" s="347"/>
      <c r="M266" s="347"/>
      <c r="N266" s="347"/>
      <c r="O266" s="347"/>
      <c r="P266" s="347"/>
      <c r="Q266" s="347"/>
      <c r="R266" s="347"/>
      <c r="S266" s="347"/>
      <c r="T266" s="347"/>
      <c r="U266" s="347"/>
      <c r="V266" s="347"/>
      <c r="W266" s="347"/>
      <c r="X266" s="347"/>
      <c r="Y266" s="347"/>
      <c r="Z266" s="347"/>
    </row>
    <row r="267" spans="1:26" ht="9.75" customHeight="1">
      <c r="A267" s="347"/>
      <c r="B267" s="347"/>
      <c r="C267" s="347"/>
      <c r="D267" s="347"/>
      <c r="E267" s="362"/>
      <c r="F267" s="362"/>
      <c r="G267" s="400"/>
      <c r="H267" s="382"/>
      <c r="I267" s="347"/>
      <c r="J267" s="347"/>
      <c r="K267" s="347"/>
      <c r="L267" s="347"/>
      <c r="M267" s="347"/>
      <c r="N267" s="347"/>
      <c r="O267" s="347"/>
      <c r="P267" s="347"/>
      <c r="Q267" s="347"/>
      <c r="R267" s="347"/>
      <c r="S267" s="347"/>
      <c r="T267" s="347"/>
      <c r="U267" s="347"/>
      <c r="V267" s="347"/>
      <c r="W267" s="347"/>
      <c r="X267" s="347"/>
      <c r="Y267" s="347"/>
      <c r="Z267" s="347"/>
    </row>
    <row r="268" spans="1:26" ht="9.75" customHeight="1">
      <c r="A268" s="347"/>
      <c r="B268" s="347"/>
      <c r="C268" s="347"/>
      <c r="D268" s="347"/>
      <c r="E268" s="362"/>
      <c r="F268" s="362"/>
      <c r="G268" s="400"/>
      <c r="H268" s="382"/>
      <c r="I268" s="347"/>
      <c r="J268" s="347"/>
      <c r="K268" s="347"/>
      <c r="L268" s="347"/>
      <c r="M268" s="347"/>
      <c r="N268" s="347"/>
      <c r="O268" s="347"/>
      <c r="P268" s="347"/>
      <c r="Q268" s="347"/>
      <c r="R268" s="347"/>
      <c r="S268" s="347"/>
      <c r="T268" s="347"/>
      <c r="U268" s="347"/>
      <c r="V268" s="347"/>
      <c r="W268" s="347"/>
      <c r="X268" s="347"/>
      <c r="Y268" s="347"/>
      <c r="Z268" s="347"/>
    </row>
    <row r="269" spans="1:26" ht="9.75" customHeight="1">
      <c r="A269" s="347"/>
      <c r="B269" s="347"/>
      <c r="C269" s="347"/>
      <c r="D269" s="347"/>
      <c r="E269" s="362"/>
      <c r="F269" s="362"/>
      <c r="G269" s="400"/>
      <c r="H269" s="382"/>
      <c r="I269" s="347"/>
      <c r="J269" s="347"/>
      <c r="K269" s="347"/>
      <c r="L269" s="347"/>
      <c r="M269" s="347"/>
      <c r="N269" s="347"/>
      <c r="O269" s="347"/>
      <c r="P269" s="347"/>
      <c r="Q269" s="347"/>
      <c r="R269" s="347"/>
      <c r="S269" s="347"/>
      <c r="T269" s="347"/>
      <c r="U269" s="347"/>
      <c r="V269" s="347"/>
      <c r="W269" s="347"/>
      <c r="X269" s="347"/>
      <c r="Y269" s="347"/>
      <c r="Z269" s="347"/>
    </row>
    <row r="270" spans="1:26" ht="9.75" customHeight="1">
      <c r="A270" s="347"/>
      <c r="B270" s="347"/>
      <c r="C270" s="347"/>
      <c r="D270" s="347"/>
      <c r="E270" s="362"/>
      <c r="F270" s="362"/>
      <c r="G270" s="400"/>
      <c r="H270" s="382"/>
      <c r="I270" s="347"/>
      <c r="J270" s="347"/>
      <c r="K270" s="347"/>
      <c r="L270" s="347"/>
      <c r="M270" s="347"/>
      <c r="N270" s="347"/>
      <c r="O270" s="347"/>
      <c r="P270" s="347"/>
      <c r="Q270" s="347"/>
      <c r="R270" s="347"/>
      <c r="S270" s="347"/>
      <c r="T270" s="347"/>
      <c r="U270" s="347"/>
      <c r="V270" s="347"/>
      <c r="W270" s="347"/>
      <c r="X270" s="347"/>
      <c r="Y270" s="347"/>
      <c r="Z270" s="347"/>
    </row>
    <row r="271" spans="1:26" ht="9.75" customHeight="1">
      <c r="A271" s="347"/>
      <c r="B271" s="347"/>
      <c r="C271" s="347"/>
      <c r="D271" s="347"/>
      <c r="E271" s="362"/>
      <c r="F271" s="362"/>
      <c r="G271" s="400"/>
      <c r="H271" s="382"/>
      <c r="I271" s="347"/>
      <c r="J271" s="347"/>
      <c r="K271" s="347"/>
      <c r="L271" s="347"/>
      <c r="M271" s="347"/>
      <c r="N271" s="347"/>
      <c r="O271" s="347"/>
      <c r="P271" s="347"/>
      <c r="Q271" s="347"/>
      <c r="R271" s="347"/>
      <c r="S271" s="347"/>
      <c r="T271" s="347"/>
      <c r="U271" s="347"/>
      <c r="V271" s="347"/>
      <c r="W271" s="347"/>
      <c r="X271" s="347"/>
      <c r="Y271" s="347"/>
      <c r="Z271" s="347"/>
    </row>
    <row r="272" spans="1:26" ht="9.75" customHeight="1">
      <c r="A272" s="347"/>
      <c r="B272" s="347"/>
      <c r="C272" s="347"/>
      <c r="D272" s="347"/>
      <c r="E272" s="362"/>
      <c r="F272" s="362"/>
      <c r="G272" s="400"/>
      <c r="H272" s="382"/>
      <c r="I272" s="347"/>
      <c r="J272" s="347"/>
      <c r="K272" s="347"/>
      <c r="L272" s="347"/>
      <c r="M272" s="347"/>
      <c r="N272" s="347"/>
      <c r="O272" s="347"/>
      <c r="P272" s="347"/>
      <c r="Q272" s="347"/>
      <c r="R272" s="347"/>
      <c r="S272" s="347"/>
      <c r="T272" s="347"/>
      <c r="U272" s="347"/>
      <c r="V272" s="347"/>
      <c r="W272" s="347"/>
      <c r="X272" s="347"/>
      <c r="Y272" s="347"/>
      <c r="Z272" s="347"/>
    </row>
    <row r="273" spans="1:26" ht="9.75" customHeight="1">
      <c r="A273" s="347"/>
      <c r="B273" s="347"/>
      <c r="C273" s="347"/>
      <c r="D273" s="347"/>
      <c r="E273" s="362"/>
      <c r="F273" s="362"/>
      <c r="G273" s="400"/>
      <c r="H273" s="382"/>
      <c r="I273" s="347"/>
      <c r="J273" s="347"/>
      <c r="K273" s="347"/>
      <c r="L273" s="347"/>
      <c r="M273" s="347"/>
      <c r="N273" s="347"/>
      <c r="O273" s="347"/>
      <c r="P273" s="347"/>
      <c r="Q273" s="347"/>
      <c r="R273" s="347"/>
      <c r="S273" s="347"/>
      <c r="T273" s="347"/>
      <c r="U273" s="347"/>
      <c r="V273" s="347"/>
      <c r="W273" s="347"/>
      <c r="X273" s="347"/>
      <c r="Y273" s="347"/>
      <c r="Z273" s="347"/>
    </row>
    <row r="274" spans="1:26" ht="9.75" customHeight="1">
      <c r="A274" s="347"/>
      <c r="B274" s="347"/>
      <c r="C274" s="347"/>
      <c r="D274" s="347"/>
      <c r="E274" s="362"/>
      <c r="F274" s="362"/>
      <c r="G274" s="400"/>
      <c r="H274" s="382"/>
      <c r="I274" s="347"/>
      <c r="J274" s="347"/>
      <c r="K274" s="347"/>
      <c r="L274" s="347"/>
      <c r="M274" s="347"/>
      <c r="N274" s="347"/>
      <c r="O274" s="347"/>
      <c r="P274" s="347"/>
      <c r="Q274" s="347"/>
      <c r="R274" s="347"/>
      <c r="S274" s="347"/>
      <c r="T274" s="347"/>
      <c r="U274" s="347"/>
      <c r="V274" s="347"/>
      <c r="W274" s="347"/>
      <c r="X274" s="347"/>
      <c r="Y274" s="347"/>
      <c r="Z274" s="347"/>
    </row>
    <row r="275" spans="1:26" ht="9.75" customHeight="1">
      <c r="A275" s="347"/>
      <c r="B275" s="347"/>
      <c r="C275" s="347"/>
      <c r="D275" s="347"/>
      <c r="E275" s="362"/>
      <c r="F275" s="362"/>
      <c r="G275" s="400"/>
      <c r="H275" s="382"/>
      <c r="I275" s="347"/>
      <c r="J275" s="347"/>
      <c r="K275" s="347"/>
      <c r="L275" s="347"/>
      <c r="M275" s="347"/>
      <c r="N275" s="347"/>
      <c r="O275" s="347"/>
      <c r="P275" s="347"/>
      <c r="Q275" s="347"/>
      <c r="R275" s="347"/>
      <c r="S275" s="347"/>
      <c r="T275" s="347"/>
      <c r="U275" s="347"/>
      <c r="V275" s="347"/>
      <c r="W275" s="347"/>
      <c r="X275" s="347"/>
      <c r="Y275" s="347"/>
      <c r="Z275" s="347"/>
    </row>
    <row r="276" spans="1:26" ht="9.75" customHeight="1">
      <c r="A276" s="347"/>
      <c r="B276" s="347"/>
      <c r="C276" s="347"/>
      <c r="D276" s="347"/>
      <c r="E276" s="362"/>
      <c r="F276" s="362"/>
      <c r="G276" s="400"/>
      <c r="H276" s="382"/>
      <c r="I276" s="347"/>
      <c r="J276" s="347"/>
      <c r="K276" s="347"/>
      <c r="L276" s="347"/>
      <c r="M276" s="347"/>
      <c r="N276" s="347"/>
      <c r="O276" s="347"/>
      <c r="P276" s="347"/>
      <c r="Q276" s="347"/>
      <c r="R276" s="347"/>
      <c r="S276" s="347"/>
      <c r="T276" s="347"/>
      <c r="U276" s="347"/>
      <c r="V276" s="347"/>
      <c r="W276" s="347"/>
      <c r="X276" s="347"/>
      <c r="Y276" s="347"/>
      <c r="Z276" s="347"/>
    </row>
    <row r="277" spans="1:26" ht="9.75" customHeight="1">
      <c r="A277" s="347"/>
      <c r="B277" s="394"/>
      <c r="C277" s="394"/>
      <c r="D277" s="394"/>
      <c r="E277" s="401"/>
      <c r="F277" s="401"/>
      <c r="G277" s="402"/>
      <c r="H277" s="393"/>
      <c r="I277" s="394"/>
      <c r="J277" s="347"/>
      <c r="K277" s="347"/>
      <c r="L277" s="347"/>
      <c r="M277" s="347"/>
      <c r="N277" s="347"/>
      <c r="O277" s="347"/>
      <c r="P277" s="347"/>
      <c r="Q277" s="347"/>
      <c r="R277" s="347"/>
      <c r="S277" s="347"/>
      <c r="T277" s="347"/>
      <c r="U277" s="347"/>
      <c r="V277" s="347"/>
      <c r="W277" s="347"/>
      <c r="X277" s="347"/>
      <c r="Y277" s="347"/>
      <c r="Z277" s="347"/>
    </row>
    <row r="278" spans="1:26" ht="9.75" customHeight="1">
      <c r="A278" s="347"/>
      <c r="B278" s="347"/>
      <c r="C278" s="347"/>
      <c r="D278" s="347"/>
      <c r="E278" s="362"/>
      <c r="F278" s="362"/>
      <c r="G278" s="400"/>
      <c r="H278" s="382"/>
      <c r="I278" s="396"/>
      <c r="J278" s="347"/>
      <c r="K278" s="347"/>
      <c r="L278" s="347"/>
      <c r="M278" s="347"/>
      <c r="N278" s="347"/>
      <c r="O278" s="347"/>
      <c r="P278" s="347"/>
      <c r="Q278" s="347"/>
      <c r="R278" s="347"/>
      <c r="S278" s="347"/>
      <c r="T278" s="347"/>
      <c r="U278" s="347"/>
      <c r="V278" s="347"/>
      <c r="W278" s="347"/>
      <c r="X278" s="347"/>
      <c r="Y278" s="347"/>
      <c r="Z278" s="347"/>
    </row>
    <row r="279" spans="1:26" ht="9.75" customHeight="1">
      <c r="A279" s="347"/>
      <c r="B279" s="347"/>
      <c r="C279" s="347"/>
      <c r="D279" s="347"/>
      <c r="E279" s="362"/>
      <c r="F279" s="362"/>
      <c r="G279" s="400"/>
      <c r="H279" s="382"/>
      <c r="I279" s="347"/>
      <c r="J279" s="347"/>
      <c r="K279" s="347"/>
      <c r="L279" s="347"/>
      <c r="M279" s="347"/>
      <c r="N279" s="347"/>
      <c r="O279" s="347"/>
      <c r="P279" s="347"/>
      <c r="Q279" s="347"/>
      <c r="R279" s="347"/>
      <c r="S279" s="347"/>
      <c r="T279" s="347"/>
      <c r="U279" s="347"/>
      <c r="V279" s="347"/>
      <c r="W279" s="347"/>
      <c r="X279" s="347"/>
      <c r="Y279" s="347"/>
      <c r="Z279" s="347"/>
    </row>
    <row r="280" spans="1:26" ht="9.75" customHeight="1">
      <c r="A280" s="347"/>
      <c r="B280" s="347"/>
      <c r="C280" s="347"/>
      <c r="D280" s="347"/>
      <c r="E280" s="362"/>
      <c r="F280" s="362"/>
      <c r="G280" s="400"/>
      <c r="H280" s="382"/>
      <c r="I280" s="347"/>
      <c r="J280" s="347"/>
      <c r="K280" s="347"/>
      <c r="L280" s="347"/>
      <c r="M280" s="347"/>
      <c r="N280" s="347"/>
      <c r="O280" s="347"/>
      <c r="P280" s="347"/>
      <c r="Q280" s="347"/>
      <c r="R280" s="347"/>
      <c r="S280" s="347"/>
      <c r="T280" s="347"/>
      <c r="U280" s="347"/>
      <c r="V280" s="347"/>
      <c r="W280" s="347"/>
      <c r="X280" s="347"/>
      <c r="Y280" s="347"/>
      <c r="Z280" s="347"/>
    </row>
    <row r="281" spans="1:26" ht="9.75" customHeight="1">
      <c r="A281" s="347"/>
      <c r="B281" s="347"/>
      <c r="C281" s="347"/>
      <c r="D281" s="347"/>
      <c r="E281" s="362"/>
      <c r="F281" s="362"/>
      <c r="G281" s="400"/>
      <c r="H281" s="382"/>
      <c r="I281" s="347"/>
      <c r="J281" s="347"/>
      <c r="K281" s="347"/>
      <c r="L281" s="347"/>
      <c r="M281" s="347"/>
      <c r="N281" s="347"/>
      <c r="O281" s="347"/>
      <c r="P281" s="347"/>
      <c r="Q281" s="347"/>
      <c r="R281" s="347"/>
      <c r="S281" s="347"/>
      <c r="T281" s="347"/>
      <c r="U281" s="347"/>
      <c r="V281" s="347"/>
      <c r="W281" s="347"/>
      <c r="X281" s="347"/>
      <c r="Y281" s="347"/>
      <c r="Z281" s="347"/>
    </row>
    <row r="282" spans="1:26" ht="9.75" customHeight="1">
      <c r="A282" s="347"/>
      <c r="B282" s="347"/>
      <c r="C282" s="347"/>
      <c r="D282" s="347"/>
      <c r="E282" s="362"/>
      <c r="F282" s="362"/>
      <c r="G282" s="400"/>
      <c r="H282" s="382"/>
      <c r="I282" s="347"/>
      <c r="J282" s="347"/>
      <c r="K282" s="347"/>
      <c r="L282" s="347"/>
      <c r="M282" s="347"/>
      <c r="N282" s="347"/>
      <c r="O282" s="347"/>
      <c r="P282" s="347"/>
      <c r="Q282" s="347"/>
      <c r="R282" s="347"/>
      <c r="S282" s="347"/>
      <c r="T282" s="347"/>
      <c r="U282" s="347"/>
      <c r="V282" s="347"/>
      <c r="W282" s="347"/>
      <c r="X282" s="347"/>
      <c r="Y282" s="347"/>
      <c r="Z282" s="347"/>
    </row>
    <row r="283" spans="1:26" ht="9.75" customHeight="1">
      <c r="A283" s="347"/>
      <c r="B283" s="347"/>
      <c r="C283" s="347"/>
      <c r="D283" s="347"/>
      <c r="E283" s="362"/>
      <c r="F283" s="362"/>
      <c r="G283" s="400"/>
      <c r="H283" s="382"/>
      <c r="I283" s="347"/>
      <c r="J283" s="347"/>
      <c r="K283" s="347"/>
      <c r="L283" s="347"/>
      <c r="M283" s="347"/>
      <c r="N283" s="347"/>
      <c r="O283" s="347"/>
      <c r="P283" s="347"/>
      <c r="Q283" s="347"/>
      <c r="R283" s="347"/>
      <c r="S283" s="347"/>
      <c r="T283" s="347"/>
      <c r="U283" s="347"/>
      <c r="V283" s="347"/>
      <c r="W283" s="347"/>
      <c r="X283" s="347"/>
      <c r="Y283" s="347"/>
      <c r="Z283" s="347"/>
    </row>
    <row r="284" spans="1:26" ht="9.75" customHeight="1">
      <c r="A284" s="347"/>
      <c r="B284" s="347"/>
      <c r="C284" s="347"/>
      <c r="D284" s="347"/>
      <c r="E284" s="362"/>
      <c r="F284" s="362"/>
      <c r="G284" s="400"/>
      <c r="H284" s="382"/>
      <c r="I284" s="347"/>
      <c r="J284" s="347"/>
      <c r="K284" s="347"/>
      <c r="L284" s="347"/>
      <c r="M284" s="347"/>
      <c r="N284" s="347"/>
      <c r="O284" s="347"/>
      <c r="P284" s="347"/>
      <c r="Q284" s="347"/>
      <c r="R284" s="347"/>
      <c r="S284" s="347"/>
      <c r="T284" s="347"/>
      <c r="U284" s="347"/>
      <c r="V284" s="347"/>
      <c r="W284" s="347"/>
      <c r="X284" s="347"/>
      <c r="Y284" s="347"/>
      <c r="Z284" s="347"/>
    </row>
    <row r="285" spans="1:26" ht="9.75" customHeight="1">
      <c r="A285" s="347"/>
      <c r="B285" s="347"/>
      <c r="C285" s="347"/>
      <c r="D285" s="347"/>
      <c r="E285" s="362"/>
      <c r="F285" s="362"/>
      <c r="G285" s="400"/>
      <c r="H285" s="382"/>
      <c r="I285" s="347"/>
      <c r="J285" s="347"/>
      <c r="K285" s="347"/>
      <c r="L285" s="347"/>
      <c r="M285" s="347"/>
      <c r="N285" s="347"/>
      <c r="O285" s="347"/>
      <c r="P285" s="347"/>
      <c r="Q285" s="347"/>
      <c r="R285" s="347"/>
      <c r="S285" s="347"/>
      <c r="T285" s="347"/>
      <c r="U285" s="347"/>
      <c r="V285" s="347"/>
      <c r="W285" s="347"/>
      <c r="X285" s="347"/>
      <c r="Y285" s="347"/>
      <c r="Z285" s="347"/>
    </row>
    <row r="286" spans="1:26" ht="9.75" customHeight="1">
      <c r="A286" s="347"/>
      <c r="B286" s="347"/>
      <c r="C286" s="347"/>
      <c r="D286" s="347"/>
      <c r="E286" s="362"/>
      <c r="F286" s="362"/>
      <c r="G286" s="400"/>
      <c r="H286" s="382"/>
      <c r="I286" s="347"/>
      <c r="J286" s="347"/>
      <c r="K286" s="347"/>
      <c r="L286" s="347"/>
      <c r="M286" s="347"/>
      <c r="N286" s="347"/>
      <c r="O286" s="347"/>
      <c r="P286" s="347"/>
      <c r="Q286" s="347"/>
      <c r="R286" s="347"/>
      <c r="S286" s="347"/>
      <c r="T286" s="347"/>
      <c r="U286" s="347"/>
      <c r="V286" s="347"/>
      <c r="W286" s="347"/>
      <c r="X286" s="347"/>
      <c r="Y286" s="347"/>
      <c r="Z286" s="347"/>
    </row>
    <row r="287" spans="1:26" ht="9.75" customHeight="1">
      <c r="A287" s="347"/>
      <c r="B287" s="347"/>
      <c r="C287" s="347"/>
      <c r="D287" s="347"/>
      <c r="E287" s="362"/>
      <c r="F287" s="362"/>
      <c r="G287" s="400"/>
      <c r="H287" s="382"/>
      <c r="I287" s="347"/>
      <c r="J287" s="347"/>
      <c r="K287" s="347"/>
      <c r="L287" s="347"/>
      <c r="M287" s="347"/>
      <c r="N287" s="347"/>
      <c r="O287" s="347"/>
      <c r="P287" s="347"/>
      <c r="Q287" s="347"/>
      <c r="R287" s="347"/>
      <c r="S287" s="347"/>
      <c r="T287" s="347"/>
      <c r="U287" s="347"/>
      <c r="V287" s="347"/>
      <c r="W287" s="347"/>
      <c r="X287" s="347"/>
      <c r="Y287" s="347"/>
      <c r="Z287" s="347"/>
    </row>
    <row r="288" spans="1:26" ht="9.75" customHeight="1">
      <c r="A288" s="347"/>
      <c r="B288" s="347"/>
      <c r="C288" s="347"/>
      <c r="D288" s="347"/>
      <c r="E288" s="362"/>
      <c r="F288" s="362"/>
      <c r="G288" s="400"/>
      <c r="H288" s="382"/>
      <c r="I288" s="347"/>
      <c r="J288" s="347"/>
      <c r="K288" s="347"/>
      <c r="L288" s="347"/>
      <c r="M288" s="347"/>
      <c r="N288" s="347"/>
      <c r="O288" s="347"/>
      <c r="P288" s="347"/>
      <c r="Q288" s="347"/>
      <c r="R288" s="347"/>
      <c r="S288" s="347"/>
      <c r="T288" s="347"/>
      <c r="U288" s="347"/>
      <c r="V288" s="347"/>
      <c r="W288" s="347"/>
      <c r="X288" s="347"/>
      <c r="Y288" s="347"/>
      <c r="Z288" s="347"/>
    </row>
    <row r="289" spans="1:26" ht="9.75" customHeight="1">
      <c r="A289" s="347"/>
      <c r="B289" s="347"/>
      <c r="C289" s="347"/>
      <c r="D289" s="347"/>
      <c r="E289" s="362"/>
      <c r="F289" s="362"/>
      <c r="G289" s="400"/>
      <c r="H289" s="382"/>
      <c r="I289" s="347"/>
      <c r="J289" s="347"/>
      <c r="K289" s="347"/>
      <c r="L289" s="347"/>
      <c r="M289" s="347"/>
      <c r="N289" s="347"/>
      <c r="O289" s="347"/>
      <c r="P289" s="347"/>
      <c r="Q289" s="347"/>
      <c r="R289" s="347"/>
      <c r="S289" s="347"/>
      <c r="T289" s="347"/>
      <c r="U289" s="347"/>
      <c r="V289" s="347"/>
      <c r="W289" s="347"/>
      <c r="X289" s="347"/>
      <c r="Y289" s="347"/>
      <c r="Z289" s="347"/>
    </row>
    <row r="290" spans="1:26" ht="9.75" customHeight="1">
      <c r="A290" s="347"/>
      <c r="B290" s="347"/>
      <c r="C290" s="347"/>
      <c r="D290" s="347"/>
      <c r="E290" s="362"/>
      <c r="F290" s="362"/>
      <c r="G290" s="400"/>
      <c r="H290" s="382"/>
      <c r="I290" s="347"/>
      <c r="J290" s="347"/>
      <c r="K290" s="347"/>
      <c r="L290" s="347"/>
      <c r="M290" s="347"/>
      <c r="N290" s="347"/>
      <c r="O290" s="347"/>
      <c r="P290" s="347"/>
      <c r="Q290" s="347"/>
      <c r="R290" s="347"/>
      <c r="S290" s="347"/>
      <c r="T290" s="347"/>
      <c r="U290" s="347"/>
      <c r="V290" s="347"/>
      <c r="W290" s="347"/>
      <c r="X290" s="347"/>
      <c r="Y290" s="347"/>
      <c r="Z290" s="347"/>
    </row>
    <row r="291" spans="1:26" ht="9.75" customHeight="1">
      <c r="A291" s="347"/>
      <c r="B291" s="347"/>
      <c r="C291" s="347"/>
      <c r="D291" s="347"/>
      <c r="E291" s="362"/>
      <c r="F291" s="362"/>
      <c r="G291" s="400"/>
      <c r="H291" s="382"/>
      <c r="I291" s="347"/>
      <c r="J291" s="347"/>
      <c r="K291" s="347"/>
      <c r="L291" s="347"/>
      <c r="M291" s="347"/>
      <c r="N291" s="347"/>
      <c r="O291" s="347"/>
      <c r="P291" s="347"/>
      <c r="Q291" s="347"/>
      <c r="R291" s="347"/>
      <c r="S291" s="347"/>
      <c r="T291" s="347"/>
      <c r="U291" s="347"/>
      <c r="V291" s="347"/>
      <c r="W291" s="347"/>
      <c r="X291" s="347"/>
      <c r="Y291" s="347"/>
      <c r="Z291" s="347"/>
    </row>
    <row r="292" spans="1:26" ht="9.75" customHeight="1">
      <c r="A292" s="347"/>
      <c r="B292" s="347"/>
      <c r="C292" s="347"/>
      <c r="D292" s="347"/>
      <c r="E292" s="362"/>
      <c r="F292" s="362"/>
      <c r="G292" s="400"/>
      <c r="H292" s="382"/>
      <c r="I292" s="347"/>
      <c r="J292" s="347"/>
      <c r="K292" s="347"/>
      <c r="L292" s="347"/>
      <c r="M292" s="347"/>
      <c r="N292" s="347"/>
      <c r="O292" s="347"/>
      <c r="P292" s="347"/>
      <c r="Q292" s="347"/>
      <c r="R292" s="347"/>
      <c r="S292" s="347"/>
      <c r="T292" s="347"/>
      <c r="U292" s="347"/>
      <c r="V292" s="347"/>
      <c r="W292" s="347"/>
      <c r="X292" s="347"/>
      <c r="Y292" s="347"/>
      <c r="Z292" s="347"/>
    </row>
    <row r="293" spans="1:26" ht="9.75" customHeight="1">
      <c r="A293" s="347"/>
      <c r="B293" s="347"/>
      <c r="C293" s="347"/>
      <c r="D293" s="347"/>
      <c r="E293" s="403"/>
      <c r="F293" s="403"/>
      <c r="G293" s="404"/>
      <c r="H293" s="382"/>
      <c r="I293" s="347"/>
      <c r="J293" s="347"/>
      <c r="K293" s="347"/>
      <c r="L293" s="347"/>
      <c r="M293" s="347"/>
      <c r="N293" s="347"/>
      <c r="O293" s="347"/>
      <c r="P293" s="347"/>
      <c r="Q293" s="347"/>
      <c r="R293" s="347"/>
      <c r="S293" s="347"/>
      <c r="T293" s="347"/>
      <c r="U293" s="347"/>
      <c r="V293" s="347"/>
      <c r="W293" s="347"/>
      <c r="X293" s="347"/>
      <c r="Y293" s="347"/>
      <c r="Z293" s="347"/>
    </row>
    <row r="294" spans="1:26" ht="9.75" customHeight="1">
      <c r="A294" s="347"/>
      <c r="B294" s="382"/>
      <c r="C294" s="382"/>
      <c r="D294" s="382"/>
      <c r="E294" s="382"/>
      <c r="F294" s="382"/>
      <c r="G294" s="382"/>
      <c r="H294" s="347"/>
      <c r="I294" s="347"/>
      <c r="J294" s="347"/>
      <c r="K294" s="347"/>
      <c r="L294" s="347"/>
      <c r="M294" s="347"/>
      <c r="N294" s="347"/>
      <c r="O294" s="347"/>
      <c r="P294" s="347"/>
      <c r="Q294" s="347"/>
      <c r="R294" s="347"/>
      <c r="S294" s="347"/>
      <c r="T294" s="347"/>
      <c r="U294" s="347"/>
      <c r="V294" s="347"/>
      <c r="W294" s="347"/>
      <c r="X294" s="347"/>
      <c r="Y294" s="347"/>
      <c r="Z294" s="347"/>
    </row>
    <row r="295" spans="1:26" ht="9.75" customHeight="1">
      <c r="A295" s="347"/>
      <c r="B295" s="382"/>
      <c r="C295" s="382"/>
      <c r="D295" s="382"/>
      <c r="E295" s="382"/>
      <c r="F295" s="382"/>
      <c r="G295" s="382"/>
      <c r="H295" s="347"/>
      <c r="I295" s="347"/>
      <c r="J295" s="347"/>
      <c r="K295" s="347"/>
      <c r="L295" s="347"/>
      <c r="M295" s="347"/>
      <c r="N295" s="347"/>
      <c r="O295" s="347"/>
      <c r="P295" s="347"/>
      <c r="Q295" s="347"/>
      <c r="R295" s="347"/>
      <c r="S295" s="347"/>
      <c r="T295" s="347"/>
      <c r="U295" s="347"/>
      <c r="V295" s="347"/>
      <c r="W295" s="347"/>
      <c r="X295" s="347"/>
      <c r="Y295" s="347"/>
      <c r="Z295" s="347"/>
    </row>
    <row r="296" spans="1:26" ht="9.75" customHeight="1">
      <c r="A296" s="347"/>
      <c r="B296" s="382"/>
      <c r="C296" s="382"/>
      <c r="D296" s="382"/>
      <c r="E296" s="382"/>
      <c r="F296" s="382"/>
      <c r="G296" s="382"/>
      <c r="H296" s="347"/>
      <c r="I296" s="347"/>
      <c r="J296" s="347"/>
      <c r="K296" s="347"/>
      <c r="L296" s="347"/>
      <c r="M296" s="347"/>
      <c r="N296" s="347"/>
      <c r="O296" s="347"/>
      <c r="P296" s="347"/>
      <c r="Q296" s="347"/>
      <c r="R296" s="347"/>
      <c r="S296" s="347"/>
      <c r="T296" s="347"/>
      <c r="U296" s="347"/>
      <c r="V296" s="347"/>
      <c r="W296" s="347"/>
      <c r="X296" s="347"/>
      <c r="Y296" s="347"/>
      <c r="Z296" s="347"/>
    </row>
    <row r="297" spans="1:26" ht="9.75" customHeight="1">
      <c r="A297" s="347"/>
      <c r="B297" s="382"/>
      <c r="C297" s="382"/>
      <c r="D297" s="382"/>
      <c r="E297" s="382"/>
      <c r="F297" s="382"/>
      <c r="G297" s="382"/>
      <c r="H297" s="347"/>
      <c r="I297" s="347"/>
      <c r="J297" s="347"/>
      <c r="K297" s="347"/>
      <c r="L297" s="347"/>
      <c r="M297" s="347"/>
      <c r="N297" s="347"/>
      <c r="O297" s="347"/>
      <c r="P297" s="347"/>
      <c r="Q297" s="347"/>
      <c r="R297" s="347"/>
      <c r="S297" s="347"/>
      <c r="T297" s="347"/>
      <c r="U297" s="347"/>
      <c r="V297" s="347"/>
      <c r="W297" s="347"/>
      <c r="X297" s="347"/>
      <c r="Y297" s="347"/>
      <c r="Z297" s="347"/>
    </row>
    <row r="298" spans="1:26" ht="9.75" customHeight="1">
      <c r="A298" s="347"/>
      <c r="B298" s="382"/>
      <c r="C298" s="382"/>
      <c r="D298" s="382"/>
      <c r="E298" s="382"/>
      <c r="F298" s="382"/>
      <c r="G298" s="382"/>
      <c r="H298" s="347"/>
      <c r="I298" s="347"/>
      <c r="J298" s="347"/>
      <c r="K298" s="347"/>
      <c r="L298" s="347"/>
      <c r="M298" s="347"/>
      <c r="N298" s="347"/>
      <c r="O298" s="347"/>
      <c r="P298" s="347"/>
      <c r="Q298" s="347"/>
      <c r="R298" s="347"/>
      <c r="S298" s="347"/>
      <c r="T298" s="347"/>
      <c r="U298" s="347"/>
      <c r="V298" s="347"/>
      <c r="W298" s="347"/>
      <c r="X298" s="347"/>
      <c r="Y298" s="347"/>
      <c r="Z298" s="347"/>
    </row>
    <row r="299" spans="1:26" ht="9.75" customHeight="1">
      <c r="A299" s="347"/>
      <c r="B299" s="382"/>
      <c r="C299" s="382"/>
      <c r="D299" s="382"/>
      <c r="E299" s="382"/>
      <c r="F299" s="382"/>
      <c r="G299" s="382"/>
      <c r="H299" s="347"/>
      <c r="I299" s="347"/>
      <c r="J299" s="347"/>
      <c r="K299" s="347"/>
      <c r="L299" s="347"/>
      <c r="M299" s="347"/>
      <c r="N299" s="347"/>
      <c r="O299" s="347"/>
      <c r="P299" s="347"/>
      <c r="Q299" s="347"/>
      <c r="R299" s="347"/>
      <c r="S299" s="347"/>
      <c r="T299" s="347"/>
      <c r="U299" s="347"/>
      <c r="V299" s="347"/>
      <c r="W299" s="347"/>
      <c r="X299" s="347"/>
      <c r="Y299" s="347"/>
      <c r="Z299" s="347"/>
    </row>
    <row r="300" spans="1:26" ht="9.75" customHeight="1">
      <c r="A300" s="347"/>
      <c r="B300" s="382"/>
      <c r="C300" s="382"/>
      <c r="D300" s="382"/>
      <c r="E300" s="382"/>
      <c r="F300" s="382"/>
      <c r="G300" s="382"/>
      <c r="H300" s="347"/>
      <c r="I300" s="347"/>
      <c r="J300" s="347"/>
      <c r="K300" s="347"/>
      <c r="L300" s="347"/>
      <c r="M300" s="347"/>
      <c r="N300" s="347"/>
      <c r="O300" s="347"/>
      <c r="P300" s="347"/>
      <c r="Q300" s="347"/>
      <c r="R300" s="347"/>
      <c r="S300" s="347"/>
      <c r="T300" s="347"/>
      <c r="U300" s="347"/>
      <c r="V300" s="347"/>
      <c r="W300" s="347"/>
      <c r="X300" s="347"/>
      <c r="Y300" s="347"/>
      <c r="Z300" s="347"/>
    </row>
    <row r="301" spans="1:26" ht="9.75" customHeight="1">
      <c r="A301" s="347"/>
      <c r="B301" s="382"/>
      <c r="C301" s="382"/>
      <c r="D301" s="382"/>
      <c r="E301" s="382"/>
      <c r="F301" s="382"/>
      <c r="G301" s="382"/>
      <c r="H301" s="347"/>
      <c r="I301" s="347"/>
      <c r="J301" s="347"/>
      <c r="K301" s="347"/>
      <c r="L301" s="347"/>
      <c r="M301" s="347"/>
      <c r="N301" s="347"/>
      <c r="O301" s="347"/>
      <c r="P301" s="347"/>
      <c r="Q301" s="347"/>
      <c r="R301" s="347"/>
      <c r="S301" s="347"/>
      <c r="T301" s="347"/>
      <c r="U301" s="347"/>
      <c r="V301" s="347"/>
      <c r="W301" s="347"/>
      <c r="X301" s="347"/>
      <c r="Y301" s="347"/>
      <c r="Z301" s="347"/>
    </row>
    <row r="302" spans="1:26" ht="9.75" customHeight="1">
      <c r="A302" s="347"/>
      <c r="B302" s="382"/>
      <c r="C302" s="382"/>
      <c r="D302" s="382"/>
      <c r="E302" s="382"/>
      <c r="F302" s="382"/>
      <c r="G302" s="382"/>
      <c r="H302" s="347"/>
      <c r="I302" s="347"/>
      <c r="J302" s="347"/>
      <c r="K302" s="347"/>
      <c r="L302" s="347"/>
      <c r="M302" s="347"/>
      <c r="N302" s="347"/>
      <c r="O302" s="347"/>
      <c r="P302" s="347"/>
      <c r="Q302" s="347"/>
      <c r="R302" s="347"/>
      <c r="S302" s="347"/>
      <c r="T302" s="347"/>
      <c r="U302" s="347"/>
      <c r="V302" s="347"/>
      <c r="W302" s="347"/>
      <c r="X302" s="347"/>
      <c r="Y302" s="347"/>
      <c r="Z302" s="347"/>
    </row>
    <row r="303" spans="1:26" ht="9.75" customHeight="1">
      <c r="A303" s="347"/>
      <c r="B303" s="382"/>
      <c r="C303" s="382"/>
      <c r="D303" s="382"/>
      <c r="E303" s="382"/>
      <c r="F303" s="382"/>
      <c r="G303" s="382"/>
      <c r="H303" s="347"/>
      <c r="I303" s="347"/>
      <c r="J303" s="347"/>
      <c r="K303" s="347"/>
      <c r="L303" s="347"/>
      <c r="M303" s="347"/>
      <c r="N303" s="347"/>
      <c r="O303" s="347"/>
      <c r="P303" s="347"/>
      <c r="Q303" s="347"/>
      <c r="R303" s="347"/>
      <c r="S303" s="347"/>
      <c r="T303" s="347"/>
      <c r="U303" s="347"/>
      <c r="V303" s="347"/>
      <c r="W303" s="347"/>
      <c r="X303" s="347"/>
      <c r="Y303" s="347"/>
      <c r="Z303" s="347"/>
    </row>
    <row r="304" spans="1:26" ht="9.75" customHeight="1">
      <c r="A304" s="347"/>
      <c r="B304" s="382"/>
      <c r="C304" s="382"/>
      <c r="D304" s="382"/>
      <c r="E304" s="382"/>
      <c r="F304" s="382"/>
      <c r="G304" s="382"/>
      <c r="H304" s="347"/>
      <c r="I304" s="347"/>
      <c r="J304" s="347"/>
      <c r="K304" s="347"/>
      <c r="L304" s="347"/>
      <c r="M304" s="347"/>
      <c r="N304" s="347"/>
      <c r="O304" s="347"/>
      <c r="P304" s="347"/>
      <c r="Q304" s="347"/>
      <c r="R304" s="347"/>
      <c r="S304" s="347"/>
      <c r="T304" s="347"/>
      <c r="U304" s="347"/>
      <c r="V304" s="347"/>
      <c r="W304" s="347"/>
      <c r="X304" s="347"/>
      <c r="Y304" s="347"/>
      <c r="Z304" s="347"/>
    </row>
    <row r="305" spans="1:26" ht="9.75" customHeight="1">
      <c r="A305" s="347"/>
      <c r="B305" s="382"/>
      <c r="C305" s="382"/>
      <c r="D305" s="382"/>
      <c r="E305" s="382"/>
      <c r="F305" s="382"/>
      <c r="G305" s="382"/>
      <c r="H305" s="347"/>
      <c r="I305" s="347"/>
      <c r="J305" s="347"/>
      <c r="K305" s="347"/>
      <c r="L305" s="347"/>
      <c r="M305" s="347"/>
      <c r="N305" s="347"/>
      <c r="O305" s="347"/>
      <c r="P305" s="347"/>
      <c r="Q305" s="347"/>
      <c r="R305" s="347"/>
      <c r="S305" s="347"/>
      <c r="T305" s="347"/>
      <c r="U305" s="347"/>
      <c r="V305" s="347"/>
      <c r="W305" s="347"/>
      <c r="X305" s="347"/>
      <c r="Y305" s="347"/>
      <c r="Z305" s="347"/>
    </row>
    <row r="306" spans="1:26" ht="9.75" customHeight="1">
      <c r="A306" s="347"/>
      <c r="B306" s="382"/>
      <c r="C306" s="382"/>
      <c r="D306" s="382"/>
      <c r="E306" s="382"/>
      <c r="F306" s="382"/>
      <c r="G306" s="382"/>
      <c r="H306" s="347"/>
      <c r="I306" s="347"/>
      <c r="J306" s="347"/>
      <c r="K306" s="347"/>
      <c r="L306" s="347"/>
      <c r="M306" s="347"/>
      <c r="N306" s="347"/>
      <c r="O306" s="347"/>
      <c r="P306" s="347"/>
      <c r="Q306" s="347"/>
      <c r="R306" s="347"/>
      <c r="S306" s="347"/>
      <c r="T306" s="347"/>
      <c r="U306" s="347"/>
      <c r="V306" s="347"/>
      <c r="W306" s="347"/>
      <c r="X306" s="347"/>
      <c r="Y306" s="347"/>
      <c r="Z306" s="347"/>
    </row>
    <row r="307" spans="1:26" ht="9.75" customHeight="1">
      <c r="A307" s="347"/>
      <c r="B307" s="382"/>
      <c r="C307" s="382"/>
      <c r="D307" s="382"/>
      <c r="E307" s="382"/>
      <c r="F307" s="382"/>
      <c r="G307" s="382"/>
      <c r="H307" s="347"/>
      <c r="I307" s="347"/>
      <c r="J307" s="347"/>
      <c r="K307" s="347"/>
      <c r="L307" s="347"/>
      <c r="M307" s="347"/>
      <c r="N307" s="347"/>
      <c r="O307" s="347"/>
      <c r="P307" s="347"/>
      <c r="Q307" s="347"/>
      <c r="R307" s="347"/>
      <c r="S307" s="347"/>
      <c r="T307" s="347"/>
      <c r="U307" s="347"/>
      <c r="V307" s="347"/>
      <c r="W307" s="347"/>
      <c r="X307" s="347"/>
      <c r="Y307" s="347"/>
      <c r="Z307" s="347"/>
    </row>
    <row r="308" spans="1:26" ht="9.75" customHeight="1">
      <c r="A308" s="347"/>
      <c r="B308" s="382"/>
      <c r="C308" s="382"/>
      <c r="D308" s="382"/>
      <c r="E308" s="382"/>
      <c r="F308" s="382"/>
      <c r="G308" s="382"/>
      <c r="H308" s="347"/>
      <c r="I308" s="347"/>
      <c r="J308" s="347"/>
      <c r="K308" s="347"/>
      <c r="L308" s="347"/>
      <c r="M308" s="347"/>
      <c r="N308" s="347"/>
      <c r="O308" s="347"/>
      <c r="P308" s="347"/>
      <c r="Q308" s="347"/>
      <c r="R308" s="347"/>
      <c r="S308" s="347"/>
      <c r="T308" s="347"/>
      <c r="U308" s="347"/>
      <c r="V308" s="347"/>
      <c r="W308" s="347"/>
      <c r="X308" s="347"/>
      <c r="Y308" s="347"/>
      <c r="Z308" s="347"/>
    </row>
    <row r="309" spans="1:26" ht="9.75" customHeight="1">
      <c r="A309" s="347"/>
      <c r="B309" s="382"/>
      <c r="C309" s="382"/>
      <c r="D309" s="382"/>
      <c r="E309" s="382"/>
      <c r="F309" s="382"/>
      <c r="G309" s="382"/>
      <c r="H309" s="347"/>
      <c r="I309" s="347"/>
      <c r="J309" s="347"/>
      <c r="K309" s="347"/>
      <c r="L309" s="347"/>
      <c r="M309" s="347"/>
      <c r="N309" s="347"/>
      <c r="O309" s="347"/>
      <c r="P309" s="347"/>
      <c r="Q309" s="347"/>
      <c r="R309" s="347"/>
      <c r="S309" s="347"/>
      <c r="T309" s="347"/>
      <c r="U309" s="347"/>
      <c r="V309" s="347"/>
      <c r="W309" s="347"/>
      <c r="X309" s="347"/>
      <c r="Y309" s="347"/>
      <c r="Z309" s="347"/>
    </row>
    <row r="310" spans="1:26" ht="9.75" customHeight="1">
      <c r="A310" s="347"/>
      <c r="B310" s="382"/>
      <c r="C310" s="382"/>
      <c r="D310" s="382"/>
      <c r="E310" s="382"/>
      <c r="F310" s="382"/>
      <c r="G310" s="382"/>
      <c r="H310" s="347"/>
      <c r="I310" s="347"/>
      <c r="J310" s="347"/>
      <c r="K310" s="347"/>
      <c r="L310" s="347"/>
      <c r="M310" s="347"/>
      <c r="N310" s="347"/>
      <c r="O310" s="347"/>
      <c r="P310" s="347"/>
      <c r="Q310" s="347"/>
      <c r="R310" s="347"/>
      <c r="S310" s="347"/>
      <c r="T310" s="347"/>
      <c r="U310" s="347"/>
      <c r="V310" s="347"/>
      <c r="W310" s="347"/>
      <c r="X310" s="347"/>
      <c r="Y310" s="347"/>
      <c r="Z310" s="347"/>
    </row>
    <row r="311" spans="1:26" ht="9.75" customHeight="1">
      <c r="A311" s="347"/>
      <c r="B311" s="382"/>
      <c r="C311" s="382"/>
      <c r="D311" s="382"/>
      <c r="E311" s="382"/>
      <c r="F311" s="382"/>
      <c r="G311" s="382"/>
      <c r="H311" s="347"/>
      <c r="I311" s="347"/>
      <c r="J311" s="347"/>
      <c r="K311" s="347"/>
      <c r="L311" s="347"/>
      <c r="M311" s="347"/>
      <c r="N311" s="347"/>
      <c r="O311" s="347"/>
      <c r="P311" s="347"/>
      <c r="Q311" s="347"/>
      <c r="R311" s="347"/>
      <c r="S311" s="347"/>
      <c r="T311" s="347"/>
      <c r="U311" s="347"/>
      <c r="V311" s="347"/>
      <c r="W311" s="347"/>
      <c r="X311" s="347"/>
      <c r="Y311" s="347"/>
      <c r="Z311" s="347"/>
    </row>
    <row r="312" spans="1:26" ht="9.75" customHeight="1">
      <c r="A312" s="347"/>
      <c r="B312" s="382"/>
      <c r="C312" s="382"/>
      <c r="D312" s="382"/>
      <c r="E312" s="382"/>
      <c r="F312" s="382"/>
      <c r="G312" s="382"/>
      <c r="H312" s="347"/>
      <c r="I312" s="347"/>
      <c r="J312" s="347"/>
      <c r="K312" s="347"/>
      <c r="L312" s="347"/>
      <c r="M312" s="347"/>
      <c r="N312" s="347"/>
      <c r="O312" s="347"/>
      <c r="P312" s="347"/>
      <c r="Q312" s="347"/>
      <c r="R312" s="347"/>
      <c r="S312" s="347"/>
      <c r="T312" s="347"/>
      <c r="U312" s="347"/>
      <c r="V312" s="347"/>
      <c r="W312" s="347"/>
      <c r="X312" s="347"/>
      <c r="Y312" s="347"/>
      <c r="Z312" s="347"/>
    </row>
    <row r="313" spans="1:26" ht="9.75" customHeight="1">
      <c r="A313" s="347"/>
      <c r="B313" s="382"/>
      <c r="C313" s="382"/>
      <c r="D313" s="382"/>
      <c r="E313" s="382"/>
      <c r="F313" s="382"/>
      <c r="G313" s="382"/>
      <c r="H313" s="347"/>
      <c r="I313" s="347"/>
      <c r="J313" s="347"/>
      <c r="K313" s="347"/>
      <c r="L313" s="347"/>
      <c r="M313" s="347"/>
      <c r="N313" s="347"/>
      <c r="O313" s="347"/>
      <c r="P313" s="347"/>
      <c r="Q313" s="347"/>
      <c r="R313" s="347"/>
      <c r="S313" s="347"/>
      <c r="T313" s="347"/>
      <c r="U313" s="347"/>
      <c r="V313" s="347"/>
      <c r="W313" s="347"/>
      <c r="X313" s="347"/>
      <c r="Y313" s="347"/>
      <c r="Z313" s="347"/>
    </row>
    <row r="314" spans="1:26" ht="9.75" customHeight="1">
      <c r="A314" s="347"/>
      <c r="B314" s="382"/>
      <c r="C314" s="382"/>
      <c r="D314" s="382"/>
      <c r="E314" s="382"/>
      <c r="F314" s="382"/>
      <c r="G314" s="382"/>
      <c r="H314" s="347"/>
      <c r="I314" s="347"/>
      <c r="J314" s="347"/>
      <c r="K314" s="347"/>
      <c r="L314" s="347"/>
      <c r="M314" s="347"/>
      <c r="N314" s="347"/>
      <c r="O314" s="347"/>
      <c r="P314" s="347"/>
      <c r="Q314" s="347"/>
      <c r="R314" s="347"/>
      <c r="S314" s="347"/>
      <c r="T314" s="347"/>
      <c r="U314" s="347"/>
      <c r="V314" s="347"/>
      <c r="W314" s="347"/>
      <c r="X314" s="347"/>
      <c r="Y314" s="347"/>
      <c r="Z314" s="347"/>
    </row>
    <row r="315" spans="1:26" ht="9.75" customHeight="1">
      <c r="A315" s="347"/>
      <c r="B315" s="382"/>
      <c r="C315" s="382"/>
      <c r="D315" s="382"/>
      <c r="E315" s="382"/>
      <c r="F315" s="382"/>
      <c r="G315" s="382"/>
      <c r="H315" s="347"/>
      <c r="I315" s="347"/>
      <c r="J315" s="347"/>
      <c r="K315" s="347"/>
      <c r="L315" s="347"/>
      <c r="M315" s="347"/>
      <c r="N315" s="347"/>
      <c r="O315" s="347"/>
      <c r="P315" s="347"/>
      <c r="Q315" s="347"/>
      <c r="R315" s="347"/>
      <c r="S315" s="347"/>
      <c r="T315" s="347"/>
      <c r="U315" s="347"/>
      <c r="V315" s="347"/>
      <c r="W315" s="347"/>
      <c r="X315" s="347"/>
      <c r="Y315" s="347"/>
      <c r="Z315" s="347"/>
    </row>
    <row r="316" spans="1:26" ht="9.75" customHeight="1">
      <c r="A316" s="347"/>
      <c r="B316" s="382"/>
      <c r="C316" s="382"/>
      <c r="D316" s="382"/>
      <c r="E316" s="382"/>
      <c r="F316" s="382"/>
      <c r="G316" s="382"/>
      <c r="H316" s="347"/>
      <c r="I316" s="347"/>
      <c r="J316" s="347"/>
      <c r="K316" s="347"/>
      <c r="L316" s="347"/>
      <c r="M316" s="347"/>
      <c r="N316" s="347"/>
      <c r="O316" s="347"/>
      <c r="P316" s="347"/>
      <c r="Q316" s="347"/>
      <c r="R316" s="347"/>
      <c r="S316" s="347"/>
      <c r="T316" s="347"/>
      <c r="U316" s="347"/>
      <c r="V316" s="347"/>
      <c r="W316" s="347"/>
      <c r="X316" s="347"/>
      <c r="Y316" s="347"/>
      <c r="Z316" s="347"/>
    </row>
    <row r="317" spans="1:26" ht="9.75" customHeight="1">
      <c r="A317" s="347"/>
      <c r="B317" s="382"/>
      <c r="C317" s="382"/>
      <c r="D317" s="382"/>
      <c r="E317" s="382"/>
      <c r="F317" s="382"/>
      <c r="G317" s="382"/>
      <c r="H317" s="347"/>
      <c r="I317" s="347"/>
      <c r="J317" s="347"/>
      <c r="K317" s="347"/>
      <c r="L317" s="347"/>
      <c r="M317" s="347"/>
      <c r="N317" s="347"/>
      <c r="O317" s="347"/>
      <c r="P317" s="347"/>
      <c r="Q317" s="347"/>
      <c r="R317" s="347"/>
      <c r="S317" s="347"/>
      <c r="T317" s="347"/>
      <c r="U317" s="347"/>
      <c r="V317" s="347"/>
      <c r="W317" s="347"/>
      <c r="X317" s="347"/>
      <c r="Y317" s="347"/>
      <c r="Z317" s="347"/>
    </row>
    <row r="318" spans="1:26" ht="9.75" customHeight="1">
      <c r="A318" s="347"/>
      <c r="B318" s="382"/>
      <c r="C318" s="382"/>
      <c r="D318" s="382"/>
      <c r="E318" s="382"/>
      <c r="F318" s="382"/>
      <c r="G318" s="382"/>
      <c r="H318" s="347"/>
      <c r="I318" s="347"/>
      <c r="J318" s="347"/>
      <c r="K318" s="347"/>
      <c r="L318" s="347"/>
      <c r="M318" s="347"/>
      <c r="N318" s="347"/>
      <c r="O318" s="347"/>
      <c r="P318" s="347"/>
      <c r="Q318" s="347"/>
      <c r="R318" s="347"/>
      <c r="S318" s="347"/>
      <c r="T318" s="347"/>
      <c r="U318" s="347"/>
      <c r="V318" s="347"/>
      <c r="W318" s="347"/>
      <c r="X318" s="347"/>
      <c r="Y318" s="347"/>
      <c r="Z318" s="347"/>
    </row>
    <row r="319" spans="1:26" ht="9.75" customHeight="1">
      <c r="A319" s="347"/>
      <c r="B319" s="382"/>
      <c r="C319" s="382"/>
      <c r="D319" s="382"/>
      <c r="E319" s="382"/>
      <c r="F319" s="382"/>
      <c r="G319" s="382"/>
      <c r="H319" s="347"/>
      <c r="I319" s="347"/>
      <c r="J319" s="347"/>
      <c r="K319" s="347"/>
      <c r="L319" s="347"/>
      <c r="M319" s="347"/>
      <c r="N319" s="347"/>
      <c r="O319" s="347"/>
      <c r="P319" s="347"/>
      <c r="Q319" s="347"/>
      <c r="R319" s="347"/>
      <c r="S319" s="347"/>
      <c r="T319" s="347"/>
      <c r="U319" s="347"/>
      <c r="V319" s="347"/>
      <c r="W319" s="347"/>
      <c r="X319" s="347"/>
      <c r="Y319" s="347"/>
      <c r="Z319" s="347"/>
    </row>
    <row r="320" spans="1:26" ht="9.75" customHeight="1">
      <c r="A320" s="347"/>
      <c r="B320" s="382"/>
      <c r="C320" s="382"/>
      <c r="D320" s="382"/>
      <c r="E320" s="382"/>
      <c r="F320" s="382"/>
      <c r="G320" s="382"/>
      <c r="H320" s="347"/>
      <c r="I320" s="347"/>
      <c r="J320" s="347"/>
      <c r="K320" s="347"/>
      <c r="L320" s="347"/>
      <c r="M320" s="347"/>
      <c r="N320" s="347"/>
      <c r="O320" s="347"/>
      <c r="P320" s="347"/>
      <c r="Q320" s="347"/>
      <c r="R320" s="347"/>
      <c r="S320" s="347"/>
      <c r="T320" s="347"/>
      <c r="U320" s="347"/>
      <c r="V320" s="347"/>
      <c r="W320" s="347"/>
      <c r="X320" s="347"/>
      <c r="Y320" s="347"/>
      <c r="Z320" s="347"/>
    </row>
    <row r="321" spans="1:26" ht="9.75" customHeight="1">
      <c r="A321" s="347"/>
      <c r="B321" s="382"/>
      <c r="C321" s="382"/>
      <c r="D321" s="382"/>
      <c r="E321" s="382"/>
      <c r="F321" s="382"/>
      <c r="G321" s="382"/>
      <c r="H321" s="347"/>
      <c r="I321" s="347"/>
      <c r="J321" s="347"/>
      <c r="K321" s="347"/>
      <c r="L321" s="347"/>
      <c r="M321" s="347"/>
      <c r="N321" s="347"/>
      <c r="O321" s="347"/>
      <c r="P321" s="347"/>
      <c r="Q321" s="347"/>
      <c r="R321" s="347"/>
      <c r="S321" s="347"/>
      <c r="T321" s="347"/>
      <c r="U321" s="347"/>
      <c r="V321" s="347"/>
      <c r="W321" s="347"/>
      <c r="X321" s="347"/>
      <c r="Y321" s="347"/>
      <c r="Z321" s="347"/>
    </row>
    <row r="322" spans="1:26" ht="9.75" customHeight="1">
      <c r="A322" s="347"/>
      <c r="B322" s="382"/>
      <c r="C322" s="382"/>
      <c r="D322" s="382"/>
      <c r="E322" s="382"/>
      <c r="F322" s="382"/>
      <c r="G322" s="382"/>
      <c r="H322" s="347"/>
      <c r="I322" s="347"/>
      <c r="J322" s="347"/>
      <c r="K322" s="347"/>
      <c r="L322" s="347"/>
      <c r="M322" s="347"/>
      <c r="N322" s="347"/>
      <c r="O322" s="347"/>
      <c r="P322" s="347"/>
      <c r="Q322" s="347"/>
      <c r="R322" s="347"/>
      <c r="S322" s="347"/>
      <c r="T322" s="347"/>
      <c r="U322" s="347"/>
      <c r="V322" s="347"/>
      <c r="W322" s="347"/>
      <c r="X322" s="347"/>
      <c r="Y322" s="347"/>
      <c r="Z322" s="347"/>
    </row>
    <row r="323" spans="1:26" ht="9.75" customHeight="1">
      <c r="A323" s="347"/>
      <c r="B323" s="382"/>
      <c r="C323" s="382"/>
      <c r="D323" s="382"/>
      <c r="E323" s="382"/>
      <c r="F323" s="382"/>
      <c r="G323" s="382"/>
      <c r="H323" s="347"/>
      <c r="I323" s="347"/>
      <c r="J323" s="347"/>
      <c r="K323" s="347"/>
      <c r="L323" s="347"/>
      <c r="M323" s="347"/>
      <c r="N323" s="347"/>
      <c r="O323" s="347"/>
      <c r="P323" s="347"/>
      <c r="Q323" s="347"/>
      <c r="R323" s="347"/>
      <c r="S323" s="347"/>
      <c r="T323" s="347"/>
      <c r="U323" s="347"/>
      <c r="V323" s="347"/>
      <c r="W323" s="347"/>
      <c r="X323" s="347"/>
      <c r="Y323" s="347"/>
      <c r="Z323" s="347"/>
    </row>
    <row r="324" spans="1:26" ht="9.75" customHeight="1">
      <c r="A324" s="347"/>
      <c r="B324" s="382"/>
      <c r="C324" s="382"/>
      <c r="D324" s="382"/>
      <c r="E324" s="382"/>
      <c r="F324" s="382"/>
      <c r="G324" s="382"/>
      <c r="H324" s="347"/>
      <c r="I324" s="347"/>
      <c r="J324" s="347"/>
      <c r="K324" s="347"/>
      <c r="L324" s="347"/>
      <c r="M324" s="347"/>
      <c r="N324" s="347"/>
      <c r="O324" s="347"/>
      <c r="P324" s="347"/>
      <c r="Q324" s="347"/>
      <c r="R324" s="347"/>
      <c r="S324" s="347"/>
      <c r="T324" s="347"/>
      <c r="U324" s="347"/>
      <c r="V324" s="347"/>
      <c r="W324" s="347"/>
      <c r="X324" s="347"/>
      <c r="Y324" s="347"/>
      <c r="Z324" s="347"/>
    </row>
    <row r="325" spans="1:26" ht="9.75" customHeight="1">
      <c r="A325" s="347"/>
      <c r="B325" s="382"/>
      <c r="C325" s="382"/>
      <c r="D325" s="382"/>
      <c r="E325" s="382"/>
      <c r="F325" s="382"/>
      <c r="G325" s="382"/>
      <c r="H325" s="347"/>
      <c r="I325" s="347"/>
      <c r="J325" s="347"/>
      <c r="K325" s="347"/>
      <c r="L325" s="347"/>
      <c r="M325" s="347"/>
      <c r="N325" s="347"/>
      <c r="O325" s="347"/>
      <c r="P325" s="347"/>
      <c r="Q325" s="347"/>
      <c r="R325" s="347"/>
      <c r="S325" s="347"/>
      <c r="T325" s="347"/>
      <c r="U325" s="347"/>
      <c r="V325" s="347"/>
      <c r="W325" s="347"/>
      <c r="X325" s="347"/>
      <c r="Y325" s="347"/>
      <c r="Z325" s="347"/>
    </row>
    <row r="326" spans="1:26" ht="9.75" customHeight="1">
      <c r="A326" s="347"/>
      <c r="B326" s="382"/>
      <c r="C326" s="382"/>
      <c r="D326" s="382"/>
      <c r="E326" s="382"/>
      <c r="F326" s="382"/>
      <c r="G326" s="382"/>
      <c r="H326" s="347"/>
      <c r="I326" s="347"/>
      <c r="J326" s="347"/>
      <c r="K326" s="347"/>
      <c r="L326" s="347"/>
      <c r="M326" s="347"/>
      <c r="N326" s="347"/>
      <c r="O326" s="347"/>
      <c r="P326" s="347"/>
      <c r="Q326" s="347"/>
      <c r="R326" s="347"/>
      <c r="S326" s="347"/>
      <c r="T326" s="347"/>
      <c r="U326" s="347"/>
      <c r="V326" s="347"/>
      <c r="W326" s="347"/>
      <c r="X326" s="347"/>
      <c r="Y326" s="347"/>
      <c r="Z326" s="347"/>
    </row>
    <row r="327" spans="1:26" ht="9.75" customHeight="1">
      <c r="A327" s="347"/>
      <c r="B327" s="382"/>
      <c r="C327" s="382"/>
      <c r="D327" s="382"/>
      <c r="E327" s="382"/>
      <c r="F327" s="382"/>
      <c r="G327" s="382"/>
      <c r="H327" s="347"/>
      <c r="I327" s="347"/>
      <c r="J327" s="347"/>
      <c r="K327" s="347"/>
      <c r="L327" s="347"/>
      <c r="M327" s="347"/>
      <c r="N327" s="347"/>
      <c r="O327" s="347"/>
      <c r="P327" s="347"/>
      <c r="Q327" s="347"/>
      <c r="R327" s="347"/>
      <c r="S327" s="347"/>
      <c r="T327" s="347"/>
      <c r="U327" s="347"/>
      <c r="V327" s="347"/>
      <c r="W327" s="347"/>
      <c r="X327" s="347"/>
      <c r="Y327" s="347"/>
      <c r="Z327" s="347"/>
    </row>
    <row r="328" spans="1:26" ht="9.75" customHeight="1">
      <c r="A328" s="347"/>
      <c r="B328" s="382"/>
      <c r="C328" s="382"/>
      <c r="D328" s="382"/>
      <c r="E328" s="382"/>
      <c r="F328" s="382"/>
      <c r="G328" s="382"/>
      <c r="H328" s="347"/>
      <c r="I328" s="347"/>
      <c r="J328" s="347"/>
      <c r="K328" s="347"/>
      <c r="L328" s="347"/>
      <c r="M328" s="347"/>
      <c r="N328" s="347"/>
      <c r="O328" s="347"/>
      <c r="P328" s="347"/>
      <c r="Q328" s="347"/>
      <c r="R328" s="347"/>
      <c r="S328" s="347"/>
      <c r="T328" s="347"/>
      <c r="U328" s="347"/>
      <c r="V328" s="347"/>
      <c r="W328" s="347"/>
      <c r="X328" s="347"/>
      <c r="Y328" s="347"/>
      <c r="Z328" s="347"/>
    </row>
    <row r="329" spans="1:26" ht="9.75" customHeight="1">
      <c r="A329" s="347"/>
      <c r="B329" s="382"/>
      <c r="C329" s="382"/>
      <c r="D329" s="382"/>
      <c r="E329" s="382"/>
      <c r="F329" s="382"/>
      <c r="G329" s="382"/>
      <c r="H329" s="347"/>
      <c r="I329" s="347"/>
      <c r="J329" s="347"/>
      <c r="K329" s="347"/>
      <c r="L329" s="347"/>
      <c r="M329" s="347"/>
      <c r="N329" s="347"/>
      <c r="O329" s="347"/>
      <c r="P329" s="347"/>
      <c r="Q329" s="347"/>
      <c r="R329" s="347"/>
      <c r="S329" s="347"/>
      <c r="T329" s="347"/>
      <c r="U329" s="347"/>
      <c r="V329" s="347"/>
      <c r="W329" s="347"/>
      <c r="X329" s="347"/>
      <c r="Y329" s="347"/>
      <c r="Z329" s="347"/>
    </row>
    <row r="330" spans="1:26" ht="9.75" customHeight="1">
      <c r="A330" s="347"/>
      <c r="B330" s="382"/>
      <c r="C330" s="382"/>
      <c r="D330" s="382"/>
      <c r="E330" s="382"/>
      <c r="F330" s="382"/>
      <c r="G330" s="382"/>
      <c r="H330" s="347"/>
      <c r="I330" s="347"/>
      <c r="J330" s="347"/>
      <c r="K330" s="347"/>
      <c r="L330" s="347"/>
      <c r="M330" s="347"/>
      <c r="N330" s="347"/>
      <c r="O330" s="347"/>
      <c r="P330" s="347"/>
      <c r="Q330" s="347"/>
      <c r="R330" s="347"/>
      <c r="S330" s="347"/>
      <c r="T330" s="347"/>
      <c r="U330" s="347"/>
      <c r="V330" s="347"/>
      <c r="W330" s="347"/>
      <c r="X330" s="347"/>
      <c r="Y330" s="347"/>
      <c r="Z330" s="347"/>
    </row>
    <row r="331" spans="1:26" ht="9.75" customHeight="1">
      <c r="A331" s="347"/>
      <c r="B331" s="382"/>
      <c r="C331" s="382"/>
      <c r="D331" s="382"/>
      <c r="E331" s="382"/>
      <c r="F331" s="382"/>
      <c r="G331" s="382"/>
      <c r="H331" s="347"/>
      <c r="I331" s="347"/>
      <c r="J331" s="347"/>
      <c r="K331" s="347"/>
      <c r="L331" s="347"/>
      <c r="M331" s="347"/>
      <c r="N331" s="347"/>
      <c r="O331" s="347"/>
      <c r="P331" s="347"/>
      <c r="Q331" s="347"/>
      <c r="R331" s="347"/>
      <c r="S331" s="347"/>
      <c r="T331" s="347"/>
      <c r="U331" s="347"/>
      <c r="V331" s="347"/>
      <c r="W331" s="347"/>
      <c r="X331" s="347"/>
      <c r="Y331" s="347"/>
      <c r="Z331" s="347"/>
    </row>
    <row r="332" spans="1:26" ht="9.75" customHeight="1">
      <c r="A332" s="347"/>
      <c r="B332" s="382"/>
      <c r="C332" s="382"/>
      <c r="D332" s="382"/>
      <c r="E332" s="382"/>
      <c r="F332" s="382"/>
      <c r="G332" s="382"/>
      <c r="H332" s="347"/>
      <c r="I332" s="347"/>
      <c r="J332" s="347"/>
      <c r="K332" s="347"/>
      <c r="L332" s="347"/>
      <c r="M332" s="347"/>
      <c r="N332" s="347"/>
      <c r="O332" s="347"/>
      <c r="P332" s="347"/>
      <c r="Q332" s="347"/>
      <c r="R332" s="347"/>
      <c r="S332" s="347"/>
      <c r="T332" s="347"/>
      <c r="U332" s="347"/>
      <c r="V332" s="347"/>
      <c r="W332" s="347"/>
      <c r="X332" s="347"/>
      <c r="Y332" s="347"/>
      <c r="Z332" s="347"/>
    </row>
    <row r="333" spans="1:26" ht="9.75" customHeight="1">
      <c r="A333" s="347"/>
      <c r="B333" s="382"/>
      <c r="C333" s="382"/>
      <c r="D333" s="382"/>
      <c r="E333" s="382"/>
      <c r="F333" s="382"/>
      <c r="G333" s="382"/>
      <c r="H333" s="347"/>
      <c r="I333" s="347"/>
      <c r="J333" s="347"/>
      <c r="K333" s="347"/>
      <c r="L333" s="347"/>
      <c r="M333" s="347"/>
      <c r="N333" s="347"/>
      <c r="O333" s="347"/>
      <c r="P333" s="347"/>
      <c r="Q333" s="347"/>
      <c r="R333" s="347"/>
      <c r="S333" s="347"/>
      <c r="T333" s="347"/>
      <c r="U333" s="347"/>
      <c r="V333" s="347"/>
      <c r="W333" s="347"/>
      <c r="X333" s="347"/>
      <c r="Y333" s="347"/>
      <c r="Z333" s="347"/>
    </row>
    <row r="334" spans="1:26" ht="9.75" customHeight="1">
      <c r="A334" s="347"/>
      <c r="B334" s="382"/>
      <c r="C334" s="382"/>
      <c r="D334" s="382"/>
      <c r="E334" s="382"/>
      <c r="F334" s="382"/>
      <c r="G334" s="382"/>
      <c r="H334" s="347"/>
      <c r="I334" s="347"/>
      <c r="J334" s="347"/>
      <c r="K334" s="347"/>
      <c r="L334" s="347"/>
      <c r="M334" s="347"/>
      <c r="N334" s="347"/>
      <c r="O334" s="347"/>
      <c r="P334" s="347"/>
      <c r="Q334" s="347"/>
      <c r="R334" s="347"/>
      <c r="S334" s="347"/>
      <c r="T334" s="347"/>
      <c r="U334" s="347"/>
      <c r="V334" s="347"/>
      <c r="W334" s="347"/>
      <c r="X334" s="347"/>
      <c r="Y334" s="347"/>
      <c r="Z334" s="347"/>
    </row>
    <row r="335" spans="1:26" ht="9.75" customHeight="1">
      <c r="A335" s="347"/>
      <c r="B335" s="382"/>
      <c r="C335" s="382"/>
      <c r="D335" s="382"/>
      <c r="E335" s="382"/>
      <c r="F335" s="382"/>
      <c r="G335" s="382"/>
      <c r="H335" s="347"/>
      <c r="I335" s="347"/>
      <c r="J335" s="347"/>
      <c r="K335" s="347"/>
      <c r="L335" s="347"/>
      <c r="M335" s="347"/>
      <c r="N335" s="347"/>
      <c r="O335" s="347"/>
      <c r="P335" s="347"/>
      <c r="Q335" s="347"/>
      <c r="R335" s="347"/>
      <c r="S335" s="347"/>
      <c r="T335" s="347"/>
      <c r="U335" s="347"/>
      <c r="V335" s="347"/>
      <c r="W335" s="347"/>
      <c r="X335" s="347"/>
      <c r="Y335" s="347"/>
      <c r="Z335" s="347"/>
    </row>
    <row r="336" spans="1:26" ht="9.75" customHeight="1">
      <c r="A336" s="347"/>
      <c r="B336" s="382"/>
      <c r="C336" s="382"/>
      <c r="D336" s="382"/>
      <c r="E336" s="382"/>
      <c r="F336" s="382"/>
      <c r="G336" s="382"/>
      <c r="H336" s="347"/>
      <c r="I336" s="347"/>
      <c r="J336" s="347"/>
      <c r="K336" s="347"/>
      <c r="L336" s="347"/>
      <c r="M336" s="347"/>
      <c r="N336" s="347"/>
      <c r="O336" s="347"/>
      <c r="P336" s="347"/>
      <c r="Q336" s="347"/>
      <c r="R336" s="347"/>
      <c r="S336" s="347"/>
      <c r="T336" s="347"/>
      <c r="U336" s="347"/>
      <c r="V336" s="347"/>
      <c r="W336" s="347"/>
      <c r="X336" s="347"/>
      <c r="Y336" s="347"/>
      <c r="Z336" s="347"/>
    </row>
    <row r="337" spans="1:26" ht="9.75" customHeight="1">
      <c r="A337" s="347"/>
      <c r="B337" s="382"/>
      <c r="C337" s="382"/>
      <c r="D337" s="382"/>
      <c r="E337" s="382"/>
      <c r="F337" s="382"/>
      <c r="G337" s="382"/>
      <c r="H337" s="347"/>
      <c r="I337" s="347"/>
      <c r="J337" s="347"/>
      <c r="K337" s="347"/>
      <c r="L337" s="347"/>
      <c r="M337" s="347"/>
      <c r="N337" s="347"/>
      <c r="O337" s="347"/>
      <c r="P337" s="347"/>
      <c r="Q337" s="347"/>
      <c r="R337" s="347"/>
      <c r="S337" s="347"/>
      <c r="T337" s="347"/>
      <c r="U337" s="347"/>
      <c r="V337" s="347"/>
      <c r="W337" s="347"/>
      <c r="X337" s="347"/>
      <c r="Y337" s="347"/>
      <c r="Z337" s="347"/>
    </row>
    <row r="338" spans="1:26" ht="9.75" customHeight="1">
      <c r="A338" s="347"/>
      <c r="B338" s="382"/>
      <c r="C338" s="382"/>
      <c r="D338" s="382"/>
      <c r="E338" s="382"/>
      <c r="F338" s="382"/>
      <c r="G338" s="382"/>
      <c r="H338" s="347"/>
      <c r="I338" s="347"/>
      <c r="J338" s="347"/>
      <c r="K338" s="347"/>
      <c r="L338" s="347"/>
      <c r="M338" s="347"/>
      <c r="N338" s="347"/>
      <c r="O338" s="347"/>
      <c r="P338" s="347"/>
      <c r="Q338" s="347"/>
      <c r="R338" s="347"/>
      <c r="S338" s="347"/>
      <c r="T338" s="347"/>
      <c r="U338" s="347"/>
      <c r="V338" s="347"/>
      <c r="W338" s="347"/>
      <c r="X338" s="347"/>
      <c r="Y338" s="347"/>
      <c r="Z338" s="347"/>
    </row>
    <row r="339" spans="1:26" ht="9.75" customHeight="1">
      <c r="A339" s="347"/>
      <c r="B339" s="382"/>
      <c r="C339" s="382"/>
      <c r="D339" s="382"/>
      <c r="E339" s="382"/>
      <c r="F339" s="382"/>
      <c r="G339" s="382"/>
      <c r="H339" s="347"/>
      <c r="I339" s="347"/>
      <c r="J339" s="347"/>
      <c r="K339" s="347"/>
      <c r="L339" s="347"/>
      <c r="M339" s="347"/>
      <c r="N339" s="347"/>
      <c r="O339" s="347"/>
      <c r="P339" s="347"/>
      <c r="Q339" s="347"/>
      <c r="R339" s="347"/>
      <c r="S339" s="347"/>
      <c r="T339" s="347"/>
      <c r="U339" s="347"/>
      <c r="V339" s="347"/>
      <c r="W339" s="347"/>
      <c r="X339" s="347"/>
      <c r="Y339" s="347"/>
      <c r="Z339" s="347"/>
    </row>
    <row r="340" spans="1:26" ht="9.75" customHeight="1">
      <c r="A340" s="347"/>
      <c r="B340" s="382"/>
      <c r="C340" s="382"/>
      <c r="D340" s="382"/>
      <c r="E340" s="382"/>
      <c r="F340" s="382"/>
      <c r="G340" s="382"/>
      <c r="H340" s="347"/>
      <c r="I340" s="347"/>
      <c r="J340" s="347"/>
      <c r="K340" s="347"/>
      <c r="L340" s="347"/>
      <c r="M340" s="347"/>
      <c r="N340" s="347"/>
      <c r="O340" s="347"/>
      <c r="P340" s="347"/>
      <c r="Q340" s="347"/>
      <c r="R340" s="347"/>
      <c r="S340" s="347"/>
      <c r="T340" s="347"/>
      <c r="U340" s="347"/>
      <c r="V340" s="347"/>
      <c r="W340" s="347"/>
      <c r="X340" s="347"/>
      <c r="Y340" s="347"/>
      <c r="Z340" s="347"/>
    </row>
    <row r="341" spans="1:26" ht="9.75" customHeight="1">
      <c r="A341" s="347"/>
      <c r="B341" s="382"/>
      <c r="C341" s="382"/>
      <c r="D341" s="382"/>
      <c r="E341" s="382"/>
      <c r="F341" s="382"/>
      <c r="G341" s="382"/>
      <c r="H341" s="347"/>
      <c r="I341" s="347"/>
      <c r="J341" s="347"/>
      <c r="K341" s="347"/>
      <c r="L341" s="347"/>
      <c r="M341" s="347"/>
      <c r="N341" s="347"/>
      <c r="O341" s="347"/>
      <c r="P341" s="347"/>
      <c r="Q341" s="347"/>
      <c r="R341" s="347"/>
      <c r="S341" s="347"/>
      <c r="T341" s="347"/>
      <c r="U341" s="347"/>
      <c r="V341" s="347"/>
      <c r="W341" s="347"/>
      <c r="X341" s="347"/>
      <c r="Y341" s="347"/>
      <c r="Z341" s="347"/>
    </row>
    <row r="342" spans="1:26" ht="9.75" customHeight="1">
      <c r="A342" s="347"/>
      <c r="B342" s="382"/>
      <c r="C342" s="382"/>
      <c r="D342" s="382"/>
      <c r="E342" s="382"/>
      <c r="F342" s="382"/>
      <c r="G342" s="382"/>
      <c r="H342" s="347"/>
      <c r="I342" s="347"/>
      <c r="J342" s="347"/>
      <c r="K342" s="347"/>
      <c r="L342" s="347"/>
      <c r="M342" s="347"/>
      <c r="N342" s="347"/>
      <c r="O342" s="347"/>
      <c r="P342" s="347"/>
      <c r="Q342" s="347"/>
      <c r="R342" s="347"/>
      <c r="S342" s="347"/>
      <c r="T342" s="347"/>
      <c r="U342" s="347"/>
      <c r="V342" s="347"/>
      <c r="W342" s="347"/>
      <c r="X342" s="347"/>
      <c r="Y342" s="347"/>
      <c r="Z342" s="347"/>
    </row>
    <row r="343" spans="1:26" ht="9.75" customHeight="1">
      <c r="A343" s="347"/>
      <c r="B343" s="382"/>
      <c r="C343" s="382"/>
      <c r="D343" s="382"/>
      <c r="E343" s="382"/>
      <c r="F343" s="382"/>
      <c r="G343" s="382"/>
      <c r="H343" s="347"/>
      <c r="I343" s="347"/>
      <c r="J343" s="347"/>
      <c r="K343" s="347"/>
      <c r="L343" s="347"/>
      <c r="M343" s="347"/>
      <c r="N343" s="347"/>
      <c r="O343" s="347"/>
      <c r="P343" s="347"/>
      <c r="Q343" s="347"/>
      <c r="R343" s="347"/>
      <c r="S343" s="347"/>
      <c r="T343" s="347"/>
      <c r="U343" s="347"/>
      <c r="V343" s="347"/>
      <c r="W343" s="347"/>
      <c r="X343" s="347"/>
      <c r="Y343" s="347"/>
      <c r="Z343" s="347"/>
    </row>
    <row r="344" spans="1:26" ht="9.75" customHeight="1">
      <c r="A344" s="347"/>
      <c r="B344" s="382"/>
      <c r="C344" s="382"/>
      <c r="D344" s="382"/>
      <c r="E344" s="382"/>
      <c r="F344" s="382"/>
      <c r="G344" s="382"/>
      <c r="H344" s="347"/>
      <c r="I344" s="347"/>
      <c r="J344" s="347"/>
      <c r="K344" s="347"/>
      <c r="L344" s="347"/>
      <c r="M344" s="347"/>
      <c r="N344" s="347"/>
      <c r="O344" s="347"/>
      <c r="P344" s="347"/>
      <c r="Q344" s="347"/>
      <c r="R344" s="347"/>
      <c r="S344" s="347"/>
      <c r="T344" s="347"/>
      <c r="U344" s="347"/>
      <c r="V344" s="347"/>
      <c r="W344" s="347"/>
      <c r="X344" s="347"/>
      <c r="Y344" s="347"/>
      <c r="Z344" s="347"/>
    </row>
    <row r="345" spans="1:26" ht="9.75" customHeight="1">
      <c r="A345" s="347"/>
      <c r="B345" s="382"/>
      <c r="C345" s="382"/>
      <c r="D345" s="382"/>
      <c r="E345" s="382"/>
      <c r="F345" s="382"/>
      <c r="G345" s="382"/>
      <c r="H345" s="347"/>
      <c r="I345" s="347"/>
      <c r="J345" s="347"/>
      <c r="K345" s="347"/>
      <c r="L345" s="347"/>
      <c r="M345" s="347"/>
      <c r="N345" s="347"/>
      <c r="O345" s="347"/>
      <c r="P345" s="347"/>
      <c r="Q345" s="347"/>
      <c r="R345" s="347"/>
      <c r="S345" s="347"/>
      <c r="T345" s="347"/>
      <c r="U345" s="347"/>
      <c r="V345" s="347"/>
      <c r="W345" s="347"/>
      <c r="X345" s="347"/>
      <c r="Y345" s="347"/>
      <c r="Z345" s="347"/>
    </row>
    <row r="346" spans="1:26" ht="9.75" customHeight="1">
      <c r="A346" s="347"/>
      <c r="B346" s="382"/>
      <c r="C346" s="382"/>
      <c r="D346" s="382"/>
      <c r="E346" s="382"/>
      <c r="F346" s="382"/>
      <c r="G346" s="382"/>
      <c r="H346" s="347"/>
      <c r="I346" s="347"/>
      <c r="J346" s="347"/>
      <c r="K346" s="347"/>
      <c r="L346" s="347"/>
      <c r="M346" s="347"/>
      <c r="N346" s="347"/>
      <c r="O346" s="347"/>
      <c r="P346" s="347"/>
      <c r="Q346" s="347"/>
      <c r="R346" s="347"/>
      <c r="S346" s="347"/>
      <c r="T346" s="347"/>
      <c r="U346" s="347"/>
      <c r="V346" s="347"/>
      <c r="W346" s="347"/>
      <c r="X346" s="347"/>
      <c r="Y346" s="347"/>
      <c r="Z346" s="347"/>
    </row>
    <row r="347" spans="1:26" ht="9.75" customHeight="1">
      <c r="A347" s="347"/>
      <c r="B347" s="382"/>
      <c r="C347" s="382"/>
      <c r="D347" s="382"/>
      <c r="E347" s="382"/>
      <c r="F347" s="382"/>
      <c r="G347" s="382"/>
      <c r="H347" s="347"/>
      <c r="I347" s="347"/>
      <c r="J347" s="347"/>
      <c r="K347" s="347"/>
      <c r="L347" s="347"/>
      <c r="M347" s="347"/>
      <c r="N347" s="347"/>
      <c r="O347" s="347"/>
      <c r="P347" s="347"/>
      <c r="Q347" s="347"/>
      <c r="R347" s="347"/>
      <c r="S347" s="347"/>
      <c r="T347" s="347"/>
      <c r="U347" s="347"/>
      <c r="V347" s="347"/>
      <c r="W347" s="347"/>
      <c r="X347" s="347"/>
      <c r="Y347" s="347"/>
      <c r="Z347" s="347"/>
    </row>
    <row r="348" spans="1:26" ht="9.75" customHeight="1">
      <c r="A348" s="347"/>
      <c r="B348" s="382"/>
      <c r="C348" s="382"/>
      <c r="D348" s="382"/>
      <c r="E348" s="382"/>
      <c r="F348" s="382"/>
      <c r="G348" s="382"/>
      <c r="H348" s="347"/>
      <c r="I348" s="347"/>
      <c r="J348" s="347"/>
      <c r="K348" s="347"/>
      <c r="L348" s="347"/>
      <c r="M348" s="347"/>
      <c r="N348" s="347"/>
      <c r="O348" s="347"/>
      <c r="P348" s="347"/>
      <c r="Q348" s="347"/>
      <c r="R348" s="347"/>
      <c r="S348" s="347"/>
      <c r="T348" s="347"/>
      <c r="U348" s="347"/>
      <c r="V348" s="347"/>
      <c r="W348" s="347"/>
      <c r="X348" s="347"/>
      <c r="Y348" s="347"/>
      <c r="Z348" s="347"/>
    </row>
    <row r="349" spans="1:26" ht="9.75" customHeight="1">
      <c r="A349" s="347"/>
      <c r="B349" s="382"/>
      <c r="C349" s="382"/>
      <c r="D349" s="382"/>
      <c r="E349" s="382"/>
      <c r="F349" s="382"/>
      <c r="G349" s="382"/>
      <c r="H349" s="347"/>
      <c r="I349" s="347"/>
      <c r="J349" s="347"/>
      <c r="K349" s="347"/>
      <c r="L349" s="347"/>
      <c r="M349" s="347"/>
      <c r="N349" s="347"/>
      <c r="O349" s="347"/>
      <c r="P349" s="347"/>
      <c r="Q349" s="347"/>
      <c r="R349" s="347"/>
      <c r="S349" s="347"/>
      <c r="T349" s="347"/>
      <c r="U349" s="347"/>
      <c r="V349" s="347"/>
      <c r="W349" s="347"/>
      <c r="X349" s="347"/>
      <c r="Y349" s="347"/>
      <c r="Z349" s="347"/>
    </row>
    <row r="350" spans="1:26" ht="9.75" customHeight="1">
      <c r="A350" s="347"/>
      <c r="B350" s="382"/>
      <c r="C350" s="382"/>
      <c r="D350" s="382"/>
      <c r="E350" s="382"/>
      <c r="F350" s="382"/>
      <c r="G350" s="382"/>
      <c r="H350" s="347"/>
      <c r="I350" s="347"/>
      <c r="J350" s="347"/>
      <c r="K350" s="347"/>
      <c r="L350" s="347"/>
      <c r="M350" s="347"/>
      <c r="N350" s="347"/>
      <c r="O350" s="347"/>
      <c r="P350" s="347"/>
      <c r="Q350" s="347"/>
      <c r="R350" s="347"/>
      <c r="S350" s="347"/>
      <c r="T350" s="347"/>
      <c r="U350" s="347"/>
      <c r="V350" s="347"/>
      <c r="W350" s="347"/>
      <c r="X350" s="347"/>
      <c r="Y350" s="347"/>
      <c r="Z350" s="347"/>
    </row>
    <row r="351" spans="1:26" ht="9.75" customHeight="1">
      <c r="A351" s="347"/>
      <c r="B351" s="382"/>
      <c r="C351" s="382"/>
      <c r="D351" s="382"/>
      <c r="E351" s="382"/>
      <c r="F351" s="382"/>
      <c r="G351" s="382"/>
      <c r="H351" s="347"/>
      <c r="I351" s="347"/>
      <c r="J351" s="347"/>
      <c r="K351" s="347"/>
      <c r="L351" s="347"/>
      <c r="M351" s="347"/>
      <c r="N351" s="347"/>
      <c r="O351" s="347"/>
      <c r="P351" s="347"/>
      <c r="Q351" s="347"/>
      <c r="R351" s="347"/>
      <c r="S351" s="347"/>
      <c r="T351" s="347"/>
      <c r="U351" s="347"/>
      <c r="V351" s="347"/>
      <c r="W351" s="347"/>
      <c r="X351" s="347"/>
      <c r="Y351" s="347"/>
      <c r="Z351" s="347"/>
    </row>
    <row r="352" spans="1:26" ht="9.75" customHeight="1">
      <c r="A352" s="347"/>
      <c r="B352" s="382"/>
      <c r="C352" s="382"/>
      <c r="D352" s="382"/>
      <c r="E352" s="382"/>
      <c r="F352" s="382"/>
      <c r="G352" s="382"/>
      <c r="H352" s="347"/>
      <c r="I352" s="347"/>
      <c r="J352" s="347"/>
      <c r="K352" s="347"/>
      <c r="L352" s="347"/>
      <c r="M352" s="347"/>
      <c r="N352" s="347"/>
      <c r="O352" s="347"/>
      <c r="P352" s="347"/>
      <c r="Q352" s="347"/>
      <c r="R352" s="347"/>
      <c r="S352" s="347"/>
      <c r="T352" s="347"/>
      <c r="U352" s="347"/>
      <c r="V352" s="347"/>
      <c r="W352" s="347"/>
      <c r="X352" s="347"/>
      <c r="Y352" s="347"/>
      <c r="Z352" s="347"/>
    </row>
    <row r="353" spans="1:26" ht="9.75" customHeight="1">
      <c r="A353" s="347"/>
      <c r="B353" s="382"/>
      <c r="C353" s="382"/>
      <c r="D353" s="382"/>
      <c r="E353" s="382"/>
      <c r="F353" s="382"/>
      <c r="G353" s="382"/>
      <c r="H353" s="347"/>
      <c r="I353" s="347"/>
      <c r="J353" s="347"/>
      <c r="K353" s="347"/>
      <c r="L353" s="347"/>
      <c r="M353" s="347"/>
      <c r="N353" s="347"/>
      <c r="O353" s="347"/>
      <c r="P353" s="347"/>
      <c r="Q353" s="347"/>
      <c r="R353" s="347"/>
      <c r="S353" s="347"/>
      <c r="T353" s="347"/>
      <c r="U353" s="347"/>
      <c r="V353" s="347"/>
      <c r="W353" s="347"/>
      <c r="X353" s="347"/>
      <c r="Y353" s="347"/>
      <c r="Z353" s="347"/>
    </row>
    <row r="354" spans="1:26" ht="9.75" customHeight="1">
      <c r="A354" s="347"/>
      <c r="B354" s="382"/>
      <c r="C354" s="382"/>
      <c r="D354" s="382"/>
      <c r="E354" s="382"/>
      <c r="F354" s="382"/>
      <c r="G354" s="382"/>
      <c r="H354" s="347"/>
      <c r="I354" s="347"/>
      <c r="J354" s="347"/>
      <c r="K354" s="347"/>
      <c r="L354" s="347"/>
      <c r="M354" s="347"/>
      <c r="N354" s="347"/>
      <c r="O354" s="347"/>
      <c r="P354" s="347"/>
      <c r="Q354" s="347"/>
      <c r="R354" s="347"/>
      <c r="S354" s="347"/>
      <c r="T354" s="347"/>
      <c r="U354" s="347"/>
      <c r="V354" s="347"/>
      <c r="W354" s="347"/>
      <c r="X354" s="347"/>
      <c r="Y354" s="347"/>
      <c r="Z354" s="347"/>
    </row>
    <row r="355" spans="1:26" ht="9.75" customHeight="1">
      <c r="A355" s="347"/>
      <c r="B355" s="382"/>
      <c r="C355" s="382"/>
      <c r="D355" s="382"/>
      <c r="E355" s="382"/>
      <c r="F355" s="382"/>
      <c r="G355" s="382"/>
      <c r="H355" s="347"/>
      <c r="I355" s="347"/>
      <c r="J355" s="347"/>
      <c r="K355" s="347"/>
      <c r="L355" s="347"/>
      <c r="M355" s="347"/>
      <c r="N355" s="347"/>
      <c r="O355" s="347"/>
      <c r="P355" s="347"/>
      <c r="Q355" s="347"/>
      <c r="R355" s="347"/>
      <c r="S355" s="347"/>
      <c r="T355" s="347"/>
      <c r="U355" s="347"/>
      <c r="V355" s="347"/>
      <c r="W355" s="347"/>
      <c r="X355" s="347"/>
      <c r="Y355" s="347"/>
      <c r="Z355" s="347"/>
    </row>
    <row r="356" spans="1:26" ht="9.75" customHeight="1">
      <c r="A356" s="347"/>
      <c r="B356" s="382"/>
      <c r="C356" s="382"/>
      <c r="D356" s="382"/>
      <c r="E356" s="382"/>
      <c r="F356" s="382"/>
      <c r="G356" s="382"/>
      <c r="H356" s="347"/>
      <c r="I356" s="347"/>
      <c r="J356" s="347"/>
      <c r="K356" s="347"/>
      <c r="L356" s="347"/>
      <c r="M356" s="347"/>
      <c r="N356" s="347"/>
      <c r="O356" s="347"/>
      <c r="P356" s="347"/>
      <c r="Q356" s="347"/>
      <c r="R356" s="347"/>
      <c r="S356" s="347"/>
      <c r="T356" s="347"/>
      <c r="U356" s="347"/>
      <c r="V356" s="347"/>
      <c r="W356" s="347"/>
      <c r="X356" s="347"/>
      <c r="Y356" s="347"/>
      <c r="Z356" s="347"/>
    </row>
    <row r="357" spans="1:26" ht="9.75" customHeight="1">
      <c r="A357" s="347"/>
      <c r="B357" s="382"/>
      <c r="C357" s="382"/>
      <c r="D357" s="382"/>
      <c r="E357" s="382"/>
      <c r="F357" s="382"/>
      <c r="G357" s="382"/>
      <c r="H357" s="347"/>
      <c r="I357" s="347"/>
      <c r="J357" s="347"/>
      <c r="K357" s="347"/>
      <c r="L357" s="347"/>
      <c r="M357" s="347"/>
      <c r="N357" s="347"/>
      <c r="O357" s="347"/>
      <c r="P357" s="347"/>
      <c r="Q357" s="347"/>
      <c r="R357" s="347"/>
      <c r="S357" s="347"/>
      <c r="T357" s="347"/>
      <c r="U357" s="347"/>
      <c r="V357" s="347"/>
      <c r="W357" s="347"/>
      <c r="X357" s="347"/>
      <c r="Y357" s="347"/>
      <c r="Z357" s="347"/>
    </row>
    <row r="358" spans="1:26" ht="9.75" customHeight="1">
      <c r="A358" s="347"/>
      <c r="B358" s="382"/>
      <c r="C358" s="382"/>
      <c r="D358" s="382"/>
      <c r="E358" s="382"/>
      <c r="F358" s="382"/>
      <c r="G358" s="382"/>
      <c r="H358" s="347"/>
      <c r="I358" s="347"/>
      <c r="J358" s="347"/>
      <c r="K358" s="347"/>
      <c r="L358" s="347"/>
      <c r="M358" s="347"/>
      <c r="N358" s="347"/>
      <c r="O358" s="347"/>
      <c r="P358" s="347"/>
      <c r="Q358" s="347"/>
      <c r="R358" s="347"/>
      <c r="S358" s="347"/>
      <c r="T358" s="347"/>
      <c r="U358" s="347"/>
      <c r="V358" s="347"/>
      <c r="W358" s="347"/>
      <c r="X358" s="347"/>
      <c r="Y358" s="347"/>
      <c r="Z358" s="347"/>
    </row>
    <row r="359" spans="1:26" ht="9.75" customHeight="1">
      <c r="A359" s="347"/>
      <c r="B359" s="382"/>
      <c r="C359" s="382"/>
      <c r="D359" s="382"/>
      <c r="E359" s="382"/>
      <c r="F359" s="382"/>
      <c r="G359" s="382"/>
      <c r="H359" s="347"/>
      <c r="I359" s="347"/>
      <c r="J359" s="347"/>
      <c r="K359" s="347"/>
      <c r="L359" s="347"/>
      <c r="M359" s="347"/>
      <c r="N359" s="347"/>
      <c r="O359" s="347"/>
      <c r="P359" s="347"/>
      <c r="Q359" s="347"/>
      <c r="R359" s="347"/>
      <c r="S359" s="347"/>
      <c r="T359" s="347"/>
      <c r="U359" s="347"/>
      <c r="V359" s="347"/>
      <c r="W359" s="347"/>
      <c r="X359" s="347"/>
      <c r="Y359" s="347"/>
      <c r="Z359" s="347"/>
    </row>
    <row r="360" spans="1:26" ht="9.75" customHeight="1">
      <c r="A360" s="347"/>
      <c r="B360" s="382"/>
      <c r="C360" s="382"/>
      <c r="D360" s="382"/>
      <c r="E360" s="382"/>
      <c r="F360" s="382"/>
      <c r="G360" s="382"/>
      <c r="H360" s="347"/>
      <c r="I360" s="347"/>
      <c r="J360" s="347"/>
      <c r="K360" s="347"/>
      <c r="L360" s="347"/>
      <c r="M360" s="347"/>
      <c r="N360" s="347"/>
      <c r="O360" s="347"/>
      <c r="P360" s="347"/>
      <c r="Q360" s="347"/>
      <c r="R360" s="347"/>
      <c r="S360" s="347"/>
      <c r="T360" s="347"/>
      <c r="U360" s="347"/>
      <c r="V360" s="347"/>
      <c r="W360" s="347"/>
      <c r="X360" s="347"/>
      <c r="Y360" s="347"/>
      <c r="Z360" s="347"/>
    </row>
    <row r="361" spans="1:26" ht="9.75" customHeight="1">
      <c r="A361" s="347"/>
      <c r="B361" s="382"/>
      <c r="C361" s="382"/>
      <c r="D361" s="382"/>
      <c r="E361" s="382"/>
      <c r="F361" s="382"/>
      <c r="G361" s="382"/>
      <c r="H361" s="347"/>
      <c r="I361" s="347"/>
      <c r="J361" s="347"/>
      <c r="K361" s="347"/>
      <c r="L361" s="347"/>
      <c r="M361" s="347"/>
      <c r="N361" s="347"/>
      <c r="O361" s="347"/>
      <c r="P361" s="347"/>
      <c r="Q361" s="347"/>
      <c r="R361" s="347"/>
      <c r="S361" s="347"/>
      <c r="T361" s="347"/>
      <c r="U361" s="347"/>
      <c r="V361" s="347"/>
      <c r="W361" s="347"/>
      <c r="X361" s="347"/>
      <c r="Y361" s="347"/>
      <c r="Z361" s="347"/>
    </row>
    <row r="362" spans="1:26" ht="9.75" customHeight="1">
      <c r="A362" s="347"/>
      <c r="B362" s="382"/>
      <c r="C362" s="382"/>
      <c r="D362" s="382"/>
      <c r="E362" s="382"/>
      <c r="F362" s="382"/>
      <c r="G362" s="382"/>
      <c r="H362" s="347"/>
      <c r="I362" s="347"/>
      <c r="J362" s="347"/>
      <c r="K362" s="347"/>
      <c r="L362" s="347"/>
      <c r="M362" s="347"/>
      <c r="N362" s="347"/>
      <c r="O362" s="347"/>
      <c r="P362" s="347"/>
      <c r="Q362" s="347"/>
      <c r="R362" s="347"/>
      <c r="S362" s="347"/>
      <c r="T362" s="347"/>
      <c r="U362" s="347"/>
      <c r="V362" s="347"/>
      <c r="W362" s="347"/>
      <c r="X362" s="347"/>
      <c r="Y362" s="347"/>
      <c r="Z362" s="347"/>
    </row>
    <row r="363" spans="1:26" ht="9.75" customHeight="1">
      <c r="A363" s="347"/>
      <c r="B363" s="382"/>
      <c r="C363" s="382"/>
      <c r="D363" s="382"/>
      <c r="E363" s="382"/>
      <c r="F363" s="382"/>
      <c r="G363" s="382"/>
      <c r="H363" s="347"/>
      <c r="I363" s="347"/>
      <c r="J363" s="347"/>
      <c r="K363" s="347"/>
      <c r="L363" s="347"/>
      <c r="M363" s="347"/>
      <c r="N363" s="347"/>
      <c r="O363" s="347"/>
      <c r="P363" s="347"/>
      <c r="Q363" s="347"/>
      <c r="R363" s="347"/>
      <c r="S363" s="347"/>
      <c r="T363" s="347"/>
      <c r="U363" s="347"/>
      <c r="V363" s="347"/>
      <c r="W363" s="347"/>
      <c r="X363" s="347"/>
      <c r="Y363" s="347"/>
      <c r="Z363" s="347"/>
    </row>
    <row r="364" spans="1:26" ht="9.75" customHeight="1">
      <c r="A364" s="347"/>
      <c r="B364" s="382"/>
      <c r="C364" s="382"/>
      <c r="D364" s="382"/>
      <c r="E364" s="382"/>
      <c r="F364" s="382"/>
      <c r="G364" s="382"/>
      <c r="H364" s="347"/>
      <c r="I364" s="347"/>
      <c r="J364" s="347"/>
      <c r="K364" s="347"/>
      <c r="L364" s="347"/>
      <c r="M364" s="347"/>
      <c r="N364" s="347"/>
      <c r="O364" s="347"/>
      <c r="P364" s="347"/>
      <c r="Q364" s="347"/>
      <c r="R364" s="347"/>
      <c r="S364" s="347"/>
      <c r="T364" s="347"/>
      <c r="U364" s="347"/>
      <c r="V364" s="347"/>
      <c r="W364" s="347"/>
      <c r="X364" s="347"/>
      <c r="Y364" s="347"/>
      <c r="Z364" s="347"/>
    </row>
    <row r="365" spans="1:26" ht="9.75" customHeight="1">
      <c r="A365" s="347"/>
      <c r="B365" s="382"/>
      <c r="C365" s="382"/>
      <c r="D365" s="382"/>
      <c r="E365" s="382"/>
      <c r="F365" s="382"/>
      <c r="G365" s="382"/>
      <c r="H365" s="347"/>
      <c r="I365" s="347"/>
      <c r="J365" s="347"/>
      <c r="K365" s="347"/>
      <c r="L365" s="347"/>
      <c r="M365" s="347"/>
      <c r="N365" s="347"/>
      <c r="O365" s="347"/>
      <c r="P365" s="347"/>
      <c r="Q365" s="347"/>
      <c r="R365" s="347"/>
      <c r="S365" s="347"/>
      <c r="T365" s="347"/>
      <c r="U365" s="347"/>
      <c r="V365" s="347"/>
      <c r="W365" s="347"/>
      <c r="X365" s="347"/>
      <c r="Y365" s="347"/>
      <c r="Z365" s="347"/>
    </row>
    <row r="366" spans="1:26" ht="9.75" customHeight="1">
      <c r="A366" s="347"/>
      <c r="B366" s="382"/>
      <c r="C366" s="382"/>
      <c r="D366" s="382"/>
      <c r="E366" s="382"/>
      <c r="F366" s="382"/>
      <c r="G366" s="382"/>
      <c r="H366" s="347"/>
      <c r="I366" s="347"/>
      <c r="J366" s="347"/>
      <c r="K366" s="347"/>
      <c r="L366" s="347"/>
      <c r="M366" s="347"/>
      <c r="N366" s="347"/>
      <c r="O366" s="347"/>
      <c r="P366" s="347"/>
      <c r="Q366" s="347"/>
      <c r="R366" s="347"/>
      <c r="S366" s="347"/>
      <c r="T366" s="347"/>
      <c r="U366" s="347"/>
      <c r="V366" s="347"/>
      <c r="W366" s="347"/>
      <c r="X366" s="347"/>
      <c r="Y366" s="347"/>
      <c r="Z366" s="347"/>
    </row>
    <row r="367" spans="1:26" ht="9.75" customHeight="1">
      <c r="A367" s="347"/>
      <c r="B367" s="382"/>
      <c r="C367" s="382"/>
      <c r="D367" s="382"/>
      <c r="E367" s="382"/>
      <c r="F367" s="382"/>
      <c r="G367" s="382"/>
      <c r="H367" s="347"/>
      <c r="I367" s="347"/>
      <c r="J367" s="347"/>
      <c r="K367" s="347"/>
      <c r="L367" s="347"/>
      <c r="M367" s="347"/>
      <c r="N367" s="347"/>
      <c r="O367" s="347"/>
      <c r="P367" s="347"/>
      <c r="Q367" s="347"/>
      <c r="R367" s="347"/>
      <c r="S367" s="347"/>
      <c r="T367" s="347"/>
      <c r="U367" s="347"/>
      <c r="V367" s="347"/>
      <c r="W367" s="347"/>
      <c r="X367" s="347"/>
      <c r="Y367" s="347"/>
      <c r="Z367" s="347"/>
    </row>
    <row r="368" spans="1:26" ht="9.75" customHeight="1">
      <c r="A368" s="347"/>
      <c r="B368" s="382"/>
      <c r="C368" s="382"/>
      <c r="D368" s="382"/>
      <c r="E368" s="382"/>
      <c r="F368" s="382"/>
      <c r="G368" s="382"/>
      <c r="H368" s="347"/>
      <c r="I368" s="347"/>
      <c r="J368" s="347"/>
      <c r="K368" s="347"/>
      <c r="L368" s="347"/>
      <c r="M368" s="347"/>
      <c r="N368" s="347"/>
      <c r="O368" s="347"/>
      <c r="P368" s="347"/>
      <c r="Q368" s="347"/>
      <c r="R368" s="347"/>
      <c r="S368" s="347"/>
      <c r="T368" s="347"/>
      <c r="U368" s="347"/>
      <c r="V368" s="347"/>
      <c r="W368" s="347"/>
      <c r="X368" s="347"/>
      <c r="Y368" s="347"/>
      <c r="Z368" s="347"/>
    </row>
    <row r="369" spans="1:26" ht="9.75" customHeight="1">
      <c r="A369" s="347"/>
      <c r="B369" s="382"/>
      <c r="C369" s="382"/>
      <c r="D369" s="382"/>
      <c r="E369" s="382"/>
      <c r="F369" s="382"/>
      <c r="G369" s="382"/>
      <c r="H369" s="347"/>
      <c r="I369" s="347"/>
      <c r="J369" s="347"/>
      <c r="K369" s="347"/>
      <c r="L369" s="347"/>
      <c r="M369" s="347"/>
      <c r="N369" s="347"/>
      <c r="O369" s="347"/>
      <c r="P369" s="347"/>
      <c r="Q369" s="347"/>
      <c r="R369" s="347"/>
      <c r="S369" s="347"/>
      <c r="T369" s="347"/>
      <c r="U369" s="347"/>
      <c r="V369" s="347"/>
      <c r="W369" s="347"/>
      <c r="X369" s="347"/>
      <c r="Y369" s="347"/>
      <c r="Z369" s="347"/>
    </row>
    <row r="370" spans="1:26" ht="9.75" customHeight="1">
      <c r="A370" s="347"/>
      <c r="B370" s="382"/>
      <c r="C370" s="382"/>
      <c r="D370" s="382"/>
      <c r="E370" s="382"/>
      <c r="F370" s="382"/>
      <c r="G370" s="382"/>
      <c r="H370" s="347"/>
      <c r="I370" s="347"/>
      <c r="J370" s="347"/>
      <c r="K370" s="347"/>
      <c r="L370" s="347"/>
      <c r="M370" s="347"/>
      <c r="N370" s="347"/>
      <c r="O370" s="347"/>
      <c r="P370" s="347"/>
      <c r="Q370" s="347"/>
      <c r="R370" s="347"/>
      <c r="S370" s="347"/>
      <c r="T370" s="347"/>
      <c r="U370" s="347"/>
      <c r="V370" s="347"/>
      <c r="W370" s="347"/>
      <c r="X370" s="347"/>
      <c r="Y370" s="347"/>
      <c r="Z370" s="347"/>
    </row>
    <row r="371" spans="1:26" ht="9.75" customHeight="1">
      <c r="A371" s="347"/>
      <c r="B371" s="382"/>
      <c r="C371" s="382"/>
      <c r="D371" s="382"/>
      <c r="E371" s="382"/>
      <c r="F371" s="382"/>
      <c r="G371" s="382"/>
      <c r="H371" s="347"/>
      <c r="I371" s="347"/>
      <c r="J371" s="347"/>
      <c r="K371" s="347"/>
      <c r="L371" s="347"/>
      <c r="M371" s="347"/>
      <c r="N371" s="347"/>
      <c r="O371" s="347"/>
      <c r="P371" s="347"/>
      <c r="Q371" s="347"/>
      <c r="R371" s="347"/>
      <c r="S371" s="347"/>
      <c r="T371" s="347"/>
      <c r="U371" s="347"/>
      <c r="V371" s="347"/>
      <c r="W371" s="347"/>
      <c r="X371" s="347"/>
      <c r="Y371" s="347"/>
      <c r="Z371" s="347"/>
    </row>
    <row r="372" spans="1:26" ht="9.75" customHeight="1">
      <c r="A372" s="347"/>
      <c r="B372" s="382"/>
      <c r="C372" s="382"/>
      <c r="D372" s="382"/>
      <c r="E372" s="382"/>
      <c r="F372" s="382"/>
      <c r="G372" s="382"/>
      <c r="H372" s="347"/>
      <c r="I372" s="347"/>
      <c r="J372" s="347"/>
      <c r="K372" s="347"/>
      <c r="L372" s="347"/>
      <c r="M372" s="347"/>
      <c r="N372" s="347"/>
      <c r="O372" s="347"/>
      <c r="P372" s="347"/>
      <c r="Q372" s="347"/>
      <c r="R372" s="347"/>
      <c r="S372" s="347"/>
      <c r="T372" s="347"/>
      <c r="U372" s="347"/>
      <c r="V372" s="347"/>
      <c r="W372" s="347"/>
      <c r="X372" s="347"/>
      <c r="Y372" s="347"/>
      <c r="Z372" s="347"/>
    </row>
    <row r="373" spans="1:26" ht="9.75" customHeight="1">
      <c r="A373" s="347"/>
      <c r="B373" s="382"/>
      <c r="C373" s="382"/>
      <c r="D373" s="382"/>
      <c r="E373" s="382"/>
      <c r="F373" s="382"/>
      <c r="G373" s="382"/>
      <c r="H373" s="347"/>
      <c r="I373" s="347"/>
      <c r="J373" s="347"/>
      <c r="K373" s="347"/>
      <c r="L373" s="347"/>
      <c r="M373" s="347"/>
      <c r="N373" s="347"/>
      <c r="O373" s="347"/>
      <c r="P373" s="347"/>
      <c r="Q373" s="347"/>
      <c r="R373" s="347"/>
      <c r="S373" s="347"/>
      <c r="T373" s="347"/>
      <c r="U373" s="347"/>
      <c r="V373" s="347"/>
      <c r="W373" s="347"/>
      <c r="X373" s="347"/>
      <c r="Y373" s="347"/>
      <c r="Z373" s="347"/>
    </row>
    <row r="374" spans="1:26" ht="9.75" customHeight="1">
      <c r="A374" s="347"/>
      <c r="B374" s="382"/>
      <c r="C374" s="382"/>
      <c r="D374" s="382"/>
      <c r="E374" s="382"/>
      <c r="F374" s="382"/>
      <c r="G374" s="382"/>
      <c r="H374" s="347"/>
      <c r="I374" s="347"/>
      <c r="J374" s="347"/>
      <c r="K374" s="347"/>
      <c r="L374" s="347"/>
      <c r="M374" s="347"/>
      <c r="N374" s="347"/>
      <c r="O374" s="347"/>
      <c r="P374" s="347"/>
      <c r="Q374" s="347"/>
      <c r="R374" s="347"/>
      <c r="S374" s="347"/>
      <c r="T374" s="347"/>
      <c r="U374" s="347"/>
      <c r="V374" s="347"/>
      <c r="W374" s="347"/>
      <c r="X374" s="347"/>
      <c r="Y374" s="347"/>
      <c r="Z374" s="347"/>
    </row>
    <row r="375" spans="1:26" ht="9.75" customHeight="1">
      <c r="A375" s="347"/>
      <c r="B375" s="382"/>
      <c r="C375" s="382"/>
      <c r="D375" s="382"/>
      <c r="E375" s="382"/>
      <c r="F375" s="382"/>
      <c r="G375" s="382"/>
      <c r="H375" s="347"/>
      <c r="I375" s="347"/>
      <c r="J375" s="347"/>
      <c r="K375" s="347"/>
      <c r="L375" s="347"/>
      <c r="M375" s="347"/>
      <c r="N375" s="347"/>
      <c r="O375" s="347"/>
      <c r="P375" s="347"/>
      <c r="Q375" s="347"/>
      <c r="R375" s="347"/>
      <c r="S375" s="347"/>
      <c r="T375" s="347"/>
      <c r="U375" s="347"/>
      <c r="V375" s="347"/>
      <c r="W375" s="347"/>
      <c r="X375" s="347"/>
      <c r="Y375" s="347"/>
      <c r="Z375" s="347"/>
    </row>
    <row r="376" spans="1:26" ht="9.75" customHeight="1">
      <c r="A376" s="347"/>
      <c r="B376" s="382"/>
      <c r="C376" s="382"/>
      <c r="D376" s="382"/>
      <c r="E376" s="382"/>
      <c r="F376" s="382"/>
      <c r="G376" s="382"/>
      <c r="H376" s="347"/>
      <c r="I376" s="347"/>
      <c r="J376" s="347"/>
      <c r="K376" s="347"/>
      <c r="L376" s="347"/>
      <c r="M376" s="347"/>
      <c r="N376" s="347"/>
      <c r="O376" s="347"/>
      <c r="P376" s="347"/>
      <c r="Q376" s="347"/>
      <c r="R376" s="347"/>
      <c r="S376" s="347"/>
      <c r="T376" s="347"/>
      <c r="U376" s="347"/>
      <c r="V376" s="347"/>
      <c r="W376" s="347"/>
      <c r="X376" s="347"/>
      <c r="Y376" s="347"/>
      <c r="Z376" s="347"/>
    </row>
    <row r="377" spans="1:26" ht="9.75" customHeight="1">
      <c r="A377" s="347"/>
      <c r="B377" s="382"/>
      <c r="C377" s="382"/>
      <c r="D377" s="382"/>
      <c r="E377" s="382"/>
      <c r="F377" s="382"/>
      <c r="G377" s="382"/>
      <c r="H377" s="347"/>
      <c r="I377" s="347"/>
      <c r="J377" s="347"/>
      <c r="K377" s="347"/>
      <c r="L377" s="347"/>
      <c r="M377" s="347"/>
      <c r="N377" s="347"/>
      <c r="O377" s="347"/>
      <c r="P377" s="347"/>
      <c r="Q377" s="347"/>
      <c r="R377" s="347"/>
      <c r="S377" s="347"/>
      <c r="T377" s="347"/>
      <c r="U377" s="347"/>
      <c r="V377" s="347"/>
      <c r="W377" s="347"/>
      <c r="X377" s="347"/>
      <c r="Y377" s="347"/>
      <c r="Z377" s="347"/>
    </row>
    <row r="378" spans="1:26" ht="9.75" customHeight="1">
      <c r="A378" s="347"/>
      <c r="B378" s="382"/>
      <c r="C378" s="382"/>
      <c r="D378" s="382"/>
      <c r="E378" s="382"/>
      <c r="F378" s="382"/>
      <c r="G378" s="382"/>
      <c r="H378" s="347"/>
      <c r="I378" s="347"/>
      <c r="J378" s="347"/>
      <c r="K378" s="347"/>
      <c r="L378" s="347"/>
      <c r="M378" s="347"/>
      <c r="N378" s="347"/>
      <c r="O378" s="347"/>
      <c r="P378" s="347"/>
      <c r="Q378" s="347"/>
      <c r="R378" s="347"/>
      <c r="S378" s="347"/>
      <c r="T378" s="347"/>
      <c r="U378" s="347"/>
      <c r="V378" s="347"/>
      <c r="W378" s="347"/>
      <c r="X378" s="347"/>
      <c r="Y378" s="347"/>
      <c r="Z378" s="347"/>
    </row>
    <row r="379" spans="1:26" ht="9.75" customHeight="1">
      <c r="A379" s="347"/>
      <c r="B379" s="382"/>
      <c r="C379" s="382"/>
      <c r="D379" s="382"/>
      <c r="E379" s="382"/>
      <c r="F379" s="382"/>
      <c r="G379" s="382"/>
      <c r="H379" s="347"/>
      <c r="I379" s="347"/>
      <c r="J379" s="347"/>
      <c r="K379" s="347"/>
      <c r="L379" s="347"/>
      <c r="M379" s="347"/>
      <c r="N379" s="347"/>
      <c r="O379" s="347"/>
      <c r="P379" s="347"/>
      <c r="Q379" s="347"/>
      <c r="R379" s="347"/>
      <c r="S379" s="347"/>
      <c r="T379" s="347"/>
      <c r="U379" s="347"/>
      <c r="V379" s="347"/>
      <c r="W379" s="347"/>
      <c r="X379" s="347"/>
      <c r="Y379" s="347"/>
      <c r="Z379" s="347"/>
    </row>
    <row r="380" spans="1:26" ht="9.75" customHeight="1">
      <c r="A380" s="347"/>
      <c r="B380" s="382"/>
      <c r="C380" s="382"/>
      <c r="D380" s="382"/>
      <c r="E380" s="382"/>
      <c r="F380" s="382"/>
      <c r="G380" s="382"/>
      <c r="H380" s="347"/>
      <c r="I380" s="347"/>
      <c r="J380" s="347"/>
      <c r="K380" s="347"/>
      <c r="L380" s="347"/>
      <c r="M380" s="347"/>
      <c r="N380" s="347"/>
      <c r="O380" s="347"/>
      <c r="P380" s="347"/>
      <c r="Q380" s="347"/>
      <c r="R380" s="347"/>
      <c r="S380" s="347"/>
      <c r="T380" s="347"/>
      <c r="U380" s="347"/>
      <c r="V380" s="347"/>
      <c r="W380" s="347"/>
      <c r="X380" s="347"/>
      <c r="Y380" s="347"/>
      <c r="Z380" s="347"/>
    </row>
    <row r="381" spans="1:26" ht="9.75" customHeight="1">
      <c r="A381" s="347"/>
      <c r="B381" s="382"/>
      <c r="C381" s="382"/>
      <c r="D381" s="382"/>
      <c r="E381" s="382"/>
      <c r="F381" s="382"/>
      <c r="G381" s="382"/>
      <c r="H381" s="347"/>
      <c r="I381" s="347"/>
      <c r="J381" s="347"/>
      <c r="K381" s="347"/>
      <c r="L381" s="347"/>
      <c r="M381" s="347"/>
      <c r="N381" s="347"/>
      <c r="O381" s="347"/>
      <c r="P381" s="347"/>
      <c r="Q381" s="347"/>
      <c r="R381" s="347"/>
      <c r="S381" s="347"/>
      <c r="T381" s="347"/>
      <c r="U381" s="347"/>
      <c r="V381" s="347"/>
      <c r="W381" s="347"/>
      <c r="X381" s="347"/>
      <c r="Y381" s="347"/>
      <c r="Z381" s="347"/>
    </row>
    <row r="382" spans="1:26" ht="9.75" customHeight="1">
      <c r="A382" s="347"/>
      <c r="B382" s="382"/>
      <c r="C382" s="382"/>
      <c r="D382" s="382"/>
      <c r="E382" s="382"/>
      <c r="F382" s="382"/>
      <c r="G382" s="382"/>
      <c r="H382" s="347"/>
      <c r="I382" s="347"/>
      <c r="J382" s="347"/>
      <c r="K382" s="347"/>
      <c r="L382" s="347"/>
      <c r="M382" s="347"/>
      <c r="N382" s="347"/>
      <c r="O382" s="347"/>
      <c r="P382" s="347"/>
      <c r="Q382" s="347"/>
      <c r="R382" s="347"/>
      <c r="S382" s="347"/>
      <c r="T382" s="347"/>
      <c r="U382" s="347"/>
      <c r="V382" s="347"/>
      <c r="W382" s="347"/>
      <c r="X382" s="347"/>
      <c r="Y382" s="347"/>
      <c r="Z382" s="347"/>
    </row>
    <row r="383" spans="1:26" ht="9.75" customHeight="1">
      <c r="A383" s="347"/>
      <c r="B383" s="382"/>
      <c r="C383" s="382"/>
      <c r="D383" s="382"/>
      <c r="E383" s="382"/>
      <c r="F383" s="382"/>
      <c r="G383" s="382"/>
      <c r="H383" s="347"/>
      <c r="I383" s="347"/>
      <c r="J383" s="347"/>
      <c r="K383" s="347"/>
      <c r="L383" s="347"/>
      <c r="M383" s="347"/>
      <c r="N383" s="347"/>
      <c r="O383" s="347"/>
      <c r="P383" s="347"/>
      <c r="Q383" s="347"/>
      <c r="R383" s="347"/>
      <c r="S383" s="347"/>
      <c r="T383" s="347"/>
      <c r="U383" s="347"/>
      <c r="V383" s="347"/>
      <c r="W383" s="347"/>
      <c r="X383" s="347"/>
      <c r="Y383" s="347"/>
      <c r="Z383" s="347"/>
    </row>
    <row r="384" spans="1:26" ht="9.75" customHeight="1">
      <c r="A384" s="347"/>
      <c r="B384" s="382"/>
      <c r="C384" s="382"/>
      <c r="D384" s="382"/>
      <c r="E384" s="382"/>
      <c r="F384" s="382"/>
      <c r="G384" s="382"/>
      <c r="H384" s="347"/>
      <c r="I384" s="347"/>
      <c r="J384" s="347"/>
      <c r="K384" s="347"/>
      <c r="L384" s="347"/>
      <c r="M384" s="347"/>
      <c r="N384" s="347"/>
      <c r="O384" s="347"/>
      <c r="P384" s="347"/>
      <c r="Q384" s="347"/>
      <c r="R384" s="347"/>
      <c r="S384" s="347"/>
      <c r="T384" s="347"/>
      <c r="U384" s="347"/>
      <c r="V384" s="347"/>
      <c r="W384" s="347"/>
      <c r="X384" s="347"/>
      <c r="Y384" s="347"/>
      <c r="Z384" s="347"/>
    </row>
    <row r="385" spans="1:26" ht="9.75" customHeight="1">
      <c r="A385" s="347"/>
      <c r="B385" s="382"/>
      <c r="C385" s="382"/>
      <c r="D385" s="382"/>
      <c r="E385" s="382"/>
      <c r="F385" s="382"/>
      <c r="G385" s="382"/>
      <c r="H385" s="347"/>
      <c r="I385" s="347"/>
      <c r="J385" s="347"/>
      <c r="K385" s="347"/>
      <c r="L385" s="347"/>
      <c r="M385" s="347"/>
      <c r="N385" s="347"/>
      <c r="O385" s="347"/>
      <c r="P385" s="347"/>
      <c r="Q385" s="347"/>
      <c r="R385" s="347"/>
      <c r="S385" s="347"/>
      <c r="T385" s="347"/>
      <c r="U385" s="347"/>
      <c r="V385" s="347"/>
      <c r="W385" s="347"/>
      <c r="X385" s="347"/>
      <c r="Y385" s="347"/>
      <c r="Z385" s="347"/>
    </row>
    <row r="386" spans="1:26" ht="9.75" customHeight="1">
      <c r="A386" s="347"/>
      <c r="B386" s="382"/>
      <c r="C386" s="382"/>
      <c r="D386" s="382"/>
      <c r="E386" s="382"/>
      <c r="F386" s="382"/>
      <c r="G386" s="382"/>
      <c r="H386" s="347"/>
      <c r="I386" s="347"/>
      <c r="J386" s="347"/>
      <c r="K386" s="347"/>
      <c r="L386" s="347"/>
      <c r="M386" s="347"/>
      <c r="N386" s="347"/>
      <c r="O386" s="347"/>
      <c r="P386" s="347"/>
      <c r="Q386" s="347"/>
      <c r="R386" s="347"/>
      <c r="S386" s="347"/>
      <c r="T386" s="347"/>
      <c r="U386" s="347"/>
      <c r="V386" s="347"/>
      <c r="W386" s="347"/>
      <c r="X386" s="347"/>
      <c r="Y386" s="347"/>
      <c r="Z386" s="347"/>
    </row>
    <row r="387" spans="1:26" ht="9.75" customHeight="1">
      <c r="A387" s="347"/>
      <c r="B387" s="382"/>
      <c r="C387" s="382"/>
      <c r="D387" s="382"/>
      <c r="E387" s="382"/>
      <c r="F387" s="382"/>
      <c r="G387" s="382"/>
      <c r="H387" s="347"/>
      <c r="I387" s="347"/>
      <c r="J387" s="347"/>
      <c r="K387" s="347"/>
      <c r="L387" s="347"/>
      <c r="M387" s="347"/>
      <c r="N387" s="347"/>
      <c r="O387" s="347"/>
      <c r="P387" s="347"/>
      <c r="Q387" s="347"/>
      <c r="R387" s="347"/>
      <c r="S387" s="347"/>
      <c r="T387" s="347"/>
      <c r="U387" s="347"/>
      <c r="V387" s="347"/>
      <c r="W387" s="347"/>
      <c r="X387" s="347"/>
      <c r="Y387" s="347"/>
      <c r="Z387" s="347"/>
    </row>
    <row r="388" spans="1:26" ht="9.75" customHeight="1">
      <c r="A388" s="347"/>
      <c r="B388" s="382"/>
      <c r="C388" s="382"/>
      <c r="D388" s="382"/>
      <c r="E388" s="382"/>
      <c r="F388" s="382"/>
      <c r="G388" s="382"/>
      <c r="H388" s="347"/>
      <c r="I388" s="347"/>
      <c r="J388" s="347"/>
      <c r="K388" s="347"/>
      <c r="L388" s="347"/>
      <c r="M388" s="347"/>
      <c r="N388" s="347"/>
      <c r="O388" s="347"/>
      <c r="P388" s="347"/>
      <c r="Q388" s="347"/>
      <c r="R388" s="347"/>
      <c r="S388" s="347"/>
      <c r="T388" s="347"/>
      <c r="U388" s="347"/>
      <c r="V388" s="347"/>
      <c r="W388" s="347"/>
      <c r="X388" s="347"/>
      <c r="Y388" s="347"/>
      <c r="Z388" s="347"/>
    </row>
    <row r="389" spans="1:26" ht="9.75" customHeight="1">
      <c r="A389" s="347"/>
      <c r="B389" s="382"/>
      <c r="C389" s="382"/>
      <c r="D389" s="382"/>
      <c r="E389" s="382"/>
      <c r="F389" s="382"/>
      <c r="G389" s="382"/>
      <c r="H389" s="347"/>
      <c r="I389" s="347"/>
      <c r="J389" s="347"/>
      <c r="K389" s="347"/>
      <c r="L389" s="347"/>
      <c r="M389" s="347"/>
      <c r="N389" s="347"/>
      <c r="O389" s="347"/>
      <c r="P389" s="347"/>
      <c r="Q389" s="347"/>
      <c r="R389" s="347"/>
      <c r="S389" s="347"/>
      <c r="T389" s="347"/>
      <c r="U389" s="347"/>
      <c r="V389" s="347"/>
      <c r="W389" s="347"/>
      <c r="X389" s="347"/>
      <c r="Y389" s="347"/>
      <c r="Z389" s="347"/>
    </row>
    <row r="390" spans="1:26" ht="9.75" customHeight="1">
      <c r="A390" s="347"/>
      <c r="B390" s="382"/>
      <c r="C390" s="382"/>
      <c r="D390" s="382"/>
      <c r="E390" s="382"/>
      <c r="F390" s="382"/>
      <c r="G390" s="382"/>
      <c r="H390" s="347"/>
      <c r="I390" s="347"/>
      <c r="J390" s="347"/>
      <c r="K390" s="347"/>
      <c r="L390" s="347"/>
      <c r="M390" s="347"/>
      <c r="N390" s="347"/>
      <c r="O390" s="347"/>
      <c r="P390" s="347"/>
      <c r="Q390" s="347"/>
      <c r="R390" s="347"/>
      <c r="S390" s="347"/>
      <c r="T390" s="347"/>
      <c r="U390" s="347"/>
      <c r="V390" s="347"/>
      <c r="W390" s="347"/>
      <c r="X390" s="347"/>
      <c r="Y390" s="347"/>
      <c r="Z390" s="347"/>
    </row>
    <row r="391" spans="1:26" ht="9.75" customHeight="1">
      <c r="A391" s="347"/>
      <c r="B391" s="382"/>
      <c r="C391" s="382"/>
      <c r="D391" s="382"/>
      <c r="E391" s="382"/>
      <c r="F391" s="382"/>
      <c r="G391" s="382"/>
      <c r="H391" s="347"/>
      <c r="I391" s="347"/>
      <c r="J391" s="347"/>
      <c r="K391" s="347"/>
      <c r="L391" s="347"/>
      <c r="M391" s="347"/>
      <c r="N391" s="347"/>
      <c r="O391" s="347"/>
      <c r="P391" s="347"/>
      <c r="Q391" s="347"/>
      <c r="R391" s="347"/>
      <c r="S391" s="347"/>
      <c r="T391" s="347"/>
      <c r="U391" s="347"/>
      <c r="V391" s="347"/>
      <c r="W391" s="347"/>
      <c r="X391" s="347"/>
      <c r="Y391" s="347"/>
      <c r="Z391" s="347"/>
    </row>
    <row r="392" spans="1:26" ht="9.75" customHeight="1">
      <c r="A392" s="347"/>
      <c r="B392" s="382"/>
      <c r="C392" s="382"/>
      <c r="D392" s="382"/>
      <c r="E392" s="382"/>
      <c r="F392" s="382"/>
      <c r="G392" s="382"/>
      <c r="H392" s="347"/>
      <c r="I392" s="347"/>
      <c r="J392" s="347"/>
      <c r="K392" s="347"/>
      <c r="L392" s="347"/>
      <c r="M392" s="347"/>
      <c r="N392" s="347"/>
      <c r="O392" s="347"/>
      <c r="P392" s="347"/>
      <c r="Q392" s="347"/>
      <c r="R392" s="347"/>
      <c r="S392" s="347"/>
      <c r="T392" s="347"/>
      <c r="U392" s="347"/>
      <c r="V392" s="347"/>
      <c r="W392" s="347"/>
      <c r="X392" s="347"/>
      <c r="Y392" s="347"/>
      <c r="Z392" s="347"/>
    </row>
    <row r="393" spans="1:26" ht="9.75" customHeight="1">
      <c r="A393" s="347"/>
      <c r="B393" s="382"/>
      <c r="C393" s="382"/>
      <c r="D393" s="382"/>
      <c r="E393" s="382"/>
      <c r="F393" s="382"/>
      <c r="G393" s="382"/>
      <c r="H393" s="347"/>
      <c r="I393" s="347"/>
      <c r="J393" s="347"/>
      <c r="K393" s="347"/>
      <c r="L393" s="347"/>
      <c r="M393" s="347"/>
      <c r="N393" s="347"/>
      <c r="O393" s="347"/>
      <c r="P393" s="347"/>
      <c r="Q393" s="347"/>
      <c r="R393" s="347"/>
      <c r="S393" s="347"/>
      <c r="T393" s="347"/>
      <c r="U393" s="347"/>
      <c r="V393" s="347"/>
      <c r="W393" s="347"/>
      <c r="X393" s="347"/>
      <c r="Y393" s="347"/>
      <c r="Z393" s="347"/>
    </row>
    <row r="394" spans="1:26" ht="9.75" customHeight="1">
      <c r="A394" s="347"/>
      <c r="B394" s="382"/>
      <c r="C394" s="382"/>
      <c r="D394" s="382"/>
      <c r="E394" s="382"/>
      <c r="F394" s="382"/>
      <c r="G394" s="382"/>
      <c r="H394" s="347"/>
      <c r="I394" s="347"/>
      <c r="J394" s="347"/>
      <c r="K394" s="347"/>
      <c r="L394" s="347"/>
      <c r="M394" s="347"/>
      <c r="N394" s="347"/>
      <c r="O394" s="347"/>
      <c r="P394" s="347"/>
      <c r="Q394" s="347"/>
      <c r="R394" s="347"/>
      <c r="S394" s="347"/>
      <c r="T394" s="347"/>
      <c r="U394" s="347"/>
      <c r="V394" s="347"/>
      <c r="W394" s="347"/>
      <c r="X394" s="347"/>
      <c r="Y394" s="347"/>
      <c r="Z394" s="347"/>
    </row>
    <row r="395" spans="1:26" ht="9.75" customHeight="1">
      <c r="A395" s="347"/>
      <c r="B395" s="382"/>
      <c r="C395" s="382"/>
      <c r="D395" s="382"/>
      <c r="E395" s="382"/>
      <c r="F395" s="382"/>
      <c r="G395" s="382"/>
      <c r="H395" s="347"/>
      <c r="I395" s="347"/>
      <c r="J395" s="347"/>
      <c r="K395" s="347"/>
      <c r="L395" s="347"/>
      <c r="M395" s="347"/>
      <c r="N395" s="347"/>
      <c r="O395" s="347"/>
      <c r="P395" s="347"/>
      <c r="Q395" s="347"/>
      <c r="R395" s="347"/>
      <c r="S395" s="347"/>
      <c r="T395" s="347"/>
      <c r="U395" s="347"/>
      <c r="V395" s="347"/>
      <c r="W395" s="347"/>
      <c r="X395" s="347"/>
      <c r="Y395" s="347"/>
      <c r="Z395" s="347"/>
    </row>
    <row r="396" spans="1:26" ht="9.75" customHeight="1">
      <c r="A396" s="347"/>
      <c r="B396" s="382"/>
      <c r="C396" s="382"/>
      <c r="D396" s="382"/>
      <c r="E396" s="382"/>
      <c r="F396" s="382"/>
      <c r="G396" s="382"/>
      <c r="H396" s="347"/>
      <c r="I396" s="347"/>
      <c r="J396" s="347"/>
      <c r="K396" s="347"/>
      <c r="L396" s="347"/>
      <c r="M396" s="347"/>
      <c r="N396" s="347"/>
      <c r="O396" s="347"/>
      <c r="P396" s="347"/>
      <c r="Q396" s="347"/>
      <c r="R396" s="347"/>
      <c r="S396" s="347"/>
      <c r="T396" s="347"/>
      <c r="U396" s="347"/>
      <c r="V396" s="347"/>
      <c r="W396" s="347"/>
      <c r="X396" s="347"/>
      <c r="Y396" s="347"/>
      <c r="Z396" s="347"/>
    </row>
    <row r="397" spans="1:26" ht="9.75" customHeight="1">
      <c r="A397" s="347"/>
      <c r="B397" s="382"/>
      <c r="C397" s="382"/>
      <c r="D397" s="382"/>
      <c r="E397" s="382"/>
      <c r="F397" s="382"/>
      <c r="G397" s="382"/>
      <c r="H397" s="347"/>
      <c r="I397" s="347"/>
      <c r="J397" s="347"/>
      <c r="K397" s="347"/>
      <c r="L397" s="347"/>
      <c r="M397" s="347"/>
      <c r="N397" s="347"/>
      <c r="O397" s="347"/>
      <c r="P397" s="347"/>
      <c r="Q397" s="347"/>
      <c r="R397" s="347"/>
      <c r="S397" s="347"/>
      <c r="T397" s="347"/>
      <c r="U397" s="347"/>
      <c r="V397" s="347"/>
      <c r="W397" s="347"/>
      <c r="X397" s="347"/>
      <c r="Y397" s="347"/>
      <c r="Z397" s="347"/>
    </row>
    <row r="398" spans="1:26" ht="9.75" customHeight="1">
      <c r="A398" s="347"/>
      <c r="B398" s="382"/>
      <c r="C398" s="382"/>
      <c r="D398" s="382"/>
      <c r="E398" s="382"/>
      <c r="F398" s="382"/>
      <c r="G398" s="382"/>
      <c r="H398" s="347"/>
      <c r="I398" s="347"/>
      <c r="J398" s="347"/>
      <c r="K398" s="347"/>
      <c r="L398" s="347"/>
      <c r="M398" s="347"/>
      <c r="N398" s="347"/>
      <c r="O398" s="347"/>
      <c r="P398" s="347"/>
      <c r="Q398" s="347"/>
      <c r="R398" s="347"/>
      <c r="S398" s="347"/>
      <c r="T398" s="347"/>
      <c r="U398" s="347"/>
      <c r="V398" s="347"/>
      <c r="W398" s="347"/>
      <c r="X398" s="347"/>
      <c r="Y398" s="347"/>
      <c r="Z398" s="347"/>
    </row>
    <row r="399" spans="1:26" ht="9.75" customHeight="1">
      <c r="A399" s="347"/>
      <c r="B399" s="382"/>
      <c r="C399" s="382"/>
      <c r="D399" s="382"/>
      <c r="E399" s="382"/>
      <c r="F399" s="382"/>
      <c r="G399" s="382"/>
      <c r="H399" s="347"/>
      <c r="I399" s="347"/>
      <c r="J399" s="347"/>
      <c r="K399" s="347"/>
      <c r="L399" s="347"/>
      <c r="M399" s="347"/>
      <c r="N399" s="347"/>
      <c r="O399" s="347"/>
      <c r="P399" s="347"/>
      <c r="Q399" s="347"/>
      <c r="R399" s="347"/>
      <c r="S399" s="347"/>
      <c r="T399" s="347"/>
      <c r="U399" s="347"/>
      <c r="V399" s="347"/>
      <c r="W399" s="347"/>
      <c r="X399" s="347"/>
      <c r="Y399" s="347"/>
      <c r="Z399" s="347"/>
    </row>
    <row r="400" spans="1:26" ht="9.75" customHeight="1">
      <c r="A400" s="347"/>
      <c r="B400" s="382"/>
      <c r="C400" s="382"/>
      <c r="D400" s="382"/>
      <c r="E400" s="382"/>
      <c r="F400" s="382"/>
      <c r="G400" s="382"/>
      <c r="H400" s="347"/>
      <c r="I400" s="347"/>
      <c r="J400" s="347"/>
      <c r="K400" s="347"/>
      <c r="L400" s="347"/>
      <c r="M400" s="347"/>
      <c r="N400" s="347"/>
      <c r="O400" s="347"/>
      <c r="P400" s="347"/>
      <c r="Q400" s="347"/>
      <c r="R400" s="347"/>
      <c r="S400" s="347"/>
      <c r="T400" s="347"/>
      <c r="U400" s="347"/>
      <c r="V400" s="347"/>
      <c r="W400" s="347"/>
      <c r="X400" s="347"/>
      <c r="Y400" s="347"/>
      <c r="Z400" s="347"/>
    </row>
    <row r="401" spans="1:26" ht="9.75" customHeight="1">
      <c r="A401" s="347"/>
      <c r="B401" s="382"/>
      <c r="C401" s="382"/>
      <c r="D401" s="382"/>
      <c r="E401" s="382"/>
      <c r="F401" s="382"/>
      <c r="G401" s="382"/>
      <c r="H401" s="347"/>
      <c r="I401" s="347"/>
      <c r="J401" s="347"/>
      <c r="K401" s="347"/>
      <c r="L401" s="347"/>
      <c r="M401" s="347"/>
      <c r="N401" s="347"/>
      <c r="O401" s="347"/>
      <c r="P401" s="347"/>
      <c r="Q401" s="347"/>
      <c r="R401" s="347"/>
      <c r="S401" s="347"/>
      <c r="T401" s="347"/>
      <c r="U401" s="347"/>
      <c r="V401" s="347"/>
      <c r="W401" s="347"/>
      <c r="X401" s="347"/>
      <c r="Y401" s="347"/>
      <c r="Z401" s="347"/>
    </row>
    <row r="402" spans="1:26" ht="9.75" customHeight="1">
      <c r="A402" s="347"/>
      <c r="B402" s="382"/>
      <c r="C402" s="382"/>
      <c r="D402" s="382"/>
      <c r="E402" s="382"/>
      <c r="F402" s="382"/>
      <c r="G402" s="382"/>
      <c r="H402" s="347"/>
      <c r="I402" s="347"/>
      <c r="J402" s="347"/>
      <c r="K402" s="347"/>
      <c r="L402" s="347"/>
      <c r="M402" s="347"/>
      <c r="N402" s="347"/>
      <c r="O402" s="347"/>
      <c r="P402" s="347"/>
      <c r="Q402" s="347"/>
      <c r="R402" s="347"/>
      <c r="S402" s="347"/>
      <c r="T402" s="347"/>
      <c r="U402" s="347"/>
      <c r="V402" s="347"/>
      <c r="W402" s="347"/>
      <c r="X402" s="347"/>
      <c r="Y402" s="347"/>
      <c r="Z402" s="347"/>
    </row>
    <row r="403" spans="1:26" ht="9.75" customHeight="1">
      <c r="A403" s="347"/>
      <c r="B403" s="382"/>
      <c r="C403" s="382"/>
      <c r="D403" s="382"/>
      <c r="E403" s="382"/>
      <c r="F403" s="382"/>
      <c r="G403" s="382"/>
      <c r="H403" s="347"/>
      <c r="I403" s="347"/>
      <c r="J403" s="347"/>
      <c r="K403" s="347"/>
      <c r="L403" s="347"/>
      <c r="M403" s="347"/>
      <c r="N403" s="347"/>
      <c r="O403" s="347"/>
      <c r="P403" s="347"/>
      <c r="Q403" s="347"/>
      <c r="R403" s="347"/>
      <c r="S403" s="347"/>
      <c r="T403" s="347"/>
      <c r="U403" s="347"/>
      <c r="V403" s="347"/>
      <c r="W403" s="347"/>
      <c r="X403" s="347"/>
      <c r="Y403" s="347"/>
      <c r="Z403" s="347"/>
    </row>
    <row r="404" spans="1:26" ht="9.75" customHeight="1">
      <c r="A404" s="347"/>
      <c r="B404" s="382"/>
      <c r="C404" s="382"/>
      <c r="D404" s="382"/>
      <c r="E404" s="382"/>
      <c r="F404" s="382"/>
      <c r="G404" s="382"/>
      <c r="H404" s="347"/>
      <c r="I404" s="347"/>
      <c r="J404" s="347"/>
      <c r="K404" s="347"/>
      <c r="L404" s="347"/>
      <c r="M404" s="347"/>
      <c r="N404" s="347"/>
      <c r="O404" s="347"/>
      <c r="P404" s="347"/>
      <c r="Q404" s="347"/>
      <c r="R404" s="347"/>
      <c r="S404" s="347"/>
      <c r="T404" s="347"/>
      <c r="U404" s="347"/>
      <c r="V404" s="347"/>
      <c r="W404" s="347"/>
      <c r="X404" s="347"/>
      <c r="Y404" s="347"/>
      <c r="Z404" s="347"/>
    </row>
    <row r="405" spans="1:26" ht="9.75" customHeight="1">
      <c r="A405" s="347"/>
      <c r="B405" s="382"/>
      <c r="C405" s="382"/>
      <c r="D405" s="382"/>
      <c r="E405" s="382"/>
      <c r="F405" s="382"/>
      <c r="G405" s="382"/>
      <c r="H405" s="347"/>
      <c r="I405" s="347"/>
      <c r="J405" s="347"/>
      <c r="K405" s="347"/>
      <c r="L405" s="347"/>
      <c r="M405" s="347"/>
      <c r="N405" s="347"/>
      <c r="O405" s="347"/>
      <c r="P405" s="347"/>
      <c r="Q405" s="347"/>
      <c r="R405" s="347"/>
      <c r="S405" s="347"/>
      <c r="T405" s="347"/>
      <c r="U405" s="347"/>
      <c r="V405" s="347"/>
      <c r="W405" s="347"/>
      <c r="X405" s="347"/>
      <c r="Y405" s="347"/>
      <c r="Z405" s="347"/>
    </row>
    <row r="406" spans="1:26" ht="9.75" customHeight="1">
      <c r="A406" s="347"/>
      <c r="B406" s="382"/>
      <c r="C406" s="382"/>
      <c r="D406" s="382"/>
      <c r="E406" s="382"/>
      <c r="F406" s="382"/>
      <c r="G406" s="382"/>
      <c r="H406" s="347"/>
      <c r="I406" s="347"/>
      <c r="J406" s="347"/>
      <c r="K406" s="347"/>
      <c r="L406" s="347"/>
      <c r="M406" s="347"/>
      <c r="N406" s="347"/>
      <c r="O406" s="347"/>
      <c r="P406" s="347"/>
      <c r="Q406" s="347"/>
      <c r="R406" s="347"/>
      <c r="S406" s="347"/>
      <c r="T406" s="347"/>
      <c r="U406" s="347"/>
      <c r="V406" s="347"/>
      <c r="W406" s="347"/>
      <c r="X406" s="347"/>
      <c r="Y406" s="347"/>
      <c r="Z406" s="347"/>
    </row>
    <row r="407" spans="1:26" ht="9.75" customHeight="1">
      <c r="A407" s="347"/>
      <c r="B407" s="382"/>
      <c r="C407" s="382"/>
      <c r="D407" s="382"/>
      <c r="E407" s="382"/>
      <c r="F407" s="382"/>
      <c r="G407" s="382"/>
      <c r="H407" s="347"/>
      <c r="I407" s="347"/>
      <c r="J407" s="347"/>
      <c r="K407" s="347"/>
      <c r="L407" s="347"/>
      <c r="M407" s="347"/>
      <c r="N407" s="347"/>
      <c r="O407" s="347"/>
      <c r="P407" s="347"/>
      <c r="Q407" s="347"/>
      <c r="R407" s="347"/>
      <c r="S407" s="347"/>
      <c r="T407" s="347"/>
      <c r="U407" s="347"/>
      <c r="V407" s="347"/>
      <c r="W407" s="347"/>
      <c r="X407" s="347"/>
      <c r="Y407" s="347"/>
      <c r="Z407" s="347"/>
    </row>
    <row r="408" spans="1:26" ht="9.75" customHeight="1">
      <c r="A408" s="347"/>
      <c r="B408" s="382"/>
      <c r="C408" s="382"/>
      <c r="D408" s="382"/>
      <c r="E408" s="382"/>
      <c r="F408" s="382"/>
      <c r="G408" s="382"/>
      <c r="H408" s="347"/>
      <c r="I408" s="347"/>
      <c r="J408" s="347"/>
      <c r="K408" s="347"/>
      <c r="L408" s="347"/>
      <c r="M408" s="347"/>
      <c r="N408" s="347"/>
      <c r="O408" s="347"/>
      <c r="P408" s="347"/>
      <c r="Q408" s="347"/>
      <c r="R408" s="347"/>
      <c r="S408" s="347"/>
      <c r="T408" s="347"/>
      <c r="U408" s="347"/>
      <c r="V408" s="347"/>
      <c r="W408" s="347"/>
      <c r="X408" s="347"/>
      <c r="Y408" s="347"/>
      <c r="Z408" s="347"/>
    </row>
    <row r="409" spans="1:26" ht="9.75" customHeight="1">
      <c r="A409" s="347"/>
      <c r="B409" s="382"/>
      <c r="C409" s="382"/>
      <c r="D409" s="382"/>
      <c r="E409" s="382"/>
      <c r="F409" s="382"/>
      <c r="G409" s="382"/>
      <c r="H409" s="347"/>
      <c r="I409" s="347"/>
      <c r="J409" s="347"/>
      <c r="K409" s="347"/>
      <c r="L409" s="347"/>
      <c r="M409" s="347"/>
      <c r="N409" s="347"/>
      <c r="O409" s="347"/>
      <c r="P409" s="347"/>
      <c r="Q409" s="347"/>
      <c r="R409" s="347"/>
      <c r="S409" s="347"/>
      <c r="T409" s="347"/>
      <c r="U409" s="347"/>
      <c r="V409" s="347"/>
      <c r="W409" s="347"/>
      <c r="X409" s="347"/>
      <c r="Y409" s="347"/>
      <c r="Z409" s="347"/>
    </row>
    <row r="410" spans="1:26" ht="9.75" customHeight="1">
      <c r="A410" s="347"/>
      <c r="B410" s="382"/>
      <c r="C410" s="382"/>
      <c r="D410" s="382"/>
      <c r="E410" s="382"/>
      <c r="F410" s="382"/>
      <c r="G410" s="382"/>
      <c r="H410" s="347"/>
      <c r="I410" s="347"/>
      <c r="J410" s="347"/>
      <c r="K410" s="347"/>
      <c r="L410" s="347"/>
      <c r="M410" s="347"/>
      <c r="N410" s="347"/>
      <c r="O410" s="347"/>
      <c r="P410" s="347"/>
      <c r="Q410" s="347"/>
      <c r="R410" s="347"/>
      <c r="S410" s="347"/>
      <c r="T410" s="347"/>
      <c r="U410" s="347"/>
      <c r="V410" s="347"/>
      <c r="W410" s="347"/>
      <c r="X410" s="347"/>
      <c r="Y410" s="347"/>
      <c r="Z410" s="347"/>
    </row>
    <row r="411" spans="1:26" ht="9.75" customHeight="1">
      <c r="A411" s="347"/>
      <c r="B411" s="382"/>
      <c r="C411" s="382"/>
      <c r="D411" s="382"/>
      <c r="E411" s="382"/>
      <c r="F411" s="382"/>
      <c r="G411" s="382"/>
      <c r="H411" s="347"/>
      <c r="I411" s="347"/>
      <c r="J411" s="347"/>
      <c r="K411" s="347"/>
      <c r="L411" s="347"/>
      <c r="M411" s="347"/>
      <c r="N411" s="347"/>
      <c r="O411" s="347"/>
      <c r="P411" s="347"/>
      <c r="Q411" s="347"/>
      <c r="R411" s="347"/>
      <c r="S411" s="347"/>
      <c r="T411" s="347"/>
      <c r="U411" s="347"/>
      <c r="V411" s="347"/>
      <c r="W411" s="347"/>
      <c r="X411" s="347"/>
      <c r="Y411" s="347"/>
      <c r="Z411" s="347"/>
    </row>
    <row r="412" spans="1:26" ht="9.75" customHeight="1">
      <c r="A412" s="347"/>
      <c r="B412" s="382"/>
      <c r="C412" s="382"/>
      <c r="D412" s="382"/>
      <c r="E412" s="382"/>
      <c r="F412" s="382"/>
      <c r="G412" s="382"/>
      <c r="H412" s="347"/>
      <c r="I412" s="347"/>
      <c r="J412" s="347"/>
      <c r="K412" s="347"/>
      <c r="L412" s="347"/>
      <c r="M412" s="347"/>
      <c r="N412" s="347"/>
      <c r="O412" s="347"/>
      <c r="P412" s="347"/>
      <c r="Q412" s="347"/>
      <c r="R412" s="347"/>
      <c r="S412" s="347"/>
      <c r="T412" s="347"/>
      <c r="U412" s="347"/>
      <c r="V412" s="347"/>
      <c r="W412" s="347"/>
      <c r="X412" s="347"/>
      <c r="Y412" s="347"/>
      <c r="Z412" s="347"/>
    </row>
    <row r="413" spans="1:26" ht="9.75" customHeight="1">
      <c r="A413" s="347"/>
      <c r="B413" s="382"/>
      <c r="C413" s="382"/>
      <c r="D413" s="382"/>
      <c r="E413" s="382"/>
      <c r="F413" s="382"/>
      <c r="G413" s="382"/>
      <c r="H413" s="347"/>
      <c r="I413" s="347"/>
      <c r="J413" s="347"/>
      <c r="K413" s="347"/>
      <c r="L413" s="347"/>
      <c r="M413" s="347"/>
      <c r="N413" s="347"/>
      <c r="O413" s="347"/>
      <c r="P413" s="347"/>
      <c r="Q413" s="347"/>
      <c r="R413" s="347"/>
      <c r="S413" s="347"/>
      <c r="T413" s="347"/>
      <c r="U413" s="347"/>
      <c r="V413" s="347"/>
      <c r="W413" s="347"/>
      <c r="X413" s="347"/>
      <c r="Y413" s="347"/>
      <c r="Z413" s="347"/>
    </row>
    <row r="414" spans="1:26" ht="9.75" customHeight="1">
      <c r="A414" s="347"/>
      <c r="B414" s="382"/>
      <c r="C414" s="382"/>
      <c r="D414" s="382"/>
      <c r="E414" s="382"/>
      <c r="F414" s="382"/>
      <c r="G414" s="382"/>
      <c r="H414" s="347"/>
      <c r="I414" s="347"/>
      <c r="J414" s="347"/>
      <c r="K414" s="347"/>
      <c r="L414" s="347"/>
      <c r="M414" s="347"/>
      <c r="N414" s="347"/>
      <c r="O414" s="347"/>
      <c r="P414" s="347"/>
      <c r="Q414" s="347"/>
      <c r="R414" s="347"/>
      <c r="S414" s="347"/>
      <c r="T414" s="347"/>
      <c r="U414" s="347"/>
      <c r="V414" s="347"/>
      <c r="W414" s="347"/>
      <c r="X414" s="347"/>
      <c r="Y414" s="347"/>
      <c r="Z414" s="347"/>
    </row>
    <row r="415" spans="1:26" ht="9.75" customHeight="1">
      <c r="A415" s="347"/>
      <c r="B415" s="382"/>
      <c r="C415" s="382"/>
      <c r="D415" s="382"/>
      <c r="E415" s="382"/>
      <c r="F415" s="382"/>
      <c r="G415" s="382"/>
      <c r="H415" s="347"/>
      <c r="I415" s="347"/>
      <c r="J415" s="347"/>
      <c r="K415" s="347"/>
      <c r="L415" s="347"/>
      <c r="M415" s="347"/>
      <c r="N415" s="347"/>
      <c r="O415" s="347"/>
      <c r="P415" s="347"/>
      <c r="Q415" s="347"/>
      <c r="R415" s="347"/>
      <c r="S415" s="347"/>
      <c r="T415" s="347"/>
      <c r="U415" s="347"/>
      <c r="V415" s="347"/>
      <c r="W415" s="347"/>
      <c r="X415" s="347"/>
      <c r="Y415" s="347"/>
      <c r="Z415" s="347"/>
    </row>
    <row r="416" spans="1:26" ht="9.75" customHeight="1">
      <c r="A416" s="347"/>
      <c r="B416" s="382"/>
      <c r="C416" s="382"/>
      <c r="D416" s="382"/>
      <c r="E416" s="382"/>
      <c r="F416" s="382"/>
      <c r="G416" s="382"/>
      <c r="H416" s="347"/>
      <c r="I416" s="347"/>
      <c r="J416" s="347"/>
      <c r="K416" s="347"/>
      <c r="L416" s="347"/>
      <c r="M416" s="347"/>
      <c r="N416" s="347"/>
      <c r="O416" s="347"/>
      <c r="P416" s="347"/>
      <c r="Q416" s="347"/>
      <c r="R416" s="347"/>
      <c r="S416" s="347"/>
      <c r="T416" s="347"/>
      <c r="U416" s="347"/>
      <c r="V416" s="347"/>
      <c r="W416" s="347"/>
      <c r="X416" s="347"/>
      <c r="Y416" s="347"/>
      <c r="Z416" s="347"/>
    </row>
    <row r="417" spans="1:26" ht="9.75" customHeight="1">
      <c r="A417" s="347"/>
      <c r="B417" s="382"/>
      <c r="C417" s="382"/>
      <c r="D417" s="382"/>
      <c r="E417" s="382"/>
      <c r="F417" s="382"/>
      <c r="G417" s="382"/>
      <c r="H417" s="347"/>
      <c r="I417" s="347"/>
      <c r="J417" s="347"/>
      <c r="K417" s="347"/>
      <c r="L417" s="347"/>
      <c r="M417" s="347"/>
      <c r="N417" s="347"/>
      <c r="O417" s="347"/>
      <c r="P417" s="347"/>
      <c r="Q417" s="347"/>
      <c r="R417" s="347"/>
      <c r="S417" s="347"/>
      <c r="T417" s="347"/>
      <c r="U417" s="347"/>
      <c r="V417" s="347"/>
      <c r="W417" s="347"/>
      <c r="X417" s="347"/>
      <c r="Y417" s="347"/>
      <c r="Z417" s="347"/>
    </row>
    <row r="418" spans="1:26" ht="9.75" customHeight="1">
      <c r="A418" s="347"/>
      <c r="B418" s="382"/>
      <c r="C418" s="382"/>
      <c r="D418" s="382"/>
      <c r="E418" s="382"/>
      <c r="F418" s="382"/>
      <c r="G418" s="382"/>
      <c r="H418" s="347"/>
      <c r="I418" s="347"/>
      <c r="J418" s="347"/>
      <c r="K418" s="347"/>
      <c r="L418" s="347"/>
      <c r="M418" s="347"/>
      <c r="N418" s="347"/>
      <c r="O418" s="347"/>
      <c r="P418" s="347"/>
      <c r="Q418" s="347"/>
      <c r="R418" s="347"/>
      <c r="S418" s="347"/>
      <c r="T418" s="347"/>
      <c r="U418" s="347"/>
      <c r="V418" s="347"/>
      <c r="W418" s="347"/>
      <c r="X418" s="347"/>
      <c r="Y418" s="347"/>
      <c r="Z418" s="347"/>
    </row>
    <row r="419" spans="1:26" ht="9.75" customHeight="1">
      <c r="A419" s="347"/>
      <c r="B419" s="382"/>
      <c r="C419" s="382"/>
      <c r="D419" s="382"/>
      <c r="E419" s="382"/>
      <c r="F419" s="382"/>
      <c r="G419" s="382"/>
      <c r="H419" s="347"/>
      <c r="I419" s="347"/>
      <c r="J419" s="347"/>
      <c r="K419" s="347"/>
      <c r="L419" s="347"/>
      <c r="M419" s="347"/>
      <c r="N419" s="347"/>
      <c r="O419" s="347"/>
      <c r="P419" s="347"/>
      <c r="Q419" s="347"/>
      <c r="R419" s="347"/>
      <c r="S419" s="347"/>
      <c r="T419" s="347"/>
      <c r="U419" s="347"/>
      <c r="V419" s="347"/>
      <c r="W419" s="347"/>
      <c r="X419" s="347"/>
      <c r="Y419" s="347"/>
      <c r="Z419" s="347"/>
    </row>
    <row r="420" spans="1:26" ht="9.75" customHeight="1">
      <c r="A420" s="347"/>
      <c r="B420" s="382"/>
      <c r="C420" s="382"/>
      <c r="D420" s="382"/>
      <c r="E420" s="382"/>
      <c r="F420" s="382"/>
      <c r="G420" s="382"/>
      <c r="H420" s="347"/>
      <c r="I420" s="347"/>
      <c r="J420" s="347"/>
      <c r="K420" s="347"/>
      <c r="L420" s="347"/>
      <c r="M420" s="347"/>
      <c r="N420" s="347"/>
      <c r="O420" s="347"/>
      <c r="P420" s="347"/>
      <c r="Q420" s="347"/>
      <c r="R420" s="347"/>
      <c r="S420" s="347"/>
      <c r="T420" s="347"/>
      <c r="U420" s="347"/>
      <c r="V420" s="347"/>
      <c r="W420" s="347"/>
      <c r="X420" s="347"/>
      <c r="Y420" s="347"/>
      <c r="Z420" s="347"/>
    </row>
    <row r="421" spans="1:26" ht="9.75" customHeight="1">
      <c r="A421" s="347"/>
      <c r="B421" s="382"/>
      <c r="C421" s="382"/>
      <c r="D421" s="382"/>
      <c r="E421" s="382"/>
      <c r="F421" s="382"/>
      <c r="G421" s="382"/>
      <c r="H421" s="347"/>
      <c r="I421" s="347"/>
      <c r="J421" s="347"/>
      <c r="K421" s="347"/>
      <c r="L421" s="347"/>
      <c r="M421" s="347"/>
      <c r="N421" s="347"/>
      <c r="O421" s="347"/>
      <c r="P421" s="347"/>
      <c r="Q421" s="347"/>
      <c r="R421" s="347"/>
      <c r="S421" s="347"/>
      <c r="T421" s="347"/>
      <c r="U421" s="347"/>
      <c r="V421" s="347"/>
      <c r="W421" s="347"/>
      <c r="X421" s="347"/>
      <c r="Y421" s="347"/>
      <c r="Z421" s="347"/>
    </row>
    <row r="422" spans="1:26" ht="9.75" customHeight="1">
      <c r="A422" s="347"/>
      <c r="B422" s="382"/>
      <c r="C422" s="382"/>
      <c r="D422" s="382"/>
      <c r="E422" s="382"/>
      <c r="F422" s="382"/>
      <c r="G422" s="382"/>
      <c r="H422" s="347"/>
      <c r="I422" s="347"/>
      <c r="J422" s="347"/>
      <c r="K422" s="347"/>
      <c r="L422" s="347"/>
      <c r="M422" s="347"/>
      <c r="N422" s="347"/>
      <c r="O422" s="347"/>
      <c r="P422" s="347"/>
      <c r="Q422" s="347"/>
      <c r="R422" s="347"/>
      <c r="S422" s="347"/>
      <c r="T422" s="347"/>
      <c r="U422" s="347"/>
      <c r="V422" s="347"/>
      <c r="W422" s="347"/>
      <c r="X422" s="347"/>
      <c r="Y422" s="347"/>
      <c r="Z422" s="347"/>
    </row>
    <row r="423" spans="1:26" ht="9.75" customHeight="1">
      <c r="A423" s="347"/>
      <c r="B423" s="382"/>
      <c r="C423" s="382"/>
      <c r="D423" s="382"/>
      <c r="E423" s="382"/>
      <c r="F423" s="382"/>
      <c r="G423" s="382"/>
      <c r="H423" s="347"/>
      <c r="I423" s="347"/>
      <c r="J423" s="347"/>
      <c r="K423" s="347"/>
      <c r="L423" s="347"/>
      <c r="M423" s="347"/>
      <c r="N423" s="347"/>
      <c r="O423" s="347"/>
      <c r="P423" s="347"/>
      <c r="Q423" s="347"/>
      <c r="R423" s="347"/>
      <c r="S423" s="347"/>
      <c r="T423" s="347"/>
      <c r="U423" s="347"/>
      <c r="V423" s="347"/>
      <c r="W423" s="347"/>
      <c r="X423" s="347"/>
      <c r="Y423" s="347"/>
      <c r="Z423" s="347"/>
    </row>
    <row r="424" spans="1:26" ht="9.75" customHeight="1">
      <c r="A424" s="347"/>
      <c r="B424" s="382"/>
      <c r="C424" s="382"/>
      <c r="D424" s="382"/>
      <c r="E424" s="382"/>
      <c r="F424" s="382"/>
      <c r="G424" s="382"/>
      <c r="H424" s="347"/>
      <c r="I424" s="347"/>
      <c r="J424" s="347"/>
      <c r="K424" s="347"/>
      <c r="L424" s="347"/>
      <c r="M424" s="347"/>
      <c r="N424" s="347"/>
      <c r="O424" s="347"/>
      <c r="P424" s="347"/>
      <c r="Q424" s="347"/>
      <c r="R424" s="347"/>
      <c r="S424" s="347"/>
      <c r="T424" s="347"/>
      <c r="U424" s="347"/>
      <c r="V424" s="347"/>
      <c r="W424" s="347"/>
      <c r="X424" s="347"/>
      <c r="Y424" s="347"/>
      <c r="Z424" s="347"/>
    </row>
    <row r="425" spans="1:26" ht="9.75" customHeight="1">
      <c r="A425" s="347"/>
      <c r="B425" s="382"/>
      <c r="C425" s="382"/>
      <c r="D425" s="382"/>
      <c r="E425" s="382"/>
      <c r="F425" s="382"/>
      <c r="G425" s="382"/>
      <c r="H425" s="347"/>
      <c r="I425" s="347"/>
      <c r="J425" s="347"/>
      <c r="K425" s="347"/>
      <c r="L425" s="347"/>
      <c r="M425" s="347"/>
      <c r="N425" s="347"/>
      <c r="O425" s="347"/>
      <c r="P425" s="347"/>
      <c r="Q425" s="347"/>
      <c r="R425" s="347"/>
      <c r="S425" s="347"/>
      <c r="T425" s="347"/>
      <c r="U425" s="347"/>
      <c r="V425" s="347"/>
      <c r="W425" s="347"/>
      <c r="X425" s="347"/>
      <c r="Y425" s="347"/>
      <c r="Z425" s="347"/>
    </row>
    <row r="426" spans="1:26" ht="9.75" customHeight="1">
      <c r="A426" s="347"/>
      <c r="B426" s="382"/>
      <c r="C426" s="382"/>
      <c r="D426" s="382"/>
      <c r="E426" s="382"/>
      <c r="F426" s="382"/>
      <c r="G426" s="382"/>
      <c r="H426" s="347"/>
      <c r="I426" s="347"/>
      <c r="J426" s="347"/>
      <c r="K426" s="347"/>
      <c r="L426" s="347"/>
      <c r="M426" s="347"/>
      <c r="N426" s="347"/>
      <c r="O426" s="347"/>
      <c r="P426" s="347"/>
      <c r="Q426" s="347"/>
      <c r="R426" s="347"/>
      <c r="S426" s="347"/>
      <c r="T426" s="347"/>
      <c r="U426" s="347"/>
      <c r="V426" s="347"/>
      <c r="W426" s="347"/>
      <c r="X426" s="347"/>
      <c r="Y426" s="347"/>
      <c r="Z426" s="347"/>
    </row>
    <row r="427" spans="1:26" ht="9.75" customHeight="1">
      <c r="A427" s="347"/>
      <c r="B427" s="382"/>
      <c r="C427" s="382"/>
      <c r="D427" s="382"/>
      <c r="E427" s="382"/>
      <c r="F427" s="382"/>
      <c r="G427" s="382"/>
      <c r="H427" s="347"/>
      <c r="I427" s="347"/>
      <c r="J427" s="347"/>
      <c r="K427" s="347"/>
      <c r="L427" s="347"/>
      <c r="M427" s="347"/>
      <c r="N427" s="347"/>
      <c r="O427" s="347"/>
      <c r="P427" s="347"/>
      <c r="Q427" s="347"/>
      <c r="R427" s="347"/>
      <c r="S427" s="347"/>
      <c r="T427" s="347"/>
      <c r="U427" s="347"/>
      <c r="V427" s="347"/>
      <c r="W427" s="347"/>
      <c r="X427" s="347"/>
      <c r="Y427" s="347"/>
      <c r="Z427" s="347"/>
    </row>
    <row r="428" spans="1:26" ht="9.75" customHeight="1">
      <c r="A428" s="347"/>
      <c r="B428" s="382"/>
      <c r="C428" s="382"/>
      <c r="D428" s="382"/>
      <c r="E428" s="382"/>
      <c r="F428" s="382"/>
      <c r="G428" s="382"/>
      <c r="H428" s="347"/>
      <c r="I428" s="347"/>
      <c r="J428" s="347"/>
      <c r="K428" s="347"/>
      <c r="L428" s="347"/>
      <c r="M428" s="347"/>
      <c r="N428" s="347"/>
      <c r="O428" s="347"/>
      <c r="P428" s="347"/>
      <c r="Q428" s="347"/>
      <c r="R428" s="347"/>
      <c r="S428" s="347"/>
      <c r="T428" s="347"/>
      <c r="U428" s="347"/>
      <c r="V428" s="347"/>
      <c r="W428" s="347"/>
      <c r="X428" s="347"/>
      <c r="Y428" s="347"/>
      <c r="Z428" s="347"/>
    </row>
    <row r="429" spans="1:26" ht="9.75" customHeight="1">
      <c r="A429" s="347"/>
      <c r="B429" s="382"/>
      <c r="C429" s="382"/>
      <c r="D429" s="382"/>
      <c r="E429" s="382"/>
      <c r="F429" s="382"/>
      <c r="G429" s="382"/>
      <c r="H429" s="347"/>
      <c r="I429" s="347"/>
      <c r="J429" s="347"/>
      <c r="K429" s="347"/>
      <c r="L429" s="347"/>
      <c r="M429" s="347"/>
      <c r="N429" s="347"/>
      <c r="O429" s="347"/>
      <c r="P429" s="347"/>
      <c r="Q429" s="347"/>
      <c r="R429" s="347"/>
      <c r="S429" s="347"/>
      <c r="T429" s="347"/>
      <c r="U429" s="347"/>
      <c r="V429" s="347"/>
      <c r="W429" s="347"/>
      <c r="X429" s="347"/>
      <c r="Y429" s="347"/>
      <c r="Z429" s="347"/>
    </row>
    <row r="430" spans="1:26" ht="9.75" customHeight="1">
      <c r="A430" s="347"/>
      <c r="B430" s="382"/>
      <c r="C430" s="382"/>
      <c r="D430" s="382"/>
      <c r="E430" s="382"/>
      <c r="F430" s="382"/>
      <c r="G430" s="382"/>
      <c r="H430" s="347"/>
      <c r="I430" s="347"/>
      <c r="J430" s="347"/>
      <c r="K430" s="347"/>
      <c r="L430" s="347"/>
      <c r="M430" s="347"/>
      <c r="N430" s="347"/>
      <c r="O430" s="347"/>
      <c r="P430" s="347"/>
      <c r="Q430" s="347"/>
      <c r="R430" s="347"/>
      <c r="S430" s="347"/>
      <c r="T430" s="347"/>
      <c r="U430" s="347"/>
      <c r="V430" s="347"/>
      <c r="W430" s="347"/>
      <c r="X430" s="347"/>
      <c r="Y430" s="347"/>
      <c r="Z430" s="347"/>
    </row>
    <row r="431" spans="1:26" ht="9.75" customHeight="1">
      <c r="A431" s="347"/>
      <c r="B431" s="382"/>
      <c r="C431" s="382"/>
      <c r="D431" s="382"/>
      <c r="E431" s="382"/>
      <c r="F431" s="382"/>
      <c r="G431" s="382"/>
      <c r="H431" s="347"/>
      <c r="I431" s="347"/>
      <c r="J431" s="347"/>
      <c r="K431" s="347"/>
      <c r="L431" s="347"/>
      <c r="M431" s="347"/>
      <c r="N431" s="347"/>
      <c r="O431" s="347"/>
      <c r="P431" s="347"/>
      <c r="Q431" s="347"/>
      <c r="R431" s="347"/>
      <c r="S431" s="347"/>
      <c r="T431" s="347"/>
      <c r="U431" s="347"/>
      <c r="V431" s="347"/>
      <c r="W431" s="347"/>
      <c r="X431" s="347"/>
      <c r="Y431" s="347"/>
      <c r="Z431" s="347"/>
    </row>
    <row r="432" spans="1:26" ht="9.75" customHeight="1">
      <c r="A432" s="347"/>
      <c r="B432" s="382"/>
      <c r="C432" s="382"/>
      <c r="D432" s="382"/>
      <c r="E432" s="382"/>
      <c r="F432" s="382"/>
      <c r="G432" s="382"/>
      <c r="H432" s="347"/>
      <c r="I432" s="347"/>
      <c r="J432" s="347"/>
      <c r="K432" s="347"/>
      <c r="L432" s="347"/>
      <c r="M432" s="347"/>
      <c r="N432" s="347"/>
      <c r="O432" s="347"/>
      <c r="P432" s="347"/>
      <c r="Q432" s="347"/>
      <c r="R432" s="347"/>
      <c r="S432" s="347"/>
      <c r="T432" s="347"/>
      <c r="U432" s="347"/>
      <c r="V432" s="347"/>
      <c r="W432" s="347"/>
      <c r="X432" s="347"/>
      <c r="Y432" s="347"/>
      <c r="Z432" s="347"/>
    </row>
    <row r="433" spans="1:26" ht="9.75" customHeight="1">
      <c r="A433" s="347"/>
      <c r="B433" s="382"/>
      <c r="C433" s="382"/>
      <c r="D433" s="382"/>
      <c r="E433" s="382"/>
      <c r="F433" s="382"/>
      <c r="G433" s="382"/>
      <c r="H433" s="347"/>
      <c r="I433" s="347"/>
      <c r="J433" s="347"/>
      <c r="K433" s="347"/>
      <c r="L433" s="347"/>
      <c r="M433" s="347"/>
      <c r="N433" s="347"/>
      <c r="O433" s="347"/>
      <c r="P433" s="347"/>
      <c r="Q433" s="347"/>
      <c r="R433" s="347"/>
      <c r="S433" s="347"/>
      <c r="T433" s="347"/>
      <c r="U433" s="347"/>
      <c r="V433" s="347"/>
      <c r="W433" s="347"/>
      <c r="X433" s="347"/>
      <c r="Y433" s="347"/>
      <c r="Z433" s="347"/>
    </row>
    <row r="434" spans="1:26" ht="9.75" customHeight="1">
      <c r="A434" s="347"/>
      <c r="B434" s="382"/>
      <c r="C434" s="382"/>
      <c r="D434" s="382"/>
      <c r="E434" s="382"/>
      <c r="F434" s="382"/>
      <c r="G434" s="382"/>
      <c r="H434" s="347"/>
      <c r="I434" s="347"/>
      <c r="J434" s="347"/>
      <c r="K434" s="347"/>
      <c r="L434" s="347"/>
      <c r="M434" s="347"/>
      <c r="N434" s="347"/>
      <c r="O434" s="347"/>
      <c r="P434" s="347"/>
      <c r="Q434" s="347"/>
      <c r="R434" s="347"/>
      <c r="S434" s="347"/>
      <c r="T434" s="347"/>
      <c r="U434" s="347"/>
      <c r="V434" s="347"/>
      <c r="W434" s="347"/>
      <c r="X434" s="347"/>
      <c r="Y434" s="347"/>
      <c r="Z434" s="347"/>
    </row>
    <row r="435" spans="1:26" ht="9.75" customHeight="1">
      <c r="A435" s="347"/>
      <c r="B435" s="382"/>
      <c r="C435" s="382"/>
      <c r="D435" s="382"/>
      <c r="E435" s="382"/>
      <c r="F435" s="382"/>
      <c r="G435" s="382"/>
      <c r="H435" s="347"/>
      <c r="I435" s="347"/>
      <c r="J435" s="347"/>
      <c r="K435" s="347"/>
      <c r="L435" s="347"/>
      <c r="M435" s="347"/>
      <c r="N435" s="347"/>
      <c r="O435" s="347"/>
      <c r="P435" s="347"/>
      <c r="Q435" s="347"/>
      <c r="R435" s="347"/>
      <c r="S435" s="347"/>
      <c r="T435" s="347"/>
      <c r="U435" s="347"/>
      <c r="V435" s="347"/>
      <c r="W435" s="347"/>
      <c r="X435" s="347"/>
      <c r="Y435" s="347"/>
      <c r="Z435" s="347"/>
    </row>
    <row r="436" spans="1:26" ht="9.75" customHeight="1">
      <c r="A436" s="347"/>
      <c r="B436" s="382"/>
      <c r="C436" s="382"/>
      <c r="D436" s="382"/>
      <c r="E436" s="382"/>
      <c r="F436" s="382"/>
      <c r="G436" s="382"/>
      <c r="H436" s="347"/>
      <c r="I436" s="347"/>
      <c r="J436" s="347"/>
      <c r="K436" s="347"/>
      <c r="L436" s="347"/>
      <c r="M436" s="347"/>
      <c r="N436" s="347"/>
      <c r="O436" s="347"/>
      <c r="P436" s="347"/>
      <c r="Q436" s="347"/>
      <c r="R436" s="347"/>
      <c r="S436" s="347"/>
      <c r="T436" s="347"/>
      <c r="U436" s="347"/>
      <c r="V436" s="347"/>
      <c r="W436" s="347"/>
      <c r="X436" s="347"/>
      <c r="Y436" s="347"/>
      <c r="Z436" s="347"/>
    </row>
    <row r="437" spans="1:26" ht="9.75" customHeight="1">
      <c r="A437" s="347"/>
      <c r="B437" s="382"/>
      <c r="C437" s="382"/>
      <c r="D437" s="382"/>
      <c r="E437" s="382"/>
      <c r="F437" s="382"/>
      <c r="G437" s="382"/>
      <c r="H437" s="347"/>
      <c r="I437" s="347"/>
      <c r="J437" s="347"/>
      <c r="K437" s="347"/>
      <c r="L437" s="347"/>
      <c r="M437" s="347"/>
      <c r="N437" s="347"/>
      <c r="O437" s="347"/>
      <c r="P437" s="347"/>
      <c r="Q437" s="347"/>
      <c r="R437" s="347"/>
      <c r="S437" s="347"/>
      <c r="T437" s="347"/>
      <c r="U437" s="347"/>
      <c r="V437" s="347"/>
      <c r="W437" s="347"/>
      <c r="X437" s="347"/>
      <c r="Y437" s="347"/>
      <c r="Z437" s="347"/>
    </row>
    <row r="438" spans="1:26" ht="9.75" customHeight="1">
      <c r="A438" s="347"/>
      <c r="B438" s="382"/>
      <c r="C438" s="382"/>
      <c r="D438" s="382"/>
      <c r="E438" s="382"/>
      <c r="F438" s="382"/>
      <c r="G438" s="382"/>
      <c r="H438" s="347"/>
      <c r="I438" s="347"/>
      <c r="J438" s="347"/>
      <c r="K438" s="347"/>
      <c r="L438" s="347"/>
      <c r="M438" s="347"/>
      <c r="N438" s="347"/>
      <c r="O438" s="347"/>
      <c r="P438" s="347"/>
      <c r="Q438" s="347"/>
      <c r="R438" s="347"/>
      <c r="S438" s="347"/>
      <c r="T438" s="347"/>
      <c r="U438" s="347"/>
      <c r="V438" s="347"/>
      <c r="W438" s="347"/>
      <c r="X438" s="347"/>
      <c r="Y438" s="347"/>
      <c r="Z438" s="347"/>
    </row>
    <row r="439" spans="1:26" ht="9.75" customHeight="1">
      <c r="A439" s="347"/>
      <c r="B439" s="382"/>
      <c r="C439" s="382"/>
      <c r="D439" s="382"/>
      <c r="E439" s="382"/>
      <c r="F439" s="382"/>
      <c r="G439" s="382"/>
      <c r="H439" s="347"/>
      <c r="I439" s="347"/>
      <c r="J439" s="347"/>
      <c r="K439" s="347"/>
      <c r="L439" s="347"/>
      <c r="M439" s="347"/>
      <c r="N439" s="347"/>
      <c r="O439" s="347"/>
      <c r="P439" s="347"/>
      <c r="Q439" s="347"/>
      <c r="R439" s="347"/>
      <c r="S439" s="347"/>
      <c r="T439" s="347"/>
      <c r="U439" s="347"/>
      <c r="V439" s="347"/>
      <c r="W439" s="347"/>
      <c r="X439" s="347"/>
      <c r="Y439" s="347"/>
      <c r="Z439" s="347"/>
    </row>
    <row r="440" spans="1:26" ht="9.75" customHeight="1">
      <c r="A440" s="347"/>
      <c r="B440" s="382"/>
      <c r="C440" s="382"/>
      <c r="D440" s="382"/>
      <c r="E440" s="382"/>
      <c r="F440" s="382"/>
      <c r="G440" s="382"/>
      <c r="H440" s="347"/>
      <c r="I440" s="347"/>
      <c r="J440" s="347"/>
      <c r="K440" s="347"/>
      <c r="L440" s="347"/>
      <c r="M440" s="347"/>
      <c r="N440" s="347"/>
      <c r="O440" s="347"/>
      <c r="P440" s="347"/>
      <c r="Q440" s="347"/>
      <c r="R440" s="347"/>
      <c r="S440" s="347"/>
      <c r="T440" s="347"/>
      <c r="U440" s="347"/>
      <c r="V440" s="347"/>
      <c r="W440" s="347"/>
      <c r="X440" s="347"/>
      <c r="Y440" s="347"/>
      <c r="Z440" s="347"/>
    </row>
    <row r="441" spans="1:26" ht="9.75" customHeight="1">
      <c r="A441" s="347"/>
      <c r="B441" s="382"/>
      <c r="C441" s="382"/>
      <c r="D441" s="382"/>
      <c r="E441" s="382"/>
      <c r="F441" s="382"/>
      <c r="G441" s="382"/>
      <c r="H441" s="347"/>
      <c r="I441" s="347"/>
      <c r="J441" s="347"/>
      <c r="K441" s="347"/>
      <c r="L441" s="347"/>
      <c r="M441" s="347"/>
      <c r="N441" s="347"/>
      <c r="O441" s="347"/>
      <c r="P441" s="347"/>
      <c r="Q441" s="347"/>
      <c r="R441" s="347"/>
      <c r="S441" s="347"/>
      <c r="T441" s="347"/>
      <c r="U441" s="347"/>
      <c r="V441" s="347"/>
      <c r="W441" s="347"/>
      <c r="X441" s="347"/>
      <c r="Y441" s="347"/>
      <c r="Z441" s="347"/>
    </row>
    <row r="442" spans="1:26" ht="9.75" customHeight="1">
      <c r="A442" s="347"/>
      <c r="B442" s="382"/>
      <c r="C442" s="382"/>
      <c r="D442" s="382"/>
      <c r="E442" s="382"/>
      <c r="F442" s="382"/>
      <c r="G442" s="382"/>
      <c r="H442" s="347"/>
      <c r="I442" s="347"/>
      <c r="J442" s="347"/>
      <c r="K442" s="347"/>
      <c r="L442" s="347"/>
      <c r="M442" s="347"/>
      <c r="N442" s="347"/>
      <c r="O442" s="347"/>
      <c r="P442" s="347"/>
      <c r="Q442" s="347"/>
      <c r="R442" s="347"/>
      <c r="S442" s="347"/>
      <c r="T442" s="347"/>
      <c r="U442" s="347"/>
      <c r="V442" s="347"/>
      <c r="W442" s="347"/>
      <c r="X442" s="347"/>
      <c r="Y442" s="347"/>
      <c r="Z442" s="347"/>
    </row>
    <row r="443" spans="1:26" ht="9.75" customHeight="1">
      <c r="A443" s="347"/>
      <c r="B443" s="382"/>
      <c r="C443" s="382"/>
      <c r="D443" s="382"/>
      <c r="E443" s="382"/>
      <c r="F443" s="382"/>
      <c r="G443" s="382"/>
      <c r="H443" s="347"/>
      <c r="I443" s="347"/>
      <c r="J443" s="347"/>
      <c r="K443" s="347"/>
      <c r="L443" s="347"/>
      <c r="M443" s="347"/>
      <c r="N443" s="347"/>
      <c r="O443" s="347"/>
      <c r="P443" s="347"/>
      <c r="Q443" s="347"/>
      <c r="R443" s="347"/>
      <c r="S443" s="347"/>
      <c r="T443" s="347"/>
      <c r="U443" s="347"/>
      <c r="V443" s="347"/>
      <c r="W443" s="347"/>
      <c r="X443" s="347"/>
      <c r="Y443" s="347"/>
      <c r="Z443" s="347"/>
    </row>
    <row r="444" spans="1:26" ht="9.75" customHeight="1">
      <c r="A444" s="347"/>
      <c r="B444" s="382"/>
      <c r="C444" s="382"/>
      <c r="D444" s="382"/>
      <c r="E444" s="382"/>
      <c r="F444" s="382"/>
      <c r="G444" s="382"/>
      <c r="H444" s="347"/>
      <c r="I444" s="347"/>
      <c r="J444" s="347"/>
      <c r="K444" s="347"/>
      <c r="L444" s="347"/>
      <c r="M444" s="347"/>
      <c r="N444" s="347"/>
      <c r="O444" s="347"/>
      <c r="P444" s="347"/>
      <c r="Q444" s="347"/>
      <c r="R444" s="347"/>
      <c r="S444" s="347"/>
      <c r="T444" s="347"/>
      <c r="U444" s="347"/>
      <c r="V444" s="347"/>
      <c r="W444" s="347"/>
      <c r="X444" s="347"/>
      <c r="Y444" s="347"/>
      <c r="Z444" s="347"/>
    </row>
    <row r="445" spans="1:26" ht="9.75" customHeight="1">
      <c r="A445" s="347"/>
      <c r="B445" s="382"/>
      <c r="C445" s="382"/>
      <c r="D445" s="382"/>
      <c r="E445" s="382"/>
      <c r="F445" s="382"/>
      <c r="G445" s="382"/>
      <c r="H445" s="347"/>
      <c r="I445" s="347"/>
      <c r="J445" s="347"/>
      <c r="K445" s="347"/>
      <c r="L445" s="347"/>
      <c r="M445" s="347"/>
      <c r="N445" s="347"/>
      <c r="O445" s="347"/>
      <c r="P445" s="347"/>
      <c r="Q445" s="347"/>
      <c r="R445" s="347"/>
      <c r="S445" s="347"/>
      <c r="T445" s="347"/>
      <c r="U445" s="347"/>
      <c r="V445" s="347"/>
      <c r="W445" s="347"/>
      <c r="X445" s="347"/>
      <c r="Y445" s="347"/>
      <c r="Z445" s="347"/>
    </row>
    <row r="446" spans="1:26" ht="9.75" customHeight="1">
      <c r="A446" s="347"/>
      <c r="B446" s="382"/>
      <c r="C446" s="382"/>
      <c r="D446" s="382"/>
      <c r="E446" s="382"/>
      <c r="F446" s="382"/>
      <c r="G446" s="382"/>
      <c r="H446" s="347"/>
      <c r="I446" s="347"/>
      <c r="J446" s="347"/>
      <c r="K446" s="347"/>
      <c r="L446" s="347"/>
      <c r="M446" s="347"/>
      <c r="N446" s="347"/>
      <c r="O446" s="347"/>
      <c r="P446" s="347"/>
      <c r="Q446" s="347"/>
      <c r="R446" s="347"/>
      <c r="S446" s="347"/>
      <c r="T446" s="347"/>
      <c r="U446" s="347"/>
      <c r="V446" s="347"/>
      <c r="W446" s="347"/>
      <c r="X446" s="347"/>
      <c r="Y446" s="347"/>
      <c r="Z446" s="347"/>
    </row>
    <row r="447" spans="1:26" ht="9.75" customHeight="1">
      <c r="A447" s="347"/>
      <c r="B447" s="382"/>
      <c r="C447" s="382"/>
      <c r="D447" s="382"/>
      <c r="E447" s="382"/>
      <c r="F447" s="382"/>
      <c r="G447" s="382"/>
      <c r="H447" s="347"/>
      <c r="I447" s="347"/>
      <c r="J447" s="347"/>
      <c r="K447" s="347"/>
      <c r="L447" s="347"/>
      <c r="M447" s="347"/>
      <c r="N447" s="347"/>
      <c r="O447" s="347"/>
      <c r="P447" s="347"/>
      <c r="Q447" s="347"/>
      <c r="R447" s="347"/>
      <c r="S447" s="347"/>
      <c r="T447" s="347"/>
      <c r="U447" s="347"/>
      <c r="V447" s="347"/>
      <c r="W447" s="347"/>
      <c r="X447" s="347"/>
      <c r="Y447" s="347"/>
      <c r="Z447" s="347"/>
    </row>
    <row r="448" spans="1:26" ht="9.75" customHeight="1">
      <c r="A448" s="347"/>
      <c r="B448" s="382"/>
      <c r="C448" s="382"/>
      <c r="D448" s="382"/>
      <c r="E448" s="382"/>
      <c r="F448" s="382"/>
      <c r="G448" s="382"/>
      <c r="H448" s="347"/>
      <c r="I448" s="347"/>
      <c r="J448" s="347"/>
      <c r="K448" s="347"/>
      <c r="L448" s="347"/>
      <c r="M448" s="347"/>
      <c r="N448" s="347"/>
      <c r="O448" s="347"/>
      <c r="P448" s="347"/>
      <c r="Q448" s="347"/>
      <c r="R448" s="347"/>
      <c r="S448" s="347"/>
      <c r="T448" s="347"/>
      <c r="U448" s="347"/>
      <c r="V448" s="347"/>
      <c r="W448" s="347"/>
      <c r="X448" s="347"/>
      <c r="Y448" s="347"/>
      <c r="Z448" s="347"/>
    </row>
    <row r="449" spans="1:26" ht="9.75" customHeight="1">
      <c r="A449" s="347"/>
      <c r="B449" s="382"/>
      <c r="C449" s="382"/>
      <c r="D449" s="382"/>
      <c r="E449" s="382"/>
      <c r="F449" s="382"/>
      <c r="G449" s="382"/>
      <c r="H449" s="347"/>
      <c r="I449" s="347"/>
      <c r="J449" s="347"/>
      <c r="K449" s="347"/>
      <c r="L449" s="347"/>
      <c r="M449" s="347"/>
      <c r="N449" s="347"/>
      <c r="O449" s="347"/>
      <c r="P449" s="347"/>
      <c r="Q449" s="347"/>
      <c r="R449" s="347"/>
      <c r="S449" s="347"/>
      <c r="T449" s="347"/>
      <c r="U449" s="347"/>
      <c r="V449" s="347"/>
      <c r="W449" s="347"/>
      <c r="X449" s="347"/>
      <c r="Y449" s="347"/>
      <c r="Z449" s="347"/>
    </row>
    <row r="450" spans="1:26" ht="9.75" customHeight="1">
      <c r="A450" s="347"/>
      <c r="B450" s="382"/>
      <c r="C450" s="382"/>
      <c r="D450" s="382"/>
      <c r="E450" s="382"/>
      <c r="F450" s="382"/>
      <c r="G450" s="382"/>
      <c r="H450" s="347"/>
      <c r="I450" s="347"/>
      <c r="J450" s="347"/>
      <c r="K450" s="347"/>
      <c r="L450" s="347"/>
      <c r="M450" s="347"/>
      <c r="N450" s="347"/>
      <c r="O450" s="347"/>
      <c r="P450" s="347"/>
      <c r="Q450" s="347"/>
      <c r="R450" s="347"/>
      <c r="S450" s="347"/>
      <c r="T450" s="347"/>
      <c r="U450" s="347"/>
      <c r="V450" s="347"/>
      <c r="W450" s="347"/>
      <c r="X450" s="347"/>
      <c r="Y450" s="347"/>
      <c r="Z450" s="347"/>
    </row>
    <row r="451" spans="1:26" ht="9.75" customHeight="1">
      <c r="A451" s="347"/>
      <c r="B451" s="382"/>
      <c r="C451" s="382"/>
      <c r="D451" s="382"/>
      <c r="E451" s="382"/>
      <c r="F451" s="382"/>
      <c r="G451" s="382"/>
      <c r="H451" s="347"/>
      <c r="I451" s="347"/>
      <c r="J451" s="347"/>
      <c r="K451" s="347"/>
      <c r="L451" s="347"/>
      <c r="M451" s="347"/>
      <c r="N451" s="347"/>
      <c r="O451" s="347"/>
      <c r="P451" s="347"/>
      <c r="Q451" s="347"/>
      <c r="R451" s="347"/>
      <c r="S451" s="347"/>
      <c r="T451" s="347"/>
      <c r="U451" s="347"/>
      <c r="V451" s="347"/>
      <c r="W451" s="347"/>
      <c r="X451" s="347"/>
      <c r="Y451" s="347"/>
      <c r="Z451" s="347"/>
    </row>
    <row r="452" spans="1:26" ht="9.75" customHeight="1">
      <c r="A452" s="347"/>
      <c r="B452" s="382"/>
      <c r="C452" s="382"/>
      <c r="D452" s="382"/>
      <c r="E452" s="382"/>
      <c r="F452" s="382"/>
      <c r="G452" s="382"/>
      <c r="H452" s="347"/>
      <c r="I452" s="347"/>
      <c r="J452" s="347"/>
      <c r="K452" s="347"/>
      <c r="L452" s="347"/>
      <c r="M452" s="347"/>
      <c r="N452" s="347"/>
      <c r="O452" s="347"/>
      <c r="P452" s="347"/>
      <c r="Q452" s="347"/>
      <c r="R452" s="347"/>
      <c r="S452" s="347"/>
      <c r="T452" s="347"/>
      <c r="U452" s="347"/>
      <c r="V452" s="347"/>
      <c r="W452" s="347"/>
      <c r="X452" s="347"/>
      <c r="Y452" s="347"/>
      <c r="Z452" s="347"/>
    </row>
    <row r="453" spans="1:26" ht="9.75" customHeight="1">
      <c r="A453" s="347"/>
      <c r="B453" s="382"/>
      <c r="C453" s="382"/>
      <c r="D453" s="382"/>
      <c r="E453" s="382"/>
      <c r="F453" s="382"/>
      <c r="G453" s="382"/>
      <c r="H453" s="347"/>
      <c r="I453" s="347"/>
      <c r="J453" s="347"/>
      <c r="K453" s="347"/>
      <c r="L453" s="347"/>
      <c r="M453" s="347"/>
      <c r="N453" s="347"/>
      <c r="O453" s="347"/>
      <c r="P453" s="347"/>
      <c r="Q453" s="347"/>
      <c r="R453" s="347"/>
      <c r="S453" s="347"/>
      <c r="T453" s="347"/>
      <c r="U453" s="347"/>
      <c r="V453" s="347"/>
      <c r="W453" s="347"/>
      <c r="X453" s="347"/>
      <c r="Y453" s="347"/>
      <c r="Z453" s="347"/>
    </row>
    <row r="454" spans="1:26" ht="9.75" customHeight="1">
      <c r="A454" s="347"/>
      <c r="B454" s="382"/>
      <c r="C454" s="382"/>
      <c r="D454" s="382"/>
      <c r="E454" s="382"/>
      <c r="F454" s="382"/>
      <c r="G454" s="382"/>
      <c r="H454" s="347"/>
      <c r="I454" s="347"/>
      <c r="J454" s="347"/>
      <c r="K454" s="347"/>
      <c r="L454" s="347"/>
      <c r="M454" s="347"/>
      <c r="N454" s="347"/>
      <c r="O454" s="347"/>
      <c r="P454" s="347"/>
      <c r="Q454" s="347"/>
      <c r="R454" s="347"/>
      <c r="S454" s="347"/>
      <c r="T454" s="347"/>
      <c r="U454" s="347"/>
      <c r="V454" s="347"/>
      <c r="W454" s="347"/>
      <c r="X454" s="347"/>
      <c r="Y454" s="347"/>
      <c r="Z454" s="347"/>
    </row>
    <row r="455" spans="1:26" ht="9.75" customHeight="1">
      <c r="A455" s="347"/>
      <c r="B455" s="382"/>
      <c r="C455" s="382"/>
      <c r="D455" s="382"/>
      <c r="E455" s="382"/>
      <c r="F455" s="382"/>
      <c r="G455" s="382"/>
      <c r="H455" s="347"/>
      <c r="I455" s="347"/>
      <c r="J455" s="347"/>
      <c r="K455" s="347"/>
      <c r="L455" s="347"/>
      <c r="M455" s="347"/>
      <c r="N455" s="347"/>
      <c r="O455" s="347"/>
      <c r="P455" s="347"/>
      <c r="Q455" s="347"/>
      <c r="R455" s="347"/>
      <c r="S455" s="347"/>
      <c r="T455" s="347"/>
      <c r="U455" s="347"/>
      <c r="V455" s="347"/>
      <c r="W455" s="347"/>
      <c r="X455" s="347"/>
      <c r="Y455" s="347"/>
      <c r="Z455" s="347"/>
    </row>
    <row r="456" spans="1:26" ht="9.75" customHeight="1">
      <c r="A456" s="347"/>
      <c r="B456" s="382"/>
      <c r="C456" s="382"/>
      <c r="D456" s="382"/>
      <c r="E456" s="382"/>
      <c r="F456" s="382"/>
      <c r="G456" s="382"/>
      <c r="H456" s="347"/>
      <c r="I456" s="347"/>
      <c r="J456" s="347"/>
      <c r="K456" s="347"/>
      <c r="L456" s="347"/>
      <c r="M456" s="347"/>
      <c r="N456" s="347"/>
      <c r="O456" s="347"/>
      <c r="P456" s="347"/>
      <c r="Q456" s="347"/>
      <c r="R456" s="347"/>
      <c r="S456" s="347"/>
      <c r="T456" s="347"/>
      <c r="U456" s="347"/>
      <c r="V456" s="347"/>
      <c r="W456" s="347"/>
      <c r="X456" s="347"/>
      <c r="Y456" s="347"/>
      <c r="Z456" s="347"/>
    </row>
    <row r="457" spans="1:26" ht="9.75" customHeight="1">
      <c r="A457" s="347"/>
      <c r="B457" s="382"/>
      <c r="C457" s="382"/>
      <c r="D457" s="382"/>
      <c r="E457" s="382"/>
      <c r="F457" s="382"/>
      <c r="G457" s="382"/>
      <c r="H457" s="347"/>
      <c r="I457" s="347"/>
      <c r="J457" s="347"/>
      <c r="K457" s="347"/>
      <c r="L457" s="347"/>
      <c r="M457" s="347"/>
      <c r="N457" s="347"/>
      <c r="O457" s="347"/>
      <c r="P457" s="347"/>
      <c r="Q457" s="347"/>
      <c r="R457" s="347"/>
      <c r="S457" s="347"/>
      <c r="T457" s="347"/>
      <c r="U457" s="347"/>
      <c r="V457" s="347"/>
      <c r="W457" s="347"/>
      <c r="X457" s="347"/>
      <c r="Y457" s="347"/>
      <c r="Z457" s="347"/>
    </row>
    <row r="458" spans="1:26" ht="9.75" customHeight="1">
      <c r="A458" s="347"/>
      <c r="B458" s="382"/>
      <c r="C458" s="382"/>
      <c r="D458" s="382"/>
      <c r="E458" s="382"/>
      <c r="F458" s="382"/>
      <c r="G458" s="382"/>
      <c r="H458" s="347"/>
      <c r="I458" s="347"/>
      <c r="J458" s="347"/>
      <c r="K458" s="347"/>
      <c r="L458" s="347"/>
      <c r="M458" s="347"/>
      <c r="N458" s="347"/>
      <c r="O458" s="347"/>
      <c r="P458" s="347"/>
      <c r="Q458" s="347"/>
      <c r="R458" s="347"/>
      <c r="S458" s="347"/>
      <c r="T458" s="347"/>
      <c r="U458" s="347"/>
      <c r="V458" s="347"/>
      <c r="W458" s="347"/>
      <c r="X458" s="347"/>
      <c r="Y458" s="347"/>
      <c r="Z458" s="347"/>
    </row>
    <row r="459" spans="1:26" ht="9.75" customHeight="1">
      <c r="A459" s="347"/>
      <c r="B459" s="382"/>
      <c r="C459" s="382"/>
      <c r="D459" s="382"/>
      <c r="E459" s="382"/>
      <c r="F459" s="382"/>
      <c r="G459" s="382"/>
      <c r="H459" s="347"/>
      <c r="I459" s="347"/>
      <c r="J459" s="347"/>
      <c r="K459" s="347"/>
      <c r="L459" s="347"/>
      <c r="M459" s="347"/>
      <c r="N459" s="347"/>
      <c r="O459" s="347"/>
      <c r="P459" s="347"/>
      <c r="Q459" s="347"/>
      <c r="R459" s="347"/>
      <c r="S459" s="347"/>
      <c r="T459" s="347"/>
      <c r="U459" s="347"/>
      <c r="V459" s="347"/>
      <c r="W459" s="347"/>
      <c r="X459" s="347"/>
      <c r="Y459" s="347"/>
      <c r="Z459" s="347"/>
    </row>
    <row r="460" spans="1:26" ht="9.75" customHeight="1">
      <c r="A460" s="347"/>
      <c r="B460" s="382"/>
      <c r="C460" s="382"/>
      <c r="D460" s="382"/>
      <c r="E460" s="382"/>
      <c r="F460" s="382"/>
      <c r="G460" s="382"/>
      <c r="H460" s="347"/>
      <c r="I460" s="347"/>
      <c r="J460" s="347"/>
      <c r="K460" s="347"/>
      <c r="L460" s="347"/>
      <c r="M460" s="347"/>
      <c r="N460" s="347"/>
      <c r="O460" s="347"/>
      <c r="P460" s="347"/>
      <c r="Q460" s="347"/>
      <c r="R460" s="347"/>
      <c r="S460" s="347"/>
      <c r="T460" s="347"/>
      <c r="U460" s="347"/>
      <c r="V460" s="347"/>
      <c r="W460" s="347"/>
      <c r="X460" s="347"/>
      <c r="Y460" s="347"/>
      <c r="Z460" s="347"/>
    </row>
    <row r="461" spans="1:26" ht="9.75" customHeight="1">
      <c r="A461" s="347"/>
      <c r="B461" s="382"/>
      <c r="C461" s="382"/>
      <c r="D461" s="382"/>
      <c r="E461" s="382"/>
      <c r="F461" s="382"/>
      <c r="G461" s="382"/>
      <c r="H461" s="347"/>
      <c r="I461" s="347"/>
      <c r="J461" s="347"/>
      <c r="K461" s="347"/>
      <c r="L461" s="347"/>
      <c r="M461" s="347"/>
      <c r="N461" s="347"/>
      <c r="O461" s="347"/>
      <c r="P461" s="347"/>
      <c r="Q461" s="347"/>
      <c r="R461" s="347"/>
      <c r="S461" s="347"/>
      <c r="T461" s="347"/>
      <c r="U461" s="347"/>
      <c r="V461" s="347"/>
      <c r="W461" s="347"/>
      <c r="X461" s="347"/>
      <c r="Y461" s="347"/>
      <c r="Z461" s="347"/>
    </row>
    <row r="462" spans="1:26" ht="9.75" customHeight="1">
      <c r="A462" s="347"/>
      <c r="B462" s="382"/>
      <c r="C462" s="382"/>
      <c r="D462" s="382"/>
      <c r="E462" s="382"/>
      <c r="F462" s="382"/>
      <c r="G462" s="382"/>
      <c r="H462" s="347"/>
      <c r="I462" s="347"/>
      <c r="J462" s="347"/>
      <c r="K462" s="347"/>
      <c r="L462" s="347"/>
      <c r="M462" s="347"/>
      <c r="N462" s="347"/>
      <c r="O462" s="347"/>
      <c r="P462" s="347"/>
      <c r="Q462" s="347"/>
      <c r="R462" s="347"/>
      <c r="S462" s="347"/>
      <c r="T462" s="347"/>
      <c r="U462" s="347"/>
      <c r="V462" s="347"/>
      <c r="W462" s="347"/>
      <c r="X462" s="347"/>
      <c r="Y462" s="347"/>
      <c r="Z462" s="347"/>
    </row>
    <row r="463" spans="1:26" ht="9.75" customHeight="1">
      <c r="A463" s="347"/>
      <c r="B463" s="382"/>
      <c r="C463" s="382"/>
      <c r="D463" s="382"/>
      <c r="E463" s="382"/>
      <c r="F463" s="382"/>
      <c r="G463" s="382"/>
      <c r="H463" s="347"/>
      <c r="I463" s="347"/>
      <c r="J463" s="347"/>
      <c r="K463" s="347"/>
      <c r="L463" s="347"/>
      <c r="M463" s="347"/>
      <c r="N463" s="347"/>
      <c r="O463" s="347"/>
      <c r="P463" s="347"/>
      <c r="Q463" s="347"/>
      <c r="R463" s="347"/>
      <c r="S463" s="347"/>
      <c r="T463" s="347"/>
      <c r="U463" s="347"/>
      <c r="V463" s="347"/>
      <c r="W463" s="347"/>
      <c r="X463" s="347"/>
      <c r="Y463" s="347"/>
      <c r="Z463" s="347"/>
    </row>
    <row r="464" spans="1:26" ht="9.75" customHeight="1">
      <c r="A464" s="347"/>
      <c r="B464" s="382"/>
      <c r="C464" s="382"/>
      <c r="D464" s="382"/>
      <c r="E464" s="382"/>
      <c r="F464" s="382"/>
      <c r="G464" s="382"/>
      <c r="H464" s="347"/>
      <c r="I464" s="347"/>
      <c r="J464" s="347"/>
      <c r="K464" s="347"/>
      <c r="L464" s="347"/>
      <c r="M464" s="347"/>
      <c r="N464" s="347"/>
      <c r="O464" s="347"/>
      <c r="P464" s="347"/>
      <c r="Q464" s="347"/>
      <c r="R464" s="347"/>
      <c r="S464" s="347"/>
      <c r="T464" s="347"/>
      <c r="U464" s="347"/>
      <c r="V464" s="347"/>
      <c r="W464" s="347"/>
      <c r="X464" s="347"/>
      <c r="Y464" s="347"/>
      <c r="Z464" s="347"/>
    </row>
    <row r="465" spans="1:26" ht="9.75" customHeight="1">
      <c r="A465" s="347"/>
      <c r="B465" s="382"/>
      <c r="C465" s="382"/>
      <c r="D465" s="382"/>
      <c r="E465" s="382"/>
      <c r="F465" s="382"/>
      <c r="G465" s="382"/>
      <c r="H465" s="347"/>
      <c r="I465" s="347"/>
      <c r="J465" s="347"/>
      <c r="K465" s="347"/>
      <c r="L465" s="347"/>
      <c r="M465" s="347"/>
      <c r="N465" s="347"/>
      <c r="O465" s="347"/>
      <c r="P465" s="347"/>
      <c r="Q465" s="347"/>
      <c r="R465" s="347"/>
      <c r="S465" s="347"/>
      <c r="T465" s="347"/>
      <c r="U465" s="347"/>
      <c r="V465" s="347"/>
      <c r="W465" s="347"/>
      <c r="X465" s="347"/>
      <c r="Y465" s="347"/>
      <c r="Z465" s="347"/>
    </row>
    <row r="466" spans="1:26" ht="9.75" customHeight="1">
      <c r="A466" s="347"/>
      <c r="B466" s="382"/>
      <c r="C466" s="382"/>
      <c r="D466" s="382"/>
      <c r="E466" s="382"/>
      <c r="F466" s="382"/>
      <c r="G466" s="382"/>
      <c r="H466" s="347"/>
      <c r="I466" s="347"/>
      <c r="J466" s="347"/>
      <c r="K466" s="347"/>
      <c r="L466" s="347"/>
      <c r="M466" s="347"/>
      <c r="N466" s="347"/>
      <c r="O466" s="347"/>
      <c r="P466" s="347"/>
      <c r="Q466" s="347"/>
      <c r="R466" s="347"/>
      <c r="S466" s="347"/>
      <c r="T466" s="347"/>
      <c r="U466" s="347"/>
      <c r="V466" s="347"/>
      <c r="W466" s="347"/>
      <c r="X466" s="347"/>
      <c r="Y466" s="347"/>
      <c r="Z466" s="347"/>
    </row>
    <row r="467" spans="1:26" ht="9.75" customHeight="1">
      <c r="A467" s="347"/>
      <c r="B467" s="382"/>
      <c r="C467" s="382"/>
      <c r="D467" s="382"/>
      <c r="E467" s="382"/>
      <c r="F467" s="382"/>
      <c r="G467" s="382"/>
      <c r="H467" s="347"/>
      <c r="I467" s="347"/>
      <c r="J467" s="347"/>
      <c r="K467" s="347"/>
      <c r="L467" s="347"/>
      <c r="M467" s="347"/>
      <c r="N467" s="347"/>
      <c r="O467" s="347"/>
      <c r="P467" s="347"/>
      <c r="Q467" s="347"/>
      <c r="R467" s="347"/>
      <c r="S467" s="347"/>
      <c r="T467" s="347"/>
      <c r="U467" s="347"/>
      <c r="V467" s="347"/>
      <c r="W467" s="347"/>
      <c r="X467" s="347"/>
      <c r="Y467" s="347"/>
      <c r="Z467" s="347"/>
    </row>
    <row r="468" spans="1:26" ht="9.75" customHeight="1">
      <c r="A468" s="347"/>
      <c r="B468" s="382"/>
      <c r="C468" s="382"/>
      <c r="D468" s="382"/>
      <c r="E468" s="382"/>
      <c r="F468" s="382"/>
      <c r="G468" s="382"/>
      <c r="H468" s="347"/>
      <c r="I468" s="347"/>
      <c r="J468" s="347"/>
      <c r="K468" s="347"/>
      <c r="L468" s="347"/>
      <c r="M468" s="347"/>
      <c r="N468" s="347"/>
      <c r="O468" s="347"/>
      <c r="P468" s="347"/>
      <c r="Q468" s="347"/>
      <c r="R468" s="347"/>
      <c r="S468" s="347"/>
      <c r="T468" s="347"/>
      <c r="U468" s="347"/>
      <c r="V468" s="347"/>
      <c r="W468" s="347"/>
      <c r="X468" s="347"/>
      <c r="Y468" s="347"/>
      <c r="Z468" s="347"/>
    </row>
    <row r="469" spans="1:26" ht="9.75" customHeight="1">
      <c r="A469" s="347"/>
      <c r="B469" s="382"/>
      <c r="C469" s="382"/>
      <c r="D469" s="382"/>
      <c r="E469" s="382"/>
      <c r="F469" s="382"/>
      <c r="G469" s="382"/>
      <c r="H469" s="347"/>
      <c r="I469" s="347"/>
      <c r="J469" s="347"/>
      <c r="K469" s="347"/>
      <c r="L469" s="347"/>
      <c r="M469" s="347"/>
      <c r="N469" s="347"/>
      <c r="O469" s="347"/>
      <c r="P469" s="347"/>
      <c r="Q469" s="347"/>
      <c r="R469" s="347"/>
      <c r="S469" s="347"/>
      <c r="T469" s="347"/>
      <c r="U469" s="347"/>
      <c r="V469" s="347"/>
      <c r="W469" s="347"/>
      <c r="X469" s="347"/>
      <c r="Y469" s="347"/>
      <c r="Z469" s="347"/>
    </row>
    <row r="470" spans="1:26" ht="9.75" customHeight="1">
      <c r="A470" s="347"/>
      <c r="B470" s="382"/>
      <c r="C470" s="382"/>
      <c r="D470" s="382"/>
      <c r="E470" s="382"/>
      <c r="F470" s="382"/>
      <c r="G470" s="382"/>
      <c r="H470" s="347"/>
      <c r="I470" s="347"/>
      <c r="J470" s="347"/>
      <c r="K470" s="347"/>
      <c r="L470" s="347"/>
      <c r="M470" s="347"/>
      <c r="N470" s="347"/>
      <c r="O470" s="347"/>
      <c r="P470" s="347"/>
      <c r="Q470" s="347"/>
      <c r="R470" s="347"/>
      <c r="S470" s="347"/>
      <c r="T470" s="347"/>
      <c r="U470" s="347"/>
      <c r="V470" s="347"/>
      <c r="W470" s="347"/>
      <c r="X470" s="347"/>
      <c r="Y470" s="347"/>
      <c r="Z470" s="347"/>
    </row>
    <row r="471" spans="1:26" ht="9.75" customHeight="1">
      <c r="A471" s="347"/>
      <c r="B471" s="382"/>
      <c r="C471" s="382"/>
      <c r="D471" s="382"/>
      <c r="E471" s="382"/>
      <c r="F471" s="382"/>
      <c r="G471" s="382"/>
      <c r="H471" s="347"/>
      <c r="I471" s="347"/>
      <c r="J471" s="347"/>
      <c r="K471" s="347"/>
      <c r="L471" s="347"/>
      <c r="M471" s="347"/>
      <c r="N471" s="347"/>
      <c r="O471" s="347"/>
      <c r="P471" s="347"/>
      <c r="Q471" s="347"/>
      <c r="R471" s="347"/>
      <c r="S471" s="347"/>
      <c r="T471" s="347"/>
      <c r="U471" s="347"/>
      <c r="V471" s="347"/>
      <c r="W471" s="347"/>
      <c r="X471" s="347"/>
      <c r="Y471" s="347"/>
      <c r="Z471" s="347"/>
    </row>
    <row r="472" spans="1:26" ht="9.75" customHeight="1">
      <c r="A472" s="347"/>
      <c r="B472" s="382"/>
      <c r="C472" s="382"/>
      <c r="D472" s="382"/>
      <c r="E472" s="382"/>
      <c r="F472" s="382"/>
      <c r="G472" s="382"/>
      <c r="H472" s="347"/>
      <c r="I472" s="347"/>
      <c r="J472" s="347"/>
      <c r="K472" s="347"/>
      <c r="L472" s="347"/>
      <c r="M472" s="347"/>
      <c r="N472" s="347"/>
      <c r="O472" s="347"/>
      <c r="P472" s="347"/>
      <c r="Q472" s="347"/>
      <c r="R472" s="347"/>
      <c r="S472" s="347"/>
      <c r="T472" s="347"/>
      <c r="U472" s="347"/>
      <c r="V472" s="347"/>
      <c r="W472" s="347"/>
      <c r="X472" s="347"/>
      <c r="Y472" s="347"/>
      <c r="Z472" s="347"/>
    </row>
    <row r="473" spans="1:26" ht="9.75" customHeight="1">
      <c r="A473" s="347"/>
      <c r="B473" s="382"/>
      <c r="C473" s="382"/>
      <c r="D473" s="382"/>
      <c r="E473" s="382"/>
      <c r="F473" s="382"/>
      <c r="G473" s="382"/>
      <c r="H473" s="347"/>
      <c r="I473" s="347"/>
      <c r="J473" s="347"/>
      <c r="K473" s="347"/>
      <c r="L473" s="347"/>
      <c r="M473" s="347"/>
      <c r="N473" s="347"/>
      <c r="O473" s="347"/>
      <c r="P473" s="347"/>
      <c r="Q473" s="347"/>
      <c r="R473" s="347"/>
      <c r="S473" s="347"/>
      <c r="T473" s="347"/>
      <c r="U473" s="347"/>
      <c r="V473" s="347"/>
      <c r="W473" s="347"/>
      <c r="X473" s="347"/>
      <c r="Y473" s="347"/>
      <c r="Z473" s="347"/>
    </row>
    <row r="474" spans="1:26" ht="9.75" customHeight="1">
      <c r="A474" s="347"/>
      <c r="B474" s="382"/>
      <c r="C474" s="382"/>
      <c r="D474" s="382"/>
      <c r="E474" s="382"/>
      <c r="F474" s="382"/>
      <c r="G474" s="382"/>
      <c r="H474" s="347"/>
      <c r="I474" s="347"/>
      <c r="J474" s="347"/>
      <c r="K474" s="347"/>
      <c r="L474" s="347"/>
      <c r="M474" s="347"/>
      <c r="N474" s="347"/>
      <c r="O474" s="347"/>
      <c r="P474" s="347"/>
      <c r="Q474" s="347"/>
      <c r="R474" s="347"/>
      <c r="S474" s="347"/>
      <c r="T474" s="347"/>
      <c r="U474" s="347"/>
      <c r="V474" s="347"/>
      <c r="W474" s="347"/>
      <c r="X474" s="347"/>
      <c r="Y474" s="347"/>
      <c r="Z474" s="347"/>
    </row>
    <row r="475" spans="1:26" ht="9.75" customHeight="1">
      <c r="A475" s="347"/>
      <c r="B475" s="382"/>
      <c r="C475" s="382"/>
      <c r="D475" s="382"/>
      <c r="E475" s="382"/>
      <c r="F475" s="382"/>
      <c r="G475" s="382"/>
      <c r="H475" s="347"/>
      <c r="I475" s="347"/>
      <c r="J475" s="347"/>
      <c r="K475" s="347"/>
      <c r="L475" s="347"/>
      <c r="M475" s="347"/>
      <c r="N475" s="347"/>
      <c r="O475" s="347"/>
      <c r="P475" s="347"/>
      <c r="Q475" s="347"/>
      <c r="R475" s="347"/>
      <c r="S475" s="347"/>
      <c r="T475" s="347"/>
      <c r="U475" s="347"/>
      <c r="V475" s="347"/>
      <c r="W475" s="347"/>
      <c r="X475" s="347"/>
      <c r="Y475" s="347"/>
      <c r="Z475" s="347"/>
    </row>
    <row r="476" spans="1:26" ht="9.75" customHeight="1">
      <c r="A476" s="347"/>
      <c r="B476" s="382"/>
      <c r="C476" s="382"/>
      <c r="D476" s="382"/>
      <c r="E476" s="382"/>
      <c r="F476" s="382"/>
      <c r="G476" s="382"/>
      <c r="H476" s="347"/>
      <c r="I476" s="347"/>
      <c r="J476" s="347"/>
      <c r="K476" s="347"/>
      <c r="L476" s="347"/>
      <c r="M476" s="347"/>
      <c r="N476" s="347"/>
      <c r="O476" s="347"/>
      <c r="P476" s="347"/>
      <c r="Q476" s="347"/>
      <c r="R476" s="347"/>
      <c r="S476" s="347"/>
      <c r="T476" s="347"/>
      <c r="U476" s="347"/>
      <c r="V476" s="347"/>
      <c r="W476" s="347"/>
      <c r="X476" s="347"/>
      <c r="Y476" s="347"/>
      <c r="Z476" s="347"/>
    </row>
    <row r="477" spans="1:26" ht="9.75" customHeight="1">
      <c r="A477" s="347"/>
      <c r="B477" s="382"/>
      <c r="C477" s="382"/>
      <c r="D477" s="382"/>
      <c r="E477" s="382"/>
      <c r="F477" s="382"/>
      <c r="G477" s="382"/>
      <c r="H477" s="347"/>
      <c r="I477" s="347"/>
      <c r="J477" s="347"/>
      <c r="K477" s="347"/>
      <c r="L477" s="347"/>
      <c r="M477" s="347"/>
      <c r="N477" s="347"/>
      <c r="O477" s="347"/>
      <c r="P477" s="347"/>
      <c r="Q477" s="347"/>
      <c r="R477" s="347"/>
      <c r="S477" s="347"/>
      <c r="T477" s="347"/>
      <c r="U477" s="347"/>
      <c r="V477" s="347"/>
      <c r="W477" s="347"/>
      <c r="X477" s="347"/>
      <c r="Y477" s="347"/>
      <c r="Z477" s="347"/>
    </row>
    <row r="478" spans="1:26" ht="9.75" customHeight="1">
      <c r="A478" s="347"/>
      <c r="B478" s="382"/>
      <c r="C478" s="382"/>
      <c r="D478" s="382"/>
      <c r="E478" s="382"/>
      <c r="F478" s="382"/>
      <c r="G478" s="382"/>
      <c r="H478" s="347"/>
      <c r="I478" s="347"/>
      <c r="J478" s="347"/>
      <c r="K478" s="347"/>
      <c r="L478" s="347"/>
      <c r="M478" s="347"/>
      <c r="N478" s="347"/>
      <c r="O478" s="347"/>
      <c r="P478" s="347"/>
      <c r="Q478" s="347"/>
      <c r="R478" s="347"/>
      <c r="S478" s="347"/>
      <c r="T478" s="347"/>
      <c r="U478" s="347"/>
      <c r="V478" s="347"/>
      <c r="W478" s="347"/>
      <c r="X478" s="347"/>
      <c r="Y478" s="347"/>
      <c r="Z478" s="347"/>
    </row>
    <row r="479" spans="1:26" ht="9.75" customHeight="1">
      <c r="A479" s="347"/>
      <c r="B479" s="382"/>
      <c r="C479" s="382"/>
      <c r="D479" s="382"/>
      <c r="E479" s="382"/>
      <c r="F479" s="382"/>
      <c r="G479" s="382"/>
      <c r="H479" s="347"/>
      <c r="I479" s="347"/>
      <c r="J479" s="347"/>
      <c r="K479" s="347"/>
      <c r="L479" s="347"/>
      <c r="M479" s="347"/>
      <c r="N479" s="347"/>
      <c r="O479" s="347"/>
      <c r="P479" s="347"/>
      <c r="Q479" s="347"/>
      <c r="R479" s="347"/>
      <c r="S479" s="347"/>
      <c r="T479" s="347"/>
      <c r="U479" s="347"/>
      <c r="V479" s="347"/>
      <c r="W479" s="347"/>
      <c r="X479" s="347"/>
      <c r="Y479" s="347"/>
      <c r="Z479" s="347"/>
    </row>
    <row r="480" spans="1:26" ht="9.75" customHeight="1">
      <c r="A480" s="347"/>
      <c r="B480" s="382"/>
      <c r="C480" s="382"/>
      <c r="D480" s="382"/>
      <c r="E480" s="382"/>
      <c r="F480" s="382"/>
      <c r="G480" s="382"/>
      <c r="H480" s="347"/>
      <c r="I480" s="347"/>
      <c r="J480" s="347"/>
      <c r="K480" s="347"/>
      <c r="L480" s="347"/>
      <c r="M480" s="347"/>
      <c r="N480" s="347"/>
      <c r="O480" s="347"/>
      <c r="P480" s="347"/>
      <c r="Q480" s="347"/>
      <c r="R480" s="347"/>
      <c r="S480" s="347"/>
      <c r="T480" s="347"/>
      <c r="U480" s="347"/>
      <c r="V480" s="347"/>
      <c r="W480" s="347"/>
      <c r="X480" s="347"/>
      <c r="Y480" s="347"/>
      <c r="Z480" s="347"/>
    </row>
    <row r="481" spans="1:26" ht="9.75" customHeight="1">
      <c r="A481" s="347"/>
      <c r="B481" s="382"/>
      <c r="C481" s="382"/>
      <c r="D481" s="382"/>
      <c r="E481" s="382"/>
      <c r="F481" s="382"/>
      <c r="G481" s="382"/>
      <c r="H481" s="347"/>
      <c r="I481" s="347"/>
      <c r="J481" s="347"/>
      <c r="K481" s="347"/>
      <c r="L481" s="347"/>
      <c r="M481" s="347"/>
      <c r="N481" s="347"/>
      <c r="O481" s="347"/>
      <c r="P481" s="347"/>
      <c r="Q481" s="347"/>
      <c r="R481" s="347"/>
      <c r="S481" s="347"/>
      <c r="T481" s="347"/>
      <c r="U481" s="347"/>
      <c r="V481" s="347"/>
      <c r="W481" s="347"/>
      <c r="X481" s="347"/>
      <c r="Y481" s="347"/>
      <c r="Z481" s="347"/>
    </row>
    <row r="482" spans="1:26" ht="9.75" customHeight="1">
      <c r="A482" s="347"/>
      <c r="B482" s="382"/>
      <c r="C482" s="382"/>
      <c r="D482" s="382"/>
      <c r="E482" s="382"/>
      <c r="F482" s="382"/>
      <c r="G482" s="382"/>
      <c r="H482" s="347"/>
      <c r="I482" s="347"/>
      <c r="J482" s="347"/>
      <c r="K482" s="347"/>
      <c r="L482" s="347"/>
      <c r="M482" s="347"/>
      <c r="N482" s="347"/>
      <c r="O482" s="347"/>
      <c r="P482" s="347"/>
      <c r="Q482" s="347"/>
      <c r="R482" s="347"/>
      <c r="S482" s="347"/>
      <c r="T482" s="347"/>
      <c r="U482" s="347"/>
      <c r="V482" s="347"/>
      <c r="W482" s="347"/>
      <c r="X482" s="347"/>
      <c r="Y482" s="347"/>
      <c r="Z482" s="347"/>
    </row>
    <row r="483" spans="1:26" ht="9.75" customHeight="1">
      <c r="A483" s="347"/>
      <c r="B483" s="382"/>
      <c r="C483" s="382"/>
      <c r="D483" s="382"/>
      <c r="E483" s="382"/>
      <c r="F483" s="382"/>
      <c r="G483" s="382"/>
      <c r="H483" s="347"/>
      <c r="I483" s="347"/>
      <c r="J483" s="347"/>
      <c r="K483" s="347"/>
      <c r="L483" s="347"/>
      <c r="M483" s="347"/>
      <c r="N483" s="347"/>
      <c r="O483" s="347"/>
      <c r="P483" s="347"/>
      <c r="Q483" s="347"/>
      <c r="R483" s="347"/>
      <c r="S483" s="347"/>
      <c r="T483" s="347"/>
      <c r="U483" s="347"/>
      <c r="V483" s="347"/>
      <c r="W483" s="347"/>
      <c r="X483" s="347"/>
      <c r="Y483" s="347"/>
      <c r="Z483" s="347"/>
    </row>
    <row r="484" spans="1:26" ht="9.75" customHeight="1">
      <c r="A484" s="347"/>
      <c r="B484" s="382"/>
      <c r="C484" s="382"/>
      <c r="D484" s="382"/>
      <c r="E484" s="382"/>
      <c r="F484" s="382"/>
      <c r="G484" s="382"/>
      <c r="H484" s="347"/>
      <c r="I484" s="347"/>
      <c r="J484" s="347"/>
      <c r="K484" s="347"/>
      <c r="L484" s="347"/>
      <c r="M484" s="347"/>
      <c r="N484" s="347"/>
      <c r="O484" s="347"/>
      <c r="P484" s="347"/>
      <c r="Q484" s="347"/>
      <c r="R484" s="347"/>
      <c r="S484" s="347"/>
      <c r="T484" s="347"/>
      <c r="U484" s="347"/>
      <c r="V484" s="347"/>
      <c r="W484" s="347"/>
      <c r="X484" s="347"/>
      <c r="Y484" s="347"/>
      <c r="Z484" s="347"/>
    </row>
    <row r="485" spans="1:26" ht="9.75" customHeight="1">
      <c r="A485" s="347"/>
      <c r="B485" s="382"/>
      <c r="C485" s="382"/>
      <c r="D485" s="382"/>
      <c r="E485" s="382"/>
      <c r="F485" s="382"/>
      <c r="G485" s="382"/>
      <c r="H485" s="347"/>
      <c r="I485" s="347"/>
      <c r="J485" s="347"/>
      <c r="K485" s="347"/>
      <c r="L485" s="347"/>
      <c r="M485" s="347"/>
      <c r="N485" s="347"/>
      <c r="O485" s="347"/>
      <c r="P485" s="347"/>
      <c r="Q485" s="347"/>
      <c r="R485" s="347"/>
      <c r="S485" s="347"/>
      <c r="T485" s="347"/>
      <c r="U485" s="347"/>
      <c r="V485" s="347"/>
      <c r="W485" s="347"/>
      <c r="X485" s="347"/>
      <c r="Y485" s="347"/>
      <c r="Z485" s="347"/>
    </row>
    <row r="486" spans="1:26" ht="9.75" customHeight="1">
      <c r="A486" s="347"/>
      <c r="B486" s="382"/>
      <c r="C486" s="382"/>
      <c r="D486" s="382"/>
      <c r="E486" s="382"/>
      <c r="F486" s="382"/>
      <c r="G486" s="382"/>
      <c r="H486" s="347"/>
      <c r="I486" s="347"/>
      <c r="J486" s="347"/>
      <c r="K486" s="347"/>
      <c r="L486" s="347"/>
      <c r="M486" s="347"/>
      <c r="N486" s="347"/>
      <c r="O486" s="347"/>
      <c r="P486" s="347"/>
      <c r="Q486" s="347"/>
      <c r="R486" s="347"/>
      <c r="S486" s="347"/>
      <c r="T486" s="347"/>
      <c r="U486" s="347"/>
      <c r="V486" s="347"/>
      <c r="W486" s="347"/>
      <c r="X486" s="347"/>
      <c r="Y486" s="347"/>
      <c r="Z486" s="347"/>
    </row>
    <row r="487" spans="1:26" ht="9.75" customHeight="1">
      <c r="A487" s="347"/>
      <c r="B487" s="382"/>
      <c r="C487" s="382"/>
      <c r="D487" s="382"/>
      <c r="E487" s="382"/>
      <c r="F487" s="382"/>
      <c r="G487" s="382"/>
      <c r="H487" s="347"/>
      <c r="I487" s="347"/>
      <c r="J487" s="347"/>
      <c r="K487" s="347"/>
      <c r="L487" s="347"/>
      <c r="M487" s="347"/>
      <c r="N487" s="347"/>
      <c r="O487" s="347"/>
      <c r="P487" s="347"/>
      <c r="Q487" s="347"/>
      <c r="R487" s="347"/>
      <c r="S487" s="347"/>
      <c r="T487" s="347"/>
      <c r="U487" s="347"/>
      <c r="V487" s="347"/>
      <c r="W487" s="347"/>
      <c r="X487" s="347"/>
      <c r="Y487" s="347"/>
      <c r="Z487" s="347"/>
    </row>
    <row r="488" spans="1:26" ht="9.75" customHeight="1">
      <c r="A488" s="347"/>
      <c r="B488" s="382"/>
      <c r="C488" s="382"/>
      <c r="D488" s="382"/>
      <c r="E488" s="382"/>
      <c r="F488" s="382"/>
      <c r="G488" s="382"/>
      <c r="H488" s="347"/>
      <c r="I488" s="347"/>
      <c r="J488" s="347"/>
      <c r="K488" s="347"/>
      <c r="L488" s="347"/>
      <c r="M488" s="347"/>
      <c r="N488" s="347"/>
      <c r="O488" s="347"/>
      <c r="P488" s="347"/>
      <c r="Q488" s="347"/>
      <c r="R488" s="347"/>
      <c r="S488" s="347"/>
      <c r="T488" s="347"/>
      <c r="U488" s="347"/>
      <c r="V488" s="347"/>
      <c r="W488" s="347"/>
      <c r="X488" s="347"/>
      <c r="Y488" s="347"/>
      <c r="Z488" s="347"/>
    </row>
    <row r="489" spans="1:26" ht="9.75" customHeight="1">
      <c r="A489" s="347"/>
      <c r="B489" s="382"/>
      <c r="C489" s="382"/>
      <c r="D489" s="382"/>
      <c r="E489" s="382"/>
      <c r="F489" s="382"/>
      <c r="G489" s="382"/>
      <c r="H489" s="347"/>
      <c r="I489" s="347"/>
      <c r="J489" s="347"/>
      <c r="K489" s="347"/>
      <c r="L489" s="347"/>
      <c r="M489" s="347"/>
      <c r="N489" s="347"/>
      <c r="O489" s="347"/>
      <c r="P489" s="347"/>
      <c r="Q489" s="347"/>
      <c r="R489" s="347"/>
      <c r="S489" s="347"/>
      <c r="T489" s="347"/>
      <c r="U489" s="347"/>
      <c r="V489" s="347"/>
      <c r="W489" s="347"/>
      <c r="X489" s="347"/>
      <c r="Y489" s="347"/>
      <c r="Z489" s="347"/>
    </row>
    <row r="490" spans="1:26" ht="9.75" customHeight="1">
      <c r="A490" s="347"/>
      <c r="B490" s="382"/>
      <c r="C490" s="382"/>
      <c r="D490" s="382"/>
      <c r="E490" s="382"/>
      <c r="F490" s="382"/>
      <c r="G490" s="382"/>
      <c r="H490" s="347"/>
      <c r="I490" s="347"/>
      <c r="J490" s="347"/>
      <c r="K490" s="347"/>
      <c r="L490" s="347"/>
      <c r="M490" s="347"/>
      <c r="N490" s="347"/>
      <c r="O490" s="347"/>
      <c r="P490" s="347"/>
      <c r="Q490" s="347"/>
      <c r="R490" s="347"/>
      <c r="S490" s="347"/>
      <c r="T490" s="347"/>
      <c r="U490" s="347"/>
      <c r="V490" s="347"/>
      <c r="W490" s="347"/>
      <c r="X490" s="347"/>
      <c r="Y490" s="347"/>
      <c r="Z490" s="347"/>
    </row>
    <row r="491" spans="1:26" ht="9.75" customHeight="1">
      <c r="A491" s="347"/>
      <c r="B491" s="382"/>
      <c r="C491" s="382"/>
      <c r="D491" s="382"/>
      <c r="E491" s="382"/>
      <c r="F491" s="382"/>
      <c r="G491" s="382"/>
      <c r="H491" s="347"/>
      <c r="I491" s="347"/>
      <c r="J491" s="347"/>
      <c r="K491" s="347"/>
      <c r="L491" s="347"/>
      <c r="M491" s="347"/>
      <c r="N491" s="347"/>
      <c r="O491" s="347"/>
      <c r="P491" s="347"/>
      <c r="Q491" s="347"/>
      <c r="R491" s="347"/>
      <c r="S491" s="347"/>
      <c r="T491" s="347"/>
      <c r="U491" s="347"/>
      <c r="V491" s="347"/>
      <c r="W491" s="347"/>
      <c r="X491" s="347"/>
      <c r="Y491" s="347"/>
      <c r="Z491" s="347"/>
    </row>
    <row r="492" spans="1:26" ht="9.75" customHeight="1">
      <c r="A492" s="347"/>
      <c r="B492" s="382"/>
      <c r="C492" s="382"/>
      <c r="D492" s="382"/>
      <c r="E492" s="382"/>
      <c r="F492" s="382"/>
      <c r="G492" s="382"/>
      <c r="H492" s="347"/>
      <c r="I492" s="347"/>
      <c r="J492" s="347"/>
      <c r="K492" s="347"/>
      <c r="L492" s="347"/>
      <c r="M492" s="347"/>
      <c r="N492" s="347"/>
      <c r="O492" s="347"/>
      <c r="P492" s="347"/>
      <c r="Q492" s="347"/>
      <c r="R492" s="347"/>
      <c r="S492" s="347"/>
      <c r="T492" s="347"/>
      <c r="U492" s="347"/>
      <c r="V492" s="347"/>
      <c r="W492" s="347"/>
      <c r="X492" s="347"/>
      <c r="Y492" s="347"/>
      <c r="Z492" s="347"/>
    </row>
    <row r="493" spans="1:26" ht="9.75" customHeight="1">
      <c r="A493" s="347"/>
      <c r="B493" s="382"/>
      <c r="C493" s="382"/>
      <c r="D493" s="382"/>
      <c r="E493" s="382"/>
      <c r="F493" s="382"/>
      <c r="G493" s="382"/>
      <c r="H493" s="347"/>
      <c r="I493" s="347"/>
      <c r="J493" s="347"/>
      <c r="K493" s="347"/>
      <c r="L493" s="347"/>
      <c r="M493" s="347"/>
      <c r="N493" s="347"/>
      <c r="O493" s="347"/>
      <c r="P493" s="347"/>
      <c r="Q493" s="347"/>
      <c r="R493" s="347"/>
      <c r="S493" s="347"/>
      <c r="T493" s="347"/>
      <c r="U493" s="347"/>
      <c r="V493" s="347"/>
      <c r="W493" s="347"/>
      <c r="X493" s="347"/>
      <c r="Y493" s="347"/>
      <c r="Z493" s="347"/>
    </row>
    <row r="494" spans="1:26" ht="9.75" customHeight="1">
      <c r="A494" s="347"/>
      <c r="B494" s="382"/>
      <c r="C494" s="382"/>
      <c r="D494" s="382"/>
      <c r="E494" s="382"/>
      <c r="F494" s="382"/>
      <c r="G494" s="382"/>
      <c r="H494" s="347"/>
      <c r="I494" s="347"/>
      <c r="J494" s="347"/>
      <c r="K494" s="347"/>
      <c r="L494" s="347"/>
      <c r="M494" s="347"/>
      <c r="N494" s="347"/>
      <c r="O494" s="347"/>
      <c r="P494" s="347"/>
      <c r="Q494" s="347"/>
      <c r="R494" s="347"/>
      <c r="S494" s="347"/>
      <c r="T494" s="347"/>
      <c r="U494" s="347"/>
      <c r="V494" s="347"/>
      <c r="W494" s="347"/>
      <c r="X494" s="347"/>
      <c r="Y494" s="347"/>
      <c r="Z494" s="347"/>
    </row>
    <row r="495" spans="1:26" ht="9.75" customHeight="1">
      <c r="A495" s="347"/>
      <c r="B495" s="382"/>
      <c r="C495" s="382"/>
      <c r="D495" s="382"/>
      <c r="E495" s="382"/>
      <c r="F495" s="382"/>
      <c r="G495" s="382"/>
      <c r="H495" s="347"/>
      <c r="I495" s="347"/>
      <c r="J495" s="347"/>
      <c r="K495" s="347"/>
      <c r="L495" s="347"/>
      <c r="M495" s="347"/>
      <c r="N495" s="347"/>
      <c r="O495" s="347"/>
      <c r="P495" s="347"/>
      <c r="Q495" s="347"/>
      <c r="R495" s="347"/>
      <c r="S495" s="347"/>
      <c r="T495" s="347"/>
      <c r="U495" s="347"/>
      <c r="V495" s="347"/>
      <c r="W495" s="347"/>
      <c r="X495" s="347"/>
      <c r="Y495" s="347"/>
      <c r="Z495" s="347"/>
    </row>
    <row r="496" spans="1:26" ht="9.75" customHeight="1">
      <c r="A496" s="347"/>
      <c r="B496" s="382"/>
      <c r="C496" s="382"/>
      <c r="D496" s="382"/>
      <c r="E496" s="382"/>
      <c r="F496" s="382"/>
      <c r="G496" s="382"/>
      <c r="H496" s="347"/>
      <c r="I496" s="347"/>
      <c r="J496" s="347"/>
      <c r="K496" s="347"/>
      <c r="L496" s="347"/>
      <c r="M496" s="347"/>
      <c r="N496" s="347"/>
      <c r="O496" s="347"/>
      <c r="P496" s="347"/>
      <c r="Q496" s="347"/>
      <c r="R496" s="347"/>
      <c r="S496" s="347"/>
      <c r="T496" s="347"/>
      <c r="U496" s="347"/>
      <c r="V496" s="347"/>
      <c r="W496" s="347"/>
      <c r="X496" s="347"/>
      <c r="Y496" s="347"/>
      <c r="Z496" s="347"/>
    </row>
    <row r="497" spans="1:26" ht="9.75" customHeight="1">
      <c r="A497" s="347"/>
      <c r="B497" s="382"/>
      <c r="C497" s="382"/>
      <c r="D497" s="382"/>
      <c r="E497" s="382"/>
      <c r="F497" s="382"/>
      <c r="G497" s="382"/>
      <c r="H497" s="347"/>
      <c r="I497" s="347"/>
      <c r="J497" s="347"/>
      <c r="K497" s="347"/>
      <c r="L497" s="347"/>
      <c r="M497" s="347"/>
      <c r="N497" s="347"/>
      <c r="O497" s="347"/>
      <c r="P497" s="347"/>
      <c r="Q497" s="347"/>
      <c r="R497" s="347"/>
      <c r="S497" s="347"/>
      <c r="T497" s="347"/>
      <c r="U497" s="347"/>
      <c r="V497" s="347"/>
      <c r="W497" s="347"/>
      <c r="X497" s="347"/>
      <c r="Y497" s="347"/>
      <c r="Z497" s="347"/>
    </row>
    <row r="498" spans="1:26" ht="9.75" customHeight="1">
      <c r="A498" s="347"/>
      <c r="B498" s="382"/>
      <c r="C498" s="382"/>
      <c r="D498" s="382"/>
      <c r="E498" s="382"/>
      <c r="F498" s="382"/>
      <c r="G498" s="382"/>
      <c r="H498" s="347"/>
      <c r="I498" s="347"/>
      <c r="J498" s="347"/>
      <c r="K498" s="347"/>
      <c r="L498" s="347"/>
      <c r="M498" s="347"/>
      <c r="N498" s="347"/>
      <c r="O498" s="347"/>
      <c r="P498" s="347"/>
      <c r="Q498" s="347"/>
      <c r="R498" s="347"/>
      <c r="S498" s="347"/>
      <c r="T498" s="347"/>
      <c r="U498" s="347"/>
      <c r="V498" s="347"/>
      <c r="W498" s="347"/>
      <c r="X498" s="347"/>
      <c r="Y498" s="347"/>
      <c r="Z498" s="347"/>
    </row>
    <row r="499" spans="1:26" ht="9.75" customHeight="1">
      <c r="A499" s="347"/>
      <c r="B499" s="382"/>
      <c r="C499" s="382"/>
      <c r="D499" s="382"/>
      <c r="E499" s="382"/>
      <c r="F499" s="382"/>
      <c r="G499" s="382"/>
      <c r="H499" s="347"/>
      <c r="I499" s="347"/>
      <c r="J499" s="347"/>
      <c r="K499" s="347"/>
      <c r="L499" s="347"/>
      <c r="M499" s="347"/>
      <c r="N499" s="347"/>
      <c r="O499" s="347"/>
      <c r="P499" s="347"/>
      <c r="Q499" s="347"/>
      <c r="R499" s="347"/>
      <c r="S499" s="347"/>
      <c r="T499" s="347"/>
      <c r="U499" s="347"/>
      <c r="V499" s="347"/>
      <c r="W499" s="347"/>
      <c r="X499" s="347"/>
      <c r="Y499" s="347"/>
      <c r="Z499" s="347"/>
    </row>
    <row r="500" spans="1:26" ht="9.75" customHeight="1">
      <c r="A500" s="347"/>
      <c r="B500" s="382"/>
      <c r="C500" s="382"/>
      <c r="D500" s="382"/>
      <c r="E500" s="382"/>
      <c r="F500" s="382"/>
      <c r="G500" s="382"/>
      <c r="H500" s="347"/>
      <c r="I500" s="347"/>
      <c r="J500" s="347"/>
      <c r="K500" s="347"/>
      <c r="L500" s="347"/>
      <c r="M500" s="347"/>
      <c r="N500" s="347"/>
      <c r="O500" s="347"/>
      <c r="P500" s="347"/>
      <c r="Q500" s="347"/>
      <c r="R500" s="347"/>
      <c r="S500" s="347"/>
      <c r="T500" s="347"/>
      <c r="U500" s="347"/>
      <c r="V500" s="347"/>
      <c r="W500" s="347"/>
      <c r="X500" s="347"/>
      <c r="Y500" s="347"/>
      <c r="Z500" s="347"/>
    </row>
    <row r="501" spans="1:26" ht="9.75" customHeight="1">
      <c r="A501" s="347"/>
      <c r="B501" s="382"/>
      <c r="C501" s="382"/>
      <c r="D501" s="382"/>
      <c r="E501" s="382"/>
      <c r="F501" s="382"/>
      <c r="G501" s="382"/>
      <c r="H501" s="347"/>
      <c r="I501" s="347"/>
      <c r="J501" s="347"/>
      <c r="K501" s="347"/>
      <c r="L501" s="347"/>
      <c r="M501" s="347"/>
      <c r="N501" s="347"/>
      <c r="O501" s="347"/>
      <c r="P501" s="347"/>
      <c r="Q501" s="347"/>
      <c r="R501" s="347"/>
      <c r="S501" s="347"/>
      <c r="T501" s="347"/>
      <c r="U501" s="347"/>
      <c r="V501" s="347"/>
      <c r="W501" s="347"/>
      <c r="X501" s="347"/>
      <c r="Y501" s="347"/>
      <c r="Z501" s="347"/>
    </row>
    <row r="502" spans="1:26" ht="9.75" customHeight="1">
      <c r="A502" s="347"/>
      <c r="B502" s="382"/>
      <c r="C502" s="382"/>
      <c r="D502" s="382"/>
      <c r="E502" s="382"/>
      <c r="F502" s="382"/>
      <c r="G502" s="382"/>
      <c r="H502" s="347"/>
      <c r="I502" s="347"/>
      <c r="J502" s="347"/>
      <c r="K502" s="347"/>
      <c r="L502" s="347"/>
      <c r="M502" s="347"/>
      <c r="N502" s="347"/>
      <c r="O502" s="347"/>
      <c r="P502" s="347"/>
      <c r="Q502" s="347"/>
      <c r="R502" s="347"/>
      <c r="S502" s="347"/>
      <c r="T502" s="347"/>
      <c r="U502" s="347"/>
      <c r="V502" s="347"/>
      <c r="W502" s="347"/>
      <c r="X502" s="347"/>
      <c r="Y502" s="347"/>
      <c r="Z502" s="347"/>
    </row>
    <row r="503" spans="1:26" ht="9.75" customHeight="1">
      <c r="A503" s="347"/>
      <c r="B503" s="382"/>
      <c r="C503" s="382"/>
      <c r="D503" s="382"/>
      <c r="E503" s="382"/>
      <c r="F503" s="382"/>
      <c r="G503" s="382"/>
      <c r="H503" s="347"/>
      <c r="I503" s="347"/>
      <c r="J503" s="347"/>
      <c r="K503" s="347"/>
      <c r="L503" s="347"/>
      <c r="M503" s="347"/>
      <c r="N503" s="347"/>
      <c r="O503" s="347"/>
      <c r="P503" s="347"/>
      <c r="Q503" s="347"/>
      <c r="R503" s="347"/>
      <c r="S503" s="347"/>
      <c r="T503" s="347"/>
      <c r="U503" s="347"/>
      <c r="V503" s="347"/>
      <c r="W503" s="347"/>
      <c r="X503" s="347"/>
      <c r="Y503" s="347"/>
      <c r="Z503" s="347"/>
    </row>
    <row r="504" spans="1:26" ht="9.75" customHeight="1">
      <c r="A504" s="347"/>
      <c r="B504" s="382"/>
      <c r="C504" s="382"/>
      <c r="D504" s="382"/>
      <c r="E504" s="382"/>
      <c r="F504" s="382"/>
      <c r="G504" s="382"/>
      <c r="H504" s="347"/>
      <c r="I504" s="347"/>
      <c r="J504" s="347"/>
      <c r="K504" s="347"/>
      <c r="L504" s="347"/>
      <c r="M504" s="347"/>
      <c r="N504" s="347"/>
      <c r="O504" s="347"/>
      <c r="P504" s="347"/>
      <c r="Q504" s="347"/>
      <c r="R504" s="347"/>
      <c r="S504" s="347"/>
      <c r="T504" s="347"/>
      <c r="U504" s="347"/>
      <c r="V504" s="347"/>
      <c r="W504" s="347"/>
      <c r="X504" s="347"/>
      <c r="Y504" s="347"/>
      <c r="Z504" s="347"/>
    </row>
    <row r="505" spans="1:26" ht="9.75" customHeight="1">
      <c r="A505" s="347"/>
      <c r="B505" s="382"/>
      <c r="C505" s="382"/>
      <c r="D505" s="382"/>
      <c r="E505" s="382"/>
      <c r="F505" s="382"/>
      <c r="G505" s="382"/>
      <c r="H505" s="347"/>
      <c r="I505" s="347"/>
      <c r="J505" s="347"/>
      <c r="K505" s="347"/>
      <c r="L505" s="347"/>
      <c r="M505" s="347"/>
      <c r="N505" s="347"/>
      <c r="O505" s="347"/>
      <c r="P505" s="347"/>
      <c r="Q505" s="347"/>
      <c r="R505" s="347"/>
      <c r="S505" s="347"/>
      <c r="T505" s="347"/>
      <c r="U505" s="347"/>
      <c r="V505" s="347"/>
      <c r="W505" s="347"/>
      <c r="X505" s="347"/>
      <c r="Y505" s="347"/>
      <c r="Z505" s="347"/>
    </row>
    <row r="506" spans="1:26" ht="9.75" customHeight="1">
      <c r="A506" s="347"/>
      <c r="B506" s="382"/>
      <c r="C506" s="382"/>
      <c r="D506" s="382"/>
      <c r="E506" s="382"/>
      <c r="F506" s="382"/>
      <c r="G506" s="382"/>
      <c r="H506" s="347"/>
      <c r="I506" s="347"/>
      <c r="J506" s="347"/>
      <c r="K506" s="347"/>
      <c r="L506" s="347"/>
      <c r="M506" s="347"/>
      <c r="N506" s="347"/>
      <c r="O506" s="347"/>
      <c r="P506" s="347"/>
      <c r="Q506" s="347"/>
      <c r="R506" s="347"/>
      <c r="S506" s="347"/>
      <c r="T506" s="347"/>
      <c r="U506" s="347"/>
      <c r="V506" s="347"/>
      <c r="W506" s="347"/>
      <c r="X506" s="347"/>
      <c r="Y506" s="347"/>
      <c r="Z506" s="347"/>
    </row>
    <row r="507" spans="1:26" ht="9.75" customHeight="1">
      <c r="A507" s="347"/>
      <c r="B507" s="382"/>
      <c r="C507" s="382"/>
      <c r="D507" s="382"/>
      <c r="E507" s="382"/>
      <c r="F507" s="382"/>
      <c r="G507" s="382"/>
      <c r="H507" s="347"/>
      <c r="I507" s="347"/>
      <c r="J507" s="347"/>
      <c r="K507" s="347"/>
      <c r="L507" s="347"/>
      <c r="M507" s="347"/>
      <c r="N507" s="347"/>
      <c r="O507" s="347"/>
      <c r="P507" s="347"/>
      <c r="Q507" s="347"/>
      <c r="R507" s="347"/>
      <c r="S507" s="347"/>
      <c r="T507" s="347"/>
      <c r="U507" s="347"/>
      <c r="V507" s="347"/>
      <c r="W507" s="347"/>
      <c r="X507" s="347"/>
      <c r="Y507" s="347"/>
      <c r="Z507" s="347"/>
    </row>
    <row r="508" spans="1:26" ht="9.75" customHeight="1">
      <c r="A508" s="347"/>
      <c r="B508" s="382"/>
      <c r="C508" s="382"/>
      <c r="D508" s="382"/>
      <c r="E508" s="382"/>
      <c r="F508" s="382"/>
      <c r="G508" s="382"/>
      <c r="H508" s="347"/>
      <c r="I508" s="347"/>
      <c r="J508" s="347"/>
      <c r="K508" s="347"/>
      <c r="L508" s="347"/>
      <c r="M508" s="347"/>
      <c r="N508" s="347"/>
      <c r="O508" s="347"/>
      <c r="P508" s="347"/>
      <c r="Q508" s="347"/>
      <c r="R508" s="347"/>
      <c r="S508" s="347"/>
      <c r="T508" s="347"/>
      <c r="U508" s="347"/>
      <c r="V508" s="347"/>
      <c r="W508" s="347"/>
      <c r="X508" s="347"/>
      <c r="Y508" s="347"/>
      <c r="Z508" s="347"/>
    </row>
    <row r="509" spans="1:26" ht="9.75" customHeight="1">
      <c r="A509" s="347"/>
      <c r="B509" s="382"/>
      <c r="C509" s="382"/>
      <c r="D509" s="382"/>
      <c r="E509" s="382"/>
      <c r="F509" s="382"/>
      <c r="G509" s="382"/>
      <c r="H509" s="347"/>
      <c r="I509" s="347"/>
      <c r="J509" s="347"/>
      <c r="K509" s="347"/>
      <c r="L509" s="347"/>
      <c r="M509" s="347"/>
      <c r="N509" s="347"/>
      <c r="O509" s="347"/>
      <c r="P509" s="347"/>
      <c r="Q509" s="347"/>
      <c r="R509" s="347"/>
      <c r="S509" s="347"/>
      <c r="T509" s="347"/>
      <c r="U509" s="347"/>
      <c r="V509" s="347"/>
      <c r="W509" s="347"/>
      <c r="X509" s="347"/>
      <c r="Y509" s="347"/>
      <c r="Z509" s="347"/>
    </row>
    <row r="510" spans="1:26" ht="9.75" customHeight="1">
      <c r="A510" s="347"/>
      <c r="B510" s="382"/>
      <c r="C510" s="382"/>
      <c r="D510" s="382"/>
      <c r="E510" s="382"/>
      <c r="F510" s="382"/>
      <c r="G510" s="382"/>
      <c r="H510" s="347"/>
      <c r="I510" s="347"/>
      <c r="J510" s="347"/>
      <c r="K510" s="347"/>
      <c r="L510" s="347"/>
      <c r="M510" s="347"/>
      <c r="N510" s="347"/>
      <c r="O510" s="347"/>
      <c r="P510" s="347"/>
      <c r="Q510" s="347"/>
      <c r="R510" s="347"/>
      <c r="S510" s="347"/>
      <c r="T510" s="347"/>
      <c r="U510" s="347"/>
      <c r="V510" s="347"/>
      <c r="W510" s="347"/>
      <c r="X510" s="347"/>
      <c r="Y510" s="347"/>
      <c r="Z510" s="347"/>
    </row>
    <row r="511" spans="1:26" ht="9.75" customHeight="1">
      <c r="A511" s="347"/>
      <c r="B511" s="382"/>
      <c r="C511" s="382"/>
      <c r="D511" s="382"/>
      <c r="E511" s="382"/>
      <c r="F511" s="382"/>
      <c r="G511" s="382"/>
      <c r="H511" s="347"/>
      <c r="I511" s="347"/>
      <c r="J511" s="347"/>
      <c r="K511" s="347"/>
      <c r="L511" s="347"/>
      <c r="M511" s="347"/>
      <c r="N511" s="347"/>
      <c r="O511" s="347"/>
      <c r="P511" s="347"/>
      <c r="Q511" s="347"/>
      <c r="R511" s="347"/>
      <c r="S511" s="347"/>
      <c r="T511" s="347"/>
      <c r="U511" s="347"/>
      <c r="V511" s="347"/>
      <c r="W511" s="347"/>
      <c r="X511" s="347"/>
      <c r="Y511" s="347"/>
      <c r="Z511" s="347"/>
    </row>
    <row r="512" spans="1:26" ht="9.75" customHeight="1">
      <c r="A512" s="347"/>
      <c r="B512" s="382"/>
      <c r="C512" s="382"/>
      <c r="D512" s="382"/>
      <c r="E512" s="382"/>
      <c r="F512" s="382"/>
      <c r="G512" s="382"/>
      <c r="H512" s="347"/>
      <c r="I512" s="347"/>
      <c r="J512" s="347"/>
      <c r="K512" s="347"/>
      <c r="L512" s="347"/>
      <c r="M512" s="347"/>
      <c r="N512" s="347"/>
      <c r="O512" s="347"/>
      <c r="P512" s="347"/>
      <c r="Q512" s="347"/>
      <c r="R512" s="347"/>
      <c r="S512" s="347"/>
      <c r="T512" s="347"/>
      <c r="U512" s="347"/>
      <c r="V512" s="347"/>
      <c r="W512" s="347"/>
      <c r="X512" s="347"/>
      <c r="Y512" s="347"/>
      <c r="Z512" s="347"/>
    </row>
    <row r="513" spans="1:26" ht="9.75" customHeight="1">
      <c r="A513" s="347"/>
      <c r="B513" s="382"/>
      <c r="C513" s="382"/>
      <c r="D513" s="382"/>
      <c r="E513" s="382"/>
      <c r="F513" s="382"/>
      <c r="G513" s="382"/>
      <c r="H513" s="347"/>
      <c r="I513" s="347"/>
      <c r="J513" s="347"/>
      <c r="K513" s="347"/>
      <c r="L513" s="347"/>
      <c r="M513" s="347"/>
      <c r="N513" s="347"/>
      <c r="O513" s="347"/>
      <c r="P513" s="347"/>
      <c r="Q513" s="347"/>
      <c r="R513" s="347"/>
      <c r="S513" s="347"/>
      <c r="T513" s="347"/>
      <c r="U513" s="347"/>
      <c r="V513" s="347"/>
      <c r="W513" s="347"/>
      <c r="X513" s="347"/>
      <c r="Y513" s="347"/>
      <c r="Z513" s="347"/>
    </row>
    <row r="514" spans="1:26" ht="9.75" customHeight="1">
      <c r="A514" s="347"/>
      <c r="B514" s="382"/>
      <c r="C514" s="382"/>
      <c r="D514" s="382"/>
      <c r="E514" s="382"/>
      <c r="F514" s="382"/>
      <c r="G514" s="382"/>
      <c r="H514" s="347"/>
      <c r="I514" s="347"/>
      <c r="J514" s="347"/>
      <c r="K514" s="347"/>
      <c r="L514" s="347"/>
      <c r="M514" s="347"/>
      <c r="N514" s="347"/>
      <c r="O514" s="347"/>
      <c r="P514" s="347"/>
      <c r="Q514" s="347"/>
      <c r="R514" s="347"/>
      <c r="S514" s="347"/>
      <c r="T514" s="347"/>
      <c r="U514" s="347"/>
      <c r="V514" s="347"/>
      <c r="W514" s="347"/>
      <c r="X514" s="347"/>
      <c r="Y514" s="347"/>
      <c r="Z514" s="347"/>
    </row>
    <row r="515" spans="1:26" ht="9.75" customHeight="1">
      <c r="A515" s="347"/>
      <c r="B515" s="382"/>
      <c r="C515" s="382"/>
      <c r="D515" s="382"/>
      <c r="E515" s="382"/>
      <c r="F515" s="382"/>
      <c r="G515" s="382"/>
      <c r="H515" s="347"/>
      <c r="I515" s="347"/>
      <c r="J515" s="347"/>
      <c r="K515" s="347"/>
      <c r="L515" s="347"/>
      <c r="M515" s="347"/>
      <c r="N515" s="347"/>
      <c r="O515" s="347"/>
      <c r="P515" s="347"/>
      <c r="Q515" s="347"/>
      <c r="R515" s="347"/>
      <c r="S515" s="347"/>
      <c r="T515" s="347"/>
      <c r="U515" s="347"/>
      <c r="V515" s="347"/>
      <c r="W515" s="347"/>
      <c r="X515" s="347"/>
      <c r="Y515" s="347"/>
      <c r="Z515" s="347"/>
    </row>
    <row r="516" spans="1:26" ht="9.75" customHeight="1">
      <c r="A516" s="347"/>
      <c r="B516" s="382"/>
      <c r="C516" s="382"/>
      <c r="D516" s="382"/>
      <c r="E516" s="382"/>
      <c r="F516" s="382"/>
      <c r="G516" s="382"/>
      <c r="H516" s="347"/>
      <c r="I516" s="347"/>
      <c r="J516" s="347"/>
      <c r="K516" s="347"/>
      <c r="L516" s="347"/>
      <c r="M516" s="347"/>
      <c r="N516" s="347"/>
      <c r="O516" s="347"/>
      <c r="P516" s="347"/>
      <c r="Q516" s="347"/>
      <c r="R516" s="347"/>
      <c r="S516" s="347"/>
      <c r="T516" s="347"/>
      <c r="U516" s="347"/>
      <c r="V516" s="347"/>
      <c r="W516" s="347"/>
      <c r="X516" s="347"/>
      <c r="Y516" s="347"/>
      <c r="Z516" s="347"/>
    </row>
    <row r="517" spans="1:26" ht="9.75" customHeight="1">
      <c r="A517" s="347"/>
      <c r="B517" s="382"/>
      <c r="C517" s="382"/>
      <c r="D517" s="382"/>
      <c r="E517" s="382"/>
      <c r="F517" s="382"/>
      <c r="G517" s="382"/>
      <c r="H517" s="347"/>
      <c r="I517" s="347"/>
      <c r="J517" s="347"/>
      <c r="K517" s="347"/>
      <c r="L517" s="347"/>
      <c r="M517" s="347"/>
      <c r="N517" s="347"/>
      <c r="O517" s="347"/>
      <c r="P517" s="347"/>
      <c r="Q517" s="347"/>
      <c r="R517" s="347"/>
      <c r="S517" s="347"/>
      <c r="T517" s="347"/>
      <c r="U517" s="347"/>
      <c r="V517" s="347"/>
      <c r="W517" s="347"/>
      <c r="X517" s="347"/>
      <c r="Y517" s="347"/>
      <c r="Z517" s="347"/>
    </row>
    <row r="518" spans="1:26" ht="9.75" customHeight="1">
      <c r="A518" s="347"/>
      <c r="B518" s="382"/>
      <c r="C518" s="382"/>
      <c r="D518" s="382"/>
      <c r="E518" s="382"/>
      <c r="F518" s="382"/>
      <c r="G518" s="382"/>
      <c r="H518" s="347"/>
      <c r="I518" s="347"/>
      <c r="J518" s="347"/>
      <c r="K518" s="347"/>
      <c r="L518" s="347"/>
      <c r="M518" s="347"/>
      <c r="N518" s="347"/>
      <c r="O518" s="347"/>
      <c r="P518" s="347"/>
      <c r="Q518" s="347"/>
      <c r="R518" s="347"/>
      <c r="S518" s="347"/>
      <c r="T518" s="347"/>
      <c r="U518" s="347"/>
      <c r="V518" s="347"/>
      <c r="W518" s="347"/>
      <c r="X518" s="347"/>
      <c r="Y518" s="347"/>
      <c r="Z518" s="347"/>
    </row>
    <row r="519" spans="1:26" ht="9.75" customHeight="1">
      <c r="A519" s="347"/>
      <c r="B519" s="382"/>
      <c r="C519" s="382"/>
      <c r="D519" s="382"/>
      <c r="E519" s="382"/>
      <c r="F519" s="382"/>
      <c r="G519" s="382"/>
      <c r="H519" s="347"/>
      <c r="I519" s="347"/>
      <c r="J519" s="347"/>
      <c r="K519" s="347"/>
      <c r="L519" s="347"/>
      <c r="M519" s="347"/>
      <c r="N519" s="347"/>
      <c r="O519" s="347"/>
      <c r="P519" s="347"/>
      <c r="Q519" s="347"/>
      <c r="R519" s="347"/>
      <c r="S519" s="347"/>
      <c r="T519" s="347"/>
      <c r="U519" s="347"/>
      <c r="V519" s="347"/>
      <c r="W519" s="347"/>
      <c r="X519" s="347"/>
      <c r="Y519" s="347"/>
      <c r="Z519" s="347"/>
    </row>
    <row r="520" spans="1:26" ht="9.75" customHeight="1">
      <c r="A520" s="347"/>
      <c r="B520" s="382"/>
      <c r="C520" s="382"/>
      <c r="D520" s="382"/>
      <c r="E520" s="382"/>
      <c r="F520" s="382"/>
      <c r="G520" s="382"/>
      <c r="H520" s="347"/>
      <c r="I520" s="347"/>
      <c r="J520" s="347"/>
      <c r="K520" s="347"/>
      <c r="L520" s="347"/>
      <c r="M520" s="347"/>
      <c r="N520" s="347"/>
      <c r="O520" s="347"/>
      <c r="P520" s="347"/>
      <c r="Q520" s="347"/>
      <c r="R520" s="347"/>
      <c r="S520" s="347"/>
      <c r="T520" s="347"/>
      <c r="U520" s="347"/>
      <c r="V520" s="347"/>
      <c r="W520" s="347"/>
      <c r="X520" s="347"/>
      <c r="Y520" s="347"/>
      <c r="Z520" s="347"/>
    </row>
    <row r="521" spans="1:26" ht="9.75" customHeight="1">
      <c r="A521" s="347"/>
      <c r="B521" s="382"/>
      <c r="C521" s="382"/>
      <c r="D521" s="382"/>
      <c r="E521" s="382"/>
      <c r="F521" s="382"/>
      <c r="G521" s="382"/>
      <c r="H521" s="347"/>
      <c r="I521" s="347"/>
      <c r="J521" s="347"/>
      <c r="K521" s="347"/>
      <c r="L521" s="347"/>
      <c r="M521" s="347"/>
      <c r="N521" s="347"/>
      <c r="O521" s="347"/>
      <c r="P521" s="347"/>
      <c r="Q521" s="347"/>
      <c r="R521" s="347"/>
      <c r="S521" s="347"/>
      <c r="T521" s="347"/>
      <c r="U521" s="347"/>
      <c r="V521" s="347"/>
      <c r="W521" s="347"/>
      <c r="X521" s="347"/>
      <c r="Y521" s="347"/>
      <c r="Z521" s="347"/>
    </row>
    <row r="522" spans="1:26" ht="9.75" customHeight="1">
      <c r="A522" s="347"/>
      <c r="B522" s="382"/>
      <c r="C522" s="382"/>
      <c r="D522" s="382"/>
      <c r="E522" s="382"/>
      <c r="F522" s="382"/>
      <c r="G522" s="382"/>
      <c r="H522" s="347"/>
      <c r="I522" s="347"/>
      <c r="J522" s="347"/>
      <c r="K522" s="347"/>
      <c r="L522" s="347"/>
      <c r="M522" s="347"/>
      <c r="N522" s="347"/>
      <c r="O522" s="347"/>
      <c r="P522" s="347"/>
      <c r="Q522" s="347"/>
      <c r="R522" s="347"/>
      <c r="S522" s="347"/>
      <c r="T522" s="347"/>
      <c r="U522" s="347"/>
      <c r="V522" s="347"/>
      <c r="W522" s="347"/>
      <c r="X522" s="347"/>
      <c r="Y522" s="347"/>
      <c r="Z522" s="347"/>
    </row>
    <row r="523" spans="1:26" ht="9.75" customHeight="1">
      <c r="A523" s="347"/>
      <c r="B523" s="382"/>
      <c r="C523" s="382"/>
      <c r="D523" s="382"/>
      <c r="E523" s="382"/>
      <c r="F523" s="382"/>
      <c r="G523" s="382"/>
      <c r="H523" s="347"/>
      <c r="I523" s="347"/>
      <c r="J523" s="347"/>
      <c r="K523" s="347"/>
      <c r="L523" s="347"/>
      <c r="M523" s="347"/>
      <c r="N523" s="347"/>
      <c r="O523" s="347"/>
      <c r="P523" s="347"/>
      <c r="Q523" s="347"/>
      <c r="R523" s="347"/>
      <c r="S523" s="347"/>
      <c r="T523" s="347"/>
      <c r="U523" s="347"/>
      <c r="V523" s="347"/>
      <c r="W523" s="347"/>
      <c r="X523" s="347"/>
      <c r="Y523" s="347"/>
      <c r="Z523" s="347"/>
    </row>
    <row r="524" spans="1:26" ht="9.75" customHeight="1">
      <c r="A524" s="347"/>
      <c r="B524" s="382"/>
      <c r="C524" s="382"/>
      <c r="D524" s="382"/>
      <c r="E524" s="382"/>
      <c r="F524" s="382"/>
      <c r="G524" s="382"/>
      <c r="H524" s="347"/>
      <c r="I524" s="347"/>
      <c r="J524" s="347"/>
      <c r="K524" s="347"/>
      <c r="L524" s="347"/>
      <c r="M524" s="347"/>
      <c r="N524" s="347"/>
      <c r="O524" s="347"/>
      <c r="P524" s="347"/>
      <c r="Q524" s="347"/>
      <c r="R524" s="347"/>
      <c r="S524" s="347"/>
      <c r="T524" s="347"/>
      <c r="U524" s="347"/>
      <c r="V524" s="347"/>
      <c r="W524" s="347"/>
      <c r="X524" s="347"/>
      <c r="Y524" s="347"/>
      <c r="Z524" s="347"/>
    </row>
    <row r="525" spans="1:26" ht="9.75" customHeight="1">
      <c r="A525" s="347"/>
      <c r="B525" s="382"/>
      <c r="C525" s="382"/>
      <c r="D525" s="382"/>
      <c r="E525" s="382"/>
      <c r="F525" s="382"/>
      <c r="G525" s="382"/>
      <c r="H525" s="347"/>
      <c r="I525" s="347"/>
      <c r="J525" s="347"/>
      <c r="K525" s="347"/>
      <c r="L525" s="347"/>
      <c r="M525" s="347"/>
      <c r="N525" s="347"/>
      <c r="O525" s="347"/>
      <c r="P525" s="347"/>
      <c r="Q525" s="347"/>
      <c r="R525" s="347"/>
      <c r="S525" s="347"/>
      <c r="T525" s="347"/>
      <c r="U525" s="347"/>
      <c r="V525" s="347"/>
      <c r="W525" s="347"/>
      <c r="X525" s="347"/>
      <c r="Y525" s="347"/>
      <c r="Z525" s="347"/>
    </row>
    <row r="526" spans="1:26" ht="9.75" customHeight="1">
      <c r="A526" s="347"/>
      <c r="B526" s="382"/>
      <c r="C526" s="382"/>
      <c r="D526" s="382"/>
      <c r="E526" s="382"/>
      <c r="F526" s="382"/>
      <c r="G526" s="382"/>
      <c r="H526" s="347"/>
      <c r="I526" s="347"/>
      <c r="J526" s="347"/>
      <c r="K526" s="347"/>
      <c r="L526" s="347"/>
      <c r="M526" s="347"/>
      <c r="N526" s="347"/>
      <c r="O526" s="347"/>
      <c r="P526" s="347"/>
      <c r="Q526" s="347"/>
      <c r="R526" s="347"/>
      <c r="S526" s="347"/>
      <c r="T526" s="347"/>
      <c r="U526" s="347"/>
      <c r="V526" s="347"/>
      <c r="W526" s="347"/>
      <c r="X526" s="347"/>
      <c r="Y526" s="347"/>
      <c r="Z526" s="347"/>
    </row>
    <row r="527" spans="1:26" ht="9.75" customHeight="1">
      <c r="A527" s="347"/>
      <c r="B527" s="382"/>
      <c r="C527" s="382"/>
      <c r="D527" s="382"/>
      <c r="E527" s="382"/>
      <c r="F527" s="382"/>
      <c r="G527" s="382"/>
      <c r="H527" s="347"/>
      <c r="I527" s="347"/>
      <c r="J527" s="347"/>
      <c r="K527" s="347"/>
      <c r="L527" s="347"/>
      <c r="M527" s="347"/>
      <c r="N527" s="347"/>
      <c r="O527" s="347"/>
      <c r="P527" s="347"/>
      <c r="Q527" s="347"/>
      <c r="R527" s="347"/>
      <c r="S527" s="347"/>
      <c r="T527" s="347"/>
      <c r="U527" s="347"/>
      <c r="V527" s="347"/>
      <c r="W527" s="347"/>
      <c r="X527" s="347"/>
      <c r="Y527" s="347"/>
      <c r="Z527" s="347"/>
    </row>
    <row r="528" spans="1:26" ht="9.75" customHeight="1">
      <c r="A528" s="347"/>
      <c r="B528" s="382"/>
      <c r="C528" s="382"/>
      <c r="D528" s="382"/>
      <c r="E528" s="382"/>
      <c r="F528" s="382"/>
      <c r="G528" s="382"/>
      <c r="H528" s="347"/>
      <c r="I528" s="347"/>
      <c r="J528" s="347"/>
      <c r="K528" s="347"/>
      <c r="L528" s="347"/>
      <c r="M528" s="347"/>
      <c r="N528" s="347"/>
      <c r="O528" s="347"/>
      <c r="P528" s="347"/>
      <c r="Q528" s="347"/>
      <c r="R528" s="347"/>
      <c r="S528" s="347"/>
      <c r="T528" s="347"/>
      <c r="U528" s="347"/>
      <c r="V528" s="347"/>
      <c r="W528" s="347"/>
      <c r="X528" s="347"/>
      <c r="Y528" s="347"/>
      <c r="Z528" s="347"/>
    </row>
    <row r="529" spans="1:26" ht="9.75" customHeight="1">
      <c r="A529" s="347"/>
      <c r="B529" s="382"/>
      <c r="C529" s="382"/>
      <c r="D529" s="382"/>
      <c r="E529" s="382"/>
      <c r="F529" s="382"/>
      <c r="G529" s="382"/>
      <c r="H529" s="347"/>
      <c r="I529" s="347"/>
      <c r="J529" s="347"/>
      <c r="K529" s="347"/>
      <c r="L529" s="347"/>
      <c r="M529" s="347"/>
      <c r="N529" s="347"/>
      <c r="O529" s="347"/>
      <c r="P529" s="347"/>
      <c r="Q529" s="347"/>
      <c r="R529" s="347"/>
      <c r="S529" s="347"/>
      <c r="T529" s="347"/>
      <c r="U529" s="347"/>
      <c r="V529" s="347"/>
      <c r="W529" s="347"/>
      <c r="X529" s="347"/>
      <c r="Y529" s="347"/>
      <c r="Z529" s="347"/>
    </row>
    <row r="530" spans="1:26" ht="9.75" customHeight="1">
      <c r="A530" s="347"/>
      <c r="B530" s="382"/>
      <c r="C530" s="382"/>
      <c r="D530" s="382"/>
      <c r="E530" s="382"/>
      <c r="F530" s="382"/>
      <c r="G530" s="382"/>
      <c r="H530" s="347"/>
      <c r="I530" s="347"/>
      <c r="J530" s="347"/>
      <c r="K530" s="347"/>
      <c r="L530" s="347"/>
      <c r="M530" s="347"/>
      <c r="N530" s="347"/>
      <c r="O530" s="347"/>
      <c r="P530" s="347"/>
      <c r="Q530" s="347"/>
      <c r="R530" s="347"/>
      <c r="S530" s="347"/>
      <c r="T530" s="347"/>
      <c r="U530" s="347"/>
      <c r="V530" s="347"/>
      <c r="W530" s="347"/>
      <c r="X530" s="347"/>
      <c r="Y530" s="347"/>
      <c r="Z530" s="347"/>
    </row>
    <row r="531" spans="1:26" ht="9.75" customHeight="1">
      <c r="A531" s="347"/>
      <c r="B531" s="382"/>
      <c r="C531" s="382"/>
      <c r="D531" s="382"/>
      <c r="E531" s="382"/>
      <c r="F531" s="382"/>
      <c r="G531" s="382"/>
      <c r="H531" s="347"/>
      <c r="I531" s="347"/>
      <c r="J531" s="347"/>
      <c r="K531" s="347"/>
      <c r="L531" s="347"/>
      <c r="M531" s="347"/>
      <c r="N531" s="347"/>
      <c r="O531" s="347"/>
      <c r="P531" s="347"/>
      <c r="Q531" s="347"/>
      <c r="R531" s="347"/>
      <c r="S531" s="347"/>
      <c r="T531" s="347"/>
      <c r="U531" s="347"/>
      <c r="V531" s="347"/>
      <c r="W531" s="347"/>
      <c r="X531" s="347"/>
      <c r="Y531" s="347"/>
      <c r="Z531" s="347"/>
    </row>
    <row r="532" spans="1:26" ht="9.75" customHeight="1">
      <c r="A532" s="347"/>
      <c r="B532" s="382"/>
      <c r="C532" s="382"/>
      <c r="D532" s="382"/>
      <c r="E532" s="382"/>
      <c r="F532" s="382"/>
      <c r="G532" s="382"/>
      <c r="H532" s="347"/>
      <c r="I532" s="347"/>
      <c r="J532" s="347"/>
      <c r="K532" s="347"/>
      <c r="L532" s="347"/>
      <c r="M532" s="347"/>
      <c r="N532" s="347"/>
      <c r="O532" s="347"/>
      <c r="P532" s="347"/>
      <c r="Q532" s="347"/>
      <c r="R532" s="347"/>
      <c r="S532" s="347"/>
      <c r="T532" s="347"/>
      <c r="U532" s="347"/>
      <c r="V532" s="347"/>
      <c r="W532" s="347"/>
      <c r="X532" s="347"/>
      <c r="Y532" s="347"/>
      <c r="Z532" s="347"/>
    </row>
    <row r="533" spans="1:26" ht="9.75" customHeight="1">
      <c r="A533" s="347"/>
      <c r="B533" s="382"/>
      <c r="C533" s="382"/>
      <c r="D533" s="382"/>
      <c r="E533" s="382"/>
      <c r="F533" s="382"/>
      <c r="G533" s="382"/>
      <c r="H533" s="347"/>
      <c r="I533" s="347"/>
      <c r="J533" s="347"/>
      <c r="K533" s="347"/>
      <c r="L533" s="347"/>
      <c r="M533" s="347"/>
      <c r="N533" s="347"/>
      <c r="O533" s="347"/>
      <c r="P533" s="347"/>
      <c r="Q533" s="347"/>
      <c r="R533" s="347"/>
      <c r="S533" s="347"/>
      <c r="T533" s="347"/>
      <c r="U533" s="347"/>
      <c r="V533" s="347"/>
      <c r="W533" s="347"/>
      <c r="X533" s="347"/>
      <c r="Y533" s="347"/>
      <c r="Z533" s="347"/>
    </row>
    <row r="534" spans="1:26" ht="9.75" customHeight="1">
      <c r="A534" s="347"/>
      <c r="B534" s="382"/>
      <c r="C534" s="382"/>
      <c r="D534" s="382"/>
      <c r="E534" s="382"/>
      <c r="F534" s="382"/>
      <c r="G534" s="382"/>
      <c r="H534" s="347"/>
      <c r="I534" s="347"/>
      <c r="J534" s="347"/>
      <c r="K534" s="347"/>
      <c r="L534" s="347"/>
      <c r="M534" s="347"/>
      <c r="N534" s="347"/>
      <c r="O534" s="347"/>
      <c r="P534" s="347"/>
      <c r="Q534" s="347"/>
      <c r="R534" s="347"/>
      <c r="S534" s="347"/>
      <c r="T534" s="347"/>
      <c r="U534" s="347"/>
      <c r="V534" s="347"/>
      <c r="W534" s="347"/>
      <c r="X534" s="347"/>
      <c r="Y534" s="347"/>
      <c r="Z534" s="347"/>
    </row>
    <row r="535" spans="1:26" ht="9.75" customHeight="1">
      <c r="A535" s="347"/>
      <c r="B535" s="382"/>
      <c r="C535" s="382"/>
      <c r="D535" s="382"/>
      <c r="E535" s="382"/>
      <c r="F535" s="382"/>
      <c r="G535" s="382"/>
      <c r="H535" s="347"/>
      <c r="I535" s="347"/>
      <c r="J535" s="347"/>
      <c r="K535" s="347"/>
      <c r="L535" s="347"/>
      <c r="M535" s="347"/>
      <c r="N535" s="347"/>
      <c r="O535" s="347"/>
      <c r="P535" s="347"/>
      <c r="Q535" s="347"/>
      <c r="R535" s="347"/>
      <c r="S535" s="347"/>
      <c r="T535" s="347"/>
      <c r="U535" s="347"/>
      <c r="V535" s="347"/>
      <c r="W535" s="347"/>
      <c r="X535" s="347"/>
      <c r="Y535" s="347"/>
      <c r="Z535" s="347"/>
    </row>
    <row r="536" spans="1:26" ht="9.75" customHeight="1">
      <c r="A536" s="347"/>
      <c r="B536" s="382"/>
      <c r="C536" s="382"/>
      <c r="D536" s="382"/>
      <c r="E536" s="382"/>
      <c r="F536" s="382"/>
      <c r="G536" s="382"/>
      <c r="H536" s="347"/>
      <c r="I536" s="347"/>
      <c r="J536" s="347"/>
      <c r="K536" s="347"/>
      <c r="L536" s="347"/>
      <c r="M536" s="347"/>
      <c r="N536" s="347"/>
      <c r="O536" s="347"/>
      <c r="P536" s="347"/>
      <c r="Q536" s="347"/>
      <c r="R536" s="347"/>
      <c r="S536" s="347"/>
      <c r="T536" s="347"/>
      <c r="U536" s="347"/>
      <c r="V536" s="347"/>
      <c r="W536" s="347"/>
      <c r="X536" s="347"/>
      <c r="Y536" s="347"/>
      <c r="Z536" s="347"/>
    </row>
    <row r="537" spans="1:26" ht="9.75" customHeight="1">
      <c r="A537" s="347"/>
      <c r="B537" s="382"/>
      <c r="C537" s="382"/>
      <c r="D537" s="382"/>
      <c r="E537" s="382"/>
      <c r="F537" s="382"/>
      <c r="G537" s="382"/>
      <c r="H537" s="347"/>
      <c r="I537" s="347"/>
      <c r="J537" s="347"/>
      <c r="K537" s="347"/>
      <c r="L537" s="347"/>
      <c r="M537" s="347"/>
      <c r="N537" s="347"/>
      <c r="O537" s="347"/>
      <c r="P537" s="347"/>
      <c r="Q537" s="347"/>
      <c r="R537" s="347"/>
      <c r="S537" s="347"/>
      <c r="T537" s="347"/>
      <c r="U537" s="347"/>
      <c r="V537" s="347"/>
      <c r="W537" s="347"/>
      <c r="X537" s="347"/>
      <c r="Y537" s="347"/>
      <c r="Z537" s="347"/>
    </row>
    <row r="538" spans="1:26" ht="9.75" customHeight="1">
      <c r="A538" s="347"/>
      <c r="B538" s="382"/>
      <c r="C538" s="382"/>
      <c r="D538" s="382"/>
      <c r="E538" s="382"/>
      <c r="F538" s="382"/>
      <c r="G538" s="382"/>
      <c r="H538" s="347"/>
      <c r="I538" s="347"/>
      <c r="J538" s="347"/>
      <c r="K538" s="347"/>
      <c r="L538" s="347"/>
      <c r="M538" s="347"/>
      <c r="N538" s="347"/>
      <c r="O538" s="347"/>
      <c r="P538" s="347"/>
      <c r="Q538" s="347"/>
      <c r="R538" s="347"/>
      <c r="S538" s="347"/>
      <c r="T538" s="347"/>
      <c r="U538" s="347"/>
      <c r="V538" s="347"/>
      <c r="W538" s="347"/>
      <c r="X538" s="347"/>
      <c r="Y538" s="347"/>
      <c r="Z538" s="347"/>
    </row>
    <row r="539" spans="1:26" ht="9.75" customHeight="1">
      <c r="A539" s="347"/>
      <c r="B539" s="382"/>
      <c r="C539" s="382"/>
      <c r="D539" s="382"/>
      <c r="E539" s="382"/>
      <c r="F539" s="382"/>
      <c r="G539" s="382"/>
      <c r="H539" s="347"/>
      <c r="I539" s="347"/>
      <c r="J539" s="347"/>
      <c r="K539" s="347"/>
      <c r="L539" s="347"/>
      <c r="M539" s="347"/>
      <c r="N539" s="347"/>
      <c r="O539" s="347"/>
      <c r="P539" s="347"/>
      <c r="Q539" s="347"/>
      <c r="R539" s="347"/>
      <c r="S539" s="347"/>
      <c r="T539" s="347"/>
      <c r="U539" s="347"/>
      <c r="V539" s="347"/>
      <c r="W539" s="347"/>
      <c r="X539" s="347"/>
      <c r="Y539" s="347"/>
      <c r="Z539" s="347"/>
    </row>
    <row r="540" spans="1:26" ht="9.75" customHeight="1">
      <c r="A540" s="347"/>
      <c r="B540" s="382"/>
      <c r="C540" s="382"/>
      <c r="D540" s="382"/>
      <c r="E540" s="382"/>
      <c r="F540" s="382"/>
      <c r="G540" s="382"/>
      <c r="H540" s="347"/>
      <c r="I540" s="347"/>
      <c r="J540" s="347"/>
      <c r="K540" s="347"/>
      <c r="L540" s="347"/>
      <c r="M540" s="347"/>
      <c r="N540" s="347"/>
      <c r="O540" s="347"/>
      <c r="P540" s="347"/>
      <c r="Q540" s="347"/>
      <c r="R540" s="347"/>
      <c r="S540" s="347"/>
      <c r="T540" s="347"/>
      <c r="U540" s="347"/>
      <c r="V540" s="347"/>
      <c r="W540" s="347"/>
      <c r="X540" s="347"/>
      <c r="Y540" s="347"/>
      <c r="Z540" s="347"/>
    </row>
    <row r="541" spans="1:26" ht="9.75" customHeight="1">
      <c r="A541" s="347"/>
      <c r="B541" s="382"/>
      <c r="C541" s="382"/>
      <c r="D541" s="382"/>
      <c r="E541" s="382"/>
      <c r="F541" s="382"/>
      <c r="G541" s="382"/>
      <c r="H541" s="347"/>
      <c r="I541" s="347"/>
      <c r="J541" s="347"/>
      <c r="K541" s="347"/>
      <c r="L541" s="347"/>
      <c r="M541" s="347"/>
      <c r="N541" s="347"/>
      <c r="O541" s="347"/>
      <c r="P541" s="347"/>
      <c r="Q541" s="347"/>
      <c r="R541" s="347"/>
      <c r="S541" s="347"/>
      <c r="T541" s="347"/>
      <c r="U541" s="347"/>
      <c r="V541" s="347"/>
      <c r="W541" s="347"/>
      <c r="X541" s="347"/>
      <c r="Y541" s="347"/>
      <c r="Z541" s="347"/>
    </row>
    <row r="542" spans="1:26" ht="9.75" customHeight="1">
      <c r="A542" s="347"/>
      <c r="B542" s="382"/>
      <c r="C542" s="382"/>
      <c r="D542" s="382"/>
      <c r="E542" s="382"/>
      <c r="F542" s="382"/>
      <c r="G542" s="382"/>
      <c r="H542" s="347"/>
      <c r="I542" s="347"/>
      <c r="J542" s="347"/>
      <c r="K542" s="347"/>
      <c r="L542" s="347"/>
      <c r="M542" s="347"/>
      <c r="N542" s="347"/>
      <c r="O542" s="347"/>
      <c r="P542" s="347"/>
      <c r="Q542" s="347"/>
      <c r="R542" s="347"/>
      <c r="S542" s="347"/>
      <c r="T542" s="347"/>
      <c r="U542" s="347"/>
      <c r="V542" s="347"/>
      <c r="W542" s="347"/>
      <c r="X542" s="347"/>
      <c r="Y542" s="347"/>
      <c r="Z542" s="347"/>
    </row>
    <row r="543" spans="1:26" ht="9.75" customHeight="1">
      <c r="A543" s="347"/>
      <c r="B543" s="382"/>
      <c r="C543" s="382"/>
      <c r="D543" s="382"/>
      <c r="E543" s="382"/>
      <c r="F543" s="382"/>
      <c r="G543" s="382"/>
      <c r="H543" s="347"/>
      <c r="I543" s="347"/>
      <c r="J543" s="347"/>
      <c r="K543" s="347"/>
      <c r="L543" s="347"/>
      <c r="M543" s="347"/>
      <c r="N543" s="347"/>
      <c r="O543" s="347"/>
      <c r="P543" s="347"/>
      <c r="Q543" s="347"/>
      <c r="R543" s="347"/>
      <c r="S543" s="347"/>
      <c r="T543" s="347"/>
      <c r="U543" s="347"/>
      <c r="V543" s="347"/>
      <c r="W543" s="347"/>
      <c r="X543" s="347"/>
      <c r="Y543" s="347"/>
      <c r="Z543" s="347"/>
    </row>
    <row r="544" spans="1:26" ht="9.75" customHeight="1">
      <c r="A544" s="347"/>
      <c r="B544" s="382"/>
      <c r="C544" s="382"/>
      <c r="D544" s="382"/>
      <c r="E544" s="382"/>
      <c r="F544" s="382"/>
      <c r="G544" s="382"/>
      <c r="H544" s="347"/>
      <c r="I544" s="347"/>
      <c r="J544" s="347"/>
      <c r="K544" s="347"/>
      <c r="L544" s="347"/>
      <c r="M544" s="347"/>
      <c r="N544" s="347"/>
      <c r="O544" s="347"/>
      <c r="P544" s="347"/>
      <c r="Q544" s="347"/>
      <c r="R544" s="347"/>
      <c r="S544" s="347"/>
      <c r="T544" s="347"/>
      <c r="U544" s="347"/>
      <c r="V544" s="347"/>
      <c r="W544" s="347"/>
      <c r="X544" s="347"/>
      <c r="Y544" s="347"/>
      <c r="Z544" s="347"/>
    </row>
    <row r="545" spans="1:26" ht="9.75" customHeight="1">
      <c r="A545" s="347"/>
      <c r="B545" s="382"/>
      <c r="C545" s="382"/>
      <c r="D545" s="382"/>
      <c r="E545" s="382"/>
      <c r="F545" s="382"/>
      <c r="G545" s="382"/>
      <c r="H545" s="347"/>
      <c r="I545" s="347"/>
      <c r="J545" s="347"/>
      <c r="K545" s="347"/>
      <c r="L545" s="347"/>
      <c r="M545" s="347"/>
      <c r="N545" s="347"/>
      <c r="O545" s="347"/>
      <c r="P545" s="347"/>
      <c r="Q545" s="347"/>
      <c r="R545" s="347"/>
      <c r="S545" s="347"/>
      <c r="T545" s="347"/>
      <c r="U545" s="347"/>
      <c r="V545" s="347"/>
      <c r="W545" s="347"/>
      <c r="X545" s="347"/>
      <c r="Y545" s="347"/>
      <c r="Z545" s="347"/>
    </row>
    <row r="546" spans="1:26" ht="9.75" customHeight="1">
      <c r="A546" s="347"/>
      <c r="B546" s="382"/>
      <c r="C546" s="382"/>
      <c r="D546" s="382"/>
      <c r="E546" s="382"/>
      <c r="F546" s="382"/>
      <c r="G546" s="382"/>
      <c r="H546" s="347"/>
      <c r="I546" s="347"/>
      <c r="J546" s="347"/>
      <c r="K546" s="347"/>
      <c r="L546" s="347"/>
      <c r="M546" s="347"/>
      <c r="N546" s="347"/>
      <c r="O546" s="347"/>
      <c r="P546" s="347"/>
      <c r="Q546" s="347"/>
      <c r="R546" s="347"/>
      <c r="S546" s="347"/>
      <c r="T546" s="347"/>
      <c r="U546" s="347"/>
      <c r="V546" s="347"/>
      <c r="W546" s="347"/>
      <c r="X546" s="347"/>
      <c r="Y546" s="347"/>
      <c r="Z546" s="347"/>
    </row>
    <row r="547" spans="1:26" ht="9.75" customHeight="1">
      <c r="A547" s="347"/>
      <c r="B547" s="382"/>
      <c r="C547" s="382"/>
      <c r="D547" s="382"/>
      <c r="E547" s="382"/>
      <c r="F547" s="382"/>
      <c r="G547" s="382"/>
      <c r="H547" s="347"/>
      <c r="I547" s="347"/>
      <c r="J547" s="347"/>
      <c r="K547" s="347"/>
      <c r="L547" s="347"/>
      <c r="M547" s="347"/>
      <c r="N547" s="347"/>
      <c r="O547" s="347"/>
      <c r="P547" s="347"/>
      <c r="Q547" s="347"/>
      <c r="R547" s="347"/>
      <c r="S547" s="347"/>
      <c r="T547" s="347"/>
      <c r="U547" s="347"/>
      <c r="V547" s="347"/>
      <c r="W547" s="347"/>
      <c r="X547" s="347"/>
      <c r="Y547" s="347"/>
      <c r="Z547" s="347"/>
    </row>
    <row r="548" spans="1:26" ht="9.75" customHeight="1">
      <c r="A548" s="347"/>
      <c r="B548" s="382"/>
      <c r="C548" s="382"/>
      <c r="D548" s="382"/>
      <c r="E548" s="382"/>
      <c r="F548" s="382"/>
      <c r="G548" s="382"/>
      <c r="H548" s="347"/>
      <c r="I548" s="347"/>
      <c r="J548" s="347"/>
      <c r="K548" s="347"/>
      <c r="L548" s="347"/>
      <c r="M548" s="347"/>
      <c r="N548" s="347"/>
      <c r="O548" s="347"/>
      <c r="P548" s="347"/>
      <c r="Q548" s="347"/>
      <c r="R548" s="347"/>
      <c r="S548" s="347"/>
      <c r="T548" s="347"/>
      <c r="U548" s="347"/>
      <c r="V548" s="347"/>
      <c r="W548" s="347"/>
      <c r="X548" s="347"/>
      <c r="Y548" s="347"/>
      <c r="Z548" s="347"/>
    </row>
    <row r="549" spans="1:26" ht="9.75" customHeight="1">
      <c r="A549" s="347"/>
      <c r="B549" s="382"/>
      <c r="C549" s="382"/>
      <c r="D549" s="382"/>
      <c r="E549" s="382"/>
      <c r="F549" s="382"/>
      <c r="G549" s="382"/>
      <c r="H549" s="347"/>
      <c r="I549" s="347"/>
      <c r="J549" s="347"/>
      <c r="K549" s="347"/>
      <c r="L549" s="347"/>
      <c r="M549" s="347"/>
      <c r="N549" s="347"/>
      <c r="O549" s="347"/>
      <c r="P549" s="347"/>
      <c r="Q549" s="347"/>
      <c r="R549" s="347"/>
      <c r="S549" s="347"/>
      <c r="T549" s="347"/>
      <c r="U549" s="347"/>
      <c r="V549" s="347"/>
      <c r="W549" s="347"/>
      <c r="X549" s="347"/>
      <c r="Y549" s="347"/>
      <c r="Z549" s="347"/>
    </row>
    <row r="550" spans="1:26" ht="9.75" customHeight="1">
      <c r="A550" s="347"/>
      <c r="B550" s="382"/>
      <c r="C550" s="382"/>
      <c r="D550" s="382"/>
      <c r="E550" s="382"/>
      <c r="F550" s="382"/>
      <c r="G550" s="382"/>
      <c r="H550" s="347"/>
      <c r="I550" s="347"/>
      <c r="J550" s="347"/>
      <c r="K550" s="347"/>
      <c r="L550" s="347"/>
      <c r="M550" s="347"/>
      <c r="N550" s="347"/>
      <c r="O550" s="347"/>
      <c r="P550" s="347"/>
      <c r="Q550" s="347"/>
      <c r="R550" s="347"/>
      <c r="S550" s="347"/>
      <c r="T550" s="347"/>
      <c r="U550" s="347"/>
      <c r="V550" s="347"/>
      <c r="W550" s="347"/>
      <c r="X550" s="347"/>
      <c r="Y550" s="347"/>
      <c r="Z550" s="347"/>
    </row>
    <row r="551" spans="1:26" ht="9.75" customHeight="1">
      <c r="A551" s="347"/>
      <c r="B551" s="382"/>
      <c r="C551" s="382"/>
      <c r="D551" s="382"/>
      <c r="E551" s="382"/>
      <c r="F551" s="382"/>
      <c r="G551" s="382"/>
      <c r="H551" s="347"/>
      <c r="I551" s="347"/>
      <c r="J551" s="347"/>
      <c r="K551" s="347"/>
      <c r="L551" s="347"/>
      <c r="M551" s="347"/>
      <c r="N551" s="347"/>
      <c r="O551" s="347"/>
      <c r="P551" s="347"/>
      <c r="Q551" s="347"/>
      <c r="R551" s="347"/>
      <c r="S551" s="347"/>
      <c r="T551" s="347"/>
      <c r="U551" s="347"/>
      <c r="V551" s="347"/>
      <c r="W551" s="347"/>
      <c r="X551" s="347"/>
      <c r="Y551" s="347"/>
      <c r="Z551" s="347"/>
    </row>
    <row r="552" spans="1:26" ht="9.75" customHeight="1">
      <c r="A552" s="347"/>
      <c r="B552" s="382"/>
      <c r="C552" s="382"/>
      <c r="D552" s="382"/>
      <c r="E552" s="382"/>
      <c r="F552" s="382"/>
      <c r="G552" s="382"/>
      <c r="H552" s="347"/>
      <c r="I552" s="347"/>
      <c r="J552" s="347"/>
      <c r="K552" s="347"/>
      <c r="L552" s="347"/>
      <c r="M552" s="347"/>
      <c r="N552" s="347"/>
      <c r="O552" s="347"/>
      <c r="P552" s="347"/>
      <c r="Q552" s="347"/>
      <c r="R552" s="347"/>
      <c r="S552" s="347"/>
      <c r="T552" s="347"/>
      <c r="U552" s="347"/>
      <c r="V552" s="347"/>
      <c r="W552" s="347"/>
      <c r="X552" s="347"/>
      <c r="Y552" s="347"/>
      <c r="Z552" s="347"/>
    </row>
    <row r="553" spans="1:26" ht="9.75" customHeight="1">
      <c r="A553" s="347"/>
      <c r="B553" s="382"/>
      <c r="C553" s="382"/>
      <c r="D553" s="382"/>
      <c r="E553" s="382"/>
      <c r="F553" s="382"/>
      <c r="G553" s="382"/>
      <c r="H553" s="347"/>
      <c r="I553" s="347"/>
      <c r="J553" s="347"/>
      <c r="K553" s="347"/>
      <c r="L553" s="347"/>
      <c r="M553" s="347"/>
      <c r="N553" s="347"/>
      <c r="O553" s="347"/>
      <c r="P553" s="347"/>
      <c r="Q553" s="347"/>
      <c r="R553" s="347"/>
      <c r="S553" s="347"/>
      <c r="T553" s="347"/>
      <c r="U553" s="347"/>
      <c r="V553" s="347"/>
      <c r="W553" s="347"/>
      <c r="X553" s="347"/>
      <c r="Y553" s="347"/>
      <c r="Z553" s="347"/>
    </row>
    <row r="554" spans="1:26" ht="9.75" customHeight="1">
      <c r="A554" s="347"/>
      <c r="B554" s="382"/>
      <c r="C554" s="382"/>
      <c r="D554" s="382"/>
      <c r="E554" s="382"/>
      <c r="F554" s="382"/>
      <c r="G554" s="382"/>
      <c r="H554" s="347"/>
      <c r="I554" s="347"/>
      <c r="J554" s="347"/>
      <c r="K554" s="347"/>
      <c r="L554" s="347"/>
      <c r="M554" s="347"/>
      <c r="N554" s="347"/>
      <c r="O554" s="347"/>
      <c r="P554" s="347"/>
      <c r="Q554" s="347"/>
      <c r="R554" s="347"/>
      <c r="S554" s="347"/>
      <c r="T554" s="347"/>
      <c r="U554" s="347"/>
      <c r="V554" s="347"/>
      <c r="W554" s="347"/>
      <c r="X554" s="347"/>
      <c r="Y554" s="347"/>
      <c r="Z554" s="347"/>
    </row>
    <row r="555" spans="1:26" ht="9.75" customHeight="1">
      <c r="A555" s="347"/>
      <c r="B555" s="382"/>
      <c r="C555" s="382"/>
      <c r="D555" s="382"/>
      <c r="E555" s="382"/>
      <c r="F555" s="382"/>
      <c r="G555" s="382"/>
      <c r="H555" s="347"/>
      <c r="I555" s="347"/>
      <c r="J555" s="347"/>
      <c r="K555" s="347"/>
      <c r="L555" s="347"/>
      <c r="M555" s="347"/>
      <c r="N555" s="347"/>
      <c r="O555" s="347"/>
      <c r="P555" s="347"/>
      <c r="Q555" s="347"/>
      <c r="R555" s="347"/>
      <c r="S555" s="347"/>
      <c r="T555" s="347"/>
      <c r="U555" s="347"/>
      <c r="V555" s="347"/>
      <c r="W555" s="347"/>
      <c r="X555" s="347"/>
      <c r="Y555" s="347"/>
      <c r="Z555" s="347"/>
    </row>
    <row r="556" spans="1:26" ht="9.75" customHeight="1">
      <c r="A556" s="347"/>
      <c r="B556" s="382"/>
      <c r="C556" s="382"/>
      <c r="D556" s="382"/>
      <c r="E556" s="382"/>
      <c r="F556" s="382"/>
      <c r="G556" s="382"/>
      <c r="H556" s="347"/>
      <c r="I556" s="347"/>
      <c r="J556" s="347"/>
      <c r="K556" s="347"/>
      <c r="L556" s="347"/>
      <c r="M556" s="347"/>
      <c r="N556" s="347"/>
      <c r="O556" s="347"/>
      <c r="P556" s="347"/>
      <c r="Q556" s="347"/>
      <c r="R556" s="347"/>
      <c r="S556" s="347"/>
      <c r="T556" s="347"/>
      <c r="U556" s="347"/>
      <c r="V556" s="347"/>
      <c r="W556" s="347"/>
      <c r="X556" s="347"/>
      <c r="Y556" s="347"/>
      <c r="Z556" s="347"/>
    </row>
    <row r="557" spans="1:26" ht="9.75" customHeight="1">
      <c r="A557" s="347"/>
      <c r="B557" s="382"/>
      <c r="C557" s="382"/>
      <c r="D557" s="382"/>
      <c r="E557" s="382"/>
      <c r="F557" s="382"/>
      <c r="G557" s="382"/>
      <c r="H557" s="347"/>
      <c r="I557" s="347"/>
      <c r="J557" s="347"/>
      <c r="K557" s="347"/>
      <c r="L557" s="347"/>
      <c r="M557" s="347"/>
      <c r="N557" s="347"/>
      <c r="O557" s="347"/>
      <c r="P557" s="347"/>
      <c r="Q557" s="347"/>
      <c r="R557" s="347"/>
      <c r="S557" s="347"/>
      <c r="T557" s="347"/>
      <c r="U557" s="347"/>
      <c r="V557" s="347"/>
      <c r="W557" s="347"/>
      <c r="X557" s="347"/>
      <c r="Y557" s="347"/>
      <c r="Z557" s="347"/>
    </row>
    <row r="558" spans="1:26" ht="9.75" customHeight="1">
      <c r="A558" s="347"/>
      <c r="B558" s="382"/>
      <c r="C558" s="382"/>
      <c r="D558" s="382"/>
      <c r="E558" s="382"/>
      <c r="F558" s="382"/>
      <c r="G558" s="382"/>
      <c r="H558" s="347"/>
      <c r="I558" s="347"/>
      <c r="J558" s="347"/>
      <c r="K558" s="347"/>
      <c r="L558" s="347"/>
      <c r="M558" s="347"/>
      <c r="N558" s="347"/>
      <c r="O558" s="347"/>
      <c r="P558" s="347"/>
      <c r="Q558" s="347"/>
      <c r="R558" s="347"/>
      <c r="S558" s="347"/>
      <c r="T558" s="347"/>
      <c r="U558" s="347"/>
      <c r="V558" s="347"/>
      <c r="W558" s="347"/>
      <c r="X558" s="347"/>
      <c r="Y558" s="347"/>
      <c r="Z558" s="347"/>
    </row>
    <row r="559" spans="1:26" ht="9.75" customHeight="1">
      <c r="A559" s="347"/>
      <c r="B559" s="382"/>
      <c r="C559" s="382"/>
      <c r="D559" s="382"/>
      <c r="E559" s="382"/>
      <c r="F559" s="382"/>
      <c r="G559" s="382"/>
      <c r="H559" s="347"/>
      <c r="I559" s="347"/>
      <c r="J559" s="347"/>
      <c r="K559" s="347"/>
      <c r="L559" s="347"/>
      <c r="M559" s="347"/>
      <c r="N559" s="347"/>
      <c r="O559" s="347"/>
      <c r="P559" s="347"/>
      <c r="Q559" s="347"/>
      <c r="R559" s="347"/>
      <c r="S559" s="347"/>
      <c r="T559" s="347"/>
      <c r="U559" s="347"/>
      <c r="V559" s="347"/>
      <c r="W559" s="347"/>
      <c r="X559" s="347"/>
      <c r="Y559" s="347"/>
      <c r="Z559" s="347"/>
    </row>
    <row r="560" spans="1:26" ht="9.75" customHeight="1">
      <c r="A560" s="347"/>
      <c r="B560" s="382"/>
      <c r="C560" s="382"/>
      <c r="D560" s="382"/>
      <c r="E560" s="382"/>
      <c r="F560" s="382"/>
      <c r="G560" s="382"/>
      <c r="H560" s="347"/>
      <c r="I560" s="347"/>
      <c r="J560" s="347"/>
      <c r="K560" s="347"/>
      <c r="L560" s="347"/>
      <c r="M560" s="347"/>
      <c r="N560" s="347"/>
      <c r="O560" s="347"/>
      <c r="P560" s="347"/>
      <c r="Q560" s="347"/>
      <c r="R560" s="347"/>
      <c r="S560" s="347"/>
      <c r="T560" s="347"/>
      <c r="U560" s="347"/>
      <c r="V560" s="347"/>
      <c r="W560" s="347"/>
      <c r="X560" s="347"/>
      <c r="Y560" s="347"/>
      <c r="Z560" s="347"/>
    </row>
    <row r="561" spans="1:26" ht="9.75" customHeight="1">
      <c r="A561" s="347"/>
      <c r="B561" s="382"/>
      <c r="C561" s="382"/>
      <c r="D561" s="382"/>
      <c r="E561" s="382"/>
      <c r="F561" s="382"/>
      <c r="G561" s="382"/>
      <c r="H561" s="347"/>
      <c r="I561" s="347"/>
      <c r="J561" s="347"/>
      <c r="K561" s="347"/>
      <c r="L561" s="347"/>
      <c r="M561" s="347"/>
      <c r="N561" s="347"/>
      <c r="O561" s="347"/>
      <c r="P561" s="347"/>
      <c r="Q561" s="347"/>
      <c r="R561" s="347"/>
      <c r="S561" s="347"/>
      <c r="T561" s="347"/>
      <c r="U561" s="347"/>
      <c r="V561" s="347"/>
      <c r="W561" s="347"/>
      <c r="X561" s="347"/>
      <c r="Y561" s="347"/>
      <c r="Z561" s="347"/>
    </row>
    <row r="562" spans="1:26" ht="9.75" customHeight="1">
      <c r="A562" s="347"/>
      <c r="B562" s="382"/>
      <c r="C562" s="382"/>
      <c r="D562" s="382"/>
      <c r="E562" s="382"/>
      <c r="F562" s="382"/>
      <c r="G562" s="382"/>
      <c r="H562" s="347"/>
      <c r="I562" s="347"/>
      <c r="J562" s="347"/>
      <c r="K562" s="347"/>
      <c r="L562" s="347"/>
      <c r="M562" s="347"/>
      <c r="N562" s="347"/>
      <c r="O562" s="347"/>
      <c r="P562" s="347"/>
      <c r="Q562" s="347"/>
      <c r="R562" s="347"/>
      <c r="S562" s="347"/>
      <c r="T562" s="347"/>
      <c r="U562" s="347"/>
      <c r="V562" s="347"/>
      <c r="W562" s="347"/>
      <c r="X562" s="347"/>
      <c r="Y562" s="347"/>
      <c r="Z562" s="347"/>
    </row>
    <row r="563" spans="1:26" ht="9.75" customHeight="1">
      <c r="A563" s="347"/>
      <c r="B563" s="382"/>
      <c r="C563" s="382"/>
      <c r="D563" s="382"/>
      <c r="E563" s="382"/>
      <c r="F563" s="382"/>
      <c r="G563" s="382"/>
      <c r="H563" s="347"/>
      <c r="I563" s="347"/>
      <c r="J563" s="347"/>
      <c r="K563" s="347"/>
      <c r="L563" s="347"/>
      <c r="M563" s="347"/>
      <c r="N563" s="347"/>
      <c r="O563" s="347"/>
      <c r="P563" s="347"/>
      <c r="Q563" s="347"/>
      <c r="R563" s="347"/>
      <c r="S563" s="347"/>
      <c r="T563" s="347"/>
      <c r="U563" s="347"/>
      <c r="V563" s="347"/>
      <c r="W563" s="347"/>
      <c r="X563" s="347"/>
      <c r="Y563" s="347"/>
      <c r="Z563" s="347"/>
    </row>
    <row r="564" spans="1:26" ht="9.75" customHeight="1">
      <c r="A564" s="347"/>
      <c r="B564" s="382"/>
      <c r="C564" s="382"/>
      <c r="D564" s="382"/>
      <c r="E564" s="382"/>
      <c r="F564" s="382"/>
      <c r="G564" s="382"/>
      <c r="H564" s="347"/>
      <c r="I564" s="347"/>
      <c r="J564" s="347"/>
      <c r="K564" s="347"/>
      <c r="L564" s="347"/>
      <c r="M564" s="347"/>
      <c r="N564" s="347"/>
      <c r="O564" s="347"/>
      <c r="P564" s="347"/>
      <c r="Q564" s="347"/>
      <c r="R564" s="347"/>
      <c r="S564" s="347"/>
      <c r="T564" s="347"/>
      <c r="U564" s="347"/>
      <c r="V564" s="347"/>
      <c r="W564" s="347"/>
      <c r="X564" s="347"/>
      <c r="Y564" s="347"/>
      <c r="Z564" s="347"/>
    </row>
    <row r="565" spans="1:26" ht="9.75" customHeight="1">
      <c r="A565" s="347"/>
      <c r="B565" s="382"/>
      <c r="C565" s="382"/>
      <c r="D565" s="382"/>
      <c r="E565" s="382"/>
      <c r="F565" s="382"/>
      <c r="G565" s="382"/>
      <c r="H565" s="347"/>
      <c r="I565" s="347"/>
      <c r="J565" s="347"/>
      <c r="K565" s="347"/>
      <c r="L565" s="347"/>
      <c r="M565" s="347"/>
      <c r="N565" s="347"/>
      <c r="O565" s="347"/>
      <c r="P565" s="347"/>
      <c r="Q565" s="347"/>
      <c r="R565" s="347"/>
      <c r="S565" s="347"/>
      <c r="T565" s="347"/>
      <c r="U565" s="347"/>
      <c r="V565" s="347"/>
      <c r="W565" s="347"/>
      <c r="X565" s="347"/>
      <c r="Y565" s="347"/>
      <c r="Z565" s="347"/>
    </row>
    <row r="566" spans="1:26" ht="9.75" customHeight="1">
      <c r="A566" s="347"/>
      <c r="B566" s="382"/>
      <c r="C566" s="382"/>
      <c r="D566" s="382"/>
      <c r="E566" s="382"/>
      <c r="F566" s="382"/>
      <c r="G566" s="382"/>
      <c r="H566" s="347"/>
      <c r="I566" s="347"/>
      <c r="J566" s="347"/>
      <c r="K566" s="347"/>
      <c r="L566" s="347"/>
      <c r="M566" s="347"/>
      <c r="N566" s="347"/>
      <c r="O566" s="347"/>
      <c r="P566" s="347"/>
      <c r="Q566" s="347"/>
      <c r="R566" s="347"/>
      <c r="S566" s="347"/>
      <c r="T566" s="347"/>
      <c r="U566" s="347"/>
      <c r="V566" s="347"/>
      <c r="W566" s="347"/>
      <c r="X566" s="347"/>
      <c r="Y566" s="347"/>
      <c r="Z566" s="347"/>
    </row>
    <row r="567" spans="1:26" ht="9.75" customHeight="1">
      <c r="A567" s="347"/>
      <c r="B567" s="382"/>
      <c r="C567" s="382"/>
      <c r="D567" s="382"/>
      <c r="E567" s="382"/>
      <c r="F567" s="382"/>
      <c r="G567" s="382"/>
      <c r="H567" s="347"/>
      <c r="I567" s="347"/>
      <c r="J567" s="347"/>
      <c r="K567" s="347"/>
      <c r="L567" s="347"/>
      <c r="M567" s="347"/>
      <c r="N567" s="347"/>
      <c r="O567" s="347"/>
      <c r="P567" s="347"/>
      <c r="Q567" s="347"/>
      <c r="R567" s="347"/>
      <c r="S567" s="347"/>
      <c r="T567" s="347"/>
      <c r="U567" s="347"/>
      <c r="V567" s="347"/>
      <c r="W567" s="347"/>
      <c r="X567" s="347"/>
      <c r="Y567" s="347"/>
      <c r="Z567" s="347"/>
    </row>
    <row r="568" spans="1:26" ht="9.75" customHeight="1">
      <c r="A568" s="347"/>
      <c r="B568" s="382"/>
      <c r="C568" s="382"/>
      <c r="D568" s="382"/>
      <c r="E568" s="382"/>
      <c r="F568" s="382"/>
      <c r="G568" s="382"/>
      <c r="H568" s="347"/>
      <c r="I568" s="347"/>
      <c r="J568" s="347"/>
      <c r="K568" s="347"/>
      <c r="L568" s="347"/>
      <c r="M568" s="347"/>
      <c r="N568" s="347"/>
      <c r="O568" s="347"/>
      <c r="P568" s="347"/>
      <c r="Q568" s="347"/>
      <c r="R568" s="347"/>
      <c r="S568" s="347"/>
      <c r="T568" s="347"/>
      <c r="U568" s="347"/>
      <c r="V568" s="347"/>
      <c r="W568" s="347"/>
      <c r="X568" s="347"/>
      <c r="Y568" s="347"/>
      <c r="Z568" s="347"/>
    </row>
    <row r="569" spans="1:26" ht="9.75" customHeight="1">
      <c r="A569" s="347"/>
      <c r="B569" s="382"/>
      <c r="C569" s="382"/>
      <c r="D569" s="382"/>
      <c r="E569" s="382"/>
      <c r="F569" s="382"/>
      <c r="G569" s="382"/>
      <c r="H569" s="347"/>
      <c r="I569" s="347"/>
      <c r="J569" s="347"/>
      <c r="K569" s="347"/>
      <c r="L569" s="347"/>
      <c r="M569" s="347"/>
      <c r="N569" s="347"/>
      <c r="O569" s="347"/>
      <c r="P569" s="347"/>
      <c r="Q569" s="347"/>
      <c r="R569" s="347"/>
      <c r="S569" s="347"/>
      <c r="T569" s="347"/>
      <c r="U569" s="347"/>
      <c r="V569" s="347"/>
      <c r="W569" s="347"/>
      <c r="X569" s="347"/>
      <c r="Y569" s="347"/>
      <c r="Z569" s="347"/>
    </row>
    <row r="570" spans="1:26" ht="9.75" customHeight="1">
      <c r="A570" s="347"/>
      <c r="B570" s="382"/>
      <c r="C570" s="382"/>
      <c r="D570" s="382"/>
      <c r="E570" s="382"/>
      <c r="F570" s="382"/>
      <c r="G570" s="382"/>
      <c r="H570" s="347"/>
      <c r="I570" s="347"/>
      <c r="J570" s="347"/>
      <c r="K570" s="347"/>
      <c r="L570" s="347"/>
      <c r="M570" s="347"/>
      <c r="N570" s="347"/>
      <c r="O570" s="347"/>
      <c r="P570" s="347"/>
      <c r="Q570" s="347"/>
      <c r="R570" s="347"/>
      <c r="S570" s="347"/>
      <c r="T570" s="347"/>
      <c r="U570" s="347"/>
      <c r="V570" s="347"/>
      <c r="W570" s="347"/>
      <c r="X570" s="347"/>
      <c r="Y570" s="347"/>
      <c r="Z570" s="347"/>
    </row>
    <row r="571" spans="1:26" ht="9.75" customHeight="1">
      <c r="A571" s="347"/>
      <c r="B571" s="382"/>
      <c r="C571" s="382"/>
      <c r="D571" s="382"/>
      <c r="E571" s="382"/>
      <c r="F571" s="382"/>
      <c r="G571" s="382"/>
      <c r="H571" s="347"/>
      <c r="I571" s="347"/>
      <c r="J571" s="347"/>
      <c r="K571" s="347"/>
      <c r="L571" s="347"/>
      <c r="M571" s="347"/>
      <c r="N571" s="347"/>
      <c r="O571" s="347"/>
      <c r="P571" s="347"/>
      <c r="Q571" s="347"/>
      <c r="R571" s="347"/>
      <c r="S571" s="347"/>
      <c r="T571" s="347"/>
      <c r="U571" s="347"/>
      <c r="V571" s="347"/>
      <c r="W571" s="347"/>
      <c r="X571" s="347"/>
      <c r="Y571" s="347"/>
      <c r="Z571" s="347"/>
    </row>
    <row r="572" spans="1:26" ht="9.75" customHeight="1">
      <c r="A572" s="347"/>
      <c r="B572" s="382"/>
      <c r="C572" s="382"/>
      <c r="D572" s="382"/>
      <c r="E572" s="382"/>
      <c r="F572" s="382"/>
      <c r="G572" s="382"/>
      <c r="H572" s="347"/>
      <c r="I572" s="347"/>
      <c r="J572" s="347"/>
      <c r="K572" s="347"/>
      <c r="L572" s="347"/>
      <c r="M572" s="347"/>
      <c r="N572" s="347"/>
      <c r="O572" s="347"/>
      <c r="P572" s="347"/>
      <c r="Q572" s="347"/>
      <c r="R572" s="347"/>
      <c r="S572" s="347"/>
      <c r="T572" s="347"/>
      <c r="U572" s="347"/>
      <c r="V572" s="347"/>
      <c r="W572" s="347"/>
      <c r="X572" s="347"/>
      <c r="Y572" s="347"/>
      <c r="Z572" s="347"/>
    </row>
    <row r="573" spans="1:26" ht="9.75" customHeight="1">
      <c r="A573" s="347"/>
      <c r="B573" s="382"/>
      <c r="C573" s="382"/>
      <c r="D573" s="382"/>
      <c r="E573" s="382"/>
      <c r="F573" s="382"/>
      <c r="G573" s="382"/>
      <c r="H573" s="347"/>
      <c r="I573" s="347"/>
      <c r="J573" s="347"/>
      <c r="K573" s="347"/>
      <c r="L573" s="347"/>
      <c r="M573" s="347"/>
      <c r="N573" s="347"/>
      <c r="O573" s="347"/>
      <c r="P573" s="347"/>
      <c r="Q573" s="347"/>
      <c r="R573" s="347"/>
      <c r="S573" s="347"/>
      <c r="T573" s="347"/>
      <c r="U573" s="347"/>
      <c r="V573" s="347"/>
      <c r="W573" s="347"/>
      <c r="X573" s="347"/>
      <c r="Y573" s="347"/>
      <c r="Z573" s="347"/>
    </row>
    <row r="574" spans="1:26" ht="9.75" customHeight="1">
      <c r="A574" s="347"/>
      <c r="B574" s="382"/>
      <c r="C574" s="382"/>
      <c r="D574" s="382"/>
      <c r="E574" s="382"/>
      <c r="F574" s="382"/>
      <c r="G574" s="382"/>
      <c r="H574" s="347"/>
      <c r="I574" s="347"/>
      <c r="J574" s="347"/>
      <c r="K574" s="347"/>
      <c r="L574" s="347"/>
      <c r="M574" s="347"/>
      <c r="N574" s="347"/>
      <c r="O574" s="347"/>
      <c r="P574" s="347"/>
      <c r="Q574" s="347"/>
      <c r="R574" s="347"/>
      <c r="S574" s="347"/>
      <c r="T574" s="347"/>
      <c r="U574" s="347"/>
      <c r="V574" s="347"/>
      <c r="W574" s="347"/>
      <c r="X574" s="347"/>
      <c r="Y574" s="347"/>
      <c r="Z574" s="347"/>
    </row>
    <row r="575" spans="1:26" ht="9.75" customHeight="1">
      <c r="A575" s="347"/>
      <c r="B575" s="382"/>
      <c r="C575" s="382"/>
      <c r="D575" s="382"/>
      <c r="E575" s="382"/>
      <c r="F575" s="382"/>
      <c r="G575" s="382"/>
      <c r="H575" s="347"/>
      <c r="I575" s="347"/>
      <c r="J575" s="347"/>
      <c r="K575" s="347"/>
      <c r="L575" s="347"/>
      <c r="M575" s="347"/>
      <c r="N575" s="347"/>
      <c r="O575" s="347"/>
      <c r="P575" s="347"/>
      <c r="Q575" s="347"/>
      <c r="R575" s="347"/>
      <c r="S575" s="347"/>
      <c r="T575" s="347"/>
      <c r="U575" s="347"/>
      <c r="V575" s="347"/>
      <c r="W575" s="347"/>
      <c r="X575" s="347"/>
      <c r="Y575" s="347"/>
      <c r="Z575" s="347"/>
    </row>
    <row r="576" spans="1:26" ht="9.75" customHeight="1">
      <c r="A576" s="347"/>
      <c r="B576" s="382"/>
      <c r="C576" s="382"/>
      <c r="D576" s="382"/>
      <c r="E576" s="382"/>
      <c r="F576" s="382"/>
      <c r="G576" s="382"/>
      <c r="H576" s="347"/>
      <c r="I576" s="347"/>
      <c r="J576" s="347"/>
      <c r="K576" s="347"/>
      <c r="L576" s="347"/>
      <c r="M576" s="347"/>
      <c r="N576" s="347"/>
      <c r="O576" s="347"/>
      <c r="P576" s="347"/>
      <c r="Q576" s="347"/>
      <c r="R576" s="347"/>
      <c r="S576" s="347"/>
      <c r="T576" s="347"/>
      <c r="U576" s="347"/>
      <c r="V576" s="347"/>
      <c r="W576" s="347"/>
      <c r="X576" s="347"/>
      <c r="Y576" s="347"/>
      <c r="Z576" s="347"/>
    </row>
    <row r="577" spans="1:26" ht="9.75" customHeight="1">
      <c r="A577" s="347"/>
      <c r="B577" s="382"/>
      <c r="C577" s="382"/>
      <c r="D577" s="382"/>
      <c r="E577" s="382"/>
      <c r="F577" s="382"/>
      <c r="G577" s="382"/>
      <c r="H577" s="347"/>
      <c r="I577" s="347"/>
      <c r="J577" s="347"/>
      <c r="K577" s="347"/>
      <c r="L577" s="347"/>
      <c r="M577" s="347"/>
      <c r="N577" s="347"/>
      <c r="O577" s="347"/>
      <c r="P577" s="347"/>
      <c r="Q577" s="347"/>
      <c r="R577" s="347"/>
      <c r="S577" s="347"/>
      <c r="T577" s="347"/>
      <c r="U577" s="347"/>
      <c r="V577" s="347"/>
      <c r="W577" s="347"/>
      <c r="X577" s="347"/>
      <c r="Y577" s="347"/>
      <c r="Z577" s="347"/>
    </row>
    <row r="578" spans="1:26" ht="9.75" customHeight="1">
      <c r="A578" s="347"/>
      <c r="B578" s="382"/>
      <c r="C578" s="382"/>
      <c r="D578" s="382"/>
      <c r="E578" s="382"/>
      <c r="F578" s="382"/>
      <c r="G578" s="382"/>
      <c r="H578" s="347"/>
      <c r="I578" s="347"/>
      <c r="J578" s="347"/>
      <c r="K578" s="347"/>
      <c r="L578" s="347"/>
      <c r="M578" s="347"/>
      <c r="N578" s="347"/>
      <c r="O578" s="347"/>
      <c r="P578" s="347"/>
      <c r="Q578" s="347"/>
      <c r="R578" s="347"/>
      <c r="S578" s="347"/>
      <c r="T578" s="347"/>
      <c r="U578" s="347"/>
      <c r="V578" s="347"/>
      <c r="W578" s="347"/>
      <c r="X578" s="347"/>
      <c r="Y578" s="347"/>
      <c r="Z578" s="347"/>
    </row>
    <row r="579" spans="1:26" ht="9.75" customHeight="1">
      <c r="A579" s="347"/>
      <c r="B579" s="382"/>
      <c r="C579" s="382"/>
      <c r="D579" s="382"/>
      <c r="E579" s="382"/>
      <c r="F579" s="382"/>
      <c r="G579" s="382"/>
      <c r="H579" s="347"/>
      <c r="I579" s="347"/>
      <c r="J579" s="347"/>
      <c r="K579" s="347"/>
      <c r="L579" s="347"/>
      <c r="M579" s="347"/>
      <c r="N579" s="347"/>
      <c r="O579" s="347"/>
      <c r="P579" s="347"/>
      <c r="Q579" s="347"/>
      <c r="R579" s="347"/>
      <c r="S579" s="347"/>
      <c r="T579" s="347"/>
      <c r="U579" s="347"/>
      <c r="V579" s="347"/>
      <c r="W579" s="347"/>
      <c r="X579" s="347"/>
      <c r="Y579" s="347"/>
      <c r="Z579" s="347"/>
    </row>
    <row r="580" spans="1:26" ht="9.75" customHeight="1">
      <c r="A580" s="347"/>
      <c r="B580" s="382"/>
      <c r="C580" s="382"/>
      <c r="D580" s="382"/>
      <c r="E580" s="382"/>
      <c r="F580" s="382"/>
      <c r="G580" s="382"/>
      <c r="H580" s="347"/>
      <c r="I580" s="347"/>
      <c r="J580" s="347"/>
      <c r="K580" s="347"/>
      <c r="L580" s="347"/>
      <c r="M580" s="347"/>
      <c r="N580" s="347"/>
      <c r="O580" s="347"/>
      <c r="P580" s="347"/>
      <c r="Q580" s="347"/>
      <c r="R580" s="347"/>
      <c r="S580" s="347"/>
      <c r="T580" s="347"/>
      <c r="U580" s="347"/>
      <c r="V580" s="347"/>
      <c r="W580" s="347"/>
      <c r="X580" s="347"/>
      <c r="Y580" s="347"/>
      <c r="Z580" s="347"/>
    </row>
    <row r="581" spans="1:26" ht="9.75" customHeight="1">
      <c r="A581" s="347"/>
      <c r="B581" s="382"/>
      <c r="C581" s="382"/>
      <c r="D581" s="382"/>
      <c r="E581" s="382"/>
      <c r="F581" s="382"/>
      <c r="G581" s="382"/>
      <c r="H581" s="347"/>
      <c r="I581" s="347"/>
      <c r="J581" s="347"/>
      <c r="K581" s="347"/>
      <c r="L581" s="347"/>
      <c r="M581" s="347"/>
      <c r="N581" s="347"/>
      <c r="O581" s="347"/>
      <c r="P581" s="347"/>
      <c r="Q581" s="347"/>
      <c r="R581" s="347"/>
      <c r="S581" s="347"/>
      <c r="T581" s="347"/>
      <c r="U581" s="347"/>
      <c r="V581" s="347"/>
      <c r="W581" s="347"/>
      <c r="X581" s="347"/>
      <c r="Y581" s="347"/>
      <c r="Z581" s="347"/>
    </row>
    <row r="582" spans="1:26" ht="9.75" customHeight="1">
      <c r="A582" s="347"/>
      <c r="B582" s="382"/>
      <c r="C582" s="382"/>
      <c r="D582" s="382"/>
      <c r="E582" s="382"/>
      <c r="F582" s="382"/>
      <c r="G582" s="382"/>
      <c r="H582" s="347"/>
      <c r="I582" s="347"/>
      <c r="J582" s="347"/>
      <c r="K582" s="347"/>
      <c r="L582" s="347"/>
      <c r="M582" s="347"/>
      <c r="N582" s="347"/>
      <c r="O582" s="347"/>
      <c r="P582" s="347"/>
      <c r="Q582" s="347"/>
      <c r="R582" s="347"/>
      <c r="S582" s="347"/>
      <c r="T582" s="347"/>
      <c r="U582" s="347"/>
      <c r="V582" s="347"/>
      <c r="W582" s="347"/>
      <c r="X582" s="347"/>
      <c r="Y582" s="347"/>
      <c r="Z582" s="347"/>
    </row>
    <row r="583" spans="1:26" ht="9.75" customHeight="1">
      <c r="A583" s="347"/>
      <c r="B583" s="382"/>
      <c r="C583" s="382"/>
      <c r="D583" s="382"/>
      <c r="E583" s="382"/>
      <c r="F583" s="382"/>
      <c r="G583" s="382"/>
      <c r="H583" s="347"/>
      <c r="I583" s="347"/>
      <c r="J583" s="347"/>
      <c r="K583" s="347"/>
      <c r="L583" s="347"/>
      <c r="M583" s="347"/>
      <c r="N583" s="347"/>
      <c r="O583" s="347"/>
      <c r="P583" s="347"/>
      <c r="Q583" s="347"/>
      <c r="R583" s="347"/>
      <c r="S583" s="347"/>
      <c r="T583" s="347"/>
      <c r="U583" s="347"/>
      <c r="V583" s="347"/>
      <c r="W583" s="347"/>
      <c r="X583" s="347"/>
      <c r="Y583" s="347"/>
      <c r="Z583" s="347"/>
    </row>
    <row r="584" spans="1:26" ht="9.75" customHeight="1">
      <c r="A584" s="347"/>
      <c r="B584" s="382"/>
      <c r="C584" s="382"/>
      <c r="D584" s="382"/>
      <c r="E584" s="382"/>
      <c r="F584" s="382"/>
      <c r="G584" s="382"/>
      <c r="H584" s="347"/>
      <c r="I584" s="347"/>
      <c r="J584" s="347"/>
      <c r="K584" s="347"/>
      <c r="L584" s="347"/>
      <c r="M584" s="347"/>
      <c r="N584" s="347"/>
      <c r="O584" s="347"/>
      <c r="P584" s="347"/>
      <c r="Q584" s="347"/>
      <c r="R584" s="347"/>
      <c r="S584" s="347"/>
      <c r="T584" s="347"/>
      <c r="U584" s="347"/>
      <c r="V584" s="347"/>
      <c r="W584" s="347"/>
      <c r="X584" s="347"/>
      <c r="Y584" s="347"/>
      <c r="Z584" s="347"/>
    </row>
    <row r="585" spans="1:26" ht="9.75" customHeight="1">
      <c r="A585" s="347"/>
      <c r="B585" s="382"/>
      <c r="C585" s="382"/>
      <c r="D585" s="382"/>
      <c r="E585" s="382"/>
      <c r="F585" s="382"/>
      <c r="G585" s="382"/>
      <c r="H585" s="347"/>
      <c r="I585" s="347"/>
      <c r="J585" s="347"/>
      <c r="K585" s="347"/>
      <c r="L585" s="347"/>
      <c r="M585" s="347"/>
      <c r="N585" s="347"/>
      <c r="O585" s="347"/>
      <c r="P585" s="347"/>
      <c r="Q585" s="347"/>
      <c r="R585" s="347"/>
      <c r="S585" s="347"/>
      <c r="T585" s="347"/>
      <c r="U585" s="347"/>
      <c r="V585" s="347"/>
      <c r="W585" s="347"/>
      <c r="X585" s="347"/>
      <c r="Y585" s="347"/>
      <c r="Z585" s="347"/>
    </row>
    <row r="586" spans="1:26" ht="9.75" customHeight="1">
      <c r="A586" s="347"/>
      <c r="B586" s="382"/>
      <c r="C586" s="382"/>
      <c r="D586" s="382"/>
      <c r="E586" s="382"/>
      <c r="F586" s="382"/>
      <c r="G586" s="382"/>
      <c r="H586" s="347"/>
      <c r="I586" s="347"/>
      <c r="J586" s="347"/>
      <c r="K586" s="347"/>
      <c r="L586" s="347"/>
      <c r="M586" s="347"/>
      <c r="N586" s="347"/>
      <c r="O586" s="347"/>
      <c r="P586" s="347"/>
      <c r="Q586" s="347"/>
      <c r="R586" s="347"/>
      <c r="S586" s="347"/>
      <c r="T586" s="347"/>
      <c r="U586" s="347"/>
      <c r="V586" s="347"/>
      <c r="W586" s="347"/>
      <c r="X586" s="347"/>
      <c r="Y586" s="347"/>
      <c r="Z586" s="347"/>
    </row>
    <row r="587" spans="1:26" ht="9.75" customHeight="1">
      <c r="A587" s="347"/>
      <c r="B587" s="382"/>
      <c r="C587" s="382"/>
      <c r="D587" s="382"/>
      <c r="E587" s="382"/>
      <c r="F587" s="382"/>
      <c r="G587" s="382"/>
      <c r="H587" s="347"/>
      <c r="I587" s="347"/>
      <c r="J587" s="347"/>
      <c r="K587" s="347"/>
      <c r="L587" s="347"/>
      <c r="M587" s="347"/>
      <c r="N587" s="347"/>
      <c r="O587" s="347"/>
      <c r="P587" s="347"/>
      <c r="Q587" s="347"/>
      <c r="R587" s="347"/>
      <c r="S587" s="347"/>
      <c r="T587" s="347"/>
      <c r="U587" s="347"/>
      <c r="V587" s="347"/>
      <c r="W587" s="347"/>
      <c r="X587" s="347"/>
      <c r="Y587" s="347"/>
      <c r="Z587" s="347"/>
    </row>
    <row r="588" spans="1:26" ht="9.75" customHeight="1">
      <c r="A588" s="347"/>
      <c r="B588" s="382"/>
      <c r="C588" s="382"/>
      <c r="D588" s="382"/>
      <c r="E588" s="382"/>
      <c r="F588" s="382"/>
      <c r="G588" s="382"/>
      <c r="H588" s="347"/>
      <c r="I588" s="347"/>
      <c r="J588" s="347"/>
      <c r="K588" s="347"/>
      <c r="L588" s="347"/>
      <c r="M588" s="347"/>
      <c r="N588" s="347"/>
      <c r="O588" s="347"/>
      <c r="P588" s="347"/>
      <c r="Q588" s="347"/>
      <c r="R588" s="347"/>
      <c r="S588" s="347"/>
      <c r="T588" s="347"/>
      <c r="U588" s="347"/>
      <c r="V588" s="347"/>
      <c r="W588" s="347"/>
      <c r="X588" s="347"/>
      <c r="Y588" s="347"/>
      <c r="Z588" s="347"/>
    </row>
    <row r="589" spans="1:26" ht="9.75" customHeight="1">
      <c r="A589" s="347"/>
      <c r="B589" s="382"/>
      <c r="C589" s="382"/>
      <c r="D589" s="382"/>
      <c r="E589" s="382"/>
      <c r="F589" s="382"/>
      <c r="G589" s="382"/>
      <c r="H589" s="347"/>
      <c r="I589" s="347"/>
      <c r="J589" s="347"/>
      <c r="K589" s="347"/>
      <c r="L589" s="347"/>
      <c r="M589" s="347"/>
      <c r="N589" s="347"/>
      <c r="O589" s="347"/>
      <c r="P589" s="347"/>
      <c r="Q589" s="347"/>
      <c r="R589" s="347"/>
      <c r="S589" s="347"/>
      <c r="T589" s="347"/>
      <c r="U589" s="347"/>
      <c r="V589" s="347"/>
      <c r="W589" s="347"/>
      <c r="X589" s="347"/>
      <c r="Y589" s="347"/>
      <c r="Z589" s="347"/>
    </row>
    <row r="590" spans="1:26" ht="9.75" customHeight="1">
      <c r="A590" s="347"/>
      <c r="B590" s="382"/>
      <c r="C590" s="382"/>
      <c r="D590" s="382"/>
      <c r="E590" s="382"/>
      <c r="F590" s="382"/>
      <c r="G590" s="382"/>
      <c r="H590" s="347"/>
      <c r="I590" s="347"/>
      <c r="J590" s="347"/>
      <c r="K590" s="347"/>
      <c r="L590" s="347"/>
      <c r="M590" s="347"/>
      <c r="N590" s="347"/>
      <c r="O590" s="347"/>
      <c r="P590" s="347"/>
      <c r="Q590" s="347"/>
      <c r="R590" s="347"/>
      <c r="S590" s="347"/>
      <c r="T590" s="347"/>
      <c r="U590" s="347"/>
      <c r="V590" s="347"/>
      <c r="W590" s="347"/>
      <c r="X590" s="347"/>
      <c r="Y590" s="347"/>
      <c r="Z590" s="347"/>
    </row>
    <row r="591" spans="1:26" ht="9.75" customHeight="1">
      <c r="A591" s="347"/>
      <c r="B591" s="382"/>
      <c r="C591" s="382"/>
      <c r="D591" s="382"/>
      <c r="E591" s="382"/>
      <c r="F591" s="382"/>
      <c r="G591" s="382"/>
      <c r="H591" s="347"/>
      <c r="I591" s="347"/>
      <c r="J591" s="347"/>
      <c r="K591" s="347"/>
      <c r="L591" s="347"/>
      <c r="M591" s="347"/>
      <c r="N591" s="347"/>
      <c r="O591" s="347"/>
      <c r="P591" s="347"/>
      <c r="Q591" s="347"/>
      <c r="R591" s="347"/>
      <c r="S591" s="347"/>
      <c r="T591" s="347"/>
      <c r="U591" s="347"/>
      <c r="V591" s="347"/>
      <c r="W591" s="347"/>
      <c r="X591" s="347"/>
      <c r="Y591" s="347"/>
      <c r="Z591" s="347"/>
    </row>
    <row r="592" spans="1:26" ht="9.75" customHeight="1">
      <c r="A592" s="347"/>
      <c r="B592" s="382"/>
      <c r="C592" s="382"/>
      <c r="D592" s="382"/>
      <c r="E592" s="382"/>
      <c r="F592" s="382"/>
      <c r="G592" s="382"/>
      <c r="H592" s="347"/>
      <c r="I592" s="347"/>
      <c r="J592" s="347"/>
      <c r="K592" s="347"/>
      <c r="L592" s="347"/>
      <c r="M592" s="347"/>
      <c r="N592" s="347"/>
      <c r="O592" s="347"/>
      <c r="P592" s="347"/>
      <c r="Q592" s="347"/>
      <c r="R592" s="347"/>
      <c r="S592" s="347"/>
      <c r="T592" s="347"/>
      <c r="U592" s="347"/>
      <c r="V592" s="347"/>
      <c r="W592" s="347"/>
      <c r="X592" s="347"/>
      <c r="Y592" s="347"/>
      <c r="Z592" s="347"/>
    </row>
    <row r="593" spans="1:26" ht="9.75" customHeight="1">
      <c r="A593" s="347"/>
      <c r="B593" s="382"/>
      <c r="C593" s="382"/>
      <c r="D593" s="382"/>
      <c r="E593" s="382"/>
      <c r="F593" s="382"/>
      <c r="G593" s="382"/>
      <c r="H593" s="347"/>
      <c r="I593" s="347"/>
      <c r="J593" s="347"/>
      <c r="K593" s="347"/>
      <c r="L593" s="347"/>
      <c r="M593" s="347"/>
      <c r="N593" s="347"/>
      <c r="O593" s="347"/>
      <c r="P593" s="347"/>
      <c r="Q593" s="347"/>
      <c r="R593" s="347"/>
      <c r="S593" s="347"/>
      <c r="T593" s="347"/>
      <c r="U593" s="347"/>
      <c r="V593" s="347"/>
      <c r="W593" s="347"/>
      <c r="X593" s="347"/>
      <c r="Y593" s="347"/>
      <c r="Z593" s="347"/>
    </row>
    <row r="594" spans="1:26" ht="9.75" customHeight="1">
      <c r="A594" s="347"/>
      <c r="B594" s="382"/>
      <c r="C594" s="382"/>
      <c r="D594" s="382"/>
      <c r="E594" s="382"/>
      <c r="F594" s="382"/>
      <c r="G594" s="382"/>
      <c r="H594" s="347"/>
      <c r="I594" s="347"/>
      <c r="J594" s="347"/>
      <c r="K594" s="347"/>
      <c r="L594" s="347"/>
      <c r="M594" s="347"/>
      <c r="N594" s="347"/>
      <c r="O594" s="347"/>
      <c r="P594" s="347"/>
      <c r="Q594" s="347"/>
      <c r="R594" s="347"/>
      <c r="S594" s="347"/>
      <c r="T594" s="347"/>
      <c r="U594" s="347"/>
      <c r="V594" s="347"/>
      <c r="W594" s="347"/>
      <c r="X594" s="347"/>
      <c r="Y594" s="347"/>
      <c r="Z594" s="347"/>
    </row>
    <row r="595" spans="1:26" ht="9.75" customHeight="1">
      <c r="A595" s="347"/>
      <c r="B595" s="382"/>
      <c r="C595" s="382"/>
      <c r="D595" s="382"/>
      <c r="E595" s="382"/>
      <c r="F595" s="382"/>
      <c r="G595" s="382"/>
      <c r="H595" s="347"/>
      <c r="I595" s="347"/>
      <c r="J595" s="347"/>
      <c r="K595" s="347"/>
      <c r="L595" s="347"/>
      <c r="M595" s="347"/>
      <c r="N595" s="347"/>
      <c r="O595" s="347"/>
      <c r="P595" s="347"/>
      <c r="Q595" s="347"/>
      <c r="R595" s="347"/>
      <c r="S595" s="347"/>
      <c r="T595" s="347"/>
      <c r="U595" s="347"/>
      <c r="V595" s="347"/>
      <c r="W595" s="347"/>
      <c r="X595" s="347"/>
      <c r="Y595" s="347"/>
      <c r="Z595" s="347"/>
    </row>
    <row r="596" spans="1:26" ht="9.75" customHeight="1">
      <c r="A596" s="347"/>
      <c r="B596" s="382"/>
      <c r="C596" s="382"/>
      <c r="D596" s="382"/>
      <c r="E596" s="382"/>
      <c r="F596" s="382"/>
      <c r="G596" s="382"/>
      <c r="H596" s="347"/>
      <c r="I596" s="347"/>
      <c r="J596" s="347"/>
      <c r="K596" s="347"/>
      <c r="L596" s="347"/>
      <c r="M596" s="347"/>
      <c r="N596" s="347"/>
      <c r="O596" s="347"/>
      <c r="P596" s="347"/>
      <c r="Q596" s="347"/>
      <c r="R596" s="347"/>
      <c r="S596" s="347"/>
      <c r="T596" s="347"/>
      <c r="U596" s="347"/>
      <c r="V596" s="347"/>
      <c r="W596" s="347"/>
      <c r="X596" s="347"/>
      <c r="Y596" s="347"/>
      <c r="Z596" s="347"/>
    </row>
    <row r="597" spans="1:26" ht="9.75" customHeight="1">
      <c r="A597" s="347"/>
      <c r="B597" s="382"/>
      <c r="C597" s="382"/>
      <c r="D597" s="382"/>
      <c r="E597" s="382"/>
      <c r="F597" s="382"/>
      <c r="G597" s="382"/>
      <c r="H597" s="347"/>
      <c r="I597" s="347"/>
      <c r="J597" s="347"/>
      <c r="K597" s="347"/>
      <c r="L597" s="347"/>
      <c r="M597" s="347"/>
      <c r="N597" s="347"/>
      <c r="O597" s="347"/>
      <c r="P597" s="347"/>
      <c r="Q597" s="347"/>
      <c r="R597" s="347"/>
      <c r="S597" s="347"/>
      <c r="T597" s="347"/>
      <c r="U597" s="347"/>
      <c r="V597" s="347"/>
      <c r="W597" s="347"/>
      <c r="X597" s="347"/>
      <c r="Y597" s="347"/>
      <c r="Z597" s="347"/>
    </row>
    <row r="598" spans="1:26" ht="9.75" customHeight="1">
      <c r="A598" s="347"/>
      <c r="B598" s="382"/>
      <c r="C598" s="382"/>
      <c r="D598" s="382"/>
      <c r="E598" s="382"/>
      <c r="F598" s="382"/>
      <c r="G598" s="382"/>
      <c r="H598" s="347"/>
      <c r="I598" s="347"/>
      <c r="J598" s="347"/>
      <c r="K598" s="347"/>
      <c r="L598" s="347"/>
      <c r="M598" s="347"/>
      <c r="N598" s="347"/>
      <c r="O598" s="347"/>
      <c r="P598" s="347"/>
      <c r="Q598" s="347"/>
      <c r="R598" s="347"/>
      <c r="S598" s="347"/>
      <c r="T598" s="347"/>
      <c r="U598" s="347"/>
      <c r="V598" s="347"/>
      <c r="W598" s="347"/>
      <c r="X598" s="347"/>
      <c r="Y598" s="347"/>
      <c r="Z598" s="347"/>
    </row>
    <row r="599" spans="1:26" ht="9.75" customHeight="1">
      <c r="A599" s="347"/>
      <c r="B599" s="382"/>
      <c r="C599" s="382"/>
      <c r="D599" s="382"/>
      <c r="E599" s="382"/>
      <c r="F599" s="382"/>
      <c r="G599" s="382"/>
      <c r="H599" s="347"/>
      <c r="I599" s="347"/>
      <c r="J599" s="347"/>
      <c r="K599" s="347"/>
      <c r="L599" s="347"/>
      <c r="M599" s="347"/>
      <c r="N599" s="347"/>
      <c r="O599" s="347"/>
      <c r="P599" s="347"/>
      <c r="Q599" s="347"/>
      <c r="R599" s="347"/>
      <c r="S599" s="347"/>
      <c r="T599" s="347"/>
      <c r="U599" s="347"/>
      <c r="V599" s="347"/>
      <c r="W599" s="347"/>
      <c r="X599" s="347"/>
      <c r="Y599" s="347"/>
      <c r="Z599" s="347"/>
    </row>
    <row r="600" spans="1:26" ht="9.75" customHeight="1">
      <c r="A600" s="347"/>
      <c r="B600" s="382"/>
      <c r="C600" s="382"/>
      <c r="D600" s="382"/>
      <c r="E600" s="382"/>
      <c r="F600" s="382"/>
      <c r="G600" s="382"/>
      <c r="H600" s="347"/>
      <c r="I600" s="347"/>
      <c r="J600" s="347"/>
      <c r="K600" s="347"/>
      <c r="L600" s="347"/>
      <c r="M600" s="347"/>
      <c r="N600" s="347"/>
      <c r="O600" s="347"/>
      <c r="P600" s="347"/>
      <c r="Q600" s="347"/>
      <c r="R600" s="347"/>
      <c r="S600" s="347"/>
      <c r="T600" s="347"/>
      <c r="U600" s="347"/>
      <c r="V600" s="347"/>
      <c r="W600" s="347"/>
      <c r="X600" s="347"/>
      <c r="Y600" s="347"/>
      <c r="Z600" s="347"/>
    </row>
    <row r="601" spans="1:26" ht="9.75" customHeight="1">
      <c r="A601" s="347"/>
      <c r="B601" s="382"/>
      <c r="C601" s="382"/>
      <c r="D601" s="382"/>
      <c r="E601" s="382"/>
      <c r="F601" s="382"/>
      <c r="G601" s="382"/>
      <c r="H601" s="347"/>
      <c r="I601" s="347"/>
      <c r="J601" s="347"/>
      <c r="K601" s="347"/>
      <c r="L601" s="347"/>
      <c r="M601" s="347"/>
      <c r="N601" s="347"/>
      <c r="O601" s="347"/>
      <c r="P601" s="347"/>
      <c r="Q601" s="347"/>
      <c r="R601" s="347"/>
      <c r="S601" s="347"/>
      <c r="T601" s="347"/>
      <c r="U601" s="347"/>
      <c r="V601" s="347"/>
      <c r="W601" s="347"/>
      <c r="X601" s="347"/>
      <c r="Y601" s="347"/>
      <c r="Z601" s="347"/>
    </row>
    <row r="602" spans="1:26" ht="9.75" customHeight="1">
      <c r="A602" s="347"/>
      <c r="B602" s="382"/>
      <c r="C602" s="382"/>
      <c r="D602" s="382"/>
      <c r="E602" s="382"/>
      <c r="F602" s="382"/>
      <c r="G602" s="382"/>
      <c r="H602" s="347"/>
      <c r="I602" s="347"/>
      <c r="J602" s="347"/>
      <c r="K602" s="347"/>
      <c r="L602" s="347"/>
      <c r="M602" s="347"/>
      <c r="N602" s="347"/>
      <c r="O602" s="347"/>
      <c r="P602" s="347"/>
      <c r="Q602" s="347"/>
      <c r="R602" s="347"/>
      <c r="S602" s="347"/>
      <c r="T602" s="347"/>
      <c r="U602" s="347"/>
      <c r="V602" s="347"/>
      <c r="W602" s="347"/>
      <c r="X602" s="347"/>
      <c r="Y602" s="347"/>
      <c r="Z602" s="347"/>
    </row>
    <row r="603" spans="1:26" ht="9.75" customHeight="1">
      <c r="A603" s="347"/>
      <c r="B603" s="382"/>
      <c r="C603" s="382"/>
      <c r="D603" s="382"/>
      <c r="E603" s="382"/>
      <c r="F603" s="382"/>
      <c r="G603" s="382"/>
      <c r="H603" s="347"/>
      <c r="I603" s="347"/>
      <c r="J603" s="347"/>
      <c r="K603" s="347"/>
      <c r="L603" s="347"/>
      <c r="M603" s="347"/>
      <c r="N603" s="347"/>
      <c r="O603" s="347"/>
      <c r="P603" s="347"/>
      <c r="Q603" s="347"/>
      <c r="R603" s="347"/>
      <c r="S603" s="347"/>
      <c r="T603" s="347"/>
      <c r="U603" s="347"/>
      <c r="V603" s="347"/>
      <c r="W603" s="347"/>
      <c r="X603" s="347"/>
      <c r="Y603" s="347"/>
      <c r="Z603" s="347"/>
    </row>
    <row r="604" spans="1:26" ht="9.75" customHeight="1">
      <c r="A604" s="347"/>
      <c r="B604" s="382"/>
      <c r="C604" s="382"/>
      <c r="D604" s="382"/>
      <c r="E604" s="382"/>
      <c r="F604" s="382"/>
      <c r="G604" s="382"/>
      <c r="H604" s="347"/>
      <c r="I604" s="347"/>
      <c r="J604" s="347"/>
      <c r="K604" s="347"/>
      <c r="L604" s="347"/>
      <c r="M604" s="347"/>
      <c r="N604" s="347"/>
      <c r="O604" s="347"/>
      <c r="P604" s="347"/>
      <c r="Q604" s="347"/>
      <c r="R604" s="347"/>
      <c r="S604" s="347"/>
      <c r="T604" s="347"/>
      <c r="U604" s="347"/>
      <c r="V604" s="347"/>
      <c r="W604" s="347"/>
      <c r="X604" s="347"/>
      <c r="Y604" s="347"/>
      <c r="Z604" s="347"/>
    </row>
    <row r="605" spans="1:26" ht="9.75" customHeight="1">
      <c r="A605" s="347"/>
      <c r="B605" s="382"/>
      <c r="C605" s="382"/>
      <c r="D605" s="382"/>
      <c r="E605" s="382"/>
      <c r="F605" s="382"/>
      <c r="G605" s="382"/>
      <c r="H605" s="347"/>
      <c r="I605" s="347"/>
      <c r="J605" s="347"/>
      <c r="K605" s="347"/>
      <c r="L605" s="347"/>
      <c r="M605" s="347"/>
      <c r="N605" s="347"/>
      <c r="O605" s="347"/>
      <c r="P605" s="347"/>
      <c r="Q605" s="347"/>
      <c r="R605" s="347"/>
      <c r="S605" s="347"/>
      <c r="T605" s="347"/>
      <c r="U605" s="347"/>
      <c r="V605" s="347"/>
      <c r="W605" s="347"/>
      <c r="X605" s="347"/>
      <c r="Y605" s="347"/>
      <c r="Z605" s="347"/>
    </row>
    <row r="606" spans="1:26" ht="9.75" customHeight="1">
      <c r="A606" s="347"/>
      <c r="B606" s="382"/>
      <c r="C606" s="382"/>
      <c r="D606" s="382"/>
      <c r="E606" s="382"/>
      <c r="F606" s="382"/>
      <c r="G606" s="382"/>
      <c r="H606" s="347"/>
      <c r="I606" s="347"/>
      <c r="J606" s="347"/>
      <c r="K606" s="347"/>
      <c r="L606" s="347"/>
      <c r="M606" s="347"/>
      <c r="N606" s="347"/>
      <c r="O606" s="347"/>
      <c r="P606" s="347"/>
      <c r="Q606" s="347"/>
      <c r="R606" s="347"/>
      <c r="S606" s="347"/>
      <c r="T606" s="347"/>
      <c r="U606" s="347"/>
      <c r="V606" s="347"/>
      <c r="W606" s="347"/>
      <c r="X606" s="347"/>
      <c r="Y606" s="347"/>
      <c r="Z606" s="347"/>
    </row>
    <row r="607" spans="1:26" ht="9.75" customHeight="1">
      <c r="A607" s="347"/>
      <c r="B607" s="382"/>
      <c r="C607" s="382"/>
      <c r="D607" s="382"/>
      <c r="E607" s="382"/>
      <c r="F607" s="382"/>
      <c r="G607" s="382"/>
      <c r="H607" s="347"/>
      <c r="I607" s="347"/>
      <c r="J607" s="347"/>
      <c r="K607" s="347"/>
      <c r="L607" s="347"/>
      <c r="M607" s="347"/>
      <c r="N607" s="347"/>
      <c r="O607" s="347"/>
      <c r="P607" s="347"/>
      <c r="Q607" s="347"/>
      <c r="R607" s="347"/>
      <c r="S607" s="347"/>
      <c r="T607" s="347"/>
      <c r="U607" s="347"/>
      <c r="V607" s="347"/>
      <c r="W607" s="347"/>
      <c r="X607" s="347"/>
      <c r="Y607" s="347"/>
      <c r="Z607" s="347"/>
    </row>
    <row r="608" spans="1:26" ht="9.75" customHeight="1">
      <c r="A608" s="347"/>
      <c r="B608" s="382"/>
      <c r="C608" s="382"/>
      <c r="D608" s="382"/>
      <c r="E608" s="382"/>
      <c r="F608" s="382"/>
      <c r="G608" s="382"/>
      <c r="H608" s="347"/>
      <c r="I608" s="347"/>
      <c r="J608" s="347"/>
      <c r="K608" s="347"/>
      <c r="L608" s="347"/>
      <c r="M608" s="347"/>
      <c r="N608" s="347"/>
      <c r="O608" s="347"/>
      <c r="P608" s="347"/>
      <c r="Q608" s="347"/>
      <c r="R608" s="347"/>
      <c r="S608" s="347"/>
      <c r="T608" s="347"/>
      <c r="U608" s="347"/>
      <c r="V608" s="347"/>
      <c r="W608" s="347"/>
      <c r="X608" s="347"/>
      <c r="Y608" s="347"/>
      <c r="Z608" s="347"/>
    </row>
    <row r="609" spans="1:26" ht="9.75" customHeight="1">
      <c r="A609" s="347"/>
      <c r="B609" s="382"/>
      <c r="C609" s="382"/>
      <c r="D609" s="382"/>
      <c r="E609" s="382"/>
      <c r="F609" s="382"/>
      <c r="G609" s="382"/>
      <c r="H609" s="347"/>
      <c r="I609" s="347"/>
      <c r="J609" s="347"/>
      <c r="K609" s="347"/>
      <c r="L609" s="347"/>
      <c r="M609" s="347"/>
      <c r="N609" s="347"/>
      <c r="O609" s="347"/>
      <c r="P609" s="347"/>
      <c r="Q609" s="347"/>
      <c r="R609" s="347"/>
      <c r="S609" s="347"/>
      <c r="T609" s="347"/>
      <c r="U609" s="347"/>
      <c r="V609" s="347"/>
      <c r="W609" s="347"/>
      <c r="X609" s="347"/>
      <c r="Y609" s="347"/>
      <c r="Z609" s="347"/>
    </row>
    <row r="610" spans="1:26" ht="9.75" customHeight="1">
      <c r="A610" s="347"/>
      <c r="B610" s="382"/>
      <c r="C610" s="382"/>
      <c r="D610" s="382"/>
      <c r="E610" s="382"/>
      <c r="F610" s="382"/>
      <c r="G610" s="382"/>
      <c r="H610" s="347"/>
      <c r="I610" s="347"/>
      <c r="J610" s="347"/>
      <c r="K610" s="347"/>
      <c r="L610" s="347"/>
      <c r="M610" s="347"/>
      <c r="N610" s="347"/>
      <c r="O610" s="347"/>
      <c r="P610" s="347"/>
      <c r="Q610" s="347"/>
      <c r="R610" s="347"/>
      <c r="S610" s="347"/>
      <c r="T610" s="347"/>
      <c r="U610" s="347"/>
      <c r="V610" s="347"/>
      <c r="W610" s="347"/>
      <c r="X610" s="347"/>
      <c r="Y610" s="347"/>
      <c r="Z610" s="347"/>
    </row>
    <row r="611" spans="1:26" ht="9.75" customHeight="1">
      <c r="A611" s="347"/>
      <c r="B611" s="382"/>
      <c r="C611" s="382"/>
      <c r="D611" s="382"/>
      <c r="E611" s="382"/>
      <c r="F611" s="382"/>
      <c r="G611" s="382"/>
      <c r="H611" s="347"/>
      <c r="I611" s="347"/>
      <c r="J611" s="347"/>
      <c r="K611" s="347"/>
      <c r="L611" s="347"/>
      <c r="M611" s="347"/>
      <c r="N611" s="347"/>
      <c r="O611" s="347"/>
      <c r="P611" s="347"/>
      <c r="Q611" s="347"/>
      <c r="R611" s="347"/>
      <c r="S611" s="347"/>
      <c r="T611" s="347"/>
      <c r="U611" s="347"/>
      <c r="V611" s="347"/>
      <c r="W611" s="347"/>
      <c r="X611" s="347"/>
      <c r="Y611" s="347"/>
      <c r="Z611" s="347"/>
    </row>
    <row r="612" spans="1:26" ht="9.75" customHeight="1">
      <c r="A612" s="347"/>
      <c r="B612" s="382"/>
      <c r="C612" s="382"/>
      <c r="D612" s="382"/>
      <c r="E612" s="382"/>
      <c r="F612" s="382"/>
      <c r="G612" s="382"/>
      <c r="H612" s="347"/>
      <c r="I612" s="347"/>
      <c r="J612" s="347"/>
      <c r="K612" s="347"/>
      <c r="L612" s="347"/>
      <c r="M612" s="347"/>
      <c r="N612" s="347"/>
      <c r="O612" s="347"/>
      <c r="P612" s="347"/>
      <c r="Q612" s="347"/>
      <c r="R612" s="347"/>
      <c r="S612" s="347"/>
      <c r="T612" s="347"/>
      <c r="U612" s="347"/>
      <c r="V612" s="347"/>
      <c r="W612" s="347"/>
      <c r="X612" s="347"/>
      <c r="Y612" s="347"/>
      <c r="Z612" s="347"/>
    </row>
    <row r="613" spans="1:26" ht="9.75" customHeight="1">
      <c r="A613" s="347"/>
      <c r="B613" s="382"/>
      <c r="C613" s="382"/>
      <c r="D613" s="382"/>
      <c r="E613" s="382"/>
      <c r="F613" s="382"/>
      <c r="G613" s="382"/>
      <c r="H613" s="347"/>
      <c r="I613" s="347"/>
      <c r="J613" s="347"/>
      <c r="K613" s="347"/>
      <c r="L613" s="347"/>
      <c r="M613" s="347"/>
      <c r="N613" s="347"/>
      <c r="O613" s="347"/>
      <c r="P613" s="347"/>
      <c r="Q613" s="347"/>
      <c r="R613" s="347"/>
      <c r="S613" s="347"/>
      <c r="T613" s="347"/>
      <c r="U613" s="347"/>
      <c r="V613" s="347"/>
      <c r="W613" s="347"/>
      <c r="X613" s="347"/>
      <c r="Y613" s="347"/>
      <c r="Z613" s="347"/>
    </row>
    <row r="614" spans="1:26" ht="9.75" customHeight="1">
      <c r="A614" s="347"/>
      <c r="B614" s="382"/>
      <c r="C614" s="382"/>
      <c r="D614" s="382"/>
      <c r="E614" s="382"/>
      <c r="F614" s="382"/>
      <c r="G614" s="382"/>
      <c r="H614" s="347"/>
      <c r="I614" s="347"/>
      <c r="J614" s="347"/>
      <c r="K614" s="347"/>
      <c r="L614" s="347"/>
      <c r="M614" s="347"/>
      <c r="N614" s="347"/>
      <c r="O614" s="347"/>
      <c r="P614" s="347"/>
      <c r="Q614" s="347"/>
      <c r="R614" s="347"/>
      <c r="S614" s="347"/>
      <c r="T614" s="347"/>
      <c r="U614" s="347"/>
      <c r="V614" s="347"/>
      <c r="W614" s="347"/>
      <c r="X614" s="347"/>
      <c r="Y614" s="347"/>
      <c r="Z614" s="347"/>
    </row>
    <row r="615" spans="1:26" ht="9.75" customHeight="1">
      <c r="A615" s="347"/>
      <c r="B615" s="382"/>
      <c r="C615" s="382"/>
      <c r="D615" s="382"/>
      <c r="E615" s="382"/>
      <c r="F615" s="382"/>
      <c r="G615" s="382"/>
      <c r="H615" s="347"/>
      <c r="I615" s="347"/>
      <c r="J615" s="347"/>
      <c r="K615" s="347"/>
      <c r="L615" s="347"/>
      <c r="M615" s="347"/>
      <c r="N615" s="347"/>
      <c r="O615" s="347"/>
      <c r="P615" s="347"/>
      <c r="Q615" s="347"/>
      <c r="R615" s="347"/>
      <c r="S615" s="347"/>
      <c r="T615" s="347"/>
      <c r="U615" s="347"/>
      <c r="V615" s="347"/>
      <c r="W615" s="347"/>
      <c r="X615" s="347"/>
      <c r="Y615" s="347"/>
      <c r="Z615" s="347"/>
    </row>
    <row r="616" spans="1:26" ht="9.75" customHeight="1">
      <c r="A616" s="347"/>
      <c r="B616" s="382"/>
      <c r="C616" s="382"/>
      <c r="D616" s="382"/>
      <c r="E616" s="382"/>
      <c r="F616" s="382"/>
      <c r="G616" s="382"/>
      <c r="H616" s="347"/>
      <c r="I616" s="347"/>
      <c r="J616" s="347"/>
      <c r="K616" s="347"/>
      <c r="L616" s="347"/>
      <c r="M616" s="347"/>
      <c r="N616" s="347"/>
      <c r="O616" s="347"/>
      <c r="P616" s="347"/>
      <c r="Q616" s="347"/>
      <c r="R616" s="347"/>
      <c r="S616" s="347"/>
      <c r="T616" s="347"/>
      <c r="U616" s="347"/>
      <c r="V616" s="347"/>
      <c r="W616" s="347"/>
      <c r="X616" s="347"/>
      <c r="Y616" s="347"/>
      <c r="Z616" s="347"/>
    </row>
    <row r="617" spans="1:26" ht="9.75" customHeight="1">
      <c r="A617" s="347"/>
      <c r="B617" s="382"/>
      <c r="C617" s="382"/>
      <c r="D617" s="382"/>
      <c r="E617" s="382"/>
      <c r="F617" s="382"/>
      <c r="G617" s="382"/>
      <c r="H617" s="347"/>
      <c r="I617" s="347"/>
      <c r="J617" s="347"/>
      <c r="K617" s="347"/>
      <c r="L617" s="347"/>
      <c r="M617" s="347"/>
      <c r="N617" s="347"/>
      <c r="O617" s="347"/>
      <c r="P617" s="347"/>
      <c r="Q617" s="347"/>
      <c r="R617" s="347"/>
      <c r="S617" s="347"/>
      <c r="T617" s="347"/>
      <c r="U617" s="347"/>
      <c r="V617" s="347"/>
      <c r="W617" s="347"/>
      <c r="X617" s="347"/>
      <c r="Y617" s="347"/>
      <c r="Z617" s="347"/>
    </row>
    <row r="618" spans="1:26" ht="9.75" customHeight="1">
      <c r="A618" s="347"/>
      <c r="B618" s="382"/>
      <c r="C618" s="382"/>
      <c r="D618" s="382"/>
      <c r="E618" s="382"/>
      <c r="F618" s="382"/>
      <c r="G618" s="382"/>
      <c r="H618" s="347"/>
      <c r="I618" s="347"/>
      <c r="J618" s="347"/>
      <c r="K618" s="347"/>
      <c r="L618" s="347"/>
      <c r="M618" s="347"/>
      <c r="N618" s="347"/>
      <c r="O618" s="347"/>
      <c r="P618" s="347"/>
      <c r="Q618" s="347"/>
      <c r="R618" s="347"/>
      <c r="S618" s="347"/>
      <c r="T618" s="347"/>
      <c r="U618" s="347"/>
      <c r="V618" s="347"/>
      <c r="W618" s="347"/>
      <c r="X618" s="347"/>
      <c r="Y618" s="347"/>
      <c r="Z618" s="347"/>
    </row>
    <row r="619" spans="1:26" ht="9.75" customHeight="1">
      <c r="A619" s="347"/>
      <c r="B619" s="382"/>
      <c r="C619" s="382"/>
      <c r="D619" s="382"/>
      <c r="E619" s="382"/>
      <c r="F619" s="382"/>
      <c r="G619" s="382"/>
      <c r="H619" s="347"/>
      <c r="I619" s="347"/>
      <c r="J619" s="347"/>
      <c r="K619" s="347"/>
      <c r="L619" s="347"/>
      <c r="M619" s="347"/>
      <c r="N619" s="347"/>
      <c r="O619" s="347"/>
      <c r="P619" s="347"/>
      <c r="Q619" s="347"/>
      <c r="R619" s="347"/>
      <c r="S619" s="347"/>
      <c r="T619" s="347"/>
      <c r="U619" s="347"/>
      <c r="V619" s="347"/>
      <c r="W619" s="347"/>
      <c r="X619" s="347"/>
      <c r="Y619" s="347"/>
      <c r="Z619" s="347"/>
    </row>
    <row r="620" spans="1:26" ht="9.75" customHeight="1">
      <c r="A620" s="347"/>
      <c r="B620" s="382"/>
      <c r="C620" s="382"/>
      <c r="D620" s="382"/>
      <c r="E620" s="382"/>
      <c r="F620" s="382"/>
      <c r="G620" s="382"/>
      <c r="H620" s="347"/>
      <c r="I620" s="347"/>
      <c r="J620" s="347"/>
      <c r="K620" s="347"/>
      <c r="L620" s="347"/>
      <c r="M620" s="347"/>
      <c r="N620" s="347"/>
      <c r="O620" s="347"/>
      <c r="P620" s="347"/>
      <c r="Q620" s="347"/>
      <c r="R620" s="347"/>
      <c r="S620" s="347"/>
      <c r="T620" s="347"/>
      <c r="U620" s="347"/>
      <c r="V620" s="347"/>
      <c r="W620" s="347"/>
      <c r="X620" s="347"/>
      <c r="Y620" s="347"/>
      <c r="Z620" s="347"/>
    </row>
    <row r="621" spans="1:26" ht="9.75" customHeight="1">
      <c r="A621" s="347"/>
      <c r="B621" s="382"/>
      <c r="C621" s="382"/>
      <c r="D621" s="382"/>
      <c r="E621" s="382"/>
      <c r="F621" s="382"/>
      <c r="G621" s="382"/>
      <c r="H621" s="347"/>
      <c r="I621" s="347"/>
      <c r="J621" s="347"/>
      <c r="K621" s="347"/>
      <c r="L621" s="347"/>
      <c r="M621" s="347"/>
      <c r="N621" s="347"/>
      <c r="O621" s="347"/>
      <c r="P621" s="347"/>
      <c r="Q621" s="347"/>
      <c r="R621" s="347"/>
      <c r="S621" s="347"/>
      <c r="T621" s="347"/>
      <c r="U621" s="347"/>
      <c r="V621" s="347"/>
      <c r="W621" s="347"/>
      <c r="X621" s="347"/>
      <c r="Y621" s="347"/>
      <c r="Z621" s="347"/>
    </row>
    <row r="622" spans="1:26" ht="9.75" customHeight="1">
      <c r="A622" s="347"/>
      <c r="B622" s="382"/>
      <c r="C622" s="382"/>
      <c r="D622" s="382"/>
      <c r="E622" s="382"/>
      <c r="F622" s="382"/>
      <c r="G622" s="382"/>
      <c r="H622" s="347"/>
      <c r="I622" s="347"/>
      <c r="J622" s="347"/>
      <c r="K622" s="347"/>
      <c r="L622" s="347"/>
      <c r="M622" s="347"/>
      <c r="N622" s="347"/>
      <c r="O622" s="347"/>
      <c r="P622" s="347"/>
      <c r="Q622" s="347"/>
      <c r="R622" s="347"/>
      <c r="S622" s="347"/>
      <c r="T622" s="347"/>
      <c r="U622" s="347"/>
      <c r="V622" s="347"/>
      <c r="W622" s="347"/>
      <c r="X622" s="347"/>
      <c r="Y622" s="347"/>
      <c r="Z622" s="347"/>
    </row>
    <row r="623" spans="1:26" ht="9.75" customHeight="1">
      <c r="A623" s="347"/>
      <c r="B623" s="382"/>
      <c r="C623" s="382"/>
      <c r="D623" s="382"/>
      <c r="E623" s="382"/>
      <c r="F623" s="382"/>
      <c r="G623" s="382"/>
      <c r="H623" s="347"/>
      <c r="I623" s="347"/>
      <c r="J623" s="347"/>
      <c r="K623" s="347"/>
      <c r="L623" s="347"/>
      <c r="M623" s="347"/>
      <c r="N623" s="347"/>
      <c r="O623" s="347"/>
      <c r="P623" s="347"/>
      <c r="Q623" s="347"/>
      <c r="R623" s="347"/>
      <c r="S623" s="347"/>
      <c r="T623" s="347"/>
      <c r="U623" s="347"/>
      <c r="V623" s="347"/>
      <c r="W623" s="347"/>
      <c r="X623" s="347"/>
      <c r="Y623" s="347"/>
      <c r="Z623" s="347"/>
    </row>
    <row r="624" spans="1:26" ht="9.75" customHeight="1">
      <c r="A624" s="347"/>
      <c r="B624" s="382"/>
      <c r="C624" s="382"/>
      <c r="D624" s="382"/>
      <c r="E624" s="382"/>
      <c r="F624" s="382"/>
      <c r="G624" s="382"/>
      <c r="H624" s="347"/>
      <c r="I624" s="347"/>
      <c r="J624" s="347"/>
      <c r="K624" s="347"/>
      <c r="L624" s="347"/>
      <c r="M624" s="347"/>
      <c r="N624" s="347"/>
      <c r="O624" s="347"/>
      <c r="P624" s="347"/>
      <c r="Q624" s="347"/>
      <c r="R624" s="347"/>
      <c r="S624" s="347"/>
      <c r="T624" s="347"/>
      <c r="U624" s="347"/>
      <c r="V624" s="347"/>
      <c r="W624" s="347"/>
      <c r="X624" s="347"/>
      <c r="Y624" s="347"/>
      <c r="Z624" s="347"/>
    </row>
    <row r="625" spans="1:26" ht="9.75" customHeight="1">
      <c r="A625" s="347"/>
      <c r="B625" s="382"/>
      <c r="C625" s="382"/>
      <c r="D625" s="382"/>
      <c r="E625" s="382"/>
      <c r="F625" s="382"/>
      <c r="G625" s="382"/>
      <c r="H625" s="347"/>
      <c r="I625" s="347"/>
      <c r="J625" s="347"/>
      <c r="K625" s="347"/>
      <c r="L625" s="347"/>
      <c r="M625" s="347"/>
      <c r="N625" s="347"/>
      <c r="O625" s="347"/>
      <c r="P625" s="347"/>
      <c r="Q625" s="347"/>
      <c r="R625" s="347"/>
      <c r="S625" s="347"/>
      <c r="T625" s="347"/>
      <c r="U625" s="347"/>
      <c r="V625" s="347"/>
      <c r="W625" s="347"/>
      <c r="X625" s="347"/>
      <c r="Y625" s="347"/>
      <c r="Z625" s="347"/>
    </row>
    <row r="626" spans="1:26" ht="9.75" customHeight="1">
      <c r="A626" s="347"/>
      <c r="B626" s="382"/>
      <c r="C626" s="382"/>
      <c r="D626" s="382"/>
      <c r="E626" s="382"/>
      <c r="F626" s="382"/>
      <c r="G626" s="382"/>
      <c r="H626" s="347"/>
      <c r="I626" s="347"/>
      <c r="J626" s="347"/>
      <c r="K626" s="347"/>
      <c r="L626" s="347"/>
      <c r="M626" s="347"/>
      <c r="N626" s="347"/>
      <c r="O626" s="347"/>
      <c r="P626" s="347"/>
      <c r="Q626" s="347"/>
      <c r="R626" s="347"/>
      <c r="S626" s="347"/>
      <c r="T626" s="347"/>
      <c r="U626" s="347"/>
      <c r="V626" s="347"/>
      <c r="W626" s="347"/>
      <c r="X626" s="347"/>
      <c r="Y626" s="347"/>
      <c r="Z626" s="347"/>
    </row>
    <row r="627" spans="1:26" ht="9.75" customHeight="1">
      <c r="A627" s="347"/>
      <c r="B627" s="382"/>
      <c r="C627" s="382"/>
      <c r="D627" s="382"/>
      <c r="E627" s="382"/>
      <c r="F627" s="382"/>
      <c r="G627" s="382"/>
      <c r="H627" s="347"/>
      <c r="I627" s="347"/>
      <c r="J627" s="347"/>
      <c r="K627" s="347"/>
      <c r="L627" s="347"/>
      <c r="M627" s="347"/>
      <c r="N627" s="347"/>
      <c r="O627" s="347"/>
      <c r="P627" s="347"/>
      <c r="Q627" s="347"/>
      <c r="R627" s="347"/>
      <c r="S627" s="347"/>
      <c r="T627" s="347"/>
      <c r="U627" s="347"/>
      <c r="V627" s="347"/>
      <c r="W627" s="347"/>
      <c r="X627" s="347"/>
      <c r="Y627" s="347"/>
      <c r="Z627" s="347"/>
    </row>
    <row r="628" spans="1:26" ht="9.75" customHeight="1">
      <c r="A628" s="347"/>
      <c r="B628" s="382"/>
      <c r="C628" s="382"/>
      <c r="D628" s="382"/>
      <c r="E628" s="382"/>
      <c r="F628" s="382"/>
      <c r="G628" s="382"/>
      <c r="H628" s="347"/>
      <c r="I628" s="347"/>
      <c r="J628" s="347"/>
      <c r="K628" s="347"/>
      <c r="L628" s="347"/>
      <c r="M628" s="347"/>
      <c r="N628" s="347"/>
      <c r="O628" s="347"/>
      <c r="P628" s="347"/>
      <c r="Q628" s="347"/>
      <c r="R628" s="347"/>
      <c r="S628" s="347"/>
      <c r="T628" s="347"/>
      <c r="U628" s="347"/>
      <c r="V628" s="347"/>
      <c r="W628" s="347"/>
      <c r="X628" s="347"/>
      <c r="Y628" s="347"/>
      <c r="Z628" s="347"/>
    </row>
    <row r="629" spans="1:26" ht="9.75" customHeight="1">
      <c r="A629" s="347"/>
      <c r="B629" s="382"/>
      <c r="C629" s="382"/>
      <c r="D629" s="382"/>
      <c r="E629" s="382"/>
      <c r="F629" s="382"/>
      <c r="G629" s="382"/>
      <c r="H629" s="347"/>
      <c r="I629" s="347"/>
      <c r="J629" s="347"/>
      <c r="K629" s="347"/>
      <c r="L629" s="347"/>
      <c r="M629" s="347"/>
      <c r="N629" s="347"/>
      <c r="O629" s="347"/>
      <c r="P629" s="347"/>
      <c r="Q629" s="347"/>
      <c r="R629" s="347"/>
      <c r="S629" s="347"/>
      <c r="T629" s="347"/>
      <c r="U629" s="347"/>
      <c r="V629" s="347"/>
      <c r="W629" s="347"/>
      <c r="X629" s="347"/>
      <c r="Y629" s="347"/>
      <c r="Z629" s="347"/>
    </row>
    <row r="630" spans="1:26" ht="9.75" customHeight="1">
      <c r="A630" s="347"/>
      <c r="B630" s="382"/>
      <c r="C630" s="382"/>
      <c r="D630" s="382"/>
      <c r="E630" s="382"/>
      <c r="F630" s="382"/>
      <c r="G630" s="382"/>
      <c r="H630" s="347"/>
      <c r="I630" s="347"/>
      <c r="J630" s="347"/>
      <c r="K630" s="347"/>
      <c r="L630" s="347"/>
      <c r="M630" s="347"/>
      <c r="N630" s="347"/>
      <c r="O630" s="347"/>
      <c r="P630" s="347"/>
      <c r="Q630" s="347"/>
      <c r="R630" s="347"/>
      <c r="S630" s="347"/>
      <c r="T630" s="347"/>
      <c r="U630" s="347"/>
      <c r="V630" s="347"/>
      <c r="W630" s="347"/>
      <c r="X630" s="347"/>
      <c r="Y630" s="347"/>
      <c r="Z630" s="347"/>
    </row>
    <row r="631" spans="1:26" ht="9.75" customHeight="1">
      <c r="A631" s="347"/>
      <c r="B631" s="382"/>
      <c r="C631" s="382"/>
      <c r="D631" s="382"/>
      <c r="E631" s="382"/>
      <c r="F631" s="382"/>
      <c r="G631" s="382"/>
      <c r="H631" s="347"/>
      <c r="I631" s="347"/>
      <c r="J631" s="347"/>
      <c r="K631" s="347"/>
      <c r="L631" s="347"/>
      <c r="M631" s="347"/>
      <c r="N631" s="347"/>
      <c r="O631" s="347"/>
      <c r="P631" s="347"/>
      <c r="Q631" s="347"/>
      <c r="R631" s="347"/>
      <c r="S631" s="347"/>
      <c r="T631" s="347"/>
      <c r="U631" s="347"/>
      <c r="V631" s="347"/>
      <c r="W631" s="347"/>
      <c r="X631" s="347"/>
      <c r="Y631" s="347"/>
      <c r="Z631" s="347"/>
    </row>
    <row r="632" spans="1:26" ht="9.75" customHeight="1">
      <c r="A632" s="347"/>
      <c r="B632" s="382"/>
      <c r="C632" s="382"/>
      <c r="D632" s="382"/>
      <c r="E632" s="382"/>
      <c r="F632" s="382"/>
      <c r="G632" s="382"/>
      <c r="H632" s="347"/>
      <c r="I632" s="347"/>
      <c r="J632" s="347"/>
      <c r="K632" s="347"/>
      <c r="L632" s="347"/>
      <c r="M632" s="347"/>
      <c r="N632" s="347"/>
      <c r="O632" s="347"/>
      <c r="P632" s="347"/>
      <c r="Q632" s="347"/>
      <c r="R632" s="347"/>
      <c r="S632" s="347"/>
      <c r="T632" s="347"/>
      <c r="U632" s="347"/>
      <c r="V632" s="347"/>
      <c r="W632" s="347"/>
      <c r="X632" s="347"/>
      <c r="Y632" s="347"/>
      <c r="Z632" s="347"/>
    </row>
    <row r="633" spans="1:26" ht="9.75" customHeight="1">
      <c r="A633" s="347"/>
      <c r="B633" s="382"/>
      <c r="C633" s="382"/>
      <c r="D633" s="382"/>
      <c r="E633" s="382"/>
      <c r="F633" s="382"/>
      <c r="G633" s="382"/>
      <c r="H633" s="347"/>
      <c r="I633" s="347"/>
      <c r="J633" s="347"/>
      <c r="K633" s="347"/>
      <c r="L633" s="347"/>
      <c r="M633" s="347"/>
      <c r="N633" s="347"/>
      <c r="O633" s="347"/>
      <c r="P633" s="347"/>
      <c r="Q633" s="347"/>
      <c r="R633" s="347"/>
      <c r="S633" s="347"/>
      <c r="T633" s="347"/>
      <c r="U633" s="347"/>
      <c r="V633" s="347"/>
      <c r="W633" s="347"/>
      <c r="X633" s="347"/>
      <c r="Y633" s="347"/>
      <c r="Z633" s="347"/>
    </row>
    <row r="634" spans="1:26" ht="9.75" customHeight="1">
      <c r="A634" s="347"/>
      <c r="B634" s="382"/>
      <c r="C634" s="382"/>
      <c r="D634" s="382"/>
      <c r="E634" s="382"/>
      <c r="F634" s="382"/>
      <c r="G634" s="382"/>
      <c r="H634" s="347"/>
      <c r="I634" s="347"/>
      <c r="J634" s="347"/>
      <c r="K634" s="347"/>
      <c r="L634" s="347"/>
      <c r="M634" s="347"/>
      <c r="N634" s="347"/>
      <c r="O634" s="347"/>
      <c r="P634" s="347"/>
      <c r="Q634" s="347"/>
      <c r="R634" s="347"/>
      <c r="S634" s="347"/>
      <c r="T634" s="347"/>
      <c r="U634" s="347"/>
      <c r="V634" s="347"/>
      <c r="W634" s="347"/>
      <c r="X634" s="347"/>
      <c r="Y634" s="347"/>
      <c r="Z634" s="347"/>
    </row>
    <row r="635" spans="1:26" ht="9.75" customHeight="1">
      <c r="A635" s="347"/>
      <c r="B635" s="382"/>
      <c r="C635" s="382"/>
      <c r="D635" s="382"/>
      <c r="E635" s="382"/>
      <c r="F635" s="382"/>
      <c r="G635" s="382"/>
      <c r="H635" s="347"/>
      <c r="I635" s="347"/>
      <c r="J635" s="347"/>
      <c r="K635" s="347"/>
      <c r="L635" s="347"/>
      <c r="M635" s="347"/>
      <c r="N635" s="347"/>
      <c r="O635" s="347"/>
      <c r="P635" s="347"/>
      <c r="Q635" s="347"/>
      <c r="R635" s="347"/>
      <c r="S635" s="347"/>
      <c r="T635" s="347"/>
      <c r="U635" s="347"/>
      <c r="V635" s="347"/>
      <c r="W635" s="347"/>
      <c r="X635" s="347"/>
      <c r="Y635" s="347"/>
      <c r="Z635" s="347"/>
    </row>
    <row r="636" spans="1:26" ht="9.75" customHeight="1">
      <c r="A636" s="347"/>
      <c r="B636" s="382"/>
      <c r="C636" s="382"/>
      <c r="D636" s="382"/>
      <c r="E636" s="382"/>
      <c r="F636" s="382"/>
      <c r="G636" s="382"/>
      <c r="H636" s="347"/>
      <c r="I636" s="347"/>
      <c r="J636" s="347"/>
      <c r="K636" s="347"/>
      <c r="L636" s="347"/>
      <c r="M636" s="347"/>
      <c r="N636" s="347"/>
      <c r="O636" s="347"/>
      <c r="P636" s="347"/>
      <c r="Q636" s="347"/>
      <c r="R636" s="347"/>
      <c r="S636" s="347"/>
      <c r="T636" s="347"/>
      <c r="U636" s="347"/>
      <c r="V636" s="347"/>
      <c r="W636" s="347"/>
      <c r="X636" s="347"/>
      <c r="Y636" s="347"/>
      <c r="Z636" s="347"/>
    </row>
    <row r="637" spans="1:26" ht="9.75" customHeight="1">
      <c r="A637" s="347"/>
      <c r="B637" s="382"/>
      <c r="C637" s="382"/>
      <c r="D637" s="382"/>
      <c r="E637" s="382"/>
      <c r="F637" s="382"/>
      <c r="G637" s="382"/>
      <c r="H637" s="347"/>
      <c r="I637" s="347"/>
      <c r="J637" s="347"/>
      <c r="K637" s="347"/>
      <c r="L637" s="347"/>
      <c r="M637" s="347"/>
      <c r="N637" s="347"/>
      <c r="O637" s="347"/>
      <c r="P637" s="347"/>
      <c r="Q637" s="347"/>
      <c r="R637" s="347"/>
      <c r="S637" s="347"/>
      <c r="T637" s="347"/>
      <c r="U637" s="347"/>
      <c r="V637" s="347"/>
      <c r="W637" s="347"/>
      <c r="X637" s="347"/>
      <c r="Y637" s="347"/>
      <c r="Z637" s="347"/>
    </row>
    <row r="638" spans="1:26" ht="9.75" customHeight="1">
      <c r="A638" s="347"/>
      <c r="B638" s="382"/>
      <c r="C638" s="382"/>
      <c r="D638" s="382"/>
      <c r="E638" s="382"/>
      <c r="F638" s="382"/>
      <c r="G638" s="382"/>
      <c r="H638" s="347"/>
      <c r="I638" s="347"/>
      <c r="J638" s="347"/>
      <c r="K638" s="347"/>
      <c r="L638" s="347"/>
      <c r="M638" s="347"/>
      <c r="N638" s="347"/>
      <c r="O638" s="347"/>
      <c r="P638" s="347"/>
      <c r="Q638" s="347"/>
      <c r="R638" s="347"/>
      <c r="S638" s="347"/>
      <c r="T638" s="347"/>
      <c r="U638" s="347"/>
      <c r="V638" s="347"/>
      <c r="W638" s="347"/>
      <c r="X638" s="347"/>
      <c r="Y638" s="347"/>
      <c r="Z638" s="347"/>
    </row>
    <row r="639" spans="1:26" ht="9.75" customHeight="1">
      <c r="A639" s="347"/>
      <c r="B639" s="382"/>
      <c r="C639" s="382"/>
      <c r="D639" s="382"/>
      <c r="E639" s="382"/>
      <c r="F639" s="382"/>
      <c r="G639" s="382"/>
      <c r="H639" s="347"/>
      <c r="I639" s="347"/>
      <c r="J639" s="347"/>
      <c r="K639" s="347"/>
      <c r="L639" s="347"/>
      <c r="M639" s="347"/>
      <c r="N639" s="347"/>
      <c r="O639" s="347"/>
      <c r="P639" s="347"/>
      <c r="Q639" s="347"/>
      <c r="R639" s="347"/>
      <c r="S639" s="347"/>
      <c r="T639" s="347"/>
      <c r="U639" s="347"/>
      <c r="V639" s="347"/>
      <c r="W639" s="347"/>
      <c r="X639" s="347"/>
      <c r="Y639" s="347"/>
      <c r="Z639" s="347"/>
    </row>
    <row r="640" spans="1:26" ht="9.75" customHeight="1">
      <c r="A640" s="347"/>
      <c r="B640" s="382"/>
      <c r="C640" s="382"/>
      <c r="D640" s="382"/>
      <c r="E640" s="382"/>
      <c r="F640" s="382"/>
      <c r="G640" s="382"/>
      <c r="H640" s="347"/>
      <c r="I640" s="347"/>
      <c r="J640" s="347"/>
      <c r="K640" s="347"/>
      <c r="L640" s="347"/>
      <c r="M640" s="347"/>
      <c r="N640" s="347"/>
      <c r="O640" s="347"/>
      <c r="P640" s="347"/>
      <c r="Q640" s="347"/>
      <c r="R640" s="347"/>
      <c r="S640" s="347"/>
      <c r="T640" s="347"/>
      <c r="U640" s="347"/>
      <c r="V640" s="347"/>
      <c r="W640" s="347"/>
      <c r="X640" s="347"/>
      <c r="Y640" s="347"/>
      <c r="Z640" s="347"/>
    </row>
    <row r="641" spans="1:26" ht="9.75" customHeight="1">
      <c r="A641" s="347"/>
      <c r="B641" s="382"/>
      <c r="C641" s="382"/>
      <c r="D641" s="382"/>
      <c r="E641" s="382"/>
      <c r="F641" s="382"/>
      <c r="G641" s="382"/>
      <c r="H641" s="347"/>
      <c r="I641" s="347"/>
      <c r="J641" s="347"/>
      <c r="K641" s="347"/>
      <c r="L641" s="347"/>
      <c r="M641" s="347"/>
      <c r="N641" s="347"/>
      <c r="O641" s="347"/>
      <c r="P641" s="347"/>
      <c r="Q641" s="347"/>
      <c r="R641" s="347"/>
      <c r="S641" s="347"/>
      <c r="T641" s="347"/>
      <c r="U641" s="347"/>
      <c r="V641" s="347"/>
      <c r="W641" s="347"/>
      <c r="X641" s="347"/>
      <c r="Y641" s="347"/>
      <c r="Z641" s="347"/>
    </row>
    <row r="642" spans="1:26" ht="9.75" customHeight="1">
      <c r="A642" s="347"/>
      <c r="B642" s="382"/>
      <c r="C642" s="382"/>
      <c r="D642" s="382"/>
      <c r="E642" s="382"/>
      <c r="F642" s="382"/>
      <c r="G642" s="382"/>
      <c r="H642" s="347"/>
      <c r="I642" s="347"/>
      <c r="J642" s="347"/>
      <c r="K642" s="347"/>
      <c r="L642" s="347"/>
      <c r="M642" s="347"/>
      <c r="N642" s="347"/>
      <c r="O642" s="347"/>
      <c r="P642" s="347"/>
      <c r="Q642" s="347"/>
      <c r="R642" s="347"/>
      <c r="S642" s="347"/>
      <c r="T642" s="347"/>
      <c r="U642" s="347"/>
      <c r="V642" s="347"/>
      <c r="W642" s="347"/>
      <c r="X642" s="347"/>
      <c r="Y642" s="347"/>
      <c r="Z642" s="347"/>
    </row>
    <row r="643" spans="1:26" ht="9.75" customHeight="1">
      <c r="A643" s="347"/>
      <c r="B643" s="382"/>
      <c r="C643" s="382"/>
      <c r="D643" s="382"/>
      <c r="E643" s="382"/>
      <c r="F643" s="382"/>
      <c r="G643" s="382"/>
      <c r="H643" s="347"/>
      <c r="I643" s="347"/>
      <c r="J643" s="347"/>
      <c r="K643" s="347"/>
      <c r="L643" s="347"/>
      <c r="M643" s="347"/>
      <c r="N643" s="347"/>
      <c r="O643" s="347"/>
      <c r="P643" s="347"/>
      <c r="Q643" s="347"/>
      <c r="R643" s="347"/>
      <c r="S643" s="347"/>
      <c r="T643" s="347"/>
      <c r="U643" s="347"/>
      <c r="V643" s="347"/>
      <c r="W643" s="347"/>
      <c r="X643" s="347"/>
      <c r="Y643" s="347"/>
      <c r="Z643" s="347"/>
    </row>
    <row r="644" spans="1:26" ht="9.75" customHeight="1">
      <c r="A644" s="347"/>
      <c r="B644" s="382"/>
      <c r="C644" s="382"/>
      <c r="D644" s="382"/>
      <c r="E644" s="382"/>
      <c r="F644" s="382"/>
      <c r="G644" s="382"/>
      <c r="H644" s="347"/>
      <c r="I644" s="347"/>
      <c r="J644" s="347"/>
      <c r="K644" s="347"/>
      <c r="L644" s="347"/>
      <c r="M644" s="347"/>
      <c r="N644" s="347"/>
      <c r="O644" s="347"/>
      <c r="P644" s="347"/>
      <c r="Q644" s="347"/>
      <c r="R644" s="347"/>
      <c r="S644" s="347"/>
      <c r="T644" s="347"/>
      <c r="U644" s="347"/>
      <c r="V644" s="347"/>
      <c r="W644" s="347"/>
      <c r="X644" s="347"/>
      <c r="Y644" s="347"/>
      <c r="Z644" s="347"/>
    </row>
    <row r="645" spans="1:26" ht="9.75" customHeight="1">
      <c r="A645" s="347"/>
      <c r="B645" s="382"/>
      <c r="C645" s="382"/>
      <c r="D645" s="382"/>
      <c r="E645" s="382"/>
      <c r="F645" s="382"/>
      <c r="G645" s="382"/>
      <c r="H645" s="347"/>
      <c r="I645" s="347"/>
      <c r="J645" s="347"/>
      <c r="K645" s="347"/>
      <c r="L645" s="347"/>
      <c r="M645" s="347"/>
      <c r="N645" s="347"/>
      <c r="O645" s="347"/>
      <c r="P645" s="347"/>
      <c r="Q645" s="347"/>
      <c r="R645" s="347"/>
      <c r="S645" s="347"/>
      <c r="T645" s="347"/>
      <c r="U645" s="347"/>
      <c r="V645" s="347"/>
      <c r="W645" s="347"/>
      <c r="X645" s="347"/>
      <c r="Y645" s="347"/>
      <c r="Z645" s="347"/>
    </row>
    <row r="646" spans="1:26" ht="9.75" customHeight="1">
      <c r="A646" s="347"/>
      <c r="B646" s="382"/>
      <c r="C646" s="382"/>
      <c r="D646" s="382"/>
      <c r="E646" s="382"/>
      <c r="F646" s="382"/>
      <c r="G646" s="382"/>
      <c r="H646" s="347"/>
      <c r="I646" s="347"/>
      <c r="J646" s="347"/>
      <c r="K646" s="347"/>
      <c r="L646" s="347"/>
      <c r="M646" s="347"/>
      <c r="N646" s="347"/>
      <c r="O646" s="347"/>
      <c r="P646" s="347"/>
      <c r="Q646" s="347"/>
      <c r="R646" s="347"/>
      <c r="S646" s="347"/>
      <c r="T646" s="347"/>
      <c r="U646" s="347"/>
      <c r="V646" s="347"/>
      <c r="W646" s="347"/>
      <c r="X646" s="347"/>
      <c r="Y646" s="347"/>
      <c r="Z646" s="347"/>
    </row>
    <row r="647" spans="1:26" ht="9.75" customHeight="1">
      <c r="A647" s="347"/>
      <c r="B647" s="382"/>
      <c r="C647" s="382"/>
      <c r="D647" s="382"/>
      <c r="E647" s="382"/>
      <c r="F647" s="382"/>
      <c r="G647" s="382"/>
      <c r="H647" s="347"/>
      <c r="I647" s="347"/>
      <c r="J647" s="347"/>
      <c r="K647" s="347"/>
      <c r="L647" s="347"/>
      <c r="M647" s="347"/>
      <c r="N647" s="347"/>
      <c r="O647" s="347"/>
      <c r="P647" s="347"/>
      <c r="Q647" s="347"/>
      <c r="R647" s="347"/>
      <c r="S647" s="347"/>
      <c r="T647" s="347"/>
      <c r="U647" s="347"/>
      <c r="V647" s="347"/>
      <c r="W647" s="347"/>
      <c r="X647" s="347"/>
      <c r="Y647" s="347"/>
      <c r="Z647" s="347"/>
    </row>
    <row r="648" spans="1:26" ht="9.75" customHeight="1">
      <c r="A648" s="347"/>
      <c r="B648" s="382"/>
      <c r="C648" s="382"/>
      <c r="D648" s="382"/>
      <c r="E648" s="382"/>
      <c r="F648" s="382"/>
      <c r="G648" s="382"/>
      <c r="H648" s="347"/>
      <c r="I648" s="347"/>
      <c r="J648" s="347"/>
      <c r="K648" s="347"/>
      <c r="L648" s="347"/>
      <c r="M648" s="347"/>
      <c r="N648" s="347"/>
      <c r="O648" s="347"/>
      <c r="P648" s="347"/>
      <c r="Q648" s="347"/>
      <c r="R648" s="347"/>
      <c r="S648" s="347"/>
      <c r="T648" s="347"/>
      <c r="U648" s="347"/>
      <c r="V648" s="347"/>
      <c r="W648" s="347"/>
      <c r="X648" s="347"/>
      <c r="Y648" s="347"/>
      <c r="Z648" s="347"/>
    </row>
    <row r="649" spans="1:26" ht="9.75" customHeight="1">
      <c r="A649" s="347"/>
      <c r="B649" s="382"/>
      <c r="C649" s="382"/>
      <c r="D649" s="382"/>
      <c r="E649" s="382"/>
      <c r="F649" s="382"/>
      <c r="G649" s="382"/>
      <c r="H649" s="347"/>
      <c r="I649" s="347"/>
      <c r="J649" s="347"/>
      <c r="K649" s="347"/>
      <c r="L649" s="347"/>
      <c r="M649" s="347"/>
      <c r="N649" s="347"/>
      <c r="O649" s="347"/>
      <c r="P649" s="347"/>
      <c r="Q649" s="347"/>
      <c r="R649" s="347"/>
      <c r="S649" s="347"/>
      <c r="T649" s="347"/>
      <c r="U649" s="347"/>
      <c r="V649" s="347"/>
      <c r="W649" s="347"/>
      <c r="X649" s="347"/>
      <c r="Y649" s="347"/>
      <c r="Z649" s="347"/>
    </row>
    <row r="650" spans="1:26" ht="9.75" customHeight="1">
      <c r="A650" s="347"/>
      <c r="B650" s="382"/>
      <c r="C650" s="382"/>
      <c r="D650" s="382"/>
      <c r="E650" s="382"/>
      <c r="F650" s="382"/>
      <c r="G650" s="382"/>
      <c r="H650" s="347"/>
      <c r="I650" s="347"/>
      <c r="J650" s="347"/>
      <c r="K650" s="347"/>
      <c r="L650" s="347"/>
      <c r="M650" s="347"/>
      <c r="N650" s="347"/>
      <c r="O650" s="347"/>
      <c r="P650" s="347"/>
      <c r="Q650" s="347"/>
      <c r="R650" s="347"/>
      <c r="S650" s="347"/>
      <c r="T650" s="347"/>
      <c r="U650" s="347"/>
      <c r="V650" s="347"/>
      <c r="W650" s="347"/>
      <c r="X650" s="347"/>
      <c r="Y650" s="347"/>
      <c r="Z650" s="347"/>
    </row>
    <row r="651" spans="1:26" ht="9.75" customHeight="1">
      <c r="A651" s="347"/>
      <c r="B651" s="382"/>
      <c r="C651" s="382"/>
      <c r="D651" s="382"/>
      <c r="E651" s="382"/>
      <c r="F651" s="382"/>
      <c r="G651" s="382"/>
      <c r="H651" s="347"/>
      <c r="I651" s="347"/>
      <c r="J651" s="347"/>
      <c r="K651" s="347"/>
      <c r="L651" s="347"/>
      <c r="M651" s="347"/>
      <c r="N651" s="347"/>
      <c r="O651" s="347"/>
      <c r="P651" s="347"/>
      <c r="Q651" s="347"/>
      <c r="R651" s="347"/>
      <c r="S651" s="347"/>
      <c r="T651" s="347"/>
      <c r="U651" s="347"/>
      <c r="V651" s="347"/>
      <c r="W651" s="347"/>
      <c r="X651" s="347"/>
      <c r="Y651" s="347"/>
      <c r="Z651" s="347"/>
    </row>
    <row r="652" spans="1:26" ht="9.75" customHeight="1">
      <c r="A652" s="347"/>
      <c r="B652" s="382"/>
      <c r="C652" s="382"/>
      <c r="D652" s="382"/>
      <c r="E652" s="382"/>
      <c r="F652" s="382"/>
      <c r="G652" s="382"/>
      <c r="H652" s="347"/>
      <c r="I652" s="347"/>
      <c r="J652" s="347"/>
      <c r="K652" s="347"/>
      <c r="L652" s="347"/>
      <c r="M652" s="347"/>
      <c r="N652" s="347"/>
      <c r="O652" s="347"/>
      <c r="P652" s="347"/>
      <c r="Q652" s="347"/>
      <c r="R652" s="347"/>
      <c r="S652" s="347"/>
      <c r="T652" s="347"/>
      <c r="U652" s="347"/>
      <c r="V652" s="347"/>
      <c r="W652" s="347"/>
      <c r="X652" s="347"/>
      <c r="Y652" s="347"/>
      <c r="Z652" s="347"/>
    </row>
    <row r="653" spans="1:26" ht="9.75" customHeight="1">
      <c r="A653" s="347"/>
      <c r="B653" s="382"/>
      <c r="C653" s="382"/>
      <c r="D653" s="382"/>
      <c r="E653" s="382"/>
      <c r="F653" s="382"/>
      <c r="G653" s="382"/>
      <c r="H653" s="347"/>
      <c r="I653" s="347"/>
      <c r="J653" s="347"/>
      <c r="K653" s="347"/>
      <c r="L653" s="347"/>
      <c r="M653" s="347"/>
      <c r="N653" s="347"/>
      <c r="O653" s="347"/>
      <c r="P653" s="347"/>
      <c r="Q653" s="347"/>
      <c r="R653" s="347"/>
      <c r="S653" s="347"/>
      <c r="T653" s="347"/>
      <c r="U653" s="347"/>
      <c r="V653" s="347"/>
      <c r="W653" s="347"/>
      <c r="X653" s="347"/>
      <c r="Y653" s="347"/>
      <c r="Z653" s="347"/>
    </row>
    <row r="654" spans="1:26" ht="9.75" customHeight="1">
      <c r="A654" s="347"/>
      <c r="B654" s="382"/>
      <c r="C654" s="382"/>
      <c r="D654" s="382"/>
      <c r="E654" s="382"/>
      <c r="F654" s="382"/>
      <c r="G654" s="382"/>
      <c r="H654" s="347"/>
      <c r="I654" s="347"/>
      <c r="J654" s="347"/>
      <c r="K654" s="347"/>
      <c r="L654" s="347"/>
      <c r="M654" s="347"/>
      <c r="N654" s="347"/>
      <c r="O654" s="347"/>
      <c r="P654" s="347"/>
      <c r="Q654" s="347"/>
      <c r="R654" s="347"/>
      <c r="S654" s="347"/>
      <c r="T654" s="347"/>
      <c r="U654" s="347"/>
      <c r="V654" s="347"/>
      <c r="W654" s="347"/>
      <c r="X654" s="347"/>
      <c r="Y654" s="347"/>
      <c r="Z654" s="347"/>
    </row>
    <row r="655" spans="1:26" ht="9.75" customHeight="1">
      <c r="A655" s="347"/>
      <c r="B655" s="382"/>
      <c r="C655" s="382"/>
      <c r="D655" s="382"/>
      <c r="E655" s="382"/>
      <c r="F655" s="382"/>
      <c r="G655" s="382"/>
      <c r="H655" s="347"/>
      <c r="I655" s="347"/>
      <c r="J655" s="347"/>
      <c r="K655" s="347"/>
      <c r="L655" s="347"/>
      <c r="M655" s="347"/>
      <c r="N655" s="347"/>
      <c r="O655" s="347"/>
      <c r="P655" s="347"/>
      <c r="Q655" s="347"/>
      <c r="R655" s="347"/>
      <c r="S655" s="347"/>
      <c r="T655" s="347"/>
      <c r="U655" s="347"/>
      <c r="V655" s="347"/>
      <c r="W655" s="347"/>
      <c r="X655" s="347"/>
      <c r="Y655" s="347"/>
      <c r="Z655" s="347"/>
    </row>
    <row r="656" spans="1:26" ht="9.75" customHeight="1">
      <c r="A656" s="347"/>
      <c r="B656" s="382"/>
      <c r="C656" s="382"/>
      <c r="D656" s="382"/>
      <c r="E656" s="382"/>
      <c r="F656" s="382"/>
      <c r="G656" s="382"/>
      <c r="H656" s="347"/>
      <c r="I656" s="347"/>
      <c r="J656" s="347"/>
      <c r="K656" s="347"/>
      <c r="L656" s="347"/>
      <c r="M656" s="347"/>
      <c r="N656" s="347"/>
      <c r="O656" s="347"/>
      <c r="P656" s="347"/>
      <c r="Q656" s="347"/>
      <c r="R656" s="347"/>
      <c r="S656" s="347"/>
      <c r="T656" s="347"/>
      <c r="U656" s="347"/>
      <c r="V656" s="347"/>
      <c r="W656" s="347"/>
      <c r="X656" s="347"/>
      <c r="Y656" s="347"/>
      <c r="Z656" s="347"/>
    </row>
    <row r="657" spans="1:26" ht="9.75" customHeight="1">
      <c r="A657" s="347"/>
      <c r="B657" s="382"/>
      <c r="C657" s="382"/>
      <c r="D657" s="382"/>
      <c r="E657" s="382"/>
      <c r="F657" s="382"/>
      <c r="G657" s="382"/>
      <c r="H657" s="347"/>
      <c r="I657" s="347"/>
      <c r="J657" s="347"/>
      <c r="K657" s="347"/>
      <c r="L657" s="347"/>
      <c r="M657" s="347"/>
      <c r="N657" s="347"/>
      <c r="O657" s="347"/>
      <c r="P657" s="347"/>
      <c r="Q657" s="347"/>
      <c r="R657" s="347"/>
      <c r="S657" s="347"/>
      <c r="T657" s="347"/>
      <c r="U657" s="347"/>
      <c r="V657" s="347"/>
      <c r="W657" s="347"/>
      <c r="X657" s="347"/>
      <c r="Y657" s="347"/>
      <c r="Z657" s="347"/>
    </row>
    <row r="658" spans="1:26" ht="9.75" customHeight="1">
      <c r="A658" s="347"/>
      <c r="B658" s="382"/>
      <c r="C658" s="382"/>
      <c r="D658" s="382"/>
      <c r="E658" s="382"/>
      <c r="F658" s="382"/>
      <c r="G658" s="382"/>
      <c r="H658" s="347"/>
      <c r="I658" s="347"/>
      <c r="J658" s="347"/>
      <c r="K658" s="347"/>
      <c r="L658" s="347"/>
      <c r="M658" s="347"/>
      <c r="N658" s="347"/>
      <c r="O658" s="347"/>
      <c r="P658" s="347"/>
      <c r="Q658" s="347"/>
      <c r="R658" s="347"/>
      <c r="S658" s="347"/>
      <c r="T658" s="347"/>
      <c r="U658" s="347"/>
      <c r="V658" s="347"/>
      <c r="W658" s="347"/>
      <c r="X658" s="347"/>
      <c r="Y658" s="347"/>
      <c r="Z658" s="347"/>
    </row>
    <row r="659" spans="1:26" ht="9.75" customHeight="1">
      <c r="A659" s="347"/>
      <c r="B659" s="382"/>
      <c r="C659" s="382"/>
      <c r="D659" s="382"/>
      <c r="E659" s="382"/>
      <c r="F659" s="382"/>
      <c r="G659" s="382"/>
      <c r="H659" s="347"/>
      <c r="I659" s="347"/>
      <c r="J659" s="347"/>
      <c r="K659" s="347"/>
      <c r="L659" s="347"/>
      <c r="M659" s="347"/>
      <c r="N659" s="347"/>
      <c r="O659" s="347"/>
      <c r="P659" s="347"/>
      <c r="Q659" s="347"/>
      <c r="R659" s="347"/>
      <c r="S659" s="347"/>
      <c r="T659" s="347"/>
      <c r="U659" s="347"/>
      <c r="V659" s="347"/>
      <c r="W659" s="347"/>
      <c r="X659" s="347"/>
      <c r="Y659" s="347"/>
      <c r="Z659" s="347"/>
    </row>
    <row r="660" spans="1:26" ht="9.75" customHeight="1">
      <c r="A660" s="347"/>
      <c r="B660" s="382"/>
      <c r="C660" s="382"/>
      <c r="D660" s="382"/>
      <c r="E660" s="382"/>
      <c r="F660" s="382"/>
      <c r="G660" s="382"/>
      <c r="H660" s="347"/>
      <c r="I660" s="347"/>
      <c r="J660" s="347"/>
      <c r="K660" s="347"/>
      <c r="L660" s="347"/>
      <c r="M660" s="347"/>
      <c r="N660" s="347"/>
      <c r="O660" s="347"/>
      <c r="P660" s="347"/>
      <c r="Q660" s="347"/>
      <c r="R660" s="347"/>
      <c r="S660" s="347"/>
      <c r="T660" s="347"/>
      <c r="U660" s="347"/>
      <c r="V660" s="347"/>
      <c r="W660" s="347"/>
      <c r="X660" s="347"/>
      <c r="Y660" s="347"/>
      <c r="Z660" s="347"/>
    </row>
    <row r="661" spans="1:26" ht="9.75" customHeight="1">
      <c r="A661" s="347"/>
      <c r="B661" s="382"/>
      <c r="C661" s="382"/>
      <c r="D661" s="382"/>
      <c r="E661" s="382"/>
      <c r="F661" s="382"/>
      <c r="G661" s="382"/>
      <c r="H661" s="347"/>
      <c r="I661" s="347"/>
      <c r="J661" s="347"/>
      <c r="K661" s="347"/>
      <c r="L661" s="347"/>
      <c r="M661" s="347"/>
      <c r="N661" s="347"/>
      <c r="O661" s="347"/>
      <c r="P661" s="347"/>
      <c r="Q661" s="347"/>
      <c r="R661" s="347"/>
      <c r="S661" s="347"/>
      <c r="T661" s="347"/>
      <c r="U661" s="347"/>
      <c r="V661" s="347"/>
      <c r="W661" s="347"/>
      <c r="X661" s="347"/>
      <c r="Y661" s="347"/>
      <c r="Z661" s="347"/>
    </row>
    <row r="662" spans="1:26" ht="9.75" customHeight="1">
      <c r="A662" s="347"/>
      <c r="B662" s="382"/>
      <c r="C662" s="382"/>
      <c r="D662" s="382"/>
      <c r="E662" s="382"/>
      <c r="F662" s="382"/>
      <c r="G662" s="382"/>
      <c r="H662" s="347"/>
      <c r="I662" s="347"/>
      <c r="J662" s="347"/>
      <c r="K662" s="347"/>
      <c r="L662" s="347"/>
      <c r="M662" s="347"/>
      <c r="N662" s="347"/>
      <c r="O662" s="347"/>
      <c r="P662" s="347"/>
      <c r="Q662" s="347"/>
      <c r="R662" s="347"/>
      <c r="S662" s="347"/>
      <c r="T662" s="347"/>
      <c r="U662" s="347"/>
      <c r="V662" s="347"/>
      <c r="W662" s="347"/>
      <c r="X662" s="347"/>
      <c r="Y662" s="347"/>
      <c r="Z662" s="347"/>
    </row>
    <row r="663" spans="1:26" ht="9.75" customHeight="1">
      <c r="A663" s="347"/>
      <c r="B663" s="382"/>
      <c r="C663" s="382"/>
      <c r="D663" s="382"/>
      <c r="E663" s="382"/>
      <c r="F663" s="382"/>
      <c r="G663" s="382"/>
      <c r="H663" s="347"/>
      <c r="I663" s="347"/>
      <c r="J663" s="347"/>
      <c r="K663" s="347"/>
      <c r="L663" s="347"/>
      <c r="M663" s="347"/>
      <c r="N663" s="347"/>
      <c r="O663" s="347"/>
      <c r="P663" s="347"/>
      <c r="Q663" s="347"/>
      <c r="R663" s="347"/>
      <c r="S663" s="347"/>
      <c r="T663" s="347"/>
      <c r="U663" s="347"/>
      <c r="V663" s="347"/>
      <c r="W663" s="347"/>
      <c r="X663" s="347"/>
      <c r="Y663" s="347"/>
      <c r="Z663" s="347"/>
    </row>
    <row r="664" spans="1:26" ht="9.75" customHeight="1">
      <c r="A664" s="347"/>
      <c r="B664" s="382"/>
      <c r="C664" s="382"/>
      <c r="D664" s="382"/>
      <c r="E664" s="382"/>
      <c r="F664" s="382"/>
      <c r="G664" s="382"/>
      <c r="H664" s="347"/>
      <c r="I664" s="347"/>
      <c r="J664" s="347"/>
      <c r="K664" s="347"/>
      <c r="L664" s="347"/>
      <c r="M664" s="347"/>
      <c r="N664" s="347"/>
      <c r="O664" s="347"/>
      <c r="P664" s="347"/>
      <c r="Q664" s="347"/>
      <c r="R664" s="347"/>
      <c r="S664" s="347"/>
      <c r="T664" s="347"/>
      <c r="U664" s="347"/>
      <c r="V664" s="347"/>
      <c r="W664" s="347"/>
      <c r="X664" s="347"/>
      <c r="Y664" s="347"/>
      <c r="Z664" s="347"/>
    </row>
    <row r="665" spans="1:26" ht="9.75" customHeight="1">
      <c r="A665" s="347"/>
      <c r="B665" s="382"/>
      <c r="C665" s="382"/>
      <c r="D665" s="382"/>
      <c r="E665" s="382"/>
      <c r="F665" s="382"/>
      <c r="G665" s="382"/>
      <c r="H665" s="347"/>
      <c r="I665" s="347"/>
      <c r="J665" s="347"/>
      <c r="K665" s="347"/>
      <c r="L665" s="347"/>
      <c r="M665" s="347"/>
      <c r="N665" s="347"/>
      <c r="O665" s="347"/>
      <c r="P665" s="347"/>
      <c r="Q665" s="347"/>
      <c r="R665" s="347"/>
      <c r="S665" s="347"/>
      <c r="T665" s="347"/>
      <c r="U665" s="347"/>
      <c r="V665" s="347"/>
      <c r="W665" s="347"/>
      <c r="X665" s="347"/>
      <c r="Y665" s="347"/>
      <c r="Z665" s="347"/>
    </row>
    <row r="666" spans="1:26" ht="9.75" customHeight="1">
      <c r="A666" s="347"/>
      <c r="B666" s="382"/>
      <c r="C666" s="382"/>
      <c r="D666" s="382"/>
      <c r="E666" s="382"/>
      <c r="F666" s="382"/>
      <c r="G666" s="382"/>
      <c r="H666" s="347"/>
      <c r="I666" s="347"/>
      <c r="J666" s="347"/>
      <c r="K666" s="347"/>
      <c r="L666" s="347"/>
      <c r="M666" s="347"/>
      <c r="N666" s="347"/>
      <c r="O666" s="347"/>
      <c r="P666" s="347"/>
      <c r="Q666" s="347"/>
      <c r="R666" s="347"/>
      <c r="S666" s="347"/>
      <c r="T666" s="347"/>
      <c r="U666" s="347"/>
      <c r="V666" s="347"/>
      <c r="W666" s="347"/>
      <c r="X666" s="347"/>
      <c r="Y666" s="347"/>
      <c r="Z666" s="347"/>
    </row>
    <row r="667" spans="1:26" ht="9.75" customHeight="1">
      <c r="A667" s="347"/>
      <c r="B667" s="382"/>
      <c r="C667" s="382"/>
      <c r="D667" s="382"/>
      <c r="E667" s="382"/>
      <c r="F667" s="382"/>
      <c r="G667" s="382"/>
      <c r="H667" s="347"/>
      <c r="I667" s="347"/>
      <c r="J667" s="347"/>
      <c r="K667" s="347"/>
      <c r="L667" s="347"/>
      <c r="M667" s="347"/>
      <c r="N667" s="347"/>
      <c r="O667" s="347"/>
      <c r="P667" s="347"/>
      <c r="Q667" s="347"/>
      <c r="R667" s="347"/>
      <c r="S667" s="347"/>
      <c r="T667" s="347"/>
      <c r="U667" s="347"/>
      <c r="V667" s="347"/>
      <c r="W667" s="347"/>
      <c r="X667" s="347"/>
      <c r="Y667" s="347"/>
      <c r="Z667" s="347"/>
    </row>
    <row r="668" spans="1:26" ht="9.75" customHeight="1">
      <c r="A668" s="347"/>
      <c r="B668" s="382"/>
      <c r="C668" s="382"/>
      <c r="D668" s="382"/>
      <c r="E668" s="382"/>
      <c r="F668" s="382"/>
      <c r="G668" s="382"/>
      <c r="H668" s="347"/>
      <c r="I668" s="347"/>
      <c r="J668" s="347"/>
      <c r="K668" s="347"/>
      <c r="L668" s="347"/>
      <c r="M668" s="347"/>
      <c r="N668" s="347"/>
      <c r="O668" s="347"/>
      <c r="P668" s="347"/>
      <c r="Q668" s="347"/>
      <c r="R668" s="347"/>
      <c r="S668" s="347"/>
      <c r="T668" s="347"/>
      <c r="U668" s="347"/>
      <c r="V668" s="347"/>
      <c r="W668" s="347"/>
      <c r="X668" s="347"/>
      <c r="Y668" s="347"/>
      <c r="Z668" s="347"/>
    </row>
    <row r="669" spans="1:26" ht="9.75" customHeight="1">
      <c r="A669" s="347"/>
      <c r="B669" s="382"/>
      <c r="C669" s="382"/>
      <c r="D669" s="382"/>
      <c r="E669" s="382"/>
      <c r="F669" s="382"/>
      <c r="G669" s="382"/>
      <c r="H669" s="347"/>
      <c r="I669" s="347"/>
      <c r="J669" s="347"/>
      <c r="K669" s="347"/>
      <c r="L669" s="347"/>
      <c r="M669" s="347"/>
      <c r="N669" s="347"/>
      <c r="O669" s="347"/>
      <c r="P669" s="347"/>
      <c r="Q669" s="347"/>
      <c r="R669" s="347"/>
      <c r="S669" s="347"/>
      <c r="T669" s="347"/>
      <c r="U669" s="347"/>
      <c r="V669" s="347"/>
      <c r="W669" s="347"/>
      <c r="X669" s="347"/>
      <c r="Y669" s="347"/>
      <c r="Z669" s="347"/>
    </row>
    <row r="670" spans="1:26" ht="9.75" customHeight="1">
      <c r="A670" s="347"/>
      <c r="B670" s="382"/>
      <c r="C670" s="382"/>
      <c r="D670" s="382"/>
      <c r="E670" s="382"/>
      <c r="F670" s="382"/>
      <c r="G670" s="382"/>
      <c r="H670" s="347"/>
      <c r="I670" s="347"/>
      <c r="J670" s="347"/>
      <c r="K670" s="347"/>
      <c r="L670" s="347"/>
      <c r="M670" s="347"/>
      <c r="N670" s="347"/>
      <c r="O670" s="347"/>
      <c r="P670" s="347"/>
      <c r="Q670" s="347"/>
      <c r="R670" s="347"/>
      <c r="S670" s="347"/>
      <c r="T670" s="347"/>
      <c r="U670" s="347"/>
      <c r="V670" s="347"/>
      <c r="W670" s="347"/>
      <c r="X670" s="347"/>
      <c r="Y670" s="347"/>
      <c r="Z670" s="347"/>
    </row>
    <row r="671" spans="1:26" ht="9.75" customHeight="1">
      <c r="A671" s="347"/>
      <c r="B671" s="382"/>
      <c r="C671" s="382"/>
      <c r="D671" s="382"/>
      <c r="E671" s="382"/>
      <c r="F671" s="382"/>
      <c r="G671" s="382"/>
      <c r="H671" s="347"/>
      <c r="I671" s="347"/>
      <c r="J671" s="347"/>
      <c r="K671" s="347"/>
      <c r="L671" s="347"/>
      <c r="M671" s="347"/>
      <c r="N671" s="347"/>
      <c r="O671" s="347"/>
      <c r="P671" s="347"/>
      <c r="Q671" s="347"/>
      <c r="R671" s="347"/>
      <c r="S671" s="347"/>
      <c r="T671" s="347"/>
      <c r="U671" s="347"/>
      <c r="V671" s="347"/>
      <c r="W671" s="347"/>
      <c r="X671" s="347"/>
      <c r="Y671" s="347"/>
      <c r="Z671" s="347"/>
    </row>
    <row r="672" spans="1:26" ht="9.75" customHeight="1">
      <c r="A672" s="347"/>
      <c r="B672" s="382"/>
      <c r="C672" s="382"/>
      <c r="D672" s="382"/>
      <c r="E672" s="382"/>
      <c r="F672" s="382"/>
      <c r="G672" s="382"/>
      <c r="H672" s="347"/>
      <c r="I672" s="347"/>
      <c r="J672" s="347"/>
      <c r="K672" s="347"/>
      <c r="L672" s="347"/>
      <c r="M672" s="347"/>
      <c r="N672" s="347"/>
      <c r="O672" s="347"/>
      <c r="P672" s="347"/>
      <c r="Q672" s="347"/>
      <c r="R672" s="347"/>
      <c r="S672" s="347"/>
      <c r="T672" s="347"/>
      <c r="U672" s="347"/>
      <c r="V672" s="347"/>
      <c r="W672" s="347"/>
      <c r="X672" s="347"/>
      <c r="Y672" s="347"/>
      <c r="Z672" s="347"/>
    </row>
    <row r="673" spans="1:26" ht="9.75" customHeight="1">
      <c r="A673" s="347"/>
      <c r="B673" s="382"/>
      <c r="C673" s="382"/>
      <c r="D673" s="382"/>
      <c r="E673" s="382"/>
      <c r="F673" s="382"/>
      <c r="G673" s="382"/>
      <c r="H673" s="347"/>
      <c r="I673" s="347"/>
      <c r="J673" s="347"/>
      <c r="K673" s="347"/>
      <c r="L673" s="347"/>
      <c r="M673" s="347"/>
      <c r="N673" s="347"/>
      <c r="O673" s="347"/>
      <c r="P673" s="347"/>
      <c r="Q673" s="347"/>
      <c r="R673" s="347"/>
      <c r="S673" s="347"/>
      <c r="T673" s="347"/>
      <c r="U673" s="347"/>
      <c r="V673" s="347"/>
      <c r="W673" s="347"/>
      <c r="X673" s="347"/>
      <c r="Y673" s="347"/>
      <c r="Z673" s="347"/>
    </row>
    <row r="674" spans="1:26" ht="9.75" customHeight="1">
      <c r="A674" s="347"/>
      <c r="B674" s="382"/>
      <c r="C674" s="382"/>
      <c r="D674" s="382"/>
      <c r="E674" s="382"/>
      <c r="F674" s="382"/>
      <c r="G674" s="382"/>
      <c r="H674" s="347"/>
      <c r="I674" s="347"/>
      <c r="J674" s="347"/>
      <c r="K674" s="347"/>
      <c r="L674" s="347"/>
      <c r="M674" s="347"/>
      <c r="N674" s="347"/>
      <c r="O674" s="347"/>
      <c r="P674" s="347"/>
      <c r="Q674" s="347"/>
      <c r="R674" s="347"/>
      <c r="S674" s="347"/>
      <c r="T674" s="347"/>
      <c r="U674" s="347"/>
      <c r="V674" s="347"/>
      <c r="W674" s="347"/>
      <c r="X674" s="347"/>
      <c r="Y674" s="347"/>
      <c r="Z674" s="347"/>
    </row>
    <row r="675" spans="1:26" ht="9.75" customHeight="1">
      <c r="A675" s="347"/>
      <c r="B675" s="382"/>
      <c r="C675" s="382"/>
      <c r="D675" s="382"/>
      <c r="E675" s="382"/>
      <c r="F675" s="382"/>
      <c r="G675" s="382"/>
      <c r="H675" s="347"/>
      <c r="I675" s="347"/>
      <c r="J675" s="347"/>
      <c r="K675" s="347"/>
      <c r="L675" s="347"/>
      <c r="M675" s="347"/>
      <c r="N675" s="347"/>
      <c r="O675" s="347"/>
      <c r="P675" s="347"/>
      <c r="Q675" s="347"/>
      <c r="R675" s="347"/>
      <c r="S675" s="347"/>
      <c r="T675" s="347"/>
      <c r="U675" s="347"/>
      <c r="V675" s="347"/>
      <c r="W675" s="347"/>
      <c r="X675" s="347"/>
      <c r="Y675" s="347"/>
      <c r="Z675" s="347"/>
    </row>
    <row r="676" spans="1:26" ht="9.75" customHeight="1">
      <c r="A676" s="347"/>
      <c r="B676" s="382"/>
      <c r="C676" s="382"/>
      <c r="D676" s="382"/>
      <c r="E676" s="382"/>
      <c r="F676" s="382"/>
      <c r="G676" s="382"/>
      <c r="H676" s="347"/>
      <c r="I676" s="347"/>
      <c r="J676" s="347"/>
      <c r="K676" s="347"/>
      <c r="L676" s="347"/>
      <c r="M676" s="347"/>
      <c r="N676" s="347"/>
      <c r="O676" s="347"/>
      <c r="P676" s="347"/>
      <c r="Q676" s="347"/>
      <c r="R676" s="347"/>
      <c r="S676" s="347"/>
      <c r="T676" s="347"/>
      <c r="U676" s="347"/>
      <c r="V676" s="347"/>
      <c r="W676" s="347"/>
      <c r="X676" s="347"/>
      <c r="Y676" s="347"/>
      <c r="Z676" s="347"/>
    </row>
    <row r="677" spans="1:26" ht="9.75" customHeight="1">
      <c r="A677" s="347"/>
      <c r="B677" s="382"/>
      <c r="C677" s="382"/>
      <c r="D677" s="382"/>
      <c r="E677" s="382"/>
      <c r="F677" s="382"/>
      <c r="G677" s="382"/>
      <c r="H677" s="347"/>
      <c r="I677" s="347"/>
      <c r="J677" s="347"/>
      <c r="K677" s="347"/>
      <c r="L677" s="347"/>
      <c r="M677" s="347"/>
      <c r="N677" s="347"/>
      <c r="O677" s="347"/>
      <c r="P677" s="347"/>
      <c r="Q677" s="347"/>
      <c r="R677" s="347"/>
      <c r="S677" s="347"/>
      <c r="T677" s="347"/>
      <c r="U677" s="347"/>
      <c r="V677" s="347"/>
      <c r="W677" s="347"/>
      <c r="X677" s="347"/>
      <c r="Y677" s="347"/>
      <c r="Z677" s="347"/>
    </row>
    <row r="678" spans="1:26" ht="9.75" customHeight="1">
      <c r="A678" s="347"/>
      <c r="B678" s="382"/>
      <c r="C678" s="382"/>
      <c r="D678" s="382"/>
      <c r="E678" s="382"/>
      <c r="F678" s="382"/>
      <c r="G678" s="382"/>
      <c r="H678" s="347"/>
      <c r="I678" s="347"/>
      <c r="J678" s="347"/>
      <c r="K678" s="347"/>
      <c r="L678" s="347"/>
      <c r="M678" s="347"/>
      <c r="N678" s="347"/>
      <c r="O678" s="347"/>
      <c r="P678" s="347"/>
      <c r="Q678" s="347"/>
      <c r="R678" s="347"/>
      <c r="S678" s="347"/>
      <c r="T678" s="347"/>
      <c r="U678" s="347"/>
      <c r="V678" s="347"/>
      <c r="W678" s="347"/>
      <c r="X678" s="347"/>
      <c r="Y678" s="347"/>
      <c r="Z678" s="347"/>
    </row>
    <row r="679" spans="1:26" ht="9.75" customHeight="1">
      <c r="A679" s="347"/>
      <c r="B679" s="382"/>
      <c r="C679" s="382"/>
      <c r="D679" s="382"/>
      <c r="E679" s="382"/>
      <c r="F679" s="382"/>
      <c r="G679" s="382"/>
      <c r="H679" s="347"/>
      <c r="I679" s="347"/>
      <c r="J679" s="347"/>
      <c r="K679" s="347"/>
      <c r="L679" s="347"/>
      <c r="M679" s="347"/>
      <c r="N679" s="347"/>
      <c r="O679" s="347"/>
      <c r="P679" s="347"/>
      <c r="Q679" s="347"/>
      <c r="R679" s="347"/>
      <c r="S679" s="347"/>
      <c r="T679" s="347"/>
      <c r="U679" s="347"/>
      <c r="V679" s="347"/>
      <c r="W679" s="347"/>
      <c r="X679" s="347"/>
      <c r="Y679" s="347"/>
      <c r="Z679" s="347"/>
    </row>
    <row r="680" spans="1:26" ht="9.75" customHeight="1">
      <c r="A680" s="347"/>
      <c r="B680" s="382"/>
      <c r="C680" s="382"/>
      <c r="D680" s="382"/>
      <c r="E680" s="382"/>
      <c r="F680" s="382"/>
      <c r="G680" s="382"/>
      <c r="H680" s="347"/>
      <c r="I680" s="347"/>
      <c r="J680" s="347"/>
      <c r="K680" s="347"/>
      <c r="L680" s="347"/>
      <c r="M680" s="347"/>
      <c r="N680" s="347"/>
      <c r="O680" s="347"/>
      <c r="P680" s="347"/>
      <c r="Q680" s="347"/>
      <c r="R680" s="347"/>
      <c r="S680" s="347"/>
      <c r="T680" s="347"/>
      <c r="U680" s="347"/>
      <c r="V680" s="347"/>
      <c r="W680" s="347"/>
      <c r="X680" s="347"/>
      <c r="Y680" s="347"/>
      <c r="Z680" s="347"/>
    </row>
    <row r="681" spans="1:26" ht="9.75" customHeight="1">
      <c r="A681" s="347"/>
      <c r="B681" s="382"/>
      <c r="C681" s="382"/>
      <c r="D681" s="382"/>
      <c r="E681" s="382"/>
      <c r="F681" s="382"/>
      <c r="G681" s="382"/>
      <c r="H681" s="347"/>
      <c r="I681" s="347"/>
      <c r="J681" s="347"/>
      <c r="K681" s="347"/>
      <c r="L681" s="347"/>
      <c r="M681" s="347"/>
      <c r="N681" s="347"/>
      <c r="O681" s="347"/>
      <c r="P681" s="347"/>
      <c r="Q681" s="347"/>
      <c r="R681" s="347"/>
      <c r="S681" s="347"/>
      <c r="T681" s="347"/>
      <c r="U681" s="347"/>
      <c r="V681" s="347"/>
      <c r="W681" s="347"/>
      <c r="X681" s="347"/>
      <c r="Y681" s="347"/>
      <c r="Z681" s="347"/>
    </row>
    <row r="682" spans="1:26" ht="9.75" customHeight="1">
      <c r="A682" s="347"/>
      <c r="B682" s="382"/>
      <c r="C682" s="382"/>
      <c r="D682" s="382"/>
      <c r="E682" s="382"/>
      <c r="F682" s="382"/>
      <c r="G682" s="382"/>
      <c r="H682" s="347"/>
      <c r="I682" s="347"/>
      <c r="J682" s="347"/>
      <c r="K682" s="347"/>
      <c r="L682" s="347"/>
      <c r="M682" s="347"/>
      <c r="N682" s="347"/>
      <c r="O682" s="347"/>
      <c r="P682" s="347"/>
      <c r="Q682" s="347"/>
      <c r="R682" s="347"/>
      <c r="S682" s="347"/>
      <c r="T682" s="347"/>
      <c r="U682" s="347"/>
      <c r="V682" s="347"/>
      <c r="W682" s="347"/>
      <c r="X682" s="347"/>
      <c r="Y682" s="347"/>
      <c r="Z682" s="347"/>
    </row>
    <row r="683" spans="1:26" ht="9.75" customHeight="1">
      <c r="A683" s="347"/>
      <c r="B683" s="382"/>
      <c r="C683" s="382"/>
      <c r="D683" s="382"/>
      <c r="E683" s="382"/>
      <c r="F683" s="382"/>
      <c r="G683" s="382"/>
      <c r="H683" s="347"/>
      <c r="I683" s="347"/>
      <c r="J683" s="347"/>
      <c r="K683" s="347"/>
      <c r="L683" s="347"/>
      <c r="M683" s="347"/>
      <c r="N683" s="347"/>
      <c r="O683" s="347"/>
      <c r="P683" s="347"/>
      <c r="Q683" s="347"/>
      <c r="R683" s="347"/>
      <c r="S683" s="347"/>
      <c r="T683" s="347"/>
      <c r="U683" s="347"/>
      <c r="V683" s="347"/>
      <c r="W683" s="347"/>
      <c r="X683" s="347"/>
      <c r="Y683" s="347"/>
      <c r="Z683" s="347"/>
    </row>
    <row r="684" spans="1:26" ht="9.75" customHeight="1">
      <c r="A684" s="347"/>
      <c r="B684" s="382"/>
      <c r="C684" s="382"/>
      <c r="D684" s="382"/>
      <c r="E684" s="382"/>
      <c r="F684" s="382"/>
      <c r="G684" s="382"/>
      <c r="H684" s="347"/>
      <c r="I684" s="347"/>
      <c r="J684" s="347"/>
      <c r="K684" s="347"/>
      <c r="L684" s="347"/>
      <c r="M684" s="347"/>
      <c r="N684" s="347"/>
      <c r="O684" s="347"/>
      <c r="P684" s="347"/>
      <c r="Q684" s="347"/>
      <c r="R684" s="347"/>
      <c r="S684" s="347"/>
      <c r="T684" s="347"/>
      <c r="U684" s="347"/>
      <c r="V684" s="347"/>
      <c r="W684" s="347"/>
      <c r="X684" s="347"/>
      <c r="Y684" s="347"/>
      <c r="Z684" s="347"/>
    </row>
    <row r="685" spans="1:26" ht="9.75" customHeight="1">
      <c r="A685" s="347"/>
      <c r="B685" s="382"/>
      <c r="C685" s="382"/>
      <c r="D685" s="382"/>
      <c r="E685" s="382"/>
      <c r="F685" s="382"/>
      <c r="G685" s="382"/>
      <c r="H685" s="347"/>
      <c r="I685" s="347"/>
      <c r="J685" s="347"/>
      <c r="K685" s="347"/>
      <c r="L685" s="347"/>
      <c r="M685" s="347"/>
      <c r="N685" s="347"/>
      <c r="O685" s="347"/>
      <c r="P685" s="347"/>
      <c r="Q685" s="347"/>
      <c r="R685" s="347"/>
      <c r="S685" s="347"/>
      <c r="T685" s="347"/>
      <c r="U685" s="347"/>
      <c r="V685" s="347"/>
      <c r="W685" s="347"/>
      <c r="X685" s="347"/>
      <c r="Y685" s="347"/>
      <c r="Z685" s="347"/>
    </row>
    <row r="686" spans="1:26" ht="9.75" customHeight="1">
      <c r="A686" s="347"/>
      <c r="B686" s="382"/>
      <c r="C686" s="382"/>
      <c r="D686" s="382"/>
      <c r="E686" s="382"/>
      <c r="F686" s="382"/>
      <c r="G686" s="382"/>
      <c r="H686" s="347"/>
      <c r="I686" s="347"/>
      <c r="J686" s="347"/>
      <c r="K686" s="347"/>
      <c r="L686" s="347"/>
      <c r="M686" s="347"/>
      <c r="N686" s="347"/>
      <c r="O686" s="347"/>
      <c r="P686" s="347"/>
      <c r="Q686" s="347"/>
      <c r="R686" s="347"/>
      <c r="S686" s="347"/>
      <c r="T686" s="347"/>
      <c r="U686" s="347"/>
      <c r="V686" s="347"/>
      <c r="W686" s="347"/>
      <c r="X686" s="347"/>
      <c r="Y686" s="347"/>
      <c r="Z686" s="347"/>
    </row>
    <row r="687" spans="1:26" ht="9.75" customHeight="1">
      <c r="A687" s="347"/>
      <c r="B687" s="382"/>
      <c r="C687" s="382"/>
      <c r="D687" s="382"/>
      <c r="E687" s="382"/>
      <c r="F687" s="382"/>
      <c r="G687" s="382"/>
      <c r="H687" s="347"/>
      <c r="I687" s="347"/>
      <c r="J687" s="347"/>
      <c r="K687" s="347"/>
      <c r="L687" s="347"/>
      <c r="M687" s="347"/>
      <c r="N687" s="347"/>
      <c r="O687" s="347"/>
      <c r="P687" s="347"/>
      <c r="Q687" s="347"/>
      <c r="R687" s="347"/>
      <c r="S687" s="347"/>
      <c r="T687" s="347"/>
      <c r="U687" s="347"/>
      <c r="V687" s="347"/>
      <c r="W687" s="347"/>
      <c r="X687" s="347"/>
      <c r="Y687" s="347"/>
      <c r="Z687" s="347"/>
    </row>
    <row r="688" spans="1:26" ht="9.75" customHeight="1">
      <c r="A688" s="347"/>
      <c r="B688" s="382"/>
      <c r="C688" s="382"/>
      <c r="D688" s="382"/>
      <c r="E688" s="382"/>
      <c r="F688" s="382"/>
      <c r="G688" s="382"/>
      <c r="H688" s="347"/>
      <c r="I688" s="347"/>
      <c r="J688" s="347"/>
      <c r="K688" s="347"/>
      <c r="L688" s="347"/>
      <c r="M688" s="347"/>
      <c r="N688" s="347"/>
      <c r="O688" s="347"/>
      <c r="P688" s="347"/>
      <c r="Q688" s="347"/>
      <c r="R688" s="347"/>
      <c r="S688" s="347"/>
      <c r="T688" s="347"/>
      <c r="U688" s="347"/>
      <c r="V688" s="347"/>
      <c r="W688" s="347"/>
      <c r="X688" s="347"/>
      <c r="Y688" s="347"/>
      <c r="Z688" s="347"/>
    </row>
    <row r="689" spans="1:26" ht="9.75" customHeight="1">
      <c r="A689" s="347"/>
      <c r="B689" s="382"/>
      <c r="C689" s="382"/>
      <c r="D689" s="382"/>
      <c r="E689" s="382"/>
      <c r="F689" s="382"/>
      <c r="G689" s="382"/>
      <c r="H689" s="347"/>
      <c r="I689" s="347"/>
      <c r="J689" s="347"/>
      <c r="K689" s="347"/>
      <c r="L689" s="347"/>
      <c r="M689" s="347"/>
      <c r="N689" s="347"/>
      <c r="O689" s="347"/>
      <c r="P689" s="347"/>
      <c r="Q689" s="347"/>
      <c r="R689" s="347"/>
      <c r="S689" s="347"/>
      <c r="T689" s="347"/>
      <c r="U689" s="347"/>
      <c r="V689" s="347"/>
      <c r="W689" s="347"/>
      <c r="X689" s="347"/>
      <c r="Y689" s="347"/>
      <c r="Z689" s="347"/>
    </row>
    <row r="690" spans="1:26" ht="9.75" customHeight="1">
      <c r="A690" s="347"/>
      <c r="B690" s="382"/>
      <c r="C690" s="382"/>
      <c r="D690" s="382"/>
      <c r="E690" s="382"/>
      <c r="F690" s="382"/>
      <c r="G690" s="382"/>
      <c r="H690" s="347"/>
      <c r="I690" s="347"/>
      <c r="J690" s="347"/>
      <c r="K690" s="347"/>
      <c r="L690" s="347"/>
      <c r="M690" s="347"/>
      <c r="N690" s="347"/>
      <c r="O690" s="347"/>
      <c r="P690" s="347"/>
      <c r="Q690" s="347"/>
      <c r="R690" s="347"/>
      <c r="S690" s="347"/>
      <c r="T690" s="347"/>
      <c r="U690" s="347"/>
      <c r="V690" s="347"/>
      <c r="W690" s="347"/>
      <c r="X690" s="347"/>
      <c r="Y690" s="347"/>
      <c r="Z690" s="347"/>
    </row>
    <row r="691" spans="1:26" ht="9.75" customHeight="1">
      <c r="A691" s="347"/>
      <c r="B691" s="382"/>
      <c r="C691" s="382"/>
      <c r="D691" s="382"/>
      <c r="E691" s="382"/>
      <c r="F691" s="382"/>
      <c r="G691" s="382"/>
      <c r="H691" s="347"/>
      <c r="I691" s="347"/>
      <c r="J691" s="347"/>
      <c r="K691" s="347"/>
      <c r="L691" s="347"/>
      <c r="M691" s="347"/>
      <c r="N691" s="347"/>
      <c r="O691" s="347"/>
      <c r="P691" s="347"/>
      <c r="Q691" s="347"/>
      <c r="R691" s="347"/>
      <c r="S691" s="347"/>
      <c r="T691" s="347"/>
      <c r="U691" s="347"/>
      <c r="V691" s="347"/>
      <c r="W691" s="347"/>
      <c r="X691" s="347"/>
      <c r="Y691" s="347"/>
      <c r="Z691" s="347"/>
    </row>
    <row r="692" spans="1:26" ht="9.75" customHeight="1">
      <c r="A692" s="347"/>
      <c r="B692" s="382"/>
      <c r="C692" s="382"/>
      <c r="D692" s="382"/>
      <c r="E692" s="382"/>
      <c r="F692" s="382"/>
      <c r="G692" s="382"/>
      <c r="H692" s="347"/>
      <c r="I692" s="347"/>
      <c r="J692" s="347"/>
      <c r="K692" s="347"/>
      <c r="L692" s="347"/>
      <c r="M692" s="347"/>
      <c r="N692" s="347"/>
      <c r="O692" s="347"/>
      <c r="P692" s="347"/>
      <c r="Q692" s="347"/>
      <c r="R692" s="347"/>
      <c r="S692" s="347"/>
      <c r="T692" s="347"/>
      <c r="U692" s="347"/>
      <c r="V692" s="347"/>
      <c r="W692" s="347"/>
      <c r="X692" s="347"/>
      <c r="Y692" s="347"/>
      <c r="Z692" s="347"/>
    </row>
    <row r="693" spans="1:26" ht="9.75" customHeight="1">
      <c r="A693" s="347"/>
      <c r="B693" s="382"/>
      <c r="C693" s="382"/>
      <c r="D693" s="382"/>
      <c r="E693" s="382"/>
      <c r="F693" s="382"/>
      <c r="G693" s="382"/>
      <c r="H693" s="347"/>
      <c r="I693" s="347"/>
      <c r="J693" s="347"/>
      <c r="K693" s="347"/>
      <c r="L693" s="347"/>
      <c r="M693" s="347"/>
      <c r="N693" s="347"/>
      <c r="O693" s="347"/>
      <c r="P693" s="347"/>
      <c r="Q693" s="347"/>
      <c r="R693" s="347"/>
      <c r="S693" s="347"/>
      <c r="T693" s="347"/>
      <c r="U693" s="347"/>
      <c r="V693" s="347"/>
      <c r="W693" s="347"/>
      <c r="X693" s="347"/>
      <c r="Y693" s="347"/>
      <c r="Z693" s="347"/>
    </row>
    <row r="694" spans="1:26" ht="9.75" customHeight="1">
      <c r="A694" s="347"/>
      <c r="B694" s="382"/>
      <c r="C694" s="382"/>
      <c r="D694" s="382"/>
      <c r="E694" s="382"/>
      <c r="F694" s="382"/>
      <c r="G694" s="382"/>
      <c r="H694" s="347"/>
      <c r="I694" s="347"/>
      <c r="J694" s="347"/>
      <c r="K694" s="347"/>
      <c r="L694" s="347"/>
      <c r="M694" s="347"/>
      <c r="N694" s="347"/>
      <c r="O694" s="347"/>
      <c r="P694" s="347"/>
      <c r="Q694" s="347"/>
      <c r="R694" s="347"/>
      <c r="S694" s="347"/>
      <c r="T694" s="347"/>
      <c r="U694" s="347"/>
      <c r="V694" s="347"/>
      <c r="W694" s="347"/>
      <c r="X694" s="347"/>
      <c r="Y694" s="347"/>
      <c r="Z694" s="347"/>
    </row>
    <row r="695" spans="1:26" ht="9.75" customHeight="1">
      <c r="A695" s="347"/>
      <c r="B695" s="382"/>
      <c r="C695" s="382"/>
      <c r="D695" s="382"/>
      <c r="E695" s="382"/>
      <c r="F695" s="382"/>
      <c r="G695" s="382"/>
      <c r="H695" s="347"/>
      <c r="I695" s="347"/>
      <c r="J695" s="347"/>
      <c r="K695" s="347"/>
      <c r="L695" s="347"/>
      <c r="M695" s="347"/>
      <c r="N695" s="347"/>
      <c r="O695" s="347"/>
      <c r="P695" s="347"/>
      <c r="Q695" s="347"/>
      <c r="R695" s="347"/>
      <c r="S695" s="347"/>
      <c r="T695" s="347"/>
      <c r="U695" s="347"/>
      <c r="V695" s="347"/>
      <c r="W695" s="347"/>
      <c r="X695" s="347"/>
      <c r="Y695" s="347"/>
      <c r="Z695" s="347"/>
    </row>
    <row r="696" spans="1:26" ht="9.75" customHeight="1">
      <c r="A696" s="347"/>
      <c r="B696" s="382"/>
      <c r="C696" s="382"/>
      <c r="D696" s="382"/>
      <c r="E696" s="382"/>
      <c r="F696" s="382"/>
      <c r="G696" s="382"/>
      <c r="H696" s="347"/>
      <c r="I696" s="347"/>
      <c r="J696" s="347"/>
      <c r="K696" s="347"/>
      <c r="L696" s="347"/>
      <c r="M696" s="347"/>
      <c r="N696" s="347"/>
      <c r="O696" s="347"/>
      <c r="P696" s="347"/>
      <c r="Q696" s="347"/>
      <c r="R696" s="347"/>
      <c r="S696" s="347"/>
      <c r="T696" s="347"/>
      <c r="U696" s="347"/>
      <c r="V696" s="347"/>
      <c r="W696" s="347"/>
      <c r="X696" s="347"/>
      <c r="Y696" s="347"/>
      <c r="Z696" s="347"/>
    </row>
    <row r="697" spans="1:26" ht="9.75" customHeight="1">
      <c r="A697" s="347"/>
      <c r="B697" s="382"/>
      <c r="C697" s="382"/>
      <c r="D697" s="382"/>
      <c r="E697" s="382"/>
      <c r="F697" s="382"/>
      <c r="G697" s="382"/>
      <c r="H697" s="347"/>
      <c r="I697" s="347"/>
      <c r="J697" s="347"/>
      <c r="K697" s="347"/>
      <c r="L697" s="347"/>
      <c r="M697" s="347"/>
      <c r="N697" s="347"/>
      <c r="O697" s="347"/>
      <c r="P697" s="347"/>
      <c r="Q697" s="347"/>
      <c r="R697" s="347"/>
      <c r="S697" s="347"/>
      <c r="T697" s="347"/>
      <c r="U697" s="347"/>
      <c r="V697" s="347"/>
      <c r="W697" s="347"/>
      <c r="X697" s="347"/>
      <c r="Y697" s="347"/>
      <c r="Z697" s="347"/>
    </row>
    <row r="698" spans="1:26" ht="9.75" customHeight="1">
      <c r="A698" s="347"/>
      <c r="B698" s="382"/>
      <c r="C698" s="382"/>
      <c r="D698" s="382"/>
      <c r="E698" s="382"/>
      <c r="F698" s="382"/>
      <c r="G698" s="382"/>
      <c r="H698" s="347"/>
      <c r="I698" s="347"/>
      <c r="J698" s="347"/>
      <c r="K698" s="347"/>
      <c r="L698" s="347"/>
      <c r="M698" s="347"/>
      <c r="N698" s="347"/>
      <c r="O698" s="347"/>
      <c r="P698" s="347"/>
      <c r="Q698" s="347"/>
      <c r="R698" s="347"/>
      <c r="S698" s="347"/>
      <c r="T698" s="347"/>
      <c r="U698" s="347"/>
      <c r="V698" s="347"/>
      <c r="W698" s="347"/>
      <c r="X698" s="347"/>
      <c r="Y698" s="347"/>
      <c r="Z698" s="347"/>
    </row>
    <row r="699" spans="1:26" ht="9.75" customHeight="1">
      <c r="A699" s="347"/>
      <c r="B699" s="382"/>
      <c r="C699" s="382"/>
      <c r="D699" s="382"/>
      <c r="E699" s="382"/>
      <c r="F699" s="382"/>
      <c r="G699" s="382"/>
      <c r="H699" s="347"/>
      <c r="I699" s="347"/>
      <c r="J699" s="347"/>
      <c r="K699" s="347"/>
      <c r="L699" s="347"/>
      <c r="M699" s="347"/>
      <c r="N699" s="347"/>
      <c r="O699" s="347"/>
      <c r="P699" s="347"/>
      <c r="Q699" s="347"/>
      <c r="R699" s="347"/>
      <c r="S699" s="347"/>
      <c r="T699" s="347"/>
      <c r="U699" s="347"/>
      <c r="V699" s="347"/>
      <c r="W699" s="347"/>
      <c r="X699" s="347"/>
      <c r="Y699" s="347"/>
      <c r="Z699" s="347"/>
    </row>
    <row r="700" spans="1:26" ht="9.75" customHeight="1">
      <c r="A700" s="347"/>
      <c r="B700" s="382"/>
      <c r="C700" s="382"/>
      <c r="D700" s="382"/>
      <c r="E700" s="382"/>
      <c r="F700" s="382"/>
      <c r="G700" s="382"/>
      <c r="H700" s="347"/>
      <c r="I700" s="347"/>
      <c r="J700" s="347"/>
      <c r="K700" s="347"/>
      <c r="L700" s="347"/>
      <c r="M700" s="347"/>
      <c r="N700" s="347"/>
      <c r="O700" s="347"/>
      <c r="P700" s="347"/>
      <c r="Q700" s="347"/>
      <c r="R700" s="347"/>
      <c r="S700" s="347"/>
      <c r="T700" s="347"/>
      <c r="U700" s="347"/>
      <c r="V700" s="347"/>
      <c r="W700" s="347"/>
      <c r="X700" s="347"/>
      <c r="Y700" s="347"/>
      <c r="Z700" s="347"/>
    </row>
    <row r="701" spans="1:26" ht="9.75" customHeight="1">
      <c r="A701" s="347"/>
      <c r="B701" s="382"/>
      <c r="C701" s="382"/>
      <c r="D701" s="382"/>
      <c r="E701" s="382"/>
      <c r="F701" s="382"/>
      <c r="G701" s="382"/>
      <c r="H701" s="347"/>
      <c r="I701" s="347"/>
      <c r="J701" s="347"/>
      <c r="K701" s="347"/>
      <c r="L701" s="347"/>
      <c r="M701" s="347"/>
      <c r="N701" s="347"/>
      <c r="O701" s="347"/>
      <c r="P701" s="347"/>
      <c r="Q701" s="347"/>
      <c r="R701" s="347"/>
      <c r="S701" s="347"/>
      <c r="T701" s="347"/>
      <c r="U701" s="347"/>
      <c r="V701" s="347"/>
      <c r="W701" s="347"/>
      <c r="X701" s="347"/>
      <c r="Y701" s="347"/>
      <c r="Z701" s="347"/>
    </row>
    <row r="702" spans="1:26" ht="9.75" customHeight="1">
      <c r="A702" s="347"/>
      <c r="B702" s="382"/>
      <c r="C702" s="382"/>
      <c r="D702" s="382"/>
      <c r="E702" s="382"/>
      <c r="F702" s="382"/>
      <c r="G702" s="382"/>
      <c r="H702" s="347"/>
      <c r="I702" s="347"/>
      <c r="J702" s="347"/>
      <c r="K702" s="347"/>
      <c r="L702" s="347"/>
      <c r="M702" s="347"/>
      <c r="N702" s="347"/>
      <c r="O702" s="347"/>
      <c r="P702" s="347"/>
      <c r="Q702" s="347"/>
      <c r="R702" s="347"/>
      <c r="S702" s="347"/>
      <c r="T702" s="347"/>
      <c r="U702" s="347"/>
      <c r="V702" s="347"/>
      <c r="W702" s="347"/>
      <c r="X702" s="347"/>
      <c r="Y702" s="347"/>
      <c r="Z702" s="347"/>
    </row>
    <row r="703" spans="1:26" ht="9.75" customHeight="1">
      <c r="A703" s="347"/>
      <c r="B703" s="382"/>
      <c r="C703" s="382"/>
      <c r="D703" s="382"/>
      <c r="E703" s="382"/>
      <c r="F703" s="382"/>
      <c r="G703" s="382"/>
      <c r="H703" s="347"/>
      <c r="I703" s="347"/>
      <c r="J703" s="347"/>
      <c r="K703" s="347"/>
      <c r="L703" s="347"/>
      <c r="M703" s="347"/>
      <c r="N703" s="347"/>
      <c r="O703" s="347"/>
      <c r="P703" s="347"/>
      <c r="Q703" s="347"/>
      <c r="R703" s="347"/>
      <c r="S703" s="347"/>
      <c r="T703" s="347"/>
      <c r="U703" s="347"/>
      <c r="V703" s="347"/>
      <c r="W703" s="347"/>
      <c r="X703" s="347"/>
      <c r="Y703" s="347"/>
      <c r="Z703" s="347"/>
    </row>
    <row r="704" spans="1:26" ht="9.75" customHeight="1">
      <c r="A704" s="347"/>
      <c r="B704" s="382"/>
      <c r="C704" s="382"/>
      <c r="D704" s="382"/>
      <c r="E704" s="382"/>
      <c r="F704" s="382"/>
      <c r="G704" s="382"/>
      <c r="H704" s="347"/>
      <c r="I704" s="347"/>
      <c r="J704" s="347"/>
      <c r="K704" s="347"/>
      <c r="L704" s="347"/>
      <c r="M704" s="347"/>
      <c r="N704" s="347"/>
      <c r="O704" s="347"/>
      <c r="P704" s="347"/>
      <c r="Q704" s="347"/>
      <c r="R704" s="347"/>
      <c r="S704" s="347"/>
      <c r="T704" s="347"/>
      <c r="U704" s="347"/>
      <c r="V704" s="347"/>
      <c r="W704" s="347"/>
      <c r="X704" s="347"/>
      <c r="Y704" s="347"/>
      <c r="Z704" s="347"/>
    </row>
    <row r="705" spans="1:26" ht="9.75" customHeight="1">
      <c r="A705" s="347"/>
      <c r="B705" s="382"/>
      <c r="C705" s="382"/>
      <c r="D705" s="382"/>
      <c r="E705" s="382"/>
      <c r="F705" s="382"/>
      <c r="G705" s="382"/>
      <c r="H705" s="347"/>
      <c r="I705" s="347"/>
      <c r="J705" s="347"/>
      <c r="K705" s="347"/>
      <c r="L705" s="347"/>
      <c r="M705" s="347"/>
      <c r="N705" s="347"/>
      <c r="O705" s="347"/>
      <c r="P705" s="347"/>
      <c r="Q705" s="347"/>
      <c r="R705" s="347"/>
      <c r="S705" s="347"/>
      <c r="T705" s="347"/>
      <c r="U705" s="347"/>
      <c r="V705" s="347"/>
      <c r="W705" s="347"/>
      <c r="X705" s="347"/>
      <c r="Y705" s="347"/>
      <c r="Z705" s="347"/>
    </row>
    <row r="706" spans="1:26" ht="9.75" customHeight="1">
      <c r="A706" s="347"/>
      <c r="B706" s="382"/>
      <c r="C706" s="382"/>
      <c r="D706" s="382"/>
      <c r="E706" s="382"/>
      <c r="F706" s="382"/>
      <c r="G706" s="382"/>
      <c r="H706" s="347"/>
      <c r="I706" s="347"/>
      <c r="J706" s="347"/>
      <c r="K706" s="347"/>
      <c r="L706" s="347"/>
      <c r="M706" s="347"/>
      <c r="N706" s="347"/>
      <c r="O706" s="347"/>
      <c r="P706" s="347"/>
      <c r="Q706" s="347"/>
      <c r="R706" s="347"/>
      <c r="S706" s="347"/>
      <c r="T706" s="347"/>
      <c r="U706" s="347"/>
      <c r="V706" s="347"/>
      <c r="W706" s="347"/>
      <c r="X706" s="347"/>
      <c r="Y706" s="347"/>
      <c r="Z706" s="347"/>
    </row>
    <row r="707" spans="1:26" ht="9.75" customHeight="1">
      <c r="A707" s="347"/>
      <c r="B707" s="382"/>
      <c r="C707" s="382"/>
      <c r="D707" s="382"/>
      <c r="E707" s="382"/>
      <c r="F707" s="382"/>
      <c r="G707" s="382"/>
      <c r="H707" s="347"/>
      <c r="I707" s="347"/>
      <c r="J707" s="347"/>
      <c r="K707" s="347"/>
      <c r="L707" s="347"/>
      <c r="M707" s="347"/>
      <c r="N707" s="347"/>
      <c r="O707" s="347"/>
      <c r="P707" s="347"/>
      <c r="Q707" s="347"/>
      <c r="R707" s="347"/>
      <c r="S707" s="347"/>
      <c r="T707" s="347"/>
      <c r="U707" s="347"/>
      <c r="V707" s="347"/>
      <c r="W707" s="347"/>
      <c r="X707" s="347"/>
      <c r="Y707" s="347"/>
      <c r="Z707" s="347"/>
    </row>
    <row r="708" spans="1:26" ht="9.75" customHeight="1">
      <c r="A708" s="347"/>
      <c r="B708" s="382"/>
      <c r="C708" s="382"/>
      <c r="D708" s="382"/>
      <c r="E708" s="382"/>
      <c r="F708" s="382"/>
      <c r="G708" s="382"/>
      <c r="H708" s="347"/>
      <c r="I708" s="347"/>
      <c r="J708" s="347"/>
      <c r="K708" s="347"/>
      <c r="L708" s="347"/>
      <c r="M708" s="347"/>
      <c r="N708" s="347"/>
      <c r="O708" s="347"/>
      <c r="P708" s="347"/>
      <c r="Q708" s="347"/>
      <c r="R708" s="347"/>
      <c r="S708" s="347"/>
      <c r="T708" s="347"/>
      <c r="U708" s="347"/>
      <c r="V708" s="347"/>
      <c r="W708" s="347"/>
      <c r="X708" s="347"/>
      <c r="Y708" s="347"/>
      <c r="Z708" s="347"/>
    </row>
    <row r="709" spans="1:26" ht="9.75" customHeight="1">
      <c r="A709" s="347"/>
      <c r="B709" s="382"/>
      <c r="C709" s="382"/>
      <c r="D709" s="382"/>
      <c r="E709" s="382"/>
      <c r="F709" s="382"/>
      <c r="G709" s="382"/>
      <c r="H709" s="347"/>
      <c r="I709" s="347"/>
      <c r="J709" s="347"/>
      <c r="K709" s="347"/>
      <c r="L709" s="347"/>
      <c r="M709" s="347"/>
      <c r="N709" s="347"/>
      <c r="O709" s="347"/>
      <c r="P709" s="347"/>
      <c r="Q709" s="347"/>
      <c r="R709" s="347"/>
      <c r="S709" s="347"/>
      <c r="T709" s="347"/>
      <c r="U709" s="347"/>
      <c r="V709" s="347"/>
      <c r="W709" s="347"/>
      <c r="X709" s="347"/>
      <c r="Y709" s="347"/>
      <c r="Z709" s="347"/>
    </row>
    <row r="710" spans="1:26" ht="9.75" customHeight="1">
      <c r="A710" s="347"/>
      <c r="B710" s="382"/>
      <c r="C710" s="382"/>
      <c r="D710" s="382"/>
      <c r="E710" s="382"/>
      <c r="F710" s="382"/>
      <c r="G710" s="382"/>
      <c r="H710" s="347"/>
      <c r="I710" s="347"/>
      <c r="J710" s="347"/>
      <c r="K710" s="347"/>
      <c r="L710" s="347"/>
      <c r="M710" s="347"/>
      <c r="N710" s="347"/>
      <c r="O710" s="347"/>
      <c r="P710" s="347"/>
      <c r="Q710" s="347"/>
      <c r="R710" s="347"/>
      <c r="S710" s="347"/>
      <c r="T710" s="347"/>
      <c r="U710" s="347"/>
      <c r="V710" s="347"/>
      <c r="W710" s="347"/>
      <c r="X710" s="347"/>
      <c r="Y710" s="347"/>
      <c r="Z710" s="347"/>
    </row>
    <row r="711" spans="1:26" ht="9.75" customHeight="1">
      <c r="A711" s="347"/>
      <c r="B711" s="382"/>
      <c r="C711" s="382"/>
      <c r="D711" s="382"/>
      <c r="E711" s="382"/>
      <c r="F711" s="382"/>
      <c r="G711" s="382"/>
      <c r="H711" s="347"/>
      <c r="I711" s="347"/>
      <c r="J711" s="347"/>
      <c r="K711" s="347"/>
      <c r="L711" s="347"/>
      <c r="M711" s="347"/>
      <c r="N711" s="347"/>
      <c r="O711" s="347"/>
      <c r="P711" s="347"/>
      <c r="Q711" s="347"/>
      <c r="R711" s="347"/>
      <c r="S711" s="347"/>
      <c r="T711" s="347"/>
      <c r="U711" s="347"/>
      <c r="V711" s="347"/>
      <c r="W711" s="347"/>
      <c r="X711" s="347"/>
      <c r="Y711" s="347"/>
      <c r="Z711" s="347"/>
    </row>
    <row r="712" spans="1:26" ht="9.75" customHeight="1">
      <c r="A712" s="347"/>
      <c r="B712" s="382"/>
      <c r="C712" s="382"/>
      <c r="D712" s="382"/>
      <c r="E712" s="382"/>
      <c r="F712" s="382"/>
      <c r="G712" s="382"/>
      <c r="H712" s="347"/>
      <c r="I712" s="347"/>
      <c r="J712" s="347"/>
      <c r="K712" s="347"/>
      <c r="L712" s="347"/>
      <c r="M712" s="347"/>
      <c r="N712" s="347"/>
      <c r="O712" s="347"/>
      <c r="P712" s="347"/>
      <c r="Q712" s="347"/>
      <c r="R712" s="347"/>
      <c r="S712" s="347"/>
      <c r="T712" s="347"/>
      <c r="U712" s="347"/>
      <c r="V712" s="347"/>
      <c r="W712" s="347"/>
      <c r="X712" s="347"/>
      <c r="Y712" s="347"/>
      <c r="Z712" s="347"/>
    </row>
    <row r="713" spans="1:26" ht="9.75" customHeight="1">
      <c r="A713" s="347"/>
      <c r="B713" s="382"/>
      <c r="C713" s="382"/>
      <c r="D713" s="382"/>
      <c r="E713" s="382"/>
      <c r="F713" s="382"/>
      <c r="G713" s="382"/>
      <c r="H713" s="347"/>
      <c r="I713" s="347"/>
      <c r="J713" s="347"/>
      <c r="K713" s="347"/>
      <c r="L713" s="347"/>
      <c r="M713" s="347"/>
      <c r="N713" s="347"/>
      <c r="O713" s="347"/>
      <c r="P713" s="347"/>
      <c r="Q713" s="347"/>
      <c r="R713" s="347"/>
      <c r="S713" s="347"/>
      <c r="T713" s="347"/>
      <c r="U713" s="347"/>
      <c r="V713" s="347"/>
      <c r="W713" s="347"/>
      <c r="X713" s="347"/>
      <c r="Y713" s="347"/>
      <c r="Z713" s="347"/>
    </row>
    <row r="714" spans="1:26" ht="9.75" customHeight="1">
      <c r="A714" s="347"/>
      <c r="B714" s="382"/>
      <c r="C714" s="382"/>
      <c r="D714" s="382"/>
      <c r="E714" s="382"/>
      <c r="F714" s="382"/>
      <c r="G714" s="382"/>
      <c r="H714" s="347"/>
      <c r="I714" s="347"/>
      <c r="J714" s="347"/>
      <c r="K714" s="347"/>
      <c r="L714" s="347"/>
      <c r="M714" s="347"/>
      <c r="N714" s="347"/>
      <c r="O714" s="347"/>
      <c r="P714" s="347"/>
      <c r="Q714" s="347"/>
      <c r="R714" s="347"/>
      <c r="S714" s="347"/>
      <c r="T714" s="347"/>
      <c r="U714" s="347"/>
      <c r="V714" s="347"/>
      <c r="W714" s="347"/>
      <c r="X714" s="347"/>
      <c r="Y714" s="347"/>
      <c r="Z714" s="347"/>
    </row>
    <row r="715" spans="1:26" ht="9.75" customHeight="1">
      <c r="A715" s="347"/>
      <c r="B715" s="382"/>
      <c r="C715" s="382"/>
      <c r="D715" s="382"/>
      <c r="E715" s="382"/>
      <c r="F715" s="382"/>
      <c r="G715" s="382"/>
      <c r="H715" s="347"/>
      <c r="I715" s="347"/>
      <c r="J715" s="347"/>
      <c r="K715" s="347"/>
      <c r="L715" s="347"/>
      <c r="M715" s="347"/>
      <c r="N715" s="347"/>
      <c r="O715" s="347"/>
      <c r="P715" s="347"/>
      <c r="Q715" s="347"/>
      <c r="R715" s="347"/>
      <c r="S715" s="347"/>
      <c r="T715" s="347"/>
      <c r="U715" s="347"/>
      <c r="V715" s="347"/>
      <c r="W715" s="347"/>
      <c r="X715" s="347"/>
      <c r="Y715" s="347"/>
      <c r="Z715" s="347"/>
    </row>
    <row r="716" spans="1:26" ht="9.75" customHeight="1">
      <c r="A716" s="347"/>
      <c r="B716" s="382"/>
      <c r="C716" s="382"/>
      <c r="D716" s="382"/>
      <c r="E716" s="382"/>
      <c r="F716" s="382"/>
      <c r="G716" s="382"/>
      <c r="H716" s="347"/>
      <c r="I716" s="347"/>
      <c r="J716" s="347"/>
      <c r="K716" s="347"/>
      <c r="L716" s="347"/>
      <c r="M716" s="347"/>
      <c r="N716" s="347"/>
      <c r="O716" s="347"/>
      <c r="P716" s="347"/>
      <c r="Q716" s="347"/>
      <c r="R716" s="347"/>
      <c r="S716" s="347"/>
      <c r="T716" s="347"/>
      <c r="U716" s="347"/>
      <c r="V716" s="347"/>
      <c r="W716" s="347"/>
      <c r="X716" s="347"/>
      <c r="Y716" s="347"/>
      <c r="Z716" s="347"/>
    </row>
    <row r="717" spans="1:26" ht="9.75" customHeight="1">
      <c r="A717" s="347"/>
      <c r="B717" s="382"/>
      <c r="C717" s="382"/>
      <c r="D717" s="382"/>
      <c r="E717" s="382"/>
      <c r="F717" s="382"/>
      <c r="G717" s="382"/>
      <c r="H717" s="347"/>
      <c r="I717" s="347"/>
      <c r="J717" s="347"/>
      <c r="K717" s="347"/>
      <c r="L717" s="347"/>
      <c r="M717" s="347"/>
      <c r="N717" s="347"/>
      <c r="O717" s="347"/>
      <c r="P717" s="347"/>
      <c r="Q717" s="347"/>
      <c r="R717" s="347"/>
      <c r="S717" s="347"/>
      <c r="T717" s="347"/>
      <c r="U717" s="347"/>
      <c r="V717" s="347"/>
      <c r="W717" s="347"/>
      <c r="X717" s="347"/>
      <c r="Y717" s="347"/>
      <c r="Z717" s="347"/>
    </row>
    <row r="718" spans="1:26" ht="9.75" customHeight="1">
      <c r="A718" s="347"/>
      <c r="B718" s="382"/>
      <c r="C718" s="382"/>
      <c r="D718" s="382"/>
      <c r="E718" s="382"/>
      <c r="F718" s="382"/>
      <c r="G718" s="382"/>
      <c r="H718" s="347"/>
      <c r="I718" s="347"/>
      <c r="J718" s="347"/>
      <c r="K718" s="347"/>
      <c r="L718" s="347"/>
      <c r="M718" s="347"/>
      <c r="N718" s="347"/>
      <c r="O718" s="347"/>
      <c r="P718" s="347"/>
      <c r="Q718" s="347"/>
      <c r="R718" s="347"/>
      <c r="S718" s="347"/>
      <c r="T718" s="347"/>
      <c r="U718" s="347"/>
      <c r="V718" s="347"/>
      <c r="W718" s="347"/>
      <c r="X718" s="347"/>
      <c r="Y718" s="347"/>
      <c r="Z718" s="347"/>
    </row>
    <row r="719" spans="1:26" ht="9.75" customHeight="1">
      <c r="A719" s="347"/>
      <c r="B719" s="382"/>
      <c r="C719" s="382"/>
      <c r="D719" s="382"/>
      <c r="E719" s="382"/>
      <c r="F719" s="382"/>
      <c r="G719" s="382"/>
      <c r="H719" s="347"/>
      <c r="I719" s="347"/>
      <c r="J719" s="347"/>
      <c r="K719" s="347"/>
      <c r="L719" s="347"/>
      <c r="M719" s="347"/>
      <c r="N719" s="347"/>
      <c r="O719" s="347"/>
      <c r="P719" s="347"/>
      <c r="Q719" s="347"/>
      <c r="R719" s="347"/>
      <c r="S719" s="347"/>
      <c r="T719" s="347"/>
      <c r="U719" s="347"/>
      <c r="V719" s="347"/>
      <c r="W719" s="347"/>
      <c r="X719" s="347"/>
      <c r="Y719" s="347"/>
      <c r="Z719" s="347"/>
    </row>
    <row r="720" spans="1:26" ht="9.75" customHeight="1">
      <c r="A720" s="347"/>
      <c r="B720" s="382"/>
      <c r="C720" s="382"/>
      <c r="D720" s="382"/>
      <c r="E720" s="382"/>
      <c r="F720" s="382"/>
      <c r="G720" s="382"/>
      <c r="H720" s="347"/>
      <c r="I720" s="347"/>
      <c r="J720" s="347"/>
      <c r="K720" s="347"/>
      <c r="L720" s="347"/>
      <c r="M720" s="347"/>
      <c r="N720" s="347"/>
      <c r="O720" s="347"/>
      <c r="P720" s="347"/>
      <c r="Q720" s="347"/>
      <c r="R720" s="347"/>
      <c r="S720" s="347"/>
      <c r="T720" s="347"/>
      <c r="U720" s="347"/>
      <c r="V720" s="347"/>
      <c r="W720" s="347"/>
      <c r="X720" s="347"/>
      <c r="Y720" s="347"/>
      <c r="Z720" s="347"/>
    </row>
    <row r="721" spans="1:26" ht="9.75" customHeight="1">
      <c r="A721" s="347"/>
      <c r="B721" s="382"/>
      <c r="C721" s="382"/>
      <c r="D721" s="382"/>
      <c r="E721" s="382"/>
      <c r="F721" s="382"/>
      <c r="G721" s="382"/>
      <c r="H721" s="347"/>
      <c r="I721" s="347"/>
      <c r="J721" s="347"/>
      <c r="K721" s="347"/>
      <c r="L721" s="347"/>
      <c r="M721" s="347"/>
      <c r="N721" s="347"/>
      <c r="O721" s="347"/>
      <c r="P721" s="347"/>
      <c r="Q721" s="347"/>
      <c r="R721" s="347"/>
      <c r="S721" s="347"/>
      <c r="T721" s="347"/>
      <c r="U721" s="347"/>
      <c r="V721" s="347"/>
      <c r="W721" s="347"/>
      <c r="X721" s="347"/>
      <c r="Y721" s="347"/>
      <c r="Z721" s="347"/>
    </row>
    <row r="722" spans="1:26" ht="9.75" customHeight="1">
      <c r="A722" s="347"/>
      <c r="B722" s="382"/>
      <c r="C722" s="382"/>
      <c r="D722" s="382"/>
      <c r="E722" s="382"/>
      <c r="F722" s="382"/>
      <c r="G722" s="382"/>
      <c r="H722" s="347"/>
      <c r="I722" s="347"/>
      <c r="J722" s="347"/>
      <c r="K722" s="347"/>
      <c r="L722" s="347"/>
      <c r="M722" s="347"/>
      <c r="N722" s="347"/>
      <c r="O722" s="347"/>
      <c r="P722" s="347"/>
      <c r="Q722" s="347"/>
      <c r="R722" s="347"/>
      <c r="S722" s="347"/>
      <c r="T722" s="347"/>
      <c r="U722" s="347"/>
      <c r="V722" s="347"/>
      <c r="W722" s="347"/>
      <c r="X722" s="347"/>
      <c r="Y722" s="347"/>
      <c r="Z722" s="347"/>
    </row>
    <row r="723" spans="1:26" ht="9.75" customHeight="1">
      <c r="A723" s="347"/>
      <c r="B723" s="382"/>
      <c r="C723" s="382"/>
      <c r="D723" s="382"/>
      <c r="E723" s="382"/>
      <c r="F723" s="382"/>
      <c r="G723" s="382"/>
      <c r="H723" s="347"/>
      <c r="I723" s="347"/>
      <c r="J723" s="347"/>
      <c r="K723" s="347"/>
      <c r="L723" s="347"/>
      <c r="M723" s="347"/>
      <c r="N723" s="347"/>
      <c r="O723" s="347"/>
      <c r="P723" s="347"/>
      <c r="Q723" s="347"/>
      <c r="R723" s="347"/>
      <c r="S723" s="347"/>
      <c r="T723" s="347"/>
      <c r="U723" s="347"/>
      <c r="V723" s="347"/>
      <c r="W723" s="347"/>
      <c r="X723" s="347"/>
      <c r="Y723" s="347"/>
      <c r="Z723" s="347"/>
    </row>
    <row r="724" spans="1:26" ht="9.75" customHeight="1">
      <c r="A724" s="347"/>
      <c r="B724" s="382"/>
      <c r="C724" s="382"/>
      <c r="D724" s="382"/>
      <c r="E724" s="382"/>
      <c r="F724" s="382"/>
      <c r="G724" s="382"/>
      <c r="H724" s="347"/>
      <c r="I724" s="347"/>
      <c r="J724" s="347"/>
      <c r="K724" s="347"/>
      <c r="L724" s="347"/>
      <c r="M724" s="347"/>
      <c r="N724" s="347"/>
      <c r="O724" s="347"/>
      <c r="P724" s="347"/>
      <c r="Q724" s="347"/>
      <c r="R724" s="347"/>
      <c r="S724" s="347"/>
      <c r="T724" s="347"/>
      <c r="U724" s="347"/>
      <c r="V724" s="347"/>
      <c r="W724" s="347"/>
      <c r="X724" s="347"/>
      <c r="Y724" s="347"/>
      <c r="Z724" s="347"/>
    </row>
    <row r="725" spans="1:26" ht="9.75" customHeight="1">
      <c r="A725" s="347"/>
      <c r="B725" s="382"/>
      <c r="C725" s="382"/>
      <c r="D725" s="382"/>
      <c r="E725" s="382"/>
      <c r="F725" s="382"/>
      <c r="G725" s="382"/>
      <c r="H725" s="347"/>
      <c r="I725" s="347"/>
      <c r="J725" s="347"/>
      <c r="K725" s="347"/>
      <c r="L725" s="347"/>
      <c r="M725" s="347"/>
      <c r="N725" s="347"/>
      <c r="O725" s="347"/>
      <c r="P725" s="347"/>
      <c r="Q725" s="347"/>
      <c r="R725" s="347"/>
      <c r="S725" s="347"/>
      <c r="T725" s="347"/>
      <c r="U725" s="347"/>
      <c r="V725" s="347"/>
      <c r="W725" s="347"/>
      <c r="X725" s="347"/>
      <c r="Y725" s="347"/>
      <c r="Z725" s="347"/>
    </row>
    <row r="726" spans="1:26" ht="9.75" customHeight="1">
      <c r="A726" s="347"/>
      <c r="B726" s="382"/>
      <c r="C726" s="382"/>
      <c r="D726" s="382"/>
      <c r="E726" s="382"/>
      <c r="F726" s="382"/>
      <c r="G726" s="382"/>
      <c r="H726" s="347"/>
      <c r="I726" s="347"/>
      <c r="J726" s="347"/>
      <c r="K726" s="347"/>
      <c r="L726" s="347"/>
      <c r="M726" s="347"/>
      <c r="N726" s="347"/>
      <c r="O726" s="347"/>
      <c r="P726" s="347"/>
      <c r="Q726" s="347"/>
      <c r="R726" s="347"/>
      <c r="S726" s="347"/>
      <c r="T726" s="347"/>
      <c r="U726" s="347"/>
      <c r="V726" s="347"/>
      <c r="W726" s="347"/>
      <c r="X726" s="347"/>
      <c r="Y726" s="347"/>
      <c r="Z726" s="347"/>
    </row>
    <row r="727" spans="1:26" ht="9.75" customHeight="1">
      <c r="A727" s="347"/>
      <c r="B727" s="382"/>
      <c r="C727" s="382"/>
      <c r="D727" s="382"/>
      <c r="E727" s="382"/>
      <c r="F727" s="382"/>
      <c r="G727" s="382"/>
      <c r="H727" s="347"/>
      <c r="I727" s="347"/>
      <c r="J727" s="347"/>
      <c r="K727" s="347"/>
      <c r="L727" s="347"/>
      <c r="M727" s="347"/>
      <c r="N727" s="347"/>
      <c r="O727" s="347"/>
      <c r="P727" s="347"/>
      <c r="Q727" s="347"/>
      <c r="R727" s="347"/>
      <c r="S727" s="347"/>
      <c r="T727" s="347"/>
      <c r="U727" s="347"/>
      <c r="V727" s="347"/>
      <c r="W727" s="347"/>
      <c r="X727" s="347"/>
      <c r="Y727" s="347"/>
      <c r="Z727" s="347"/>
    </row>
    <row r="728" spans="1:26" ht="9.75" customHeight="1">
      <c r="A728" s="347"/>
      <c r="B728" s="382"/>
      <c r="C728" s="382"/>
      <c r="D728" s="382"/>
      <c r="E728" s="382"/>
      <c r="F728" s="382"/>
      <c r="G728" s="382"/>
      <c r="H728" s="347"/>
      <c r="I728" s="347"/>
      <c r="J728" s="347"/>
      <c r="K728" s="347"/>
      <c r="L728" s="347"/>
      <c r="M728" s="347"/>
      <c r="N728" s="347"/>
      <c r="O728" s="347"/>
      <c r="P728" s="347"/>
      <c r="Q728" s="347"/>
      <c r="R728" s="347"/>
      <c r="S728" s="347"/>
      <c r="T728" s="347"/>
      <c r="U728" s="347"/>
      <c r="V728" s="347"/>
      <c r="W728" s="347"/>
      <c r="X728" s="347"/>
      <c r="Y728" s="347"/>
      <c r="Z728" s="347"/>
    </row>
    <row r="729" spans="1:26" ht="9.75" customHeight="1">
      <c r="A729" s="347"/>
      <c r="B729" s="382"/>
      <c r="C729" s="382"/>
      <c r="D729" s="382"/>
      <c r="E729" s="382"/>
      <c r="F729" s="382"/>
      <c r="G729" s="382"/>
      <c r="H729" s="347"/>
      <c r="I729" s="347"/>
      <c r="J729" s="347"/>
      <c r="K729" s="347"/>
      <c r="L729" s="347"/>
      <c r="M729" s="347"/>
      <c r="N729" s="347"/>
      <c r="O729" s="347"/>
      <c r="P729" s="347"/>
      <c r="Q729" s="347"/>
      <c r="R729" s="347"/>
      <c r="S729" s="347"/>
      <c r="T729" s="347"/>
      <c r="U729" s="347"/>
      <c r="V729" s="347"/>
      <c r="W729" s="347"/>
      <c r="X729" s="347"/>
      <c r="Y729" s="347"/>
      <c r="Z729" s="347"/>
    </row>
    <row r="730" spans="1:26" ht="9.75" customHeight="1">
      <c r="A730" s="347"/>
      <c r="B730" s="382"/>
      <c r="C730" s="382"/>
      <c r="D730" s="382"/>
      <c r="E730" s="382"/>
      <c r="F730" s="382"/>
      <c r="G730" s="382"/>
      <c r="H730" s="347"/>
      <c r="I730" s="347"/>
      <c r="J730" s="347"/>
      <c r="K730" s="347"/>
      <c r="L730" s="347"/>
      <c r="M730" s="347"/>
      <c r="N730" s="347"/>
      <c r="O730" s="347"/>
      <c r="P730" s="347"/>
      <c r="Q730" s="347"/>
      <c r="R730" s="347"/>
      <c r="S730" s="347"/>
      <c r="T730" s="347"/>
      <c r="U730" s="347"/>
      <c r="V730" s="347"/>
      <c r="W730" s="347"/>
      <c r="X730" s="347"/>
      <c r="Y730" s="347"/>
      <c r="Z730" s="347"/>
    </row>
    <row r="731" spans="1:26" ht="9.75" customHeight="1">
      <c r="A731" s="347"/>
      <c r="B731" s="382"/>
      <c r="C731" s="382"/>
      <c r="D731" s="382"/>
      <c r="E731" s="382"/>
      <c r="F731" s="382"/>
      <c r="G731" s="382"/>
      <c r="H731" s="347"/>
      <c r="I731" s="347"/>
      <c r="J731" s="347"/>
      <c r="K731" s="347"/>
      <c r="L731" s="347"/>
      <c r="M731" s="347"/>
      <c r="N731" s="347"/>
      <c r="O731" s="347"/>
      <c r="P731" s="347"/>
      <c r="Q731" s="347"/>
      <c r="R731" s="347"/>
      <c r="S731" s="347"/>
      <c r="T731" s="347"/>
      <c r="U731" s="347"/>
      <c r="V731" s="347"/>
      <c r="W731" s="347"/>
      <c r="X731" s="347"/>
      <c r="Y731" s="347"/>
      <c r="Z731" s="347"/>
    </row>
    <row r="732" spans="1:26" ht="9.75" customHeight="1">
      <c r="A732" s="347"/>
      <c r="B732" s="382"/>
      <c r="C732" s="382"/>
      <c r="D732" s="382"/>
      <c r="E732" s="382"/>
      <c r="F732" s="382"/>
      <c r="G732" s="382"/>
      <c r="H732" s="347"/>
      <c r="I732" s="347"/>
      <c r="J732" s="347"/>
      <c r="K732" s="347"/>
      <c r="L732" s="347"/>
      <c r="M732" s="347"/>
      <c r="N732" s="347"/>
      <c r="O732" s="347"/>
      <c r="P732" s="347"/>
      <c r="Q732" s="347"/>
      <c r="R732" s="347"/>
      <c r="S732" s="347"/>
      <c r="T732" s="347"/>
      <c r="U732" s="347"/>
      <c r="V732" s="347"/>
      <c r="W732" s="347"/>
      <c r="X732" s="347"/>
      <c r="Y732" s="347"/>
      <c r="Z732" s="347"/>
    </row>
    <row r="733" spans="1:26" ht="9.75" customHeight="1">
      <c r="A733" s="347"/>
      <c r="B733" s="382"/>
      <c r="C733" s="382"/>
      <c r="D733" s="382"/>
      <c r="E733" s="382"/>
      <c r="F733" s="382"/>
      <c r="G733" s="382"/>
      <c r="H733" s="347"/>
      <c r="I733" s="347"/>
      <c r="J733" s="347"/>
      <c r="K733" s="347"/>
      <c r="L733" s="347"/>
      <c r="M733" s="347"/>
      <c r="N733" s="347"/>
      <c r="O733" s="347"/>
      <c r="P733" s="347"/>
      <c r="Q733" s="347"/>
      <c r="R733" s="347"/>
      <c r="S733" s="347"/>
      <c r="T733" s="347"/>
      <c r="U733" s="347"/>
      <c r="V733" s="347"/>
      <c r="W733" s="347"/>
      <c r="X733" s="347"/>
      <c r="Y733" s="347"/>
      <c r="Z733" s="347"/>
    </row>
    <row r="734" spans="1:26" ht="9.75" customHeight="1">
      <c r="A734" s="347"/>
      <c r="B734" s="382"/>
      <c r="C734" s="382"/>
      <c r="D734" s="382"/>
      <c r="E734" s="382"/>
      <c r="F734" s="382"/>
      <c r="G734" s="382"/>
      <c r="H734" s="347"/>
      <c r="I734" s="347"/>
      <c r="J734" s="347"/>
      <c r="K734" s="347"/>
      <c r="L734" s="347"/>
      <c r="M734" s="347"/>
      <c r="N734" s="347"/>
      <c r="O734" s="347"/>
      <c r="P734" s="347"/>
      <c r="Q734" s="347"/>
      <c r="R734" s="347"/>
      <c r="S734" s="347"/>
      <c r="T734" s="347"/>
      <c r="U734" s="347"/>
      <c r="V734" s="347"/>
      <c r="W734" s="347"/>
      <c r="X734" s="347"/>
      <c r="Y734" s="347"/>
      <c r="Z734" s="347"/>
    </row>
    <row r="735" spans="1:26" ht="9.75" customHeight="1">
      <c r="A735" s="347"/>
      <c r="B735" s="382"/>
      <c r="C735" s="382"/>
      <c r="D735" s="382"/>
      <c r="E735" s="382"/>
      <c r="F735" s="382"/>
      <c r="G735" s="382"/>
      <c r="H735" s="347"/>
      <c r="I735" s="347"/>
      <c r="J735" s="347"/>
      <c r="K735" s="347"/>
      <c r="L735" s="347"/>
      <c r="M735" s="347"/>
      <c r="N735" s="347"/>
      <c r="O735" s="347"/>
      <c r="P735" s="347"/>
      <c r="Q735" s="347"/>
      <c r="R735" s="347"/>
      <c r="S735" s="347"/>
      <c r="T735" s="347"/>
      <c r="U735" s="347"/>
      <c r="V735" s="347"/>
      <c r="W735" s="347"/>
      <c r="X735" s="347"/>
      <c r="Y735" s="347"/>
      <c r="Z735" s="347"/>
    </row>
    <row r="736" spans="1:26" ht="9.75" customHeight="1">
      <c r="A736" s="347"/>
      <c r="B736" s="382"/>
      <c r="C736" s="382"/>
      <c r="D736" s="382"/>
      <c r="E736" s="382"/>
      <c r="F736" s="382"/>
      <c r="G736" s="382"/>
      <c r="H736" s="347"/>
      <c r="I736" s="347"/>
      <c r="J736" s="347"/>
      <c r="K736" s="347"/>
      <c r="L736" s="347"/>
      <c r="M736" s="347"/>
      <c r="N736" s="347"/>
      <c r="O736" s="347"/>
      <c r="P736" s="347"/>
      <c r="Q736" s="347"/>
      <c r="R736" s="347"/>
      <c r="S736" s="347"/>
      <c r="T736" s="347"/>
      <c r="U736" s="347"/>
      <c r="V736" s="347"/>
      <c r="W736" s="347"/>
      <c r="X736" s="347"/>
      <c r="Y736" s="347"/>
      <c r="Z736" s="347"/>
    </row>
    <row r="737" spans="1:26" ht="9.75" customHeight="1">
      <c r="A737" s="347"/>
      <c r="B737" s="382"/>
      <c r="C737" s="382"/>
      <c r="D737" s="382"/>
      <c r="E737" s="382"/>
      <c r="F737" s="382"/>
      <c r="G737" s="382"/>
      <c r="H737" s="347"/>
      <c r="I737" s="347"/>
      <c r="J737" s="347"/>
      <c r="K737" s="347"/>
      <c r="L737" s="347"/>
      <c r="M737" s="347"/>
      <c r="N737" s="347"/>
      <c r="O737" s="347"/>
      <c r="P737" s="347"/>
      <c r="Q737" s="347"/>
      <c r="R737" s="347"/>
      <c r="S737" s="347"/>
      <c r="T737" s="347"/>
      <c r="U737" s="347"/>
      <c r="V737" s="347"/>
      <c r="W737" s="347"/>
      <c r="X737" s="347"/>
      <c r="Y737" s="347"/>
      <c r="Z737" s="347"/>
    </row>
    <row r="738" spans="1:26" ht="9.75" customHeight="1">
      <c r="A738" s="347"/>
      <c r="B738" s="382"/>
      <c r="C738" s="382"/>
      <c r="D738" s="382"/>
      <c r="E738" s="382"/>
      <c r="F738" s="382"/>
      <c r="G738" s="382"/>
      <c r="H738" s="347"/>
      <c r="I738" s="347"/>
      <c r="J738" s="347"/>
      <c r="K738" s="347"/>
      <c r="L738" s="347"/>
      <c r="M738" s="347"/>
      <c r="N738" s="347"/>
      <c r="O738" s="347"/>
      <c r="P738" s="347"/>
      <c r="Q738" s="347"/>
      <c r="R738" s="347"/>
      <c r="S738" s="347"/>
      <c r="T738" s="347"/>
      <c r="U738" s="347"/>
      <c r="V738" s="347"/>
      <c r="W738" s="347"/>
      <c r="X738" s="347"/>
      <c r="Y738" s="347"/>
      <c r="Z738" s="347"/>
    </row>
    <row r="739" spans="1:26" ht="9.75" customHeight="1">
      <c r="A739" s="347"/>
      <c r="B739" s="382"/>
      <c r="C739" s="382"/>
      <c r="D739" s="382"/>
      <c r="E739" s="382"/>
      <c r="F739" s="382"/>
      <c r="G739" s="382"/>
      <c r="H739" s="347"/>
      <c r="I739" s="347"/>
      <c r="J739" s="347"/>
      <c r="K739" s="347"/>
      <c r="L739" s="347"/>
      <c r="M739" s="347"/>
      <c r="N739" s="347"/>
      <c r="O739" s="347"/>
      <c r="P739" s="347"/>
      <c r="Q739" s="347"/>
      <c r="R739" s="347"/>
      <c r="S739" s="347"/>
      <c r="T739" s="347"/>
      <c r="U739" s="347"/>
      <c r="V739" s="347"/>
      <c r="W739" s="347"/>
      <c r="X739" s="347"/>
      <c r="Y739" s="347"/>
      <c r="Z739" s="347"/>
    </row>
    <row r="740" spans="1:26" ht="9.75" customHeight="1">
      <c r="A740" s="347"/>
      <c r="B740" s="382"/>
      <c r="C740" s="382"/>
      <c r="D740" s="382"/>
      <c r="E740" s="382"/>
      <c r="F740" s="382"/>
      <c r="G740" s="382"/>
      <c r="H740" s="347"/>
      <c r="I740" s="347"/>
      <c r="J740" s="347"/>
      <c r="K740" s="347"/>
      <c r="L740" s="347"/>
      <c r="M740" s="347"/>
      <c r="N740" s="347"/>
      <c r="O740" s="347"/>
      <c r="P740" s="347"/>
      <c r="Q740" s="347"/>
      <c r="R740" s="347"/>
      <c r="S740" s="347"/>
      <c r="T740" s="347"/>
      <c r="U740" s="347"/>
      <c r="V740" s="347"/>
      <c r="W740" s="347"/>
      <c r="X740" s="347"/>
      <c r="Y740" s="347"/>
      <c r="Z740" s="347"/>
    </row>
    <row r="741" spans="1:26" ht="9.75" customHeight="1">
      <c r="A741" s="347"/>
      <c r="B741" s="382"/>
      <c r="C741" s="382"/>
      <c r="D741" s="382"/>
      <c r="E741" s="382"/>
      <c r="F741" s="382"/>
      <c r="G741" s="382"/>
      <c r="H741" s="347"/>
      <c r="I741" s="347"/>
      <c r="J741" s="347"/>
      <c r="K741" s="347"/>
      <c r="L741" s="347"/>
      <c r="M741" s="347"/>
      <c r="N741" s="347"/>
      <c r="O741" s="347"/>
      <c r="P741" s="347"/>
      <c r="Q741" s="347"/>
      <c r="R741" s="347"/>
      <c r="S741" s="347"/>
      <c r="T741" s="347"/>
      <c r="U741" s="347"/>
      <c r="V741" s="347"/>
      <c r="W741" s="347"/>
      <c r="X741" s="347"/>
      <c r="Y741" s="347"/>
      <c r="Z741" s="347"/>
    </row>
    <row r="742" spans="1:26" ht="9.75" customHeight="1">
      <c r="A742" s="347"/>
      <c r="B742" s="382"/>
      <c r="C742" s="382"/>
      <c r="D742" s="382"/>
      <c r="E742" s="382"/>
      <c r="F742" s="382"/>
      <c r="G742" s="382"/>
      <c r="H742" s="347"/>
      <c r="I742" s="347"/>
      <c r="J742" s="347"/>
      <c r="K742" s="347"/>
      <c r="L742" s="347"/>
      <c r="M742" s="347"/>
      <c r="N742" s="347"/>
      <c r="O742" s="347"/>
      <c r="P742" s="347"/>
      <c r="Q742" s="347"/>
      <c r="R742" s="347"/>
      <c r="S742" s="347"/>
      <c r="T742" s="347"/>
      <c r="U742" s="347"/>
      <c r="V742" s="347"/>
      <c r="W742" s="347"/>
      <c r="X742" s="347"/>
      <c r="Y742" s="347"/>
      <c r="Z742" s="347"/>
    </row>
    <row r="743" spans="1:26" ht="9.75" customHeight="1">
      <c r="A743" s="347"/>
      <c r="B743" s="382"/>
      <c r="C743" s="382"/>
      <c r="D743" s="382"/>
      <c r="E743" s="382"/>
      <c r="F743" s="382"/>
      <c r="G743" s="382"/>
      <c r="H743" s="347"/>
      <c r="I743" s="347"/>
      <c r="J743" s="347"/>
      <c r="K743" s="347"/>
      <c r="L743" s="347"/>
      <c r="M743" s="347"/>
      <c r="N743" s="347"/>
      <c r="O743" s="347"/>
      <c r="P743" s="347"/>
      <c r="Q743" s="347"/>
      <c r="R743" s="347"/>
      <c r="S743" s="347"/>
      <c r="T743" s="347"/>
      <c r="U743" s="347"/>
      <c r="V743" s="347"/>
      <c r="W743" s="347"/>
      <c r="X743" s="347"/>
      <c r="Y743" s="347"/>
      <c r="Z743" s="347"/>
    </row>
    <row r="744" spans="1:26" ht="9.75" customHeight="1">
      <c r="A744" s="347"/>
      <c r="B744" s="382"/>
      <c r="C744" s="382"/>
      <c r="D744" s="382"/>
      <c r="E744" s="382"/>
      <c r="F744" s="382"/>
      <c r="G744" s="382"/>
      <c r="H744" s="347"/>
      <c r="I744" s="347"/>
      <c r="J744" s="347"/>
      <c r="K744" s="347"/>
      <c r="L744" s="347"/>
      <c r="M744" s="347"/>
      <c r="N744" s="347"/>
      <c r="O744" s="347"/>
      <c r="P744" s="347"/>
      <c r="Q744" s="347"/>
      <c r="R744" s="347"/>
      <c r="S744" s="347"/>
      <c r="T744" s="347"/>
      <c r="U744" s="347"/>
      <c r="V744" s="347"/>
      <c r="W744" s="347"/>
      <c r="X744" s="347"/>
      <c r="Y744" s="347"/>
      <c r="Z744" s="347"/>
    </row>
    <row r="745" spans="1:26" ht="9.75" customHeight="1">
      <c r="A745" s="347"/>
      <c r="B745" s="382"/>
      <c r="C745" s="382"/>
      <c r="D745" s="382"/>
      <c r="E745" s="382"/>
      <c r="F745" s="382"/>
      <c r="G745" s="382"/>
      <c r="H745" s="347"/>
      <c r="I745" s="347"/>
      <c r="J745" s="347"/>
      <c r="K745" s="347"/>
      <c r="L745" s="347"/>
      <c r="M745" s="347"/>
      <c r="N745" s="347"/>
      <c r="O745" s="347"/>
      <c r="P745" s="347"/>
      <c r="Q745" s="347"/>
      <c r="R745" s="347"/>
      <c r="S745" s="347"/>
      <c r="T745" s="347"/>
      <c r="U745" s="347"/>
      <c r="V745" s="347"/>
      <c r="W745" s="347"/>
      <c r="X745" s="347"/>
      <c r="Y745" s="347"/>
      <c r="Z745" s="347"/>
    </row>
    <row r="746" spans="1:26" ht="9.75" customHeight="1">
      <c r="A746" s="347"/>
      <c r="B746" s="382"/>
      <c r="C746" s="382"/>
      <c r="D746" s="382"/>
      <c r="E746" s="382"/>
      <c r="F746" s="382"/>
      <c r="G746" s="382"/>
      <c r="H746" s="347"/>
      <c r="I746" s="347"/>
      <c r="J746" s="347"/>
      <c r="K746" s="347"/>
      <c r="L746" s="347"/>
      <c r="M746" s="347"/>
      <c r="N746" s="347"/>
      <c r="O746" s="347"/>
      <c r="P746" s="347"/>
      <c r="Q746" s="347"/>
      <c r="R746" s="347"/>
      <c r="S746" s="347"/>
      <c r="T746" s="347"/>
      <c r="U746" s="347"/>
      <c r="V746" s="347"/>
      <c r="W746" s="347"/>
      <c r="X746" s="347"/>
      <c r="Y746" s="347"/>
      <c r="Z746" s="347"/>
    </row>
    <row r="747" spans="1:26" ht="9.75" customHeight="1">
      <c r="A747" s="347"/>
      <c r="B747" s="382"/>
      <c r="C747" s="382"/>
      <c r="D747" s="382"/>
      <c r="E747" s="382"/>
      <c r="F747" s="382"/>
      <c r="G747" s="382"/>
      <c r="H747" s="347"/>
      <c r="I747" s="347"/>
      <c r="J747" s="347"/>
      <c r="K747" s="347"/>
      <c r="L747" s="347"/>
      <c r="M747" s="347"/>
      <c r="N747" s="347"/>
      <c r="O747" s="347"/>
      <c r="P747" s="347"/>
      <c r="Q747" s="347"/>
      <c r="R747" s="347"/>
      <c r="S747" s="347"/>
      <c r="T747" s="347"/>
      <c r="U747" s="347"/>
      <c r="V747" s="347"/>
      <c r="W747" s="347"/>
      <c r="X747" s="347"/>
      <c r="Y747" s="347"/>
      <c r="Z747" s="347"/>
    </row>
    <row r="748" spans="1:26" ht="9.75" customHeight="1">
      <c r="A748" s="347"/>
      <c r="B748" s="382"/>
      <c r="C748" s="382"/>
      <c r="D748" s="382"/>
      <c r="E748" s="382"/>
      <c r="F748" s="382"/>
      <c r="G748" s="382"/>
      <c r="H748" s="347"/>
      <c r="I748" s="347"/>
      <c r="J748" s="347"/>
      <c r="K748" s="347"/>
      <c r="L748" s="347"/>
      <c r="M748" s="347"/>
      <c r="N748" s="347"/>
      <c r="O748" s="347"/>
      <c r="P748" s="347"/>
      <c r="Q748" s="347"/>
      <c r="R748" s="347"/>
      <c r="S748" s="347"/>
      <c r="T748" s="347"/>
      <c r="U748" s="347"/>
      <c r="V748" s="347"/>
      <c r="W748" s="347"/>
      <c r="X748" s="347"/>
      <c r="Y748" s="347"/>
      <c r="Z748" s="347"/>
    </row>
    <row r="749" spans="1:26" ht="9.75" customHeight="1">
      <c r="A749" s="347"/>
      <c r="B749" s="382"/>
      <c r="C749" s="382"/>
      <c r="D749" s="382"/>
      <c r="E749" s="382"/>
      <c r="F749" s="382"/>
      <c r="G749" s="382"/>
      <c r="H749" s="347"/>
      <c r="I749" s="347"/>
      <c r="J749" s="347"/>
      <c r="K749" s="347"/>
      <c r="L749" s="347"/>
      <c r="M749" s="347"/>
      <c r="N749" s="347"/>
      <c r="O749" s="347"/>
      <c r="P749" s="347"/>
      <c r="Q749" s="347"/>
      <c r="R749" s="347"/>
      <c r="S749" s="347"/>
      <c r="T749" s="347"/>
      <c r="U749" s="347"/>
      <c r="V749" s="347"/>
      <c r="W749" s="347"/>
      <c r="X749" s="347"/>
      <c r="Y749" s="347"/>
      <c r="Z749" s="347"/>
    </row>
    <row r="750" spans="1:26" ht="9.75" customHeight="1">
      <c r="A750" s="347"/>
      <c r="B750" s="382"/>
      <c r="C750" s="382"/>
      <c r="D750" s="382"/>
      <c r="E750" s="382"/>
      <c r="F750" s="382"/>
      <c r="G750" s="382"/>
      <c r="H750" s="347"/>
      <c r="I750" s="347"/>
      <c r="J750" s="347"/>
      <c r="K750" s="347"/>
      <c r="L750" s="347"/>
      <c r="M750" s="347"/>
      <c r="N750" s="347"/>
      <c r="O750" s="347"/>
      <c r="P750" s="347"/>
      <c r="Q750" s="347"/>
      <c r="R750" s="347"/>
      <c r="S750" s="347"/>
      <c r="T750" s="347"/>
      <c r="U750" s="347"/>
      <c r="V750" s="347"/>
      <c r="W750" s="347"/>
      <c r="X750" s="347"/>
      <c r="Y750" s="347"/>
      <c r="Z750" s="347"/>
    </row>
    <row r="751" spans="1:26" ht="9.75" customHeight="1">
      <c r="A751" s="347"/>
      <c r="B751" s="382"/>
      <c r="C751" s="382"/>
      <c r="D751" s="382"/>
      <c r="E751" s="382"/>
      <c r="F751" s="382"/>
      <c r="G751" s="382"/>
      <c r="H751" s="347"/>
      <c r="I751" s="347"/>
      <c r="J751" s="347"/>
      <c r="K751" s="347"/>
      <c r="L751" s="347"/>
      <c r="M751" s="347"/>
      <c r="N751" s="347"/>
      <c r="O751" s="347"/>
      <c r="P751" s="347"/>
      <c r="Q751" s="347"/>
      <c r="R751" s="347"/>
      <c r="S751" s="347"/>
      <c r="T751" s="347"/>
      <c r="U751" s="347"/>
      <c r="V751" s="347"/>
      <c r="W751" s="347"/>
      <c r="X751" s="347"/>
      <c r="Y751" s="347"/>
      <c r="Z751" s="347"/>
    </row>
    <row r="752" spans="1:26" ht="9.75" customHeight="1">
      <c r="A752" s="347"/>
      <c r="B752" s="382"/>
      <c r="C752" s="382"/>
      <c r="D752" s="382"/>
      <c r="E752" s="382"/>
      <c r="F752" s="382"/>
      <c r="G752" s="382"/>
      <c r="H752" s="347"/>
      <c r="I752" s="347"/>
      <c r="J752" s="347"/>
      <c r="K752" s="347"/>
      <c r="L752" s="347"/>
      <c r="M752" s="347"/>
      <c r="N752" s="347"/>
      <c r="O752" s="347"/>
      <c r="P752" s="347"/>
      <c r="Q752" s="347"/>
      <c r="R752" s="347"/>
      <c r="S752" s="347"/>
      <c r="T752" s="347"/>
      <c r="U752" s="347"/>
      <c r="V752" s="347"/>
      <c r="W752" s="347"/>
      <c r="X752" s="347"/>
      <c r="Y752" s="347"/>
      <c r="Z752" s="347"/>
    </row>
    <row r="753" spans="1:26" ht="9.75" customHeight="1">
      <c r="A753" s="347"/>
      <c r="B753" s="382"/>
      <c r="C753" s="382"/>
      <c r="D753" s="382"/>
      <c r="E753" s="382"/>
      <c r="F753" s="382"/>
      <c r="G753" s="382"/>
      <c r="H753" s="347"/>
      <c r="I753" s="347"/>
      <c r="J753" s="347"/>
      <c r="K753" s="347"/>
      <c r="L753" s="347"/>
      <c r="M753" s="347"/>
      <c r="N753" s="347"/>
      <c r="O753" s="347"/>
      <c r="P753" s="347"/>
      <c r="Q753" s="347"/>
      <c r="R753" s="347"/>
      <c r="S753" s="347"/>
      <c r="T753" s="347"/>
      <c r="U753" s="347"/>
      <c r="V753" s="347"/>
      <c r="W753" s="347"/>
      <c r="X753" s="347"/>
      <c r="Y753" s="347"/>
      <c r="Z753" s="347"/>
    </row>
    <row r="754" spans="1:26" ht="9.75" customHeight="1">
      <c r="A754" s="347"/>
      <c r="B754" s="382"/>
      <c r="C754" s="382"/>
      <c r="D754" s="382"/>
      <c r="E754" s="382"/>
      <c r="F754" s="382"/>
      <c r="G754" s="382"/>
      <c r="H754" s="347"/>
      <c r="I754" s="347"/>
      <c r="J754" s="347"/>
      <c r="K754" s="347"/>
      <c r="L754" s="347"/>
      <c r="M754" s="347"/>
      <c r="N754" s="347"/>
      <c r="O754" s="347"/>
      <c r="P754" s="347"/>
      <c r="Q754" s="347"/>
      <c r="R754" s="347"/>
      <c r="S754" s="347"/>
      <c r="T754" s="347"/>
      <c r="U754" s="347"/>
      <c r="V754" s="347"/>
      <c r="W754" s="347"/>
      <c r="X754" s="347"/>
      <c r="Y754" s="347"/>
      <c r="Z754" s="347"/>
    </row>
    <row r="755" spans="1:26" ht="9.75" customHeight="1">
      <c r="A755" s="347"/>
      <c r="B755" s="382"/>
      <c r="C755" s="382"/>
      <c r="D755" s="382"/>
      <c r="E755" s="382"/>
      <c r="F755" s="382"/>
      <c r="G755" s="382"/>
      <c r="H755" s="347"/>
      <c r="I755" s="347"/>
      <c r="J755" s="347"/>
      <c r="K755" s="347"/>
      <c r="L755" s="347"/>
      <c r="M755" s="347"/>
      <c r="N755" s="347"/>
      <c r="O755" s="347"/>
      <c r="P755" s="347"/>
      <c r="Q755" s="347"/>
      <c r="R755" s="347"/>
      <c r="S755" s="347"/>
      <c r="T755" s="347"/>
      <c r="U755" s="347"/>
      <c r="V755" s="347"/>
      <c r="W755" s="347"/>
      <c r="X755" s="347"/>
      <c r="Y755" s="347"/>
      <c r="Z755" s="347"/>
    </row>
    <row r="756" spans="1:26" ht="9.75" customHeight="1">
      <c r="A756" s="347"/>
      <c r="B756" s="382"/>
      <c r="C756" s="382"/>
      <c r="D756" s="382"/>
      <c r="E756" s="382"/>
      <c r="F756" s="382"/>
      <c r="G756" s="382"/>
      <c r="H756" s="347"/>
      <c r="I756" s="347"/>
      <c r="J756" s="347"/>
      <c r="K756" s="347"/>
      <c r="L756" s="347"/>
      <c r="M756" s="347"/>
      <c r="N756" s="347"/>
      <c r="O756" s="347"/>
      <c r="P756" s="347"/>
      <c r="Q756" s="347"/>
      <c r="R756" s="347"/>
      <c r="S756" s="347"/>
      <c r="T756" s="347"/>
      <c r="U756" s="347"/>
      <c r="V756" s="347"/>
      <c r="W756" s="347"/>
      <c r="X756" s="347"/>
      <c r="Y756" s="347"/>
      <c r="Z756" s="347"/>
    </row>
    <row r="757" spans="1:26" ht="9.75" customHeight="1">
      <c r="A757" s="347"/>
      <c r="B757" s="382"/>
      <c r="C757" s="382"/>
      <c r="D757" s="382"/>
      <c r="E757" s="382"/>
      <c r="F757" s="382"/>
      <c r="G757" s="382"/>
      <c r="H757" s="347"/>
      <c r="I757" s="347"/>
      <c r="J757" s="347"/>
      <c r="K757" s="347"/>
      <c r="L757" s="347"/>
      <c r="M757" s="347"/>
      <c r="N757" s="347"/>
      <c r="O757" s="347"/>
      <c r="P757" s="347"/>
      <c r="Q757" s="347"/>
      <c r="R757" s="347"/>
      <c r="S757" s="347"/>
      <c r="T757" s="347"/>
      <c r="U757" s="347"/>
      <c r="V757" s="347"/>
      <c r="W757" s="347"/>
      <c r="X757" s="347"/>
      <c r="Y757" s="347"/>
      <c r="Z757" s="347"/>
    </row>
    <row r="758" spans="1:26" ht="9.75" customHeight="1">
      <c r="A758" s="347"/>
      <c r="B758" s="382"/>
      <c r="C758" s="382"/>
      <c r="D758" s="382"/>
      <c r="E758" s="382"/>
      <c r="F758" s="382"/>
      <c r="G758" s="382"/>
      <c r="H758" s="347"/>
      <c r="I758" s="347"/>
      <c r="J758" s="347"/>
      <c r="K758" s="347"/>
      <c r="L758" s="347"/>
      <c r="M758" s="347"/>
      <c r="N758" s="347"/>
      <c r="O758" s="347"/>
      <c r="P758" s="347"/>
      <c r="Q758" s="347"/>
      <c r="R758" s="347"/>
      <c r="S758" s="347"/>
      <c r="T758" s="347"/>
      <c r="U758" s="347"/>
      <c r="V758" s="347"/>
      <c r="W758" s="347"/>
      <c r="X758" s="347"/>
      <c r="Y758" s="347"/>
      <c r="Z758" s="347"/>
    </row>
    <row r="759" spans="1:26" ht="9.75" customHeight="1">
      <c r="A759" s="347"/>
      <c r="B759" s="382"/>
      <c r="C759" s="382"/>
      <c r="D759" s="382"/>
      <c r="E759" s="382"/>
      <c r="F759" s="382"/>
      <c r="G759" s="382"/>
      <c r="H759" s="347"/>
      <c r="I759" s="347"/>
      <c r="J759" s="347"/>
      <c r="K759" s="347"/>
      <c r="L759" s="347"/>
      <c r="M759" s="347"/>
      <c r="N759" s="347"/>
      <c r="O759" s="347"/>
      <c r="P759" s="347"/>
      <c r="Q759" s="347"/>
      <c r="R759" s="347"/>
      <c r="S759" s="347"/>
      <c r="T759" s="347"/>
      <c r="U759" s="347"/>
      <c r="V759" s="347"/>
      <c r="W759" s="347"/>
      <c r="X759" s="347"/>
      <c r="Y759" s="347"/>
      <c r="Z759" s="347"/>
    </row>
    <row r="760" spans="1:26" ht="9.75" customHeight="1">
      <c r="A760" s="347"/>
      <c r="B760" s="382"/>
      <c r="C760" s="382"/>
      <c r="D760" s="382"/>
      <c r="E760" s="382"/>
      <c r="F760" s="382"/>
      <c r="G760" s="382"/>
      <c r="H760" s="347"/>
      <c r="I760" s="347"/>
      <c r="J760" s="347"/>
      <c r="K760" s="347"/>
      <c r="L760" s="347"/>
      <c r="M760" s="347"/>
      <c r="N760" s="347"/>
      <c r="O760" s="347"/>
      <c r="P760" s="347"/>
      <c r="Q760" s="347"/>
      <c r="R760" s="347"/>
      <c r="S760" s="347"/>
      <c r="T760" s="347"/>
      <c r="U760" s="347"/>
      <c r="V760" s="347"/>
      <c r="W760" s="347"/>
      <c r="X760" s="347"/>
      <c r="Y760" s="347"/>
      <c r="Z760" s="347"/>
    </row>
    <row r="761" spans="1:26" ht="9.75" customHeight="1">
      <c r="A761" s="347"/>
      <c r="B761" s="382"/>
      <c r="C761" s="382"/>
      <c r="D761" s="382"/>
      <c r="E761" s="382"/>
      <c r="F761" s="382"/>
      <c r="G761" s="382"/>
      <c r="H761" s="347"/>
      <c r="I761" s="347"/>
      <c r="J761" s="347"/>
      <c r="K761" s="347"/>
      <c r="L761" s="347"/>
      <c r="M761" s="347"/>
      <c r="N761" s="347"/>
      <c r="O761" s="347"/>
      <c r="P761" s="347"/>
      <c r="Q761" s="347"/>
      <c r="R761" s="347"/>
      <c r="S761" s="347"/>
      <c r="T761" s="347"/>
      <c r="U761" s="347"/>
      <c r="V761" s="347"/>
      <c r="W761" s="347"/>
      <c r="X761" s="347"/>
      <c r="Y761" s="347"/>
      <c r="Z761" s="347"/>
    </row>
    <row r="762" spans="1:26" ht="9.75" customHeight="1">
      <c r="A762" s="347"/>
      <c r="B762" s="382"/>
      <c r="C762" s="382"/>
      <c r="D762" s="382"/>
      <c r="E762" s="382"/>
      <c r="F762" s="382"/>
      <c r="G762" s="382"/>
      <c r="H762" s="347"/>
      <c r="I762" s="347"/>
      <c r="J762" s="347"/>
      <c r="K762" s="347"/>
      <c r="L762" s="347"/>
      <c r="M762" s="347"/>
      <c r="N762" s="347"/>
      <c r="O762" s="347"/>
      <c r="P762" s="347"/>
      <c r="Q762" s="347"/>
      <c r="R762" s="347"/>
      <c r="S762" s="347"/>
      <c r="T762" s="347"/>
      <c r="U762" s="347"/>
      <c r="V762" s="347"/>
      <c r="W762" s="347"/>
      <c r="X762" s="347"/>
      <c r="Y762" s="347"/>
      <c r="Z762" s="347"/>
    </row>
    <row r="763" spans="1:26" ht="9.75" customHeight="1">
      <c r="A763" s="347"/>
      <c r="B763" s="382"/>
      <c r="C763" s="382"/>
      <c r="D763" s="382"/>
      <c r="E763" s="382"/>
      <c r="F763" s="382"/>
      <c r="G763" s="382"/>
      <c r="H763" s="347"/>
      <c r="I763" s="347"/>
      <c r="J763" s="347"/>
      <c r="K763" s="347"/>
      <c r="L763" s="347"/>
      <c r="M763" s="347"/>
      <c r="N763" s="347"/>
      <c r="O763" s="347"/>
      <c r="P763" s="347"/>
      <c r="Q763" s="347"/>
      <c r="R763" s="347"/>
      <c r="S763" s="347"/>
      <c r="T763" s="347"/>
      <c r="U763" s="347"/>
      <c r="V763" s="347"/>
      <c r="W763" s="347"/>
      <c r="X763" s="347"/>
      <c r="Y763" s="347"/>
      <c r="Z763" s="347"/>
    </row>
    <row r="764" spans="1:26" ht="9.75" customHeight="1">
      <c r="A764" s="347"/>
      <c r="B764" s="382"/>
      <c r="C764" s="382"/>
      <c r="D764" s="382"/>
      <c r="E764" s="382"/>
      <c r="F764" s="382"/>
      <c r="G764" s="382"/>
      <c r="H764" s="347"/>
      <c r="I764" s="347"/>
      <c r="J764" s="347"/>
      <c r="K764" s="347"/>
      <c r="L764" s="347"/>
      <c r="M764" s="347"/>
      <c r="N764" s="347"/>
      <c r="O764" s="347"/>
      <c r="P764" s="347"/>
      <c r="Q764" s="347"/>
      <c r="R764" s="347"/>
      <c r="S764" s="347"/>
      <c r="T764" s="347"/>
      <c r="U764" s="347"/>
      <c r="V764" s="347"/>
      <c r="W764" s="347"/>
      <c r="X764" s="347"/>
      <c r="Y764" s="347"/>
      <c r="Z764" s="347"/>
    </row>
    <row r="765" spans="1:26" ht="9.75" customHeight="1">
      <c r="A765" s="347"/>
      <c r="B765" s="382"/>
      <c r="C765" s="382"/>
      <c r="D765" s="382"/>
      <c r="E765" s="382"/>
      <c r="F765" s="382"/>
      <c r="G765" s="382"/>
      <c r="H765" s="347"/>
      <c r="I765" s="347"/>
      <c r="J765" s="347"/>
      <c r="K765" s="347"/>
      <c r="L765" s="347"/>
      <c r="M765" s="347"/>
      <c r="N765" s="347"/>
      <c r="O765" s="347"/>
      <c r="P765" s="347"/>
      <c r="Q765" s="347"/>
      <c r="R765" s="347"/>
      <c r="S765" s="347"/>
      <c r="T765" s="347"/>
      <c r="U765" s="347"/>
      <c r="V765" s="347"/>
      <c r="W765" s="347"/>
      <c r="X765" s="347"/>
      <c r="Y765" s="347"/>
      <c r="Z765" s="347"/>
    </row>
    <row r="766" spans="1:26" ht="9.75" customHeight="1">
      <c r="A766" s="347"/>
      <c r="B766" s="382"/>
      <c r="C766" s="382"/>
      <c r="D766" s="382"/>
      <c r="E766" s="382"/>
      <c r="F766" s="382"/>
      <c r="G766" s="382"/>
      <c r="H766" s="347"/>
      <c r="I766" s="347"/>
      <c r="J766" s="347"/>
      <c r="K766" s="347"/>
      <c r="L766" s="347"/>
      <c r="M766" s="347"/>
      <c r="N766" s="347"/>
      <c r="O766" s="347"/>
      <c r="P766" s="347"/>
      <c r="Q766" s="347"/>
      <c r="R766" s="347"/>
      <c r="S766" s="347"/>
      <c r="T766" s="347"/>
      <c r="U766" s="347"/>
      <c r="V766" s="347"/>
      <c r="W766" s="347"/>
      <c r="X766" s="347"/>
      <c r="Y766" s="347"/>
      <c r="Z766" s="347"/>
    </row>
    <row r="767" spans="1:26" ht="9.75" customHeight="1">
      <c r="A767" s="347"/>
      <c r="B767" s="382"/>
      <c r="C767" s="382"/>
      <c r="D767" s="382"/>
      <c r="E767" s="382"/>
      <c r="F767" s="382"/>
      <c r="G767" s="382"/>
      <c r="H767" s="347"/>
      <c r="I767" s="347"/>
      <c r="J767" s="347"/>
      <c r="K767" s="347"/>
      <c r="L767" s="347"/>
      <c r="M767" s="347"/>
      <c r="N767" s="347"/>
      <c r="O767" s="347"/>
      <c r="P767" s="347"/>
      <c r="Q767" s="347"/>
      <c r="R767" s="347"/>
      <c r="S767" s="347"/>
      <c r="T767" s="347"/>
      <c r="U767" s="347"/>
      <c r="V767" s="347"/>
      <c r="W767" s="347"/>
      <c r="X767" s="347"/>
      <c r="Y767" s="347"/>
      <c r="Z767" s="347"/>
    </row>
    <row r="768" spans="1:26" ht="9.75" customHeight="1">
      <c r="A768" s="347"/>
      <c r="B768" s="382"/>
      <c r="C768" s="382"/>
      <c r="D768" s="382"/>
      <c r="E768" s="382"/>
      <c r="F768" s="382"/>
      <c r="G768" s="382"/>
      <c r="H768" s="347"/>
      <c r="I768" s="347"/>
      <c r="J768" s="347"/>
      <c r="K768" s="347"/>
      <c r="L768" s="347"/>
      <c r="M768" s="347"/>
      <c r="N768" s="347"/>
      <c r="O768" s="347"/>
      <c r="P768" s="347"/>
      <c r="Q768" s="347"/>
      <c r="R768" s="347"/>
      <c r="S768" s="347"/>
      <c r="T768" s="347"/>
      <c r="U768" s="347"/>
      <c r="V768" s="347"/>
      <c r="W768" s="347"/>
      <c r="X768" s="347"/>
      <c r="Y768" s="347"/>
      <c r="Z768" s="347"/>
    </row>
    <row r="769" spans="1:26" ht="9.75" customHeight="1">
      <c r="A769" s="347"/>
      <c r="B769" s="382"/>
      <c r="C769" s="382"/>
      <c r="D769" s="382"/>
      <c r="E769" s="382"/>
      <c r="F769" s="382"/>
      <c r="G769" s="382"/>
      <c r="H769" s="347"/>
      <c r="I769" s="347"/>
      <c r="J769" s="347"/>
      <c r="K769" s="347"/>
      <c r="L769" s="347"/>
      <c r="M769" s="347"/>
      <c r="N769" s="347"/>
      <c r="O769" s="347"/>
      <c r="P769" s="347"/>
      <c r="Q769" s="347"/>
      <c r="R769" s="347"/>
      <c r="S769" s="347"/>
      <c r="T769" s="347"/>
      <c r="U769" s="347"/>
      <c r="V769" s="347"/>
      <c r="W769" s="347"/>
      <c r="X769" s="347"/>
      <c r="Y769" s="347"/>
      <c r="Z769" s="347"/>
    </row>
    <row r="770" spans="1:26" ht="9.75" customHeight="1">
      <c r="A770" s="347"/>
      <c r="B770" s="382"/>
      <c r="C770" s="382"/>
      <c r="D770" s="382"/>
      <c r="E770" s="382"/>
      <c r="F770" s="382"/>
      <c r="G770" s="382"/>
      <c r="H770" s="347"/>
      <c r="I770" s="347"/>
      <c r="J770" s="347"/>
      <c r="K770" s="347"/>
      <c r="L770" s="347"/>
      <c r="M770" s="347"/>
      <c r="N770" s="347"/>
      <c r="O770" s="347"/>
      <c r="P770" s="347"/>
      <c r="Q770" s="347"/>
      <c r="R770" s="347"/>
      <c r="S770" s="347"/>
      <c r="T770" s="347"/>
      <c r="U770" s="347"/>
      <c r="V770" s="347"/>
      <c r="W770" s="347"/>
      <c r="X770" s="347"/>
      <c r="Y770" s="347"/>
      <c r="Z770" s="347"/>
    </row>
    <row r="771" spans="1:26" ht="9.75" customHeight="1">
      <c r="A771" s="347"/>
      <c r="B771" s="382"/>
      <c r="C771" s="382"/>
      <c r="D771" s="382"/>
      <c r="E771" s="382"/>
      <c r="F771" s="382"/>
      <c r="G771" s="382"/>
      <c r="H771" s="347"/>
      <c r="I771" s="347"/>
      <c r="J771" s="347"/>
      <c r="K771" s="347"/>
      <c r="L771" s="347"/>
      <c r="M771" s="347"/>
      <c r="N771" s="347"/>
      <c r="O771" s="347"/>
      <c r="P771" s="347"/>
      <c r="Q771" s="347"/>
      <c r="R771" s="347"/>
      <c r="S771" s="347"/>
      <c r="T771" s="347"/>
      <c r="U771" s="347"/>
      <c r="V771" s="347"/>
      <c r="W771" s="347"/>
      <c r="X771" s="347"/>
      <c r="Y771" s="347"/>
      <c r="Z771" s="347"/>
    </row>
    <row r="772" spans="1:26" ht="9.75" customHeight="1">
      <c r="A772" s="347"/>
      <c r="B772" s="382"/>
      <c r="C772" s="382"/>
      <c r="D772" s="382"/>
      <c r="E772" s="382"/>
      <c r="F772" s="382"/>
      <c r="G772" s="382"/>
      <c r="H772" s="347"/>
      <c r="I772" s="347"/>
      <c r="J772" s="347"/>
      <c r="K772" s="347"/>
      <c r="L772" s="347"/>
      <c r="M772" s="347"/>
      <c r="N772" s="347"/>
      <c r="O772" s="347"/>
      <c r="P772" s="347"/>
      <c r="Q772" s="347"/>
      <c r="R772" s="347"/>
      <c r="S772" s="347"/>
      <c r="T772" s="347"/>
      <c r="U772" s="347"/>
      <c r="V772" s="347"/>
      <c r="W772" s="347"/>
      <c r="X772" s="347"/>
      <c r="Y772" s="347"/>
      <c r="Z772" s="347"/>
    </row>
    <row r="773" spans="1:26" ht="9.75" customHeight="1">
      <c r="A773" s="347"/>
      <c r="B773" s="382"/>
      <c r="C773" s="382"/>
      <c r="D773" s="382"/>
      <c r="E773" s="382"/>
      <c r="F773" s="382"/>
      <c r="G773" s="382"/>
      <c r="H773" s="347"/>
      <c r="I773" s="347"/>
      <c r="J773" s="347"/>
      <c r="K773" s="347"/>
      <c r="L773" s="347"/>
      <c r="M773" s="347"/>
      <c r="N773" s="347"/>
      <c r="O773" s="347"/>
      <c r="P773" s="347"/>
      <c r="Q773" s="347"/>
      <c r="R773" s="347"/>
      <c r="S773" s="347"/>
      <c r="T773" s="347"/>
      <c r="U773" s="347"/>
      <c r="V773" s="347"/>
      <c r="W773" s="347"/>
      <c r="X773" s="347"/>
      <c r="Y773" s="347"/>
      <c r="Z773" s="347"/>
    </row>
    <row r="774" spans="1:26" ht="9.75" customHeight="1">
      <c r="A774" s="347"/>
      <c r="B774" s="382"/>
      <c r="C774" s="382"/>
      <c r="D774" s="382"/>
      <c r="E774" s="382"/>
      <c r="F774" s="382"/>
      <c r="G774" s="382"/>
      <c r="H774" s="347"/>
      <c r="I774" s="347"/>
      <c r="J774" s="347"/>
      <c r="K774" s="347"/>
      <c r="L774" s="347"/>
      <c r="M774" s="347"/>
      <c r="N774" s="347"/>
      <c r="O774" s="347"/>
      <c r="P774" s="347"/>
      <c r="Q774" s="347"/>
      <c r="R774" s="347"/>
      <c r="S774" s="347"/>
      <c r="T774" s="347"/>
      <c r="U774" s="347"/>
      <c r="V774" s="347"/>
      <c r="W774" s="347"/>
      <c r="X774" s="347"/>
      <c r="Y774" s="347"/>
      <c r="Z774" s="347"/>
    </row>
    <row r="775" spans="1:26" ht="9.75" customHeight="1">
      <c r="A775" s="347"/>
      <c r="B775" s="382"/>
      <c r="C775" s="382"/>
      <c r="D775" s="382"/>
      <c r="E775" s="382"/>
      <c r="F775" s="382"/>
      <c r="G775" s="382"/>
      <c r="H775" s="347"/>
      <c r="I775" s="347"/>
      <c r="J775" s="347"/>
      <c r="K775" s="347"/>
      <c r="L775" s="347"/>
      <c r="M775" s="347"/>
      <c r="N775" s="347"/>
      <c r="O775" s="347"/>
      <c r="P775" s="347"/>
      <c r="Q775" s="347"/>
      <c r="R775" s="347"/>
      <c r="S775" s="347"/>
      <c r="T775" s="347"/>
      <c r="U775" s="347"/>
      <c r="V775" s="347"/>
      <c r="W775" s="347"/>
      <c r="X775" s="347"/>
      <c r="Y775" s="347"/>
      <c r="Z775" s="347"/>
    </row>
    <row r="776" spans="1:26" ht="9.75" customHeight="1">
      <c r="A776" s="347"/>
      <c r="B776" s="382"/>
      <c r="C776" s="382"/>
      <c r="D776" s="382"/>
      <c r="E776" s="382"/>
      <c r="F776" s="382"/>
      <c r="G776" s="382"/>
      <c r="H776" s="347"/>
      <c r="I776" s="347"/>
      <c r="J776" s="347"/>
      <c r="K776" s="347"/>
      <c r="L776" s="347"/>
      <c r="M776" s="347"/>
      <c r="N776" s="347"/>
      <c r="O776" s="347"/>
      <c r="P776" s="347"/>
      <c r="Q776" s="347"/>
      <c r="R776" s="347"/>
      <c r="S776" s="347"/>
      <c r="T776" s="347"/>
      <c r="U776" s="347"/>
      <c r="V776" s="347"/>
      <c r="W776" s="347"/>
      <c r="X776" s="347"/>
      <c r="Y776" s="347"/>
      <c r="Z776" s="347"/>
    </row>
    <row r="777" spans="1:26" ht="9.75" customHeight="1">
      <c r="A777" s="347"/>
      <c r="B777" s="382"/>
      <c r="C777" s="382"/>
      <c r="D777" s="382"/>
      <c r="E777" s="382"/>
      <c r="F777" s="382"/>
      <c r="G777" s="382"/>
      <c r="H777" s="347"/>
      <c r="I777" s="347"/>
      <c r="J777" s="347"/>
      <c r="K777" s="347"/>
      <c r="L777" s="347"/>
      <c r="M777" s="347"/>
      <c r="N777" s="347"/>
      <c r="O777" s="347"/>
      <c r="P777" s="347"/>
      <c r="Q777" s="347"/>
      <c r="R777" s="347"/>
      <c r="S777" s="347"/>
      <c r="T777" s="347"/>
      <c r="U777" s="347"/>
      <c r="V777" s="347"/>
      <c r="W777" s="347"/>
      <c r="X777" s="347"/>
      <c r="Y777" s="347"/>
      <c r="Z777" s="347"/>
    </row>
    <row r="778" spans="1:26" ht="9.75" customHeight="1">
      <c r="A778" s="347"/>
      <c r="B778" s="382"/>
      <c r="C778" s="382"/>
      <c r="D778" s="382"/>
      <c r="E778" s="382"/>
      <c r="F778" s="382"/>
      <c r="G778" s="382"/>
      <c r="H778" s="347"/>
      <c r="I778" s="347"/>
      <c r="J778" s="347"/>
      <c r="K778" s="347"/>
      <c r="L778" s="347"/>
      <c r="M778" s="347"/>
      <c r="N778" s="347"/>
      <c r="O778" s="347"/>
      <c r="P778" s="347"/>
      <c r="Q778" s="347"/>
      <c r="R778" s="347"/>
      <c r="S778" s="347"/>
      <c r="T778" s="347"/>
      <c r="U778" s="347"/>
      <c r="V778" s="347"/>
      <c r="W778" s="347"/>
      <c r="X778" s="347"/>
      <c r="Y778" s="347"/>
      <c r="Z778" s="347"/>
    </row>
    <row r="779" spans="1:26" ht="9.75" customHeight="1">
      <c r="A779" s="347"/>
      <c r="B779" s="382"/>
      <c r="C779" s="382"/>
      <c r="D779" s="382"/>
      <c r="E779" s="382"/>
      <c r="F779" s="382"/>
      <c r="G779" s="382"/>
      <c r="H779" s="347"/>
      <c r="I779" s="347"/>
      <c r="J779" s="347"/>
      <c r="K779" s="347"/>
      <c r="L779" s="347"/>
      <c r="M779" s="347"/>
      <c r="N779" s="347"/>
      <c r="O779" s="347"/>
      <c r="P779" s="347"/>
      <c r="Q779" s="347"/>
      <c r="R779" s="347"/>
      <c r="S779" s="347"/>
      <c r="T779" s="347"/>
      <c r="U779" s="347"/>
      <c r="V779" s="347"/>
      <c r="W779" s="347"/>
      <c r="X779" s="347"/>
      <c r="Y779" s="347"/>
      <c r="Z779" s="347"/>
    </row>
    <row r="780" spans="1:26" ht="9.75" customHeight="1">
      <c r="A780" s="347"/>
      <c r="B780" s="382"/>
      <c r="C780" s="382"/>
      <c r="D780" s="382"/>
      <c r="E780" s="382"/>
      <c r="F780" s="382"/>
      <c r="G780" s="382"/>
      <c r="H780" s="347"/>
      <c r="I780" s="347"/>
      <c r="J780" s="347"/>
      <c r="K780" s="347"/>
      <c r="L780" s="347"/>
      <c r="M780" s="347"/>
      <c r="N780" s="347"/>
      <c r="O780" s="347"/>
      <c r="P780" s="347"/>
      <c r="Q780" s="347"/>
      <c r="R780" s="347"/>
      <c r="S780" s="347"/>
      <c r="T780" s="347"/>
      <c r="U780" s="347"/>
      <c r="V780" s="347"/>
      <c r="W780" s="347"/>
      <c r="X780" s="347"/>
      <c r="Y780" s="347"/>
      <c r="Z780" s="347"/>
    </row>
    <row r="781" spans="1:26" ht="9.75" customHeight="1">
      <c r="A781" s="347"/>
      <c r="B781" s="382"/>
      <c r="C781" s="382"/>
      <c r="D781" s="382"/>
      <c r="E781" s="382"/>
      <c r="F781" s="382"/>
      <c r="G781" s="382"/>
      <c r="H781" s="347"/>
      <c r="I781" s="347"/>
      <c r="J781" s="347"/>
      <c r="K781" s="347"/>
      <c r="L781" s="347"/>
      <c r="M781" s="347"/>
      <c r="N781" s="347"/>
      <c r="O781" s="347"/>
      <c r="P781" s="347"/>
      <c r="Q781" s="347"/>
      <c r="R781" s="347"/>
      <c r="S781" s="347"/>
      <c r="T781" s="347"/>
      <c r="U781" s="347"/>
      <c r="V781" s="347"/>
      <c r="W781" s="347"/>
      <c r="X781" s="347"/>
      <c r="Y781" s="347"/>
      <c r="Z781" s="347"/>
    </row>
    <row r="782" spans="1:26" ht="9.75" customHeight="1">
      <c r="A782" s="347"/>
      <c r="B782" s="382"/>
      <c r="C782" s="382"/>
      <c r="D782" s="382"/>
      <c r="E782" s="382"/>
      <c r="F782" s="382"/>
      <c r="G782" s="382"/>
      <c r="H782" s="347"/>
      <c r="I782" s="347"/>
      <c r="J782" s="347"/>
      <c r="K782" s="347"/>
      <c r="L782" s="347"/>
      <c r="M782" s="347"/>
      <c r="N782" s="347"/>
      <c r="O782" s="347"/>
      <c r="P782" s="347"/>
      <c r="Q782" s="347"/>
      <c r="R782" s="347"/>
      <c r="S782" s="347"/>
      <c r="T782" s="347"/>
      <c r="U782" s="347"/>
      <c r="V782" s="347"/>
      <c r="W782" s="347"/>
      <c r="X782" s="347"/>
      <c r="Y782" s="347"/>
      <c r="Z782" s="347"/>
    </row>
    <row r="783" spans="1:26" ht="9.75" customHeight="1">
      <c r="A783" s="347"/>
      <c r="B783" s="382"/>
      <c r="C783" s="382"/>
      <c r="D783" s="382"/>
      <c r="E783" s="382"/>
      <c r="F783" s="382"/>
      <c r="G783" s="382"/>
      <c r="H783" s="347"/>
      <c r="I783" s="347"/>
      <c r="J783" s="347"/>
      <c r="K783" s="347"/>
      <c r="L783" s="347"/>
      <c r="M783" s="347"/>
      <c r="N783" s="347"/>
      <c r="O783" s="347"/>
      <c r="P783" s="347"/>
      <c r="Q783" s="347"/>
      <c r="R783" s="347"/>
      <c r="S783" s="347"/>
      <c r="T783" s="347"/>
      <c r="U783" s="347"/>
      <c r="V783" s="347"/>
      <c r="W783" s="347"/>
      <c r="X783" s="347"/>
      <c r="Y783" s="347"/>
      <c r="Z783" s="347"/>
    </row>
    <row r="784" spans="1:26" ht="9.75" customHeight="1">
      <c r="A784" s="347"/>
      <c r="B784" s="382"/>
      <c r="C784" s="382"/>
      <c r="D784" s="382"/>
      <c r="E784" s="382"/>
      <c r="F784" s="382"/>
      <c r="G784" s="382"/>
      <c r="H784" s="347"/>
      <c r="I784" s="347"/>
      <c r="J784" s="347"/>
      <c r="K784" s="347"/>
      <c r="L784" s="347"/>
      <c r="M784" s="347"/>
      <c r="N784" s="347"/>
      <c r="O784" s="347"/>
      <c r="P784" s="347"/>
      <c r="Q784" s="347"/>
      <c r="R784" s="347"/>
      <c r="S784" s="347"/>
      <c r="T784" s="347"/>
      <c r="U784" s="347"/>
      <c r="V784" s="347"/>
      <c r="W784" s="347"/>
      <c r="X784" s="347"/>
      <c r="Y784" s="347"/>
      <c r="Z784" s="347"/>
    </row>
    <row r="785" spans="1:26" ht="9.75" customHeight="1">
      <c r="A785" s="347"/>
      <c r="B785" s="382"/>
      <c r="C785" s="382"/>
      <c r="D785" s="382"/>
      <c r="E785" s="382"/>
      <c r="F785" s="382"/>
      <c r="G785" s="382"/>
      <c r="H785" s="347"/>
      <c r="I785" s="347"/>
      <c r="J785" s="347"/>
      <c r="K785" s="347"/>
      <c r="L785" s="347"/>
      <c r="M785" s="347"/>
      <c r="N785" s="347"/>
      <c r="O785" s="347"/>
      <c r="P785" s="347"/>
      <c r="Q785" s="347"/>
      <c r="R785" s="347"/>
      <c r="S785" s="347"/>
      <c r="T785" s="347"/>
      <c r="U785" s="347"/>
      <c r="V785" s="347"/>
      <c r="W785" s="347"/>
      <c r="X785" s="347"/>
      <c r="Y785" s="347"/>
      <c r="Z785" s="347"/>
    </row>
    <row r="786" spans="1:26" ht="9.75" customHeight="1">
      <c r="A786" s="347"/>
      <c r="B786" s="382"/>
      <c r="C786" s="382"/>
      <c r="D786" s="382"/>
      <c r="E786" s="382"/>
      <c r="F786" s="382"/>
      <c r="G786" s="382"/>
      <c r="H786" s="347"/>
      <c r="I786" s="347"/>
      <c r="J786" s="347"/>
      <c r="K786" s="347"/>
      <c r="L786" s="347"/>
      <c r="M786" s="347"/>
      <c r="N786" s="347"/>
      <c r="O786" s="347"/>
      <c r="P786" s="347"/>
      <c r="Q786" s="347"/>
      <c r="R786" s="347"/>
      <c r="S786" s="347"/>
      <c r="T786" s="347"/>
      <c r="U786" s="347"/>
      <c r="V786" s="347"/>
      <c r="W786" s="347"/>
      <c r="X786" s="347"/>
      <c r="Y786" s="347"/>
      <c r="Z786" s="347"/>
    </row>
    <row r="787" spans="1:26" ht="9.75" customHeight="1">
      <c r="A787" s="347"/>
      <c r="B787" s="382"/>
      <c r="C787" s="382"/>
      <c r="D787" s="382"/>
      <c r="E787" s="382"/>
      <c r="F787" s="382"/>
      <c r="G787" s="382"/>
      <c r="H787" s="347"/>
      <c r="I787" s="347"/>
      <c r="J787" s="347"/>
      <c r="K787" s="347"/>
      <c r="L787" s="347"/>
      <c r="M787" s="347"/>
      <c r="N787" s="347"/>
      <c r="O787" s="347"/>
      <c r="P787" s="347"/>
      <c r="Q787" s="347"/>
      <c r="R787" s="347"/>
      <c r="S787" s="347"/>
      <c r="T787" s="347"/>
      <c r="U787" s="347"/>
      <c r="V787" s="347"/>
      <c r="W787" s="347"/>
      <c r="X787" s="347"/>
      <c r="Y787" s="347"/>
      <c r="Z787" s="347"/>
    </row>
    <row r="788" spans="1:26" ht="9.75" customHeight="1">
      <c r="A788" s="347"/>
      <c r="B788" s="382"/>
      <c r="C788" s="382"/>
      <c r="D788" s="382"/>
      <c r="E788" s="382"/>
      <c r="F788" s="382"/>
      <c r="G788" s="382"/>
      <c r="H788" s="347"/>
      <c r="I788" s="347"/>
      <c r="J788" s="347"/>
      <c r="K788" s="347"/>
      <c r="L788" s="347"/>
      <c r="M788" s="347"/>
      <c r="N788" s="347"/>
      <c r="O788" s="347"/>
      <c r="P788" s="347"/>
      <c r="Q788" s="347"/>
      <c r="R788" s="347"/>
      <c r="S788" s="347"/>
      <c r="T788" s="347"/>
      <c r="U788" s="347"/>
      <c r="V788" s="347"/>
      <c r="W788" s="347"/>
      <c r="X788" s="347"/>
      <c r="Y788" s="347"/>
      <c r="Z788" s="347"/>
    </row>
    <row r="789" spans="1:26" ht="9.75" customHeight="1">
      <c r="A789" s="347"/>
      <c r="B789" s="382"/>
      <c r="C789" s="382"/>
      <c r="D789" s="382"/>
      <c r="E789" s="382"/>
      <c r="F789" s="382"/>
      <c r="G789" s="382"/>
      <c r="H789" s="347"/>
      <c r="I789" s="347"/>
      <c r="J789" s="347"/>
      <c r="K789" s="347"/>
      <c r="L789" s="347"/>
      <c r="M789" s="347"/>
      <c r="N789" s="347"/>
      <c r="O789" s="347"/>
      <c r="P789" s="347"/>
      <c r="Q789" s="347"/>
      <c r="R789" s="347"/>
      <c r="S789" s="347"/>
      <c r="T789" s="347"/>
      <c r="U789" s="347"/>
      <c r="V789" s="347"/>
      <c r="W789" s="347"/>
      <c r="X789" s="347"/>
      <c r="Y789" s="347"/>
      <c r="Z789" s="347"/>
    </row>
    <row r="790" spans="1:26" ht="9.75" customHeight="1">
      <c r="A790" s="347"/>
      <c r="B790" s="382"/>
      <c r="C790" s="382"/>
      <c r="D790" s="382"/>
      <c r="E790" s="382"/>
      <c r="F790" s="382"/>
      <c r="G790" s="382"/>
      <c r="H790" s="347"/>
      <c r="I790" s="347"/>
      <c r="J790" s="347"/>
      <c r="K790" s="347"/>
      <c r="L790" s="347"/>
      <c r="M790" s="347"/>
      <c r="N790" s="347"/>
      <c r="O790" s="347"/>
      <c r="P790" s="347"/>
      <c r="Q790" s="347"/>
      <c r="R790" s="347"/>
      <c r="S790" s="347"/>
      <c r="T790" s="347"/>
      <c r="U790" s="347"/>
      <c r="V790" s="347"/>
      <c r="W790" s="347"/>
      <c r="X790" s="347"/>
      <c r="Y790" s="347"/>
      <c r="Z790" s="347"/>
    </row>
    <row r="791" spans="1:26" ht="9.75" customHeight="1">
      <c r="A791" s="347"/>
      <c r="B791" s="382"/>
      <c r="C791" s="382"/>
      <c r="D791" s="382"/>
      <c r="E791" s="382"/>
      <c r="F791" s="382"/>
      <c r="G791" s="382"/>
      <c r="H791" s="347"/>
      <c r="I791" s="347"/>
      <c r="J791" s="347"/>
      <c r="K791" s="347"/>
      <c r="L791" s="347"/>
      <c r="M791" s="347"/>
      <c r="N791" s="347"/>
      <c r="O791" s="347"/>
      <c r="P791" s="347"/>
      <c r="Q791" s="347"/>
      <c r="R791" s="347"/>
      <c r="S791" s="347"/>
      <c r="T791" s="347"/>
      <c r="U791" s="347"/>
      <c r="V791" s="347"/>
      <c r="W791" s="347"/>
      <c r="X791" s="347"/>
      <c r="Y791" s="347"/>
      <c r="Z791" s="347"/>
    </row>
    <row r="792" spans="1:26" ht="9.75" customHeight="1">
      <c r="A792" s="347"/>
      <c r="B792" s="382"/>
      <c r="C792" s="382"/>
      <c r="D792" s="382"/>
      <c r="E792" s="382"/>
      <c r="F792" s="382"/>
      <c r="G792" s="382"/>
      <c r="H792" s="347"/>
      <c r="I792" s="347"/>
      <c r="J792" s="347"/>
      <c r="K792" s="347"/>
      <c r="L792" s="347"/>
      <c r="M792" s="347"/>
      <c r="N792" s="347"/>
      <c r="O792" s="347"/>
      <c r="P792" s="347"/>
      <c r="Q792" s="347"/>
      <c r="R792" s="347"/>
      <c r="S792" s="347"/>
      <c r="T792" s="347"/>
      <c r="U792" s="347"/>
      <c r="V792" s="347"/>
      <c r="W792" s="347"/>
      <c r="X792" s="347"/>
      <c r="Y792" s="347"/>
      <c r="Z792" s="347"/>
    </row>
    <row r="793" spans="1:26" ht="9.75" customHeight="1">
      <c r="A793" s="347"/>
      <c r="B793" s="382"/>
      <c r="C793" s="382"/>
      <c r="D793" s="382"/>
      <c r="E793" s="382"/>
      <c r="F793" s="382"/>
      <c r="G793" s="382"/>
      <c r="H793" s="347"/>
      <c r="I793" s="347"/>
      <c r="J793" s="347"/>
      <c r="K793" s="347"/>
      <c r="L793" s="347"/>
      <c r="M793" s="347"/>
      <c r="N793" s="347"/>
      <c r="O793" s="347"/>
      <c r="P793" s="347"/>
      <c r="Q793" s="347"/>
      <c r="R793" s="347"/>
      <c r="S793" s="347"/>
      <c r="T793" s="347"/>
      <c r="U793" s="347"/>
      <c r="V793" s="347"/>
      <c r="W793" s="347"/>
      <c r="X793" s="347"/>
      <c r="Y793" s="347"/>
      <c r="Z793" s="347"/>
    </row>
    <row r="794" spans="1:26" ht="9.75" customHeight="1">
      <c r="A794" s="347"/>
      <c r="B794" s="382"/>
      <c r="C794" s="382"/>
      <c r="D794" s="382"/>
      <c r="E794" s="382"/>
      <c r="F794" s="382"/>
      <c r="G794" s="382"/>
      <c r="H794" s="347"/>
      <c r="I794" s="347"/>
      <c r="J794" s="347"/>
      <c r="K794" s="347"/>
      <c r="L794" s="347"/>
      <c r="M794" s="347"/>
      <c r="N794" s="347"/>
      <c r="O794" s="347"/>
      <c r="P794" s="347"/>
      <c r="Q794" s="347"/>
      <c r="R794" s="347"/>
      <c r="S794" s="347"/>
      <c r="T794" s="347"/>
      <c r="U794" s="347"/>
      <c r="V794" s="347"/>
      <c r="W794" s="347"/>
      <c r="X794" s="347"/>
      <c r="Y794" s="347"/>
      <c r="Z794" s="347"/>
    </row>
    <row r="795" spans="1:26" ht="9.75" customHeight="1">
      <c r="A795" s="347"/>
      <c r="B795" s="382"/>
      <c r="C795" s="382"/>
      <c r="D795" s="382"/>
      <c r="E795" s="382"/>
      <c r="F795" s="382"/>
      <c r="G795" s="382"/>
      <c r="H795" s="347"/>
      <c r="I795" s="347"/>
      <c r="J795" s="347"/>
      <c r="K795" s="347"/>
      <c r="L795" s="347"/>
      <c r="M795" s="347"/>
      <c r="N795" s="347"/>
      <c r="O795" s="347"/>
      <c r="P795" s="347"/>
      <c r="Q795" s="347"/>
      <c r="R795" s="347"/>
      <c r="S795" s="347"/>
      <c r="T795" s="347"/>
      <c r="U795" s="347"/>
      <c r="V795" s="347"/>
      <c r="W795" s="347"/>
      <c r="X795" s="347"/>
      <c r="Y795" s="347"/>
      <c r="Z795" s="347"/>
    </row>
    <row r="796" spans="1:26" ht="9.75" customHeight="1">
      <c r="A796" s="347"/>
      <c r="B796" s="382"/>
      <c r="C796" s="382"/>
      <c r="D796" s="382"/>
      <c r="E796" s="382"/>
      <c r="F796" s="382"/>
      <c r="G796" s="382"/>
      <c r="H796" s="347"/>
      <c r="I796" s="347"/>
      <c r="J796" s="347"/>
      <c r="K796" s="347"/>
      <c r="L796" s="347"/>
      <c r="M796" s="347"/>
      <c r="N796" s="347"/>
      <c r="O796" s="347"/>
      <c r="P796" s="347"/>
      <c r="Q796" s="347"/>
      <c r="R796" s="347"/>
      <c r="S796" s="347"/>
      <c r="T796" s="347"/>
      <c r="U796" s="347"/>
      <c r="V796" s="347"/>
      <c r="W796" s="347"/>
      <c r="X796" s="347"/>
      <c r="Y796" s="347"/>
      <c r="Z796" s="347"/>
    </row>
    <row r="797" spans="1:26" ht="9.75" customHeight="1">
      <c r="A797" s="347"/>
      <c r="B797" s="382"/>
      <c r="C797" s="382"/>
      <c r="D797" s="382"/>
      <c r="E797" s="382"/>
      <c r="F797" s="382"/>
      <c r="G797" s="382"/>
      <c r="H797" s="347"/>
      <c r="I797" s="347"/>
      <c r="J797" s="347"/>
      <c r="K797" s="347"/>
      <c r="L797" s="347"/>
      <c r="M797" s="347"/>
      <c r="N797" s="347"/>
      <c r="O797" s="347"/>
      <c r="P797" s="347"/>
      <c r="Q797" s="347"/>
      <c r="R797" s="347"/>
      <c r="S797" s="347"/>
      <c r="T797" s="347"/>
      <c r="U797" s="347"/>
      <c r="V797" s="347"/>
      <c r="W797" s="347"/>
      <c r="X797" s="347"/>
      <c r="Y797" s="347"/>
      <c r="Z797" s="347"/>
    </row>
    <row r="798" spans="1:26" ht="9.75" customHeight="1">
      <c r="A798" s="347"/>
      <c r="B798" s="382"/>
      <c r="C798" s="382"/>
      <c r="D798" s="382"/>
      <c r="E798" s="382"/>
      <c r="F798" s="382"/>
      <c r="G798" s="382"/>
      <c r="H798" s="347"/>
      <c r="I798" s="347"/>
      <c r="J798" s="347"/>
      <c r="K798" s="347"/>
      <c r="L798" s="347"/>
      <c r="M798" s="347"/>
      <c r="N798" s="347"/>
      <c r="O798" s="347"/>
      <c r="P798" s="347"/>
      <c r="Q798" s="347"/>
      <c r="R798" s="347"/>
      <c r="S798" s="347"/>
      <c r="T798" s="347"/>
      <c r="U798" s="347"/>
      <c r="V798" s="347"/>
      <c r="W798" s="347"/>
      <c r="X798" s="347"/>
      <c r="Y798" s="347"/>
      <c r="Z798" s="347"/>
    </row>
    <row r="799" spans="1:26" ht="9.75" customHeight="1">
      <c r="A799" s="347"/>
      <c r="B799" s="382"/>
      <c r="C799" s="382"/>
      <c r="D799" s="382"/>
      <c r="E799" s="382"/>
      <c r="F799" s="382"/>
      <c r="G799" s="382"/>
      <c r="H799" s="347"/>
      <c r="I799" s="347"/>
      <c r="J799" s="347"/>
      <c r="K799" s="347"/>
      <c r="L799" s="347"/>
      <c r="M799" s="347"/>
      <c r="N799" s="347"/>
      <c r="O799" s="347"/>
      <c r="P799" s="347"/>
      <c r="Q799" s="347"/>
      <c r="R799" s="347"/>
      <c r="S799" s="347"/>
      <c r="T799" s="347"/>
      <c r="U799" s="347"/>
      <c r="V799" s="347"/>
      <c r="W799" s="347"/>
      <c r="X799" s="347"/>
      <c r="Y799" s="347"/>
      <c r="Z799" s="347"/>
    </row>
    <row r="800" spans="1:26" ht="9.75" customHeight="1">
      <c r="A800" s="347"/>
      <c r="B800" s="382"/>
      <c r="C800" s="382"/>
      <c r="D800" s="382"/>
      <c r="E800" s="382"/>
      <c r="F800" s="382"/>
      <c r="G800" s="382"/>
      <c r="H800" s="347"/>
      <c r="I800" s="347"/>
      <c r="J800" s="347"/>
      <c r="K800" s="347"/>
      <c r="L800" s="347"/>
      <c r="M800" s="347"/>
      <c r="N800" s="347"/>
      <c r="O800" s="347"/>
      <c r="P800" s="347"/>
      <c r="Q800" s="347"/>
      <c r="R800" s="347"/>
      <c r="S800" s="347"/>
      <c r="T800" s="347"/>
      <c r="U800" s="347"/>
      <c r="V800" s="347"/>
      <c r="W800" s="347"/>
      <c r="X800" s="347"/>
      <c r="Y800" s="347"/>
      <c r="Z800" s="347"/>
    </row>
    <row r="801" spans="1:26" ht="9.75" customHeight="1">
      <c r="A801" s="347"/>
      <c r="B801" s="382"/>
      <c r="C801" s="382"/>
      <c r="D801" s="382"/>
      <c r="E801" s="382"/>
      <c r="F801" s="382"/>
      <c r="G801" s="382"/>
      <c r="H801" s="347"/>
      <c r="I801" s="347"/>
      <c r="J801" s="347"/>
      <c r="K801" s="347"/>
      <c r="L801" s="347"/>
      <c r="M801" s="347"/>
      <c r="N801" s="347"/>
      <c r="O801" s="347"/>
      <c r="P801" s="347"/>
      <c r="Q801" s="347"/>
      <c r="R801" s="347"/>
      <c r="S801" s="347"/>
      <c r="T801" s="347"/>
      <c r="U801" s="347"/>
      <c r="V801" s="347"/>
      <c r="W801" s="347"/>
      <c r="X801" s="347"/>
      <c r="Y801" s="347"/>
      <c r="Z801" s="347"/>
    </row>
    <row r="802" spans="1:26" ht="9.75" customHeight="1">
      <c r="A802" s="347"/>
      <c r="B802" s="382"/>
      <c r="C802" s="382"/>
      <c r="D802" s="382"/>
      <c r="E802" s="382"/>
      <c r="F802" s="382"/>
      <c r="G802" s="382"/>
      <c r="H802" s="347"/>
      <c r="I802" s="347"/>
      <c r="J802" s="347"/>
      <c r="K802" s="347"/>
      <c r="L802" s="347"/>
      <c r="M802" s="347"/>
      <c r="N802" s="347"/>
      <c r="O802" s="347"/>
      <c r="P802" s="347"/>
      <c r="Q802" s="347"/>
      <c r="R802" s="347"/>
      <c r="S802" s="347"/>
      <c r="T802" s="347"/>
      <c r="U802" s="347"/>
      <c r="V802" s="347"/>
      <c r="W802" s="347"/>
      <c r="X802" s="347"/>
      <c r="Y802" s="347"/>
      <c r="Z802" s="347"/>
    </row>
    <row r="803" spans="1:26" ht="9.75" customHeight="1">
      <c r="A803" s="347"/>
      <c r="B803" s="382"/>
      <c r="C803" s="382"/>
      <c r="D803" s="382"/>
      <c r="E803" s="382"/>
      <c r="F803" s="382"/>
      <c r="G803" s="382"/>
      <c r="H803" s="347"/>
      <c r="I803" s="347"/>
      <c r="J803" s="347"/>
      <c r="K803" s="347"/>
      <c r="L803" s="347"/>
      <c r="M803" s="347"/>
      <c r="N803" s="347"/>
      <c r="O803" s="347"/>
      <c r="P803" s="347"/>
      <c r="Q803" s="347"/>
      <c r="R803" s="347"/>
      <c r="S803" s="347"/>
      <c r="T803" s="347"/>
      <c r="U803" s="347"/>
      <c r="V803" s="347"/>
      <c r="W803" s="347"/>
      <c r="X803" s="347"/>
      <c r="Y803" s="347"/>
      <c r="Z803" s="347"/>
    </row>
    <row r="804" spans="1:26" ht="9.75" customHeight="1">
      <c r="A804" s="347"/>
      <c r="B804" s="382"/>
      <c r="C804" s="382"/>
      <c r="D804" s="382"/>
      <c r="E804" s="382"/>
      <c r="F804" s="382"/>
      <c r="G804" s="382"/>
      <c r="H804" s="347"/>
      <c r="I804" s="347"/>
      <c r="J804" s="347"/>
      <c r="K804" s="347"/>
      <c r="L804" s="347"/>
      <c r="M804" s="347"/>
      <c r="N804" s="347"/>
      <c r="O804" s="347"/>
      <c r="P804" s="347"/>
      <c r="Q804" s="347"/>
      <c r="R804" s="347"/>
      <c r="S804" s="347"/>
      <c r="T804" s="347"/>
      <c r="U804" s="347"/>
      <c r="V804" s="347"/>
      <c r="W804" s="347"/>
      <c r="X804" s="347"/>
      <c r="Y804" s="347"/>
      <c r="Z804" s="347"/>
    </row>
    <row r="805" spans="1:26" ht="9.75" customHeight="1">
      <c r="A805" s="347"/>
      <c r="B805" s="382"/>
      <c r="C805" s="382"/>
      <c r="D805" s="382"/>
      <c r="E805" s="382"/>
      <c r="F805" s="382"/>
      <c r="G805" s="382"/>
      <c r="H805" s="347"/>
      <c r="I805" s="347"/>
      <c r="J805" s="347"/>
      <c r="K805" s="347"/>
      <c r="L805" s="347"/>
      <c r="M805" s="347"/>
      <c r="N805" s="347"/>
      <c r="O805" s="347"/>
      <c r="P805" s="347"/>
      <c r="Q805" s="347"/>
      <c r="R805" s="347"/>
      <c r="S805" s="347"/>
      <c r="T805" s="347"/>
      <c r="U805" s="347"/>
      <c r="V805" s="347"/>
      <c r="W805" s="347"/>
      <c r="X805" s="347"/>
      <c r="Y805" s="347"/>
      <c r="Z805" s="347"/>
    </row>
    <row r="806" spans="1:26" ht="9.75" customHeight="1">
      <c r="A806" s="347"/>
      <c r="B806" s="382"/>
      <c r="C806" s="382"/>
      <c r="D806" s="382"/>
      <c r="E806" s="382"/>
      <c r="F806" s="382"/>
      <c r="G806" s="382"/>
      <c r="H806" s="347"/>
      <c r="I806" s="347"/>
      <c r="J806" s="347"/>
      <c r="K806" s="347"/>
      <c r="L806" s="347"/>
      <c r="M806" s="347"/>
      <c r="N806" s="347"/>
      <c r="O806" s="347"/>
      <c r="P806" s="347"/>
      <c r="Q806" s="347"/>
      <c r="R806" s="347"/>
      <c r="S806" s="347"/>
      <c r="T806" s="347"/>
      <c r="U806" s="347"/>
      <c r="V806" s="347"/>
      <c r="W806" s="347"/>
      <c r="X806" s="347"/>
      <c r="Y806" s="347"/>
      <c r="Z806" s="347"/>
    </row>
    <row r="807" spans="1:26" ht="9.75" customHeight="1">
      <c r="A807" s="347"/>
      <c r="B807" s="382"/>
      <c r="C807" s="382"/>
      <c r="D807" s="382"/>
      <c r="E807" s="382"/>
      <c r="F807" s="382"/>
      <c r="G807" s="382"/>
      <c r="H807" s="347"/>
      <c r="I807" s="347"/>
      <c r="J807" s="347"/>
      <c r="K807" s="347"/>
      <c r="L807" s="347"/>
      <c r="M807" s="347"/>
      <c r="N807" s="347"/>
      <c r="O807" s="347"/>
      <c r="P807" s="347"/>
      <c r="Q807" s="347"/>
      <c r="R807" s="347"/>
      <c r="S807" s="347"/>
      <c r="T807" s="347"/>
      <c r="U807" s="347"/>
      <c r="V807" s="347"/>
      <c r="W807" s="347"/>
      <c r="X807" s="347"/>
      <c r="Y807" s="347"/>
      <c r="Z807" s="347"/>
    </row>
    <row r="808" spans="1:26" ht="9.75" customHeight="1">
      <c r="A808" s="347"/>
      <c r="B808" s="382"/>
      <c r="C808" s="382"/>
      <c r="D808" s="382"/>
      <c r="E808" s="382"/>
      <c r="F808" s="382"/>
      <c r="G808" s="382"/>
      <c r="H808" s="347"/>
      <c r="I808" s="347"/>
      <c r="J808" s="347"/>
      <c r="K808" s="347"/>
      <c r="L808" s="347"/>
      <c r="M808" s="347"/>
      <c r="N808" s="347"/>
      <c r="O808" s="347"/>
      <c r="P808" s="347"/>
      <c r="Q808" s="347"/>
      <c r="R808" s="347"/>
      <c r="S808" s="347"/>
      <c r="T808" s="347"/>
      <c r="U808" s="347"/>
      <c r="V808" s="347"/>
      <c r="W808" s="347"/>
      <c r="X808" s="347"/>
      <c r="Y808" s="347"/>
      <c r="Z808" s="347"/>
    </row>
    <row r="809" spans="1:26" ht="9.75" customHeight="1">
      <c r="A809" s="347"/>
      <c r="B809" s="382"/>
      <c r="C809" s="382"/>
      <c r="D809" s="382"/>
      <c r="E809" s="382"/>
      <c r="F809" s="382"/>
      <c r="G809" s="382"/>
      <c r="H809" s="347"/>
      <c r="I809" s="347"/>
      <c r="J809" s="347"/>
      <c r="K809" s="347"/>
      <c r="L809" s="347"/>
      <c r="M809" s="347"/>
      <c r="N809" s="347"/>
      <c r="O809" s="347"/>
      <c r="P809" s="347"/>
      <c r="Q809" s="347"/>
      <c r="R809" s="347"/>
      <c r="S809" s="347"/>
      <c r="T809" s="347"/>
      <c r="U809" s="347"/>
      <c r="V809" s="347"/>
      <c r="W809" s="347"/>
      <c r="X809" s="347"/>
      <c r="Y809" s="347"/>
      <c r="Z809" s="347"/>
    </row>
    <row r="810" spans="1:26" ht="9.75" customHeight="1">
      <c r="A810" s="347"/>
      <c r="B810" s="382"/>
      <c r="C810" s="382"/>
      <c r="D810" s="382"/>
      <c r="E810" s="382"/>
      <c r="F810" s="382"/>
      <c r="G810" s="382"/>
      <c r="H810" s="347"/>
      <c r="I810" s="347"/>
      <c r="J810" s="347"/>
      <c r="K810" s="347"/>
      <c r="L810" s="347"/>
      <c r="M810" s="347"/>
      <c r="N810" s="347"/>
      <c r="O810" s="347"/>
      <c r="P810" s="347"/>
      <c r="Q810" s="347"/>
      <c r="R810" s="347"/>
      <c r="S810" s="347"/>
      <c r="T810" s="347"/>
      <c r="U810" s="347"/>
      <c r="V810" s="347"/>
      <c r="W810" s="347"/>
      <c r="X810" s="347"/>
      <c r="Y810" s="347"/>
      <c r="Z810" s="347"/>
    </row>
    <row r="811" spans="1:26" ht="9.75" customHeight="1">
      <c r="A811" s="347"/>
      <c r="B811" s="382"/>
      <c r="C811" s="382"/>
      <c r="D811" s="382"/>
      <c r="E811" s="382"/>
      <c r="F811" s="382"/>
      <c r="G811" s="382"/>
      <c r="H811" s="347"/>
      <c r="I811" s="347"/>
      <c r="J811" s="347"/>
      <c r="K811" s="347"/>
      <c r="L811" s="347"/>
      <c r="M811" s="347"/>
      <c r="N811" s="347"/>
      <c r="O811" s="347"/>
      <c r="P811" s="347"/>
      <c r="Q811" s="347"/>
      <c r="R811" s="347"/>
      <c r="S811" s="347"/>
      <c r="T811" s="347"/>
      <c r="U811" s="347"/>
      <c r="V811" s="347"/>
      <c r="W811" s="347"/>
      <c r="X811" s="347"/>
      <c r="Y811" s="347"/>
      <c r="Z811" s="347"/>
    </row>
    <row r="812" spans="1:26" ht="9.75" customHeight="1">
      <c r="A812" s="347"/>
      <c r="B812" s="382"/>
      <c r="C812" s="382"/>
      <c r="D812" s="382"/>
      <c r="E812" s="382"/>
      <c r="F812" s="382"/>
      <c r="G812" s="382"/>
      <c r="H812" s="347"/>
      <c r="I812" s="347"/>
      <c r="J812" s="347"/>
      <c r="K812" s="347"/>
      <c r="L812" s="347"/>
      <c r="M812" s="347"/>
      <c r="N812" s="347"/>
      <c r="O812" s="347"/>
      <c r="P812" s="347"/>
      <c r="Q812" s="347"/>
      <c r="R812" s="347"/>
      <c r="S812" s="347"/>
      <c r="T812" s="347"/>
      <c r="U812" s="347"/>
      <c r="V812" s="347"/>
      <c r="W812" s="347"/>
      <c r="X812" s="347"/>
      <c r="Y812" s="347"/>
      <c r="Z812" s="347"/>
    </row>
    <row r="813" spans="1:26" ht="9.75" customHeight="1">
      <c r="A813" s="347"/>
      <c r="B813" s="382"/>
      <c r="C813" s="382"/>
      <c r="D813" s="382"/>
      <c r="E813" s="382"/>
      <c r="F813" s="382"/>
      <c r="G813" s="382"/>
      <c r="H813" s="347"/>
      <c r="I813" s="347"/>
      <c r="J813" s="347"/>
      <c r="K813" s="347"/>
      <c r="L813" s="347"/>
      <c r="M813" s="347"/>
      <c r="N813" s="347"/>
      <c r="O813" s="347"/>
      <c r="P813" s="347"/>
      <c r="Q813" s="347"/>
      <c r="R813" s="347"/>
      <c r="S813" s="347"/>
      <c r="T813" s="347"/>
      <c r="U813" s="347"/>
      <c r="V813" s="347"/>
      <c r="W813" s="347"/>
      <c r="X813" s="347"/>
      <c r="Y813" s="347"/>
      <c r="Z813" s="347"/>
    </row>
    <row r="814" spans="1:26" ht="9.75" customHeight="1">
      <c r="A814" s="347"/>
      <c r="B814" s="382"/>
      <c r="C814" s="382"/>
      <c r="D814" s="382"/>
      <c r="E814" s="382"/>
      <c r="F814" s="382"/>
      <c r="G814" s="382"/>
      <c r="H814" s="347"/>
      <c r="I814" s="347"/>
      <c r="J814" s="347"/>
      <c r="K814" s="347"/>
      <c r="L814" s="347"/>
      <c r="M814" s="347"/>
      <c r="N814" s="347"/>
      <c r="O814" s="347"/>
      <c r="P814" s="347"/>
      <c r="Q814" s="347"/>
      <c r="R814" s="347"/>
      <c r="S814" s="347"/>
      <c r="T814" s="347"/>
      <c r="U814" s="347"/>
      <c r="V814" s="347"/>
      <c r="W814" s="347"/>
      <c r="X814" s="347"/>
      <c r="Y814" s="347"/>
      <c r="Z814" s="347"/>
    </row>
    <row r="815" spans="1:26" ht="9.75" customHeight="1">
      <c r="A815" s="347"/>
      <c r="B815" s="382"/>
      <c r="C815" s="382"/>
      <c r="D815" s="382"/>
      <c r="E815" s="382"/>
      <c r="F815" s="382"/>
      <c r="G815" s="382"/>
      <c r="H815" s="347"/>
      <c r="I815" s="347"/>
      <c r="J815" s="347"/>
      <c r="K815" s="347"/>
      <c r="L815" s="347"/>
      <c r="M815" s="347"/>
      <c r="N815" s="347"/>
      <c r="O815" s="347"/>
      <c r="P815" s="347"/>
      <c r="Q815" s="347"/>
      <c r="R815" s="347"/>
      <c r="S815" s="347"/>
      <c r="T815" s="347"/>
      <c r="U815" s="347"/>
      <c r="V815" s="347"/>
      <c r="W815" s="347"/>
      <c r="X815" s="347"/>
      <c r="Y815" s="347"/>
      <c r="Z815" s="347"/>
    </row>
    <row r="816" spans="1:26" ht="9.75" customHeight="1">
      <c r="A816" s="347"/>
      <c r="B816" s="382"/>
      <c r="C816" s="382"/>
      <c r="D816" s="382"/>
      <c r="E816" s="382"/>
      <c r="F816" s="382"/>
      <c r="G816" s="382"/>
      <c r="H816" s="347"/>
      <c r="I816" s="347"/>
      <c r="J816" s="347"/>
      <c r="K816" s="347"/>
      <c r="L816" s="347"/>
      <c r="M816" s="347"/>
      <c r="N816" s="347"/>
      <c r="O816" s="347"/>
      <c r="P816" s="347"/>
      <c r="Q816" s="347"/>
      <c r="R816" s="347"/>
      <c r="S816" s="347"/>
      <c r="T816" s="347"/>
      <c r="U816" s="347"/>
      <c r="V816" s="347"/>
      <c r="W816" s="347"/>
      <c r="X816" s="347"/>
      <c r="Y816" s="347"/>
      <c r="Z816" s="347"/>
    </row>
    <row r="817" spans="1:26" ht="9.75" customHeight="1">
      <c r="A817" s="347"/>
      <c r="B817" s="382"/>
      <c r="C817" s="382"/>
      <c r="D817" s="382"/>
      <c r="E817" s="382"/>
      <c r="F817" s="382"/>
      <c r="G817" s="382"/>
      <c r="H817" s="347"/>
      <c r="I817" s="347"/>
      <c r="J817" s="347"/>
      <c r="K817" s="347"/>
      <c r="L817" s="347"/>
      <c r="M817" s="347"/>
      <c r="N817" s="347"/>
      <c r="O817" s="347"/>
      <c r="P817" s="347"/>
      <c r="Q817" s="347"/>
      <c r="R817" s="347"/>
      <c r="S817" s="347"/>
      <c r="T817" s="347"/>
      <c r="U817" s="347"/>
      <c r="V817" s="347"/>
      <c r="W817" s="347"/>
      <c r="X817" s="347"/>
      <c r="Y817" s="347"/>
      <c r="Z817" s="347"/>
    </row>
    <row r="818" spans="1:26" ht="9.75" customHeight="1">
      <c r="A818" s="347"/>
      <c r="B818" s="382"/>
      <c r="C818" s="382"/>
      <c r="D818" s="382"/>
      <c r="E818" s="382"/>
      <c r="F818" s="382"/>
      <c r="G818" s="382"/>
      <c r="H818" s="347"/>
      <c r="I818" s="347"/>
      <c r="J818" s="347"/>
      <c r="K818" s="347"/>
      <c r="L818" s="347"/>
      <c r="M818" s="347"/>
      <c r="N818" s="347"/>
      <c r="O818" s="347"/>
      <c r="P818" s="347"/>
      <c r="Q818" s="347"/>
      <c r="R818" s="347"/>
      <c r="S818" s="347"/>
      <c r="T818" s="347"/>
      <c r="U818" s="347"/>
      <c r="V818" s="347"/>
      <c r="W818" s="347"/>
      <c r="X818" s="347"/>
      <c r="Y818" s="347"/>
      <c r="Z818" s="347"/>
    </row>
    <row r="819" spans="1:26" ht="9.75" customHeight="1">
      <c r="A819" s="347"/>
      <c r="B819" s="382"/>
      <c r="C819" s="382"/>
      <c r="D819" s="382"/>
      <c r="E819" s="382"/>
      <c r="F819" s="382"/>
      <c r="G819" s="382"/>
      <c r="H819" s="347"/>
      <c r="I819" s="347"/>
      <c r="J819" s="347"/>
      <c r="K819" s="347"/>
      <c r="L819" s="347"/>
      <c r="M819" s="347"/>
      <c r="N819" s="347"/>
      <c r="O819" s="347"/>
      <c r="P819" s="347"/>
      <c r="Q819" s="347"/>
      <c r="R819" s="347"/>
      <c r="S819" s="347"/>
      <c r="T819" s="347"/>
      <c r="U819" s="347"/>
      <c r="V819" s="347"/>
      <c r="W819" s="347"/>
      <c r="X819" s="347"/>
      <c r="Y819" s="347"/>
      <c r="Z819" s="347"/>
    </row>
    <row r="820" spans="1:26" ht="9.75" customHeight="1">
      <c r="A820" s="347"/>
      <c r="B820" s="382"/>
      <c r="C820" s="382"/>
      <c r="D820" s="382"/>
      <c r="E820" s="382"/>
      <c r="F820" s="382"/>
      <c r="G820" s="382"/>
      <c r="H820" s="347"/>
      <c r="I820" s="347"/>
      <c r="J820" s="347"/>
      <c r="K820" s="347"/>
      <c r="L820" s="347"/>
      <c r="M820" s="347"/>
      <c r="N820" s="347"/>
      <c r="O820" s="347"/>
      <c r="P820" s="347"/>
      <c r="Q820" s="347"/>
      <c r="R820" s="347"/>
      <c r="S820" s="347"/>
      <c r="T820" s="347"/>
      <c r="U820" s="347"/>
      <c r="V820" s="347"/>
      <c r="W820" s="347"/>
      <c r="X820" s="347"/>
      <c r="Y820" s="347"/>
      <c r="Z820" s="347"/>
    </row>
    <row r="821" spans="1:26" ht="9.75" customHeight="1">
      <c r="A821" s="347"/>
      <c r="B821" s="382"/>
      <c r="C821" s="382"/>
      <c r="D821" s="382"/>
      <c r="E821" s="382"/>
      <c r="F821" s="382"/>
      <c r="G821" s="382"/>
      <c r="H821" s="347"/>
      <c r="I821" s="347"/>
      <c r="J821" s="347"/>
      <c r="K821" s="347"/>
      <c r="L821" s="347"/>
      <c r="M821" s="347"/>
      <c r="N821" s="347"/>
      <c r="O821" s="347"/>
      <c r="P821" s="347"/>
      <c r="Q821" s="347"/>
      <c r="R821" s="347"/>
      <c r="S821" s="347"/>
      <c r="T821" s="347"/>
      <c r="U821" s="347"/>
      <c r="V821" s="347"/>
      <c r="W821" s="347"/>
      <c r="X821" s="347"/>
      <c r="Y821" s="347"/>
      <c r="Z821" s="347"/>
    </row>
    <row r="822" spans="1:26" ht="9.75" customHeight="1">
      <c r="A822" s="347"/>
      <c r="B822" s="382"/>
      <c r="C822" s="382"/>
      <c r="D822" s="382"/>
      <c r="E822" s="382"/>
      <c r="F822" s="382"/>
      <c r="G822" s="382"/>
      <c r="H822" s="347"/>
      <c r="I822" s="347"/>
      <c r="J822" s="347"/>
      <c r="K822" s="347"/>
      <c r="L822" s="347"/>
      <c r="M822" s="347"/>
      <c r="N822" s="347"/>
      <c r="O822" s="347"/>
      <c r="P822" s="347"/>
      <c r="Q822" s="347"/>
      <c r="R822" s="347"/>
      <c r="S822" s="347"/>
      <c r="T822" s="347"/>
      <c r="U822" s="347"/>
      <c r="V822" s="347"/>
      <c r="W822" s="347"/>
      <c r="X822" s="347"/>
      <c r="Y822" s="347"/>
      <c r="Z822" s="347"/>
    </row>
    <row r="823" spans="1:26" ht="9.75" customHeight="1">
      <c r="A823" s="347"/>
      <c r="B823" s="382"/>
      <c r="C823" s="382"/>
      <c r="D823" s="382"/>
      <c r="E823" s="382"/>
      <c r="F823" s="382"/>
      <c r="G823" s="382"/>
      <c r="H823" s="347"/>
      <c r="I823" s="347"/>
      <c r="J823" s="347"/>
      <c r="K823" s="347"/>
      <c r="L823" s="347"/>
      <c r="M823" s="347"/>
      <c r="N823" s="347"/>
      <c r="O823" s="347"/>
      <c r="P823" s="347"/>
      <c r="Q823" s="347"/>
      <c r="R823" s="347"/>
      <c r="S823" s="347"/>
      <c r="T823" s="347"/>
      <c r="U823" s="347"/>
      <c r="V823" s="347"/>
      <c r="W823" s="347"/>
      <c r="X823" s="347"/>
      <c r="Y823" s="347"/>
      <c r="Z823" s="347"/>
    </row>
    <row r="824" spans="1:26" ht="9.75" customHeight="1">
      <c r="A824" s="347"/>
      <c r="B824" s="382"/>
      <c r="C824" s="382"/>
      <c r="D824" s="382"/>
      <c r="E824" s="382"/>
      <c r="F824" s="382"/>
      <c r="G824" s="382"/>
      <c r="H824" s="347"/>
      <c r="I824" s="347"/>
      <c r="J824" s="347"/>
      <c r="K824" s="347"/>
      <c r="L824" s="347"/>
      <c r="M824" s="347"/>
      <c r="N824" s="347"/>
      <c r="O824" s="347"/>
      <c r="P824" s="347"/>
      <c r="Q824" s="347"/>
      <c r="R824" s="347"/>
      <c r="S824" s="347"/>
      <c r="T824" s="347"/>
      <c r="U824" s="347"/>
      <c r="V824" s="347"/>
      <c r="W824" s="347"/>
      <c r="X824" s="347"/>
      <c r="Y824" s="347"/>
      <c r="Z824" s="347"/>
    </row>
    <row r="825" spans="1:26" ht="9.75" customHeight="1">
      <c r="A825" s="347"/>
      <c r="B825" s="382"/>
      <c r="C825" s="382"/>
      <c r="D825" s="382"/>
      <c r="E825" s="382"/>
      <c r="F825" s="382"/>
      <c r="G825" s="382"/>
      <c r="H825" s="347"/>
      <c r="I825" s="347"/>
      <c r="J825" s="347"/>
      <c r="K825" s="347"/>
      <c r="L825" s="347"/>
      <c r="M825" s="347"/>
      <c r="N825" s="347"/>
      <c r="O825" s="347"/>
      <c r="P825" s="347"/>
      <c r="Q825" s="347"/>
      <c r="R825" s="347"/>
      <c r="S825" s="347"/>
      <c r="T825" s="347"/>
      <c r="U825" s="347"/>
      <c r="V825" s="347"/>
      <c r="W825" s="347"/>
      <c r="X825" s="347"/>
      <c r="Y825" s="347"/>
      <c r="Z825" s="347"/>
    </row>
    <row r="826" spans="1:26" ht="9.75" customHeight="1">
      <c r="A826" s="347"/>
      <c r="B826" s="382"/>
      <c r="C826" s="382"/>
      <c r="D826" s="382"/>
      <c r="E826" s="382"/>
      <c r="F826" s="382"/>
      <c r="G826" s="382"/>
      <c r="H826" s="347"/>
      <c r="I826" s="347"/>
      <c r="J826" s="347"/>
      <c r="K826" s="347"/>
      <c r="L826" s="347"/>
      <c r="M826" s="347"/>
      <c r="N826" s="347"/>
      <c r="O826" s="347"/>
      <c r="P826" s="347"/>
      <c r="Q826" s="347"/>
      <c r="R826" s="347"/>
      <c r="S826" s="347"/>
      <c r="T826" s="347"/>
      <c r="U826" s="347"/>
      <c r="V826" s="347"/>
      <c r="W826" s="347"/>
      <c r="X826" s="347"/>
      <c r="Y826" s="347"/>
      <c r="Z826" s="347"/>
    </row>
    <row r="827" spans="1:26" ht="9.75" customHeight="1">
      <c r="A827" s="347"/>
      <c r="B827" s="382"/>
      <c r="C827" s="382"/>
      <c r="D827" s="382"/>
      <c r="E827" s="382"/>
      <c r="F827" s="382"/>
      <c r="G827" s="382"/>
      <c r="H827" s="347"/>
      <c r="I827" s="347"/>
      <c r="J827" s="347"/>
      <c r="K827" s="347"/>
      <c r="L827" s="347"/>
      <c r="M827" s="347"/>
      <c r="N827" s="347"/>
      <c r="O827" s="347"/>
      <c r="P827" s="347"/>
      <c r="Q827" s="347"/>
      <c r="R827" s="347"/>
      <c r="S827" s="347"/>
      <c r="T827" s="347"/>
      <c r="U827" s="347"/>
      <c r="V827" s="347"/>
      <c r="W827" s="347"/>
      <c r="X827" s="347"/>
      <c r="Y827" s="347"/>
      <c r="Z827" s="347"/>
    </row>
    <row r="828" spans="1:26" ht="9.75" customHeight="1">
      <c r="A828" s="347"/>
      <c r="B828" s="382"/>
      <c r="C828" s="382"/>
      <c r="D828" s="382"/>
      <c r="E828" s="382"/>
      <c r="F828" s="382"/>
      <c r="G828" s="382"/>
      <c r="H828" s="347"/>
      <c r="I828" s="347"/>
      <c r="J828" s="347"/>
      <c r="K828" s="347"/>
      <c r="L828" s="347"/>
      <c r="M828" s="347"/>
      <c r="N828" s="347"/>
      <c r="O828" s="347"/>
      <c r="P828" s="347"/>
      <c r="Q828" s="347"/>
      <c r="R828" s="347"/>
      <c r="S828" s="347"/>
      <c r="T828" s="347"/>
      <c r="U828" s="347"/>
      <c r="V828" s="347"/>
      <c r="W828" s="347"/>
      <c r="X828" s="347"/>
      <c r="Y828" s="347"/>
      <c r="Z828" s="347"/>
    </row>
    <row r="829" spans="1:26" ht="9.75" customHeight="1">
      <c r="A829" s="347"/>
      <c r="B829" s="382"/>
      <c r="C829" s="382"/>
      <c r="D829" s="382"/>
      <c r="E829" s="382"/>
      <c r="F829" s="382"/>
      <c r="G829" s="382"/>
      <c r="H829" s="347"/>
      <c r="I829" s="347"/>
      <c r="J829" s="347"/>
      <c r="K829" s="347"/>
      <c r="L829" s="347"/>
      <c r="M829" s="347"/>
      <c r="N829" s="347"/>
      <c r="O829" s="347"/>
      <c r="P829" s="347"/>
      <c r="Q829" s="347"/>
      <c r="R829" s="347"/>
      <c r="S829" s="347"/>
      <c r="T829" s="347"/>
      <c r="U829" s="347"/>
      <c r="V829" s="347"/>
      <c r="W829" s="347"/>
      <c r="X829" s="347"/>
      <c r="Y829" s="347"/>
      <c r="Z829" s="347"/>
    </row>
    <row r="830" spans="1:26" ht="9.75" customHeight="1">
      <c r="A830" s="347"/>
      <c r="B830" s="382"/>
      <c r="C830" s="382"/>
      <c r="D830" s="382"/>
      <c r="E830" s="382"/>
      <c r="F830" s="382"/>
      <c r="G830" s="382"/>
      <c r="H830" s="347"/>
      <c r="I830" s="347"/>
      <c r="J830" s="347"/>
      <c r="K830" s="347"/>
      <c r="L830" s="347"/>
      <c r="M830" s="347"/>
      <c r="N830" s="347"/>
      <c r="O830" s="347"/>
      <c r="P830" s="347"/>
      <c r="Q830" s="347"/>
      <c r="R830" s="347"/>
      <c r="S830" s="347"/>
      <c r="T830" s="347"/>
      <c r="U830" s="347"/>
      <c r="V830" s="347"/>
      <c r="W830" s="347"/>
      <c r="X830" s="347"/>
      <c r="Y830" s="347"/>
      <c r="Z830" s="347"/>
    </row>
    <row r="831" spans="1:26" ht="9.75" customHeight="1">
      <c r="A831" s="347"/>
      <c r="B831" s="382"/>
      <c r="C831" s="382"/>
      <c r="D831" s="382"/>
      <c r="E831" s="382"/>
      <c r="F831" s="382"/>
      <c r="G831" s="382"/>
      <c r="H831" s="347"/>
      <c r="I831" s="347"/>
      <c r="J831" s="347"/>
      <c r="K831" s="347"/>
      <c r="L831" s="347"/>
      <c r="M831" s="347"/>
      <c r="N831" s="347"/>
      <c r="O831" s="347"/>
      <c r="P831" s="347"/>
      <c r="Q831" s="347"/>
      <c r="R831" s="347"/>
      <c r="S831" s="347"/>
      <c r="T831" s="347"/>
      <c r="U831" s="347"/>
      <c r="V831" s="347"/>
      <c r="W831" s="347"/>
      <c r="X831" s="347"/>
      <c r="Y831" s="347"/>
      <c r="Z831" s="347"/>
    </row>
    <row r="832" spans="1:26" ht="9.75" customHeight="1">
      <c r="A832" s="347"/>
      <c r="B832" s="382"/>
      <c r="C832" s="382"/>
      <c r="D832" s="382"/>
      <c r="E832" s="382"/>
      <c r="F832" s="382"/>
      <c r="G832" s="382"/>
      <c r="H832" s="347"/>
      <c r="I832" s="347"/>
      <c r="J832" s="347"/>
      <c r="K832" s="347"/>
      <c r="L832" s="347"/>
      <c r="M832" s="347"/>
      <c r="N832" s="347"/>
      <c r="O832" s="347"/>
      <c r="P832" s="347"/>
      <c r="Q832" s="347"/>
      <c r="R832" s="347"/>
      <c r="S832" s="347"/>
      <c r="T832" s="347"/>
      <c r="U832" s="347"/>
      <c r="V832" s="347"/>
      <c r="W832" s="347"/>
      <c r="X832" s="347"/>
      <c r="Y832" s="347"/>
      <c r="Z832" s="347"/>
    </row>
    <row r="833" spans="1:26" ht="9.75" customHeight="1">
      <c r="A833" s="347"/>
      <c r="B833" s="382"/>
      <c r="C833" s="382"/>
      <c r="D833" s="382"/>
      <c r="E833" s="382"/>
      <c r="F833" s="382"/>
      <c r="G833" s="382"/>
      <c r="H833" s="347"/>
      <c r="I833" s="347"/>
      <c r="J833" s="347"/>
      <c r="K833" s="347"/>
      <c r="L833" s="347"/>
      <c r="M833" s="347"/>
      <c r="N833" s="347"/>
      <c r="O833" s="347"/>
      <c r="P833" s="347"/>
      <c r="Q833" s="347"/>
      <c r="R833" s="347"/>
      <c r="S833" s="347"/>
      <c r="T833" s="347"/>
      <c r="U833" s="347"/>
      <c r="V833" s="347"/>
      <c r="W833" s="347"/>
      <c r="X833" s="347"/>
      <c r="Y833" s="347"/>
      <c r="Z833" s="347"/>
    </row>
    <row r="834" spans="1:26" ht="9.75" customHeight="1">
      <c r="A834" s="347"/>
      <c r="B834" s="382"/>
      <c r="C834" s="382"/>
      <c r="D834" s="382"/>
      <c r="E834" s="382"/>
      <c r="F834" s="382"/>
      <c r="G834" s="382"/>
      <c r="H834" s="347"/>
      <c r="I834" s="347"/>
      <c r="J834" s="347"/>
      <c r="K834" s="347"/>
      <c r="L834" s="347"/>
      <c r="M834" s="347"/>
      <c r="N834" s="347"/>
      <c r="O834" s="347"/>
      <c r="P834" s="347"/>
      <c r="Q834" s="347"/>
      <c r="R834" s="347"/>
      <c r="S834" s="347"/>
      <c r="T834" s="347"/>
      <c r="U834" s="347"/>
      <c r="V834" s="347"/>
      <c r="W834" s="347"/>
      <c r="X834" s="347"/>
      <c r="Y834" s="347"/>
      <c r="Z834" s="347"/>
    </row>
    <row r="835" spans="1:26" ht="9.75" customHeight="1">
      <c r="A835" s="347"/>
      <c r="B835" s="382"/>
      <c r="C835" s="382"/>
      <c r="D835" s="382"/>
      <c r="E835" s="382"/>
      <c r="F835" s="382"/>
      <c r="G835" s="382"/>
      <c r="H835" s="347"/>
      <c r="I835" s="347"/>
      <c r="J835" s="347"/>
      <c r="K835" s="347"/>
      <c r="L835" s="347"/>
      <c r="M835" s="347"/>
      <c r="N835" s="347"/>
      <c r="O835" s="347"/>
      <c r="P835" s="347"/>
      <c r="Q835" s="347"/>
      <c r="R835" s="347"/>
      <c r="S835" s="347"/>
      <c r="T835" s="347"/>
      <c r="U835" s="347"/>
      <c r="V835" s="347"/>
      <c r="W835" s="347"/>
      <c r="X835" s="347"/>
      <c r="Y835" s="347"/>
      <c r="Z835" s="347"/>
    </row>
    <row r="836" spans="1:26" ht="9.75" customHeight="1">
      <c r="A836" s="347"/>
      <c r="B836" s="382"/>
      <c r="C836" s="382"/>
      <c r="D836" s="382"/>
      <c r="E836" s="382"/>
      <c r="F836" s="382"/>
      <c r="G836" s="382"/>
      <c r="H836" s="347"/>
      <c r="I836" s="347"/>
      <c r="J836" s="347"/>
      <c r="K836" s="347"/>
      <c r="L836" s="347"/>
      <c r="M836" s="347"/>
      <c r="N836" s="347"/>
      <c r="O836" s="347"/>
      <c r="P836" s="347"/>
      <c r="Q836" s="347"/>
      <c r="R836" s="347"/>
      <c r="S836" s="347"/>
      <c r="T836" s="347"/>
      <c r="U836" s="347"/>
      <c r="V836" s="347"/>
      <c r="W836" s="347"/>
      <c r="X836" s="347"/>
      <c r="Y836" s="347"/>
      <c r="Z836" s="347"/>
    </row>
    <row r="837" spans="1:26" ht="9.75" customHeight="1">
      <c r="A837" s="347"/>
      <c r="B837" s="382"/>
      <c r="C837" s="382"/>
      <c r="D837" s="382"/>
      <c r="E837" s="382"/>
      <c r="F837" s="382"/>
      <c r="G837" s="382"/>
      <c r="H837" s="347"/>
      <c r="I837" s="347"/>
      <c r="J837" s="347"/>
      <c r="K837" s="347"/>
      <c r="L837" s="347"/>
      <c r="M837" s="347"/>
      <c r="N837" s="347"/>
      <c r="O837" s="347"/>
      <c r="P837" s="347"/>
      <c r="Q837" s="347"/>
      <c r="R837" s="347"/>
      <c r="S837" s="347"/>
      <c r="T837" s="347"/>
      <c r="U837" s="347"/>
      <c r="V837" s="347"/>
      <c r="W837" s="347"/>
      <c r="X837" s="347"/>
      <c r="Y837" s="347"/>
      <c r="Z837" s="347"/>
    </row>
    <row r="838" spans="1:26" ht="9.75" customHeight="1">
      <c r="A838" s="347"/>
      <c r="B838" s="382"/>
      <c r="C838" s="382"/>
      <c r="D838" s="382"/>
      <c r="E838" s="382"/>
      <c r="F838" s="382"/>
      <c r="G838" s="382"/>
      <c r="H838" s="347"/>
      <c r="I838" s="347"/>
      <c r="J838" s="347"/>
      <c r="K838" s="347"/>
      <c r="L838" s="347"/>
      <c r="M838" s="347"/>
      <c r="N838" s="347"/>
      <c r="O838" s="347"/>
      <c r="P838" s="347"/>
      <c r="Q838" s="347"/>
      <c r="R838" s="347"/>
      <c r="S838" s="347"/>
      <c r="T838" s="347"/>
      <c r="U838" s="347"/>
      <c r="V838" s="347"/>
      <c r="W838" s="347"/>
      <c r="X838" s="347"/>
      <c r="Y838" s="347"/>
      <c r="Z838" s="347"/>
    </row>
    <row r="839" spans="1:26" ht="9.75" customHeight="1">
      <c r="A839" s="347"/>
      <c r="B839" s="382"/>
      <c r="C839" s="382"/>
      <c r="D839" s="382"/>
      <c r="E839" s="382"/>
      <c r="F839" s="382"/>
      <c r="G839" s="382"/>
      <c r="H839" s="347"/>
      <c r="I839" s="347"/>
      <c r="J839" s="347"/>
      <c r="K839" s="347"/>
      <c r="L839" s="347"/>
      <c r="M839" s="347"/>
      <c r="N839" s="347"/>
      <c r="O839" s="347"/>
      <c r="P839" s="347"/>
      <c r="Q839" s="347"/>
      <c r="R839" s="347"/>
      <c r="S839" s="347"/>
      <c r="T839" s="347"/>
      <c r="U839" s="347"/>
      <c r="V839" s="347"/>
      <c r="W839" s="347"/>
      <c r="X839" s="347"/>
      <c r="Y839" s="347"/>
      <c r="Z839" s="347"/>
    </row>
    <row r="840" spans="1:26" ht="9.75" customHeight="1">
      <c r="A840" s="347"/>
      <c r="B840" s="382"/>
      <c r="C840" s="382"/>
      <c r="D840" s="382"/>
      <c r="E840" s="382"/>
      <c r="F840" s="382"/>
      <c r="G840" s="382"/>
      <c r="H840" s="347"/>
      <c r="I840" s="347"/>
      <c r="J840" s="347"/>
      <c r="K840" s="347"/>
      <c r="L840" s="347"/>
      <c r="M840" s="347"/>
      <c r="N840" s="347"/>
      <c r="O840" s="347"/>
      <c r="P840" s="347"/>
      <c r="Q840" s="347"/>
      <c r="R840" s="347"/>
      <c r="S840" s="347"/>
      <c r="T840" s="347"/>
      <c r="U840" s="347"/>
      <c r="V840" s="347"/>
      <c r="W840" s="347"/>
      <c r="X840" s="347"/>
      <c r="Y840" s="347"/>
      <c r="Z840" s="347"/>
    </row>
    <row r="841" spans="1:26" ht="9.75" customHeight="1">
      <c r="A841" s="347"/>
      <c r="B841" s="382"/>
      <c r="C841" s="382"/>
      <c r="D841" s="382"/>
      <c r="E841" s="382"/>
      <c r="F841" s="382"/>
      <c r="G841" s="382"/>
      <c r="H841" s="347"/>
      <c r="I841" s="347"/>
      <c r="J841" s="347"/>
      <c r="K841" s="347"/>
      <c r="L841" s="347"/>
      <c r="M841" s="347"/>
      <c r="N841" s="347"/>
      <c r="O841" s="347"/>
      <c r="P841" s="347"/>
      <c r="Q841" s="347"/>
      <c r="R841" s="347"/>
      <c r="S841" s="347"/>
      <c r="T841" s="347"/>
      <c r="U841" s="347"/>
      <c r="V841" s="347"/>
      <c r="W841" s="347"/>
      <c r="X841" s="347"/>
      <c r="Y841" s="347"/>
      <c r="Z841" s="347"/>
    </row>
    <row r="842" spans="1:26" ht="9.75" customHeight="1">
      <c r="A842" s="347"/>
      <c r="B842" s="382"/>
      <c r="C842" s="382"/>
      <c r="D842" s="382"/>
      <c r="E842" s="382"/>
      <c r="F842" s="382"/>
      <c r="G842" s="382"/>
      <c r="H842" s="347"/>
      <c r="I842" s="347"/>
      <c r="J842" s="347"/>
      <c r="K842" s="347"/>
      <c r="L842" s="347"/>
      <c r="M842" s="347"/>
      <c r="N842" s="347"/>
      <c r="O842" s="347"/>
      <c r="P842" s="347"/>
      <c r="Q842" s="347"/>
      <c r="R842" s="347"/>
      <c r="S842" s="347"/>
      <c r="T842" s="347"/>
      <c r="U842" s="347"/>
      <c r="V842" s="347"/>
      <c r="W842" s="347"/>
      <c r="X842" s="347"/>
      <c r="Y842" s="347"/>
      <c r="Z842" s="347"/>
    </row>
    <row r="843" spans="1:26" ht="9.75" customHeight="1">
      <c r="A843" s="347"/>
      <c r="B843" s="382"/>
      <c r="C843" s="382"/>
      <c r="D843" s="382"/>
      <c r="E843" s="382"/>
      <c r="F843" s="382"/>
      <c r="G843" s="382"/>
      <c r="H843" s="347"/>
      <c r="I843" s="347"/>
      <c r="J843" s="347"/>
      <c r="K843" s="347"/>
      <c r="L843" s="347"/>
      <c r="M843" s="347"/>
      <c r="N843" s="347"/>
      <c r="O843" s="347"/>
      <c r="P843" s="347"/>
      <c r="Q843" s="347"/>
      <c r="R843" s="347"/>
      <c r="S843" s="347"/>
      <c r="T843" s="347"/>
      <c r="U843" s="347"/>
      <c r="V843" s="347"/>
      <c r="W843" s="347"/>
      <c r="X843" s="347"/>
      <c r="Y843" s="347"/>
      <c r="Z843" s="347"/>
    </row>
    <row r="844" spans="1:26" ht="9.75" customHeight="1">
      <c r="A844" s="347"/>
      <c r="B844" s="382"/>
      <c r="C844" s="382"/>
      <c r="D844" s="382"/>
      <c r="E844" s="382"/>
      <c r="F844" s="382"/>
      <c r="G844" s="382"/>
      <c r="H844" s="347"/>
      <c r="I844" s="347"/>
      <c r="J844" s="347"/>
      <c r="K844" s="347"/>
      <c r="L844" s="347"/>
      <c r="M844" s="347"/>
      <c r="N844" s="347"/>
      <c r="O844" s="347"/>
      <c r="P844" s="347"/>
      <c r="Q844" s="347"/>
      <c r="R844" s="347"/>
      <c r="S844" s="347"/>
      <c r="T844" s="347"/>
      <c r="U844" s="347"/>
      <c r="V844" s="347"/>
      <c r="W844" s="347"/>
      <c r="X844" s="347"/>
      <c r="Y844" s="347"/>
      <c r="Z844" s="347"/>
    </row>
    <row r="845" spans="1:26" ht="9.75" customHeight="1">
      <c r="A845" s="347"/>
      <c r="B845" s="382"/>
      <c r="C845" s="382"/>
      <c r="D845" s="382"/>
      <c r="E845" s="382"/>
      <c r="F845" s="382"/>
      <c r="G845" s="382"/>
      <c r="H845" s="347"/>
      <c r="I845" s="347"/>
      <c r="J845" s="347"/>
      <c r="K845" s="347"/>
      <c r="L845" s="347"/>
      <c r="M845" s="347"/>
      <c r="N845" s="347"/>
      <c r="O845" s="347"/>
      <c r="P845" s="347"/>
      <c r="Q845" s="347"/>
      <c r="R845" s="347"/>
      <c r="S845" s="347"/>
      <c r="T845" s="347"/>
      <c r="U845" s="347"/>
      <c r="V845" s="347"/>
      <c r="W845" s="347"/>
      <c r="X845" s="347"/>
      <c r="Y845" s="347"/>
      <c r="Z845" s="347"/>
    </row>
    <row r="846" spans="1:26" ht="9.75" customHeight="1">
      <c r="A846" s="347"/>
      <c r="B846" s="382"/>
      <c r="C846" s="382"/>
      <c r="D846" s="382"/>
      <c r="E846" s="382"/>
      <c r="F846" s="382"/>
      <c r="G846" s="382"/>
      <c r="H846" s="347"/>
      <c r="I846" s="347"/>
      <c r="J846" s="347"/>
      <c r="K846" s="347"/>
      <c r="L846" s="347"/>
      <c r="M846" s="347"/>
      <c r="N846" s="347"/>
      <c r="O846" s="347"/>
      <c r="P846" s="347"/>
      <c r="Q846" s="347"/>
      <c r="R846" s="347"/>
      <c r="S846" s="347"/>
      <c r="T846" s="347"/>
      <c r="U846" s="347"/>
      <c r="V846" s="347"/>
      <c r="W846" s="347"/>
      <c r="X846" s="347"/>
      <c r="Y846" s="347"/>
      <c r="Z846" s="347"/>
    </row>
    <row r="847" spans="1:26" ht="9.75" customHeight="1">
      <c r="A847" s="347"/>
      <c r="B847" s="382"/>
      <c r="C847" s="382"/>
      <c r="D847" s="382"/>
      <c r="E847" s="382"/>
      <c r="F847" s="382"/>
      <c r="G847" s="382"/>
      <c r="H847" s="347"/>
      <c r="I847" s="347"/>
      <c r="J847" s="347"/>
      <c r="K847" s="347"/>
      <c r="L847" s="347"/>
      <c r="M847" s="347"/>
      <c r="N847" s="347"/>
      <c r="O847" s="347"/>
      <c r="P847" s="347"/>
      <c r="Q847" s="347"/>
      <c r="R847" s="347"/>
      <c r="S847" s="347"/>
      <c r="T847" s="347"/>
      <c r="U847" s="347"/>
      <c r="V847" s="347"/>
      <c r="W847" s="347"/>
      <c r="X847" s="347"/>
      <c r="Y847" s="347"/>
      <c r="Z847" s="347"/>
    </row>
    <row r="848" spans="1:26" ht="9.75" customHeight="1">
      <c r="A848" s="347"/>
      <c r="B848" s="382"/>
      <c r="C848" s="382"/>
      <c r="D848" s="382"/>
      <c r="E848" s="382"/>
      <c r="F848" s="382"/>
      <c r="G848" s="382"/>
      <c r="H848" s="347"/>
      <c r="I848" s="347"/>
      <c r="J848" s="347"/>
      <c r="K848" s="347"/>
      <c r="L848" s="347"/>
      <c r="M848" s="347"/>
      <c r="N848" s="347"/>
      <c r="O848" s="347"/>
      <c r="P848" s="347"/>
      <c r="Q848" s="347"/>
      <c r="R848" s="347"/>
      <c r="S848" s="347"/>
      <c r="T848" s="347"/>
      <c r="U848" s="347"/>
      <c r="V848" s="347"/>
      <c r="W848" s="347"/>
      <c r="X848" s="347"/>
      <c r="Y848" s="347"/>
      <c r="Z848" s="347"/>
    </row>
    <row r="849" spans="1:26" ht="9.75" customHeight="1">
      <c r="A849" s="347"/>
      <c r="B849" s="382"/>
      <c r="C849" s="382"/>
      <c r="D849" s="382"/>
      <c r="E849" s="382"/>
      <c r="F849" s="382"/>
      <c r="G849" s="382"/>
      <c r="H849" s="347"/>
      <c r="I849" s="347"/>
      <c r="J849" s="347"/>
      <c r="K849" s="347"/>
      <c r="L849" s="347"/>
      <c r="M849" s="347"/>
      <c r="N849" s="347"/>
      <c r="O849" s="347"/>
      <c r="P849" s="347"/>
      <c r="Q849" s="347"/>
      <c r="R849" s="347"/>
      <c r="S849" s="347"/>
      <c r="T849" s="347"/>
      <c r="U849" s="347"/>
      <c r="V849" s="347"/>
      <c r="W849" s="347"/>
      <c r="X849" s="347"/>
      <c r="Y849" s="347"/>
      <c r="Z849" s="347"/>
    </row>
    <row r="850" spans="1:26" ht="9.75" customHeight="1">
      <c r="A850" s="347"/>
      <c r="B850" s="382"/>
      <c r="C850" s="382"/>
      <c r="D850" s="382"/>
      <c r="E850" s="382"/>
      <c r="F850" s="382"/>
      <c r="G850" s="382"/>
      <c r="H850" s="347"/>
      <c r="I850" s="347"/>
      <c r="J850" s="347"/>
      <c r="K850" s="347"/>
      <c r="L850" s="347"/>
      <c r="M850" s="347"/>
      <c r="N850" s="347"/>
      <c r="O850" s="347"/>
      <c r="P850" s="347"/>
      <c r="Q850" s="347"/>
      <c r="R850" s="347"/>
      <c r="S850" s="347"/>
      <c r="T850" s="347"/>
      <c r="U850" s="347"/>
      <c r="V850" s="347"/>
      <c r="W850" s="347"/>
      <c r="X850" s="347"/>
      <c r="Y850" s="347"/>
      <c r="Z850" s="347"/>
    </row>
    <row r="851" spans="1:26" ht="9.75" customHeight="1">
      <c r="A851" s="347"/>
      <c r="B851" s="382"/>
      <c r="C851" s="382"/>
      <c r="D851" s="382"/>
      <c r="E851" s="382"/>
      <c r="F851" s="382"/>
      <c r="G851" s="382"/>
      <c r="H851" s="347"/>
      <c r="I851" s="347"/>
      <c r="J851" s="347"/>
      <c r="K851" s="347"/>
      <c r="L851" s="347"/>
      <c r="M851" s="347"/>
      <c r="N851" s="347"/>
      <c r="O851" s="347"/>
      <c r="P851" s="347"/>
      <c r="Q851" s="347"/>
      <c r="R851" s="347"/>
      <c r="S851" s="347"/>
      <c r="T851" s="347"/>
      <c r="U851" s="347"/>
      <c r="V851" s="347"/>
      <c r="W851" s="347"/>
      <c r="X851" s="347"/>
      <c r="Y851" s="347"/>
      <c r="Z851" s="347"/>
    </row>
    <row r="852" spans="1:26" ht="9.75" customHeight="1">
      <c r="A852" s="347"/>
      <c r="B852" s="382"/>
      <c r="C852" s="382"/>
      <c r="D852" s="382"/>
      <c r="E852" s="382"/>
      <c r="F852" s="382"/>
      <c r="G852" s="382"/>
      <c r="H852" s="347"/>
      <c r="I852" s="347"/>
      <c r="J852" s="347"/>
      <c r="K852" s="347"/>
      <c r="L852" s="347"/>
      <c r="M852" s="347"/>
      <c r="N852" s="347"/>
      <c r="O852" s="347"/>
      <c r="P852" s="347"/>
      <c r="Q852" s="347"/>
      <c r="R852" s="347"/>
      <c r="S852" s="347"/>
      <c r="T852" s="347"/>
      <c r="U852" s="347"/>
      <c r="V852" s="347"/>
      <c r="W852" s="347"/>
      <c r="X852" s="347"/>
      <c r="Y852" s="347"/>
      <c r="Z852" s="347"/>
    </row>
    <row r="853" spans="1:26" ht="9.75" customHeight="1">
      <c r="A853" s="347"/>
      <c r="B853" s="382"/>
      <c r="C853" s="382"/>
      <c r="D853" s="382"/>
      <c r="E853" s="382"/>
      <c r="F853" s="382"/>
      <c r="G853" s="382"/>
      <c r="H853" s="347"/>
      <c r="I853" s="347"/>
      <c r="J853" s="347"/>
      <c r="K853" s="347"/>
      <c r="L853" s="347"/>
      <c r="M853" s="347"/>
      <c r="N853" s="347"/>
      <c r="O853" s="347"/>
      <c r="P853" s="347"/>
      <c r="Q853" s="347"/>
      <c r="R853" s="347"/>
      <c r="S853" s="347"/>
      <c r="T853" s="347"/>
      <c r="U853" s="347"/>
      <c r="V853" s="347"/>
      <c r="W853" s="347"/>
      <c r="X853" s="347"/>
      <c r="Y853" s="347"/>
      <c r="Z853" s="347"/>
    </row>
    <row r="854" spans="1:26" ht="9.75" customHeight="1">
      <c r="A854" s="347"/>
      <c r="B854" s="382"/>
      <c r="C854" s="382"/>
      <c r="D854" s="382"/>
      <c r="E854" s="382"/>
      <c r="F854" s="382"/>
      <c r="G854" s="382"/>
      <c r="H854" s="347"/>
      <c r="I854" s="347"/>
      <c r="J854" s="347"/>
      <c r="K854" s="347"/>
      <c r="L854" s="347"/>
      <c r="M854" s="347"/>
      <c r="N854" s="347"/>
      <c r="O854" s="347"/>
      <c r="P854" s="347"/>
      <c r="Q854" s="347"/>
      <c r="R854" s="347"/>
      <c r="S854" s="347"/>
      <c r="T854" s="347"/>
      <c r="U854" s="347"/>
      <c r="V854" s="347"/>
      <c r="W854" s="347"/>
      <c r="X854" s="347"/>
      <c r="Y854" s="347"/>
      <c r="Z854" s="347"/>
    </row>
    <row r="855" spans="1:26" ht="9.75" customHeight="1">
      <c r="A855" s="347"/>
      <c r="B855" s="382"/>
      <c r="C855" s="382"/>
      <c r="D855" s="382"/>
      <c r="E855" s="382"/>
      <c r="F855" s="382"/>
      <c r="G855" s="382"/>
      <c r="H855" s="347"/>
      <c r="I855" s="347"/>
      <c r="J855" s="347"/>
      <c r="K855" s="347"/>
      <c r="L855" s="347"/>
      <c r="M855" s="347"/>
      <c r="N855" s="347"/>
      <c r="O855" s="347"/>
      <c r="P855" s="347"/>
      <c r="Q855" s="347"/>
      <c r="R855" s="347"/>
      <c r="S855" s="347"/>
      <c r="T855" s="347"/>
      <c r="U855" s="347"/>
      <c r="V855" s="347"/>
      <c r="W855" s="347"/>
      <c r="X855" s="347"/>
      <c r="Y855" s="347"/>
      <c r="Z855" s="347"/>
    </row>
    <row r="856" spans="1:26" ht="9.75" customHeight="1">
      <c r="A856" s="347"/>
      <c r="B856" s="382"/>
      <c r="C856" s="382"/>
      <c r="D856" s="382"/>
      <c r="E856" s="382"/>
      <c r="F856" s="382"/>
      <c r="G856" s="382"/>
      <c r="H856" s="347"/>
      <c r="I856" s="347"/>
      <c r="J856" s="347"/>
      <c r="K856" s="347"/>
      <c r="L856" s="347"/>
      <c r="M856" s="347"/>
      <c r="N856" s="347"/>
      <c r="O856" s="347"/>
      <c r="P856" s="347"/>
      <c r="Q856" s="347"/>
      <c r="R856" s="347"/>
      <c r="S856" s="347"/>
      <c r="T856" s="347"/>
      <c r="U856" s="347"/>
      <c r="V856" s="347"/>
      <c r="W856" s="347"/>
      <c r="X856" s="347"/>
      <c r="Y856" s="347"/>
      <c r="Z856" s="347"/>
    </row>
    <row r="857" spans="1:26" ht="9.75" customHeight="1">
      <c r="A857" s="347"/>
      <c r="B857" s="382"/>
      <c r="C857" s="382"/>
      <c r="D857" s="382"/>
      <c r="E857" s="382"/>
      <c r="F857" s="382"/>
      <c r="G857" s="382"/>
      <c r="H857" s="347"/>
      <c r="I857" s="347"/>
      <c r="J857" s="347"/>
      <c r="K857" s="347"/>
      <c r="L857" s="347"/>
      <c r="M857" s="347"/>
      <c r="N857" s="347"/>
      <c r="O857" s="347"/>
      <c r="P857" s="347"/>
      <c r="Q857" s="347"/>
      <c r="R857" s="347"/>
      <c r="S857" s="347"/>
      <c r="T857" s="347"/>
      <c r="U857" s="347"/>
      <c r="V857" s="347"/>
      <c r="W857" s="347"/>
      <c r="X857" s="347"/>
      <c r="Y857" s="347"/>
      <c r="Z857" s="347"/>
    </row>
    <row r="858" spans="1:26" ht="9.75" customHeight="1">
      <c r="A858" s="347"/>
      <c r="B858" s="382"/>
      <c r="C858" s="382"/>
      <c r="D858" s="382"/>
      <c r="E858" s="382"/>
      <c r="F858" s="382"/>
      <c r="G858" s="382"/>
      <c r="H858" s="347"/>
      <c r="I858" s="347"/>
      <c r="J858" s="347"/>
      <c r="K858" s="347"/>
      <c r="L858" s="347"/>
      <c r="M858" s="347"/>
      <c r="N858" s="347"/>
      <c r="O858" s="347"/>
      <c r="P858" s="347"/>
      <c r="Q858" s="347"/>
      <c r="R858" s="347"/>
      <c r="S858" s="347"/>
      <c r="T858" s="347"/>
      <c r="U858" s="347"/>
      <c r="V858" s="347"/>
      <c r="W858" s="347"/>
      <c r="X858" s="347"/>
      <c r="Y858" s="347"/>
      <c r="Z858" s="347"/>
    </row>
    <row r="859" spans="1:26" ht="9.75" customHeight="1">
      <c r="A859" s="347"/>
      <c r="B859" s="382"/>
      <c r="C859" s="382"/>
      <c r="D859" s="382"/>
      <c r="E859" s="382"/>
      <c r="F859" s="382"/>
      <c r="G859" s="382"/>
      <c r="H859" s="347"/>
      <c r="I859" s="347"/>
      <c r="J859" s="347"/>
      <c r="K859" s="347"/>
      <c r="L859" s="347"/>
      <c r="M859" s="347"/>
      <c r="N859" s="347"/>
      <c r="O859" s="347"/>
      <c r="P859" s="347"/>
      <c r="Q859" s="347"/>
      <c r="R859" s="347"/>
      <c r="S859" s="347"/>
      <c r="T859" s="347"/>
      <c r="U859" s="347"/>
      <c r="V859" s="347"/>
      <c r="W859" s="347"/>
      <c r="X859" s="347"/>
      <c r="Y859" s="347"/>
      <c r="Z859" s="347"/>
    </row>
    <row r="860" spans="1:26" ht="9.75" customHeight="1">
      <c r="A860" s="347"/>
      <c r="B860" s="382"/>
      <c r="C860" s="382"/>
      <c r="D860" s="382"/>
      <c r="E860" s="382"/>
      <c r="F860" s="382"/>
      <c r="G860" s="382"/>
      <c r="H860" s="347"/>
      <c r="I860" s="347"/>
      <c r="J860" s="347"/>
      <c r="K860" s="347"/>
      <c r="L860" s="347"/>
      <c r="M860" s="347"/>
      <c r="N860" s="347"/>
      <c r="O860" s="347"/>
      <c r="P860" s="347"/>
      <c r="Q860" s="347"/>
      <c r="R860" s="347"/>
      <c r="S860" s="347"/>
      <c r="T860" s="347"/>
      <c r="U860" s="347"/>
      <c r="V860" s="347"/>
      <c r="W860" s="347"/>
      <c r="X860" s="347"/>
      <c r="Y860" s="347"/>
      <c r="Z860" s="347"/>
    </row>
    <row r="861" spans="1:26" ht="9.75" customHeight="1">
      <c r="A861" s="347"/>
      <c r="B861" s="382"/>
      <c r="C861" s="382"/>
      <c r="D861" s="382"/>
      <c r="E861" s="382"/>
      <c r="F861" s="382"/>
      <c r="G861" s="382"/>
      <c r="H861" s="347"/>
      <c r="I861" s="347"/>
      <c r="J861" s="347"/>
      <c r="K861" s="347"/>
      <c r="L861" s="347"/>
      <c r="M861" s="347"/>
      <c r="N861" s="347"/>
      <c r="O861" s="347"/>
      <c r="P861" s="347"/>
      <c r="Q861" s="347"/>
      <c r="R861" s="347"/>
      <c r="S861" s="347"/>
      <c r="T861" s="347"/>
      <c r="U861" s="347"/>
      <c r="V861" s="347"/>
      <c r="W861" s="347"/>
      <c r="X861" s="347"/>
      <c r="Y861" s="347"/>
      <c r="Z861" s="347"/>
    </row>
    <row r="862" spans="1:26" ht="9.75" customHeight="1">
      <c r="A862" s="347"/>
      <c r="B862" s="382"/>
      <c r="C862" s="382"/>
      <c r="D862" s="382"/>
      <c r="E862" s="382"/>
      <c r="F862" s="382"/>
      <c r="G862" s="382"/>
      <c r="H862" s="347"/>
      <c r="I862" s="347"/>
      <c r="J862" s="347"/>
      <c r="K862" s="347"/>
      <c r="L862" s="347"/>
      <c r="M862" s="347"/>
      <c r="N862" s="347"/>
      <c r="O862" s="347"/>
      <c r="P862" s="347"/>
      <c r="Q862" s="347"/>
      <c r="R862" s="347"/>
      <c r="S862" s="347"/>
      <c r="T862" s="347"/>
      <c r="U862" s="347"/>
      <c r="V862" s="347"/>
      <c r="W862" s="347"/>
      <c r="X862" s="347"/>
      <c r="Y862" s="347"/>
      <c r="Z862" s="347"/>
    </row>
    <row r="863" spans="1:26" ht="9.75" customHeight="1">
      <c r="A863" s="347"/>
      <c r="B863" s="382"/>
      <c r="C863" s="382"/>
      <c r="D863" s="382"/>
      <c r="E863" s="382"/>
      <c r="F863" s="382"/>
      <c r="G863" s="382"/>
      <c r="H863" s="347"/>
      <c r="I863" s="347"/>
      <c r="J863" s="347"/>
      <c r="K863" s="347"/>
      <c r="L863" s="347"/>
      <c r="M863" s="347"/>
      <c r="N863" s="347"/>
      <c r="O863" s="347"/>
      <c r="P863" s="347"/>
      <c r="Q863" s="347"/>
      <c r="R863" s="347"/>
      <c r="S863" s="347"/>
      <c r="T863" s="347"/>
      <c r="U863" s="347"/>
      <c r="V863" s="347"/>
      <c r="W863" s="347"/>
      <c r="X863" s="347"/>
      <c r="Y863" s="347"/>
      <c r="Z863" s="347"/>
    </row>
    <row r="864" spans="1:26" ht="9.75" customHeight="1">
      <c r="A864" s="347"/>
      <c r="B864" s="382"/>
      <c r="C864" s="382"/>
      <c r="D864" s="382"/>
      <c r="E864" s="382"/>
      <c r="F864" s="382"/>
      <c r="G864" s="382"/>
      <c r="H864" s="347"/>
      <c r="I864" s="347"/>
      <c r="J864" s="347"/>
      <c r="K864" s="347"/>
      <c r="L864" s="347"/>
      <c r="M864" s="347"/>
      <c r="N864" s="347"/>
      <c r="O864" s="347"/>
      <c r="P864" s="347"/>
      <c r="Q864" s="347"/>
      <c r="R864" s="347"/>
      <c r="S864" s="347"/>
      <c r="T864" s="347"/>
      <c r="U864" s="347"/>
      <c r="V864" s="347"/>
      <c r="W864" s="347"/>
      <c r="X864" s="347"/>
      <c r="Y864" s="347"/>
      <c r="Z864" s="347"/>
    </row>
    <row r="865" spans="1:26" ht="9.75" customHeight="1">
      <c r="A865" s="347"/>
      <c r="B865" s="382"/>
      <c r="C865" s="382"/>
      <c r="D865" s="382"/>
      <c r="E865" s="382"/>
      <c r="F865" s="382"/>
      <c r="G865" s="382"/>
      <c r="H865" s="347"/>
      <c r="I865" s="347"/>
      <c r="J865" s="347"/>
      <c r="K865" s="347"/>
      <c r="L865" s="347"/>
      <c r="M865" s="347"/>
      <c r="N865" s="347"/>
      <c r="O865" s="347"/>
      <c r="P865" s="347"/>
      <c r="Q865" s="347"/>
      <c r="R865" s="347"/>
      <c r="S865" s="347"/>
      <c r="T865" s="347"/>
      <c r="U865" s="347"/>
      <c r="V865" s="347"/>
      <c r="W865" s="347"/>
      <c r="X865" s="347"/>
      <c r="Y865" s="347"/>
      <c r="Z865" s="347"/>
    </row>
    <row r="866" spans="1:26" ht="9.75" customHeight="1">
      <c r="A866" s="347"/>
      <c r="B866" s="382"/>
      <c r="C866" s="382"/>
      <c r="D866" s="382"/>
      <c r="E866" s="382"/>
      <c r="F866" s="382"/>
      <c r="G866" s="382"/>
      <c r="H866" s="347"/>
      <c r="I866" s="347"/>
      <c r="J866" s="347"/>
      <c r="K866" s="347"/>
      <c r="L866" s="347"/>
      <c r="M866" s="347"/>
      <c r="N866" s="347"/>
      <c r="O866" s="347"/>
      <c r="P866" s="347"/>
      <c r="Q866" s="347"/>
      <c r="R866" s="347"/>
      <c r="S866" s="347"/>
      <c r="T866" s="347"/>
      <c r="U866" s="347"/>
      <c r="V866" s="347"/>
      <c r="W866" s="347"/>
      <c r="X866" s="347"/>
      <c r="Y866" s="347"/>
      <c r="Z866" s="347"/>
    </row>
    <row r="867" spans="1:26" ht="9.75" customHeight="1">
      <c r="A867" s="347"/>
      <c r="B867" s="382"/>
      <c r="C867" s="382"/>
      <c r="D867" s="382"/>
      <c r="E867" s="382"/>
      <c r="F867" s="382"/>
      <c r="G867" s="382"/>
      <c r="H867" s="347"/>
      <c r="I867" s="347"/>
      <c r="J867" s="347"/>
      <c r="K867" s="347"/>
      <c r="L867" s="347"/>
      <c r="M867" s="347"/>
      <c r="N867" s="347"/>
      <c r="O867" s="347"/>
      <c r="P867" s="347"/>
      <c r="Q867" s="347"/>
      <c r="R867" s="347"/>
      <c r="S867" s="347"/>
      <c r="T867" s="347"/>
      <c r="U867" s="347"/>
      <c r="V867" s="347"/>
      <c r="W867" s="347"/>
      <c r="X867" s="347"/>
      <c r="Y867" s="347"/>
      <c r="Z867" s="347"/>
    </row>
    <row r="868" spans="1:26" ht="9.75" customHeight="1">
      <c r="A868" s="347"/>
      <c r="B868" s="382"/>
      <c r="C868" s="382"/>
      <c r="D868" s="382"/>
      <c r="E868" s="382"/>
      <c r="F868" s="382"/>
      <c r="G868" s="382"/>
      <c r="H868" s="347"/>
      <c r="I868" s="347"/>
      <c r="J868" s="347"/>
      <c r="K868" s="347"/>
      <c r="L868" s="347"/>
      <c r="M868" s="347"/>
      <c r="N868" s="347"/>
      <c r="O868" s="347"/>
      <c r="P868" s="347"/>
      <c r="Q868" s="347"/>
      <c r="R868" s="347"/>
      <c r="S868" s="347"/>
      <c r="T868" s="347"/>
      <c r="U868" s="347"/>
      <c r="V868" s="347"/>
      <c r="W868" s="347"/>
      <c r="X868" s="347"/>
      <c r="Y868" s="347"/>
      <c r="Z868" s="347"/>
    </row>
    <row r="869" spans="1:26" ht="9.75" customHeight="1">
      <c r="A869" s="347"/>
      <c r="B869" s="382"/>
      <c r="C869" s="382"/>
      <c r="D869" s="382"/>
      <c r="E869" s="382"/>
      <c r="F869" s="382"/>
      <c r="G869" s="382"/>
      <c r="H869" s="347"/>
      <c r="I869" s="347"/>
      <c r="J869" s="347"/>
      <c r="K869" s="347"/>
      <c r="L869" s="347"/>
      <c r="M869" s="347"/>
      <c r="N869" s="347"/>
      <c r="O869" s="347"/>
      <c r="P869" s="347"/>
      <c r="Q869" s="347"/>
      <c r="R869" s="347"/>
      <c r="S869" s="347"/>
      <c r="T869" s="347"/>
      <c r="U869" s="347"/>
      <c r="V869" s="347"/>
      <c r="W869" s="347"/>
      <c r="X869" s="347"/>
      <c r="Y869" s="347"/>
      <c r="Z869" s="347"/>
    </row>
    <row r="870" spans="1:26" ht="9.75" customHeight="1">
      <c r="A870" s="347"/>
      <c r="B870" s="382"/>
      <c r="C870" s="382"/>
      <c r="D870" s="382"/>
      <c r="E870" s="382"/>
      <c r="F870" s="382"/>
      <c r="G870" s="382"/>
      <c r="H870" s="347"/>
      <c r="I870" s="347"/>
      <c r="J870" s="347"/>
      <c r="K870" s="347"/>
      <c r="L870" s="347"/>
      <c r="M870" s="347"/>
      <c r="N870" s="347"/>
      <c r="O870" s="347"/>
      <c r="P870" s="347"/>
      <c r="Q870" s="347"/>
      <c r="R870" s="347"/>
      <c r="S870" s="347"/>
      <c r="T870" s="347"/>
      <c r="U870" s="347"/>
      <c r="V870" s="347"/>
      <c r="W870" s="347"/>
      <c r="X870" s="347"/>
      <c r="Y870" s="347"/>
      <c r="Z870" s="347"/>
    </row>
    <row r="871" spans="1:26" ht="9.75" customHeight="1">
      <c r="A871" s="347"/>
      <c r="B871" s="382"/>
      <c r="C871" s="382"/>
      <c r="D871" s="382"/>
      <c r="E871" s="382"/>
      <c r="F871" s="382"/>
      <c r="G871" s="382"/>
      <c r="H871" s="347"/>
      <c r="I871" s="347"/>
      <c r="J871" s="347"/>
      <c r="K871" s="347"/>
      <c r="L871" s="347"/>
      <c r="M871" s="347"/>
      <c r="N871" s="347"/>
      <c r="O871" s="347"/>
      <c r="P871" s="347"/>
      <c r="Q871" s="347"/>
      <c r="R871" s="347"/>
      <c r="S871" s="347"/>
      <c r="T871" s="347"/>
      <c r="U871" s="347"/>
      <c r="V871" s="347"/>
      <c r="W871" s="347"/>
      <c r="X871" s="347"/>
      <c r="Y871" s="347"/>
      <c r="Z871" s="347"/>
    </row>
    <row r="872" spans="1:26" ht="9.75" customHeight="1">
      <c r="A872" s="347"/>
      <c r="B872" s="382"/>
      <c r="C872" s="382"/>
      <c r="D872" s="382"/>
      <c r="E872" s="382"/>
      <c r="F872" s="382"/>
      <c r="G872" s="382"/>
      <c r="H872" s="347"/>
      <c r="I872" s="347"/>
      <c r="J872" s="347"/>
      <c r="K872" s="347"/>
      <c r="L872" s="347"/>
      <c r="M872" s="347"/>
      <c r="N872" s="347"/>
      <c r="O872" s="347"/>
      <c r="P872" s="347"/>
      <c r="Q872" s="347"/>
      <c r="R872" s="347"/>
      <c r="S872" s="347"/>
      <c r="T872" s="347"/>
      <c r="U872" s="347"/>
      <c r="V872" s="347"/>
      <c r="W872" s="347"/>
      <c r="X872" s="347"/>
      <c r="Y872" s="347"/>
      <c r="Z872" s="347"/>
    </row>
    <row r="873" spans="1:26" ht="9.75" customHeight="1">
      <c r="A873" s="347"/>
      <c r="B873" s="382"/>
      <c r="C873" s="382"/>
      <c r="D873" s="382"/>
      <c r="E873" s="382"/>
      <c r="F873" s="382"/>
      <c r="G873" s="382"/>
      <c r="H873" s="347"/>
      <c r="I873" s="347"/>
      <c r="J873" s="347"/>
      <c r="K873" s="347"/>
      <c r="L873" s="347"/>
      <c r="M873" s="347"/>
      <c r="N873" s="347"/>
      <c r="O873" s="347"/>
      <c r="P873" s="347"/>
      <c r="Q873" s="347"/>
      <c r="R873" s="347"/>
      <c r="S873" s="347"/>
      <c r="T873" s="347"/>
      <c r="U873" s="347"/>
      <c r="V873" s="347"/>
      <c r="W873" s="347"/>
      <c r="X873" s="347"/>
      <c r="Y873" s="347"/>
      <c r="Z873" s="347"/>
    </row>
    <row r="874" spans="1:26" ht="9.75" customHeight="1">
      <c r="A874" s="347"/>
      <c r="B874" s="382"/>
      <c r="C874" s="382"/>
      <c r="D874" s="382"/>
      <c r="E874" s="382"/>
      <c r="F874" s="382"/>
      <c r="G874" s="382"/>
      <c r="H874" s="347"/>
      <c r="I874" s="347"/>
      <c r="J874" s="347"/>
      <c r="K874" s="347"/>
      <c r="L874" s="347"/>
      <c r="M874" s="347"/>
      <c r="N874" s="347"/>
      <c r="O874" s="347"/>
      <c r="P874" s="347"/>
      <c r="Q874" s="347"/>
      <c r="R874" s="347"/>
      <c r="S874" s="347"/>
      <c r="T874" s="347"/>
      <c r="U874" s="347"/>
      <c r="V874" s="347"/>
      <c r="W874" s="347"/>
      <c r="X874" s="347"/>
      <c r="Y874" s="347"/>
      <c r="Z874" s="347"/>
    </row>
    <row r="875" spans="1:26" ht="9.75" customHeight="1">
      <c r="A875" s="347"/>
      <c r="B875" s="382"/>
      <c r="C875" s="382"/>
      <c r="D875" s="382"/>
      <c r="E875" s="382"/>
      <c r="F875" s="382"/>
      <c r="G875" s="382"/>
      <c r="H875" s="347"/>
      <c r="I875" s="347"/>
      <c r="J875" s="347"/>
      <c r="K875" s="347"/>
      <c r="L875" s="347"/>
      <c r="M875" s="347"/>
      <c r="N875" s="347"/>
      <c r="O875" s="347"/>
      <c r="P875" s="347"/>
      <c r="Q875" s="347"/>
      <c r="R875" s="347"/>
      <c r="S875" s="347"/>
      <c r="T875" s="347"/>
      <c r="U875" s="347"/>
      <c r="V875" s="347"/>
      <c r="W875" s="347"/>
      <c r="X875" s="347"/>
      <c r="Y875" s="347"/>
      <c r="Z875" s="347"/>
    </row>
    <row r="876" spans="1:26" ht="9.75" customHeight="1">
      <c r="A876" s="347"/>
      <c r="B876" s="382"/>
      <c r="C876" s="382"/>
      <c r="D876" s="382"/>
      <c r="E876" s="382"/>
      <c r="F876" s="382"/>
      <c r="G876" s="382"/>
      <c r="H876" s="347"/>
      <c r="I876" s="347"/>
      <c r="J876" s="347"/>
      <c r="K876" s="347"/>
      <c r="L876" s="347"/>
      <c r="M876" s="347"/>
      <c r="N876" s="347"/>
      <c r="O876" s="347"/>
      <c r="P876" s="347"/>
      <c r="Q876" s="347"/>
      <c r="R876" s="347"/>
      <c r="S876" s="347"/>
      <c r="T876" s="347"/>
      <c r="U876" s="347"/>
      <c r="V876" s="347"/>
      <c r="W876" s="347"/>
      <c r="X876" s="347"/>
      <c r="Y876" s="347"/>
      <c r="Z876" s="347"/>
    </row>
    <row r="877" spans="1:26" ht="9.75" customHeight="1">
      <c r="A877" s="347"/>
      <c r="B877" s="382"/>
      <c r="C877" s="382"/>
      <c r="D877" s="382"/>
      <c r="E877" s="382"/>
      <c r="F877" s="382"/>
      <c r="G877" s="382"/>
      <c r="H877" s="347"/>
      <c r="I877" s="347"/>
      <c r="J877" s="347"/>
      <c r="K877" s="347"/>
      <c r="L877" s="347"/>
      <c r="M877" s="347"/>
      <c r="N877" s="347"/>
      <c r="O877" s="347"/>
      <c r="P877" s="347"/>
      <c r="Q877" s="347"/>
      <c r="R877" s="347"/>
      <c r="S877" s="347"/>
      <c r="T877" s="347"/>
      <c r="U877" s="347"/>
      <c r="V877" s="347"/>
      <c r="W877" s="347"/>
      <c r="X877" s="347"/>
      <c r="Y877" s="347"/>
      <c r="Z877" s="347"/>
    </row>
    <row r="878" spans="1:26" ht="9.75" customHeight="1">
      <c r="A878" s="347"/>
      <c r="B878" s="382"/>
      <c r="C878" s="382"/>
      <c r="D878" s="382"/>
      <c r="E878" s="382"/>
      <c r="F878" s="382"/>
      <c r="G878" s="382"/>
      <c r="H878" s="347"/>
      <c r="I878" s="347"/>
      <c r="J878" s="347"/>
      <c r="K878" s="347"/>
      <c r="L878" s="347"/>
      <c r="M878" s="347"/>
      <c r="N878" s="347"/>
      <c r="O878" s="347"/>
      <c r="P878" s="347"/>
      <c r="Q878" s="347"/>
      <c r="R878" s="347"/>
      <c r="S878" s="347"/>
      <c r="T878" s="347"/>
      <c r="U878" s="347"/>
      <c r="V878" s="347"/>
      <c r="W878" s="347"/>
      <c r="X878" s="347"/>
      <c r="Y878" s="347"/>
      <c r="Z878" s="347"/>
    </row>
    <row r="879" spans="1:26" ht="9.75" customHeight="1">
      <c r="A879" s="347"/>
      <c r="B879" s="382"/>
      <c r="C879" s="382"/>
      <c r="D879" s="382"/>
      <c r="E879" s="382"/>
      <c r="F879" s="382"/>
      <c r="G879" s="382"/>
      <c r="H879" s="347"/>
      <c r="I879" s="347"/>
      <c r="J879" s="347"/>
      <c r="K879" s="347"/>
      <c r="L879" s="347"/>
      <c r="M879" s="347"/>
      <c r="N879" s="347"/>
      <c r="O879" s="347"/>
      <c r="P879" s="347"/>
      <c r="Q879" s="347"/>
      <c r="R879" s="347"/>
      <c r="S879" s="347"/>
      <c r="T879" s="347"/>
      <c r="U879" s="347"/>
      <c r="V879" s="347"/>
      <c r="W879" s="347"/>
      <c r="X879" s="347"/>
      <c r="Y879" s="347"/>
      <c r="Z879" s="347"/>
    </row>
    <row r="880" spans="1:26" ht="9.75" customHeight="1">
      <c r="A880" s="347"/>
      <c r="B880" s="382"/>
      <c r="C880" s="382"/>
      <c r="D880" s="382"/>
      <c r="E880" s="382"/>
      <c r="F880" s="382"/>
      <c r="G880" s="382"/>
      <c r="H880" s="347"/>
      <c r="I880" s="347"/>
      <c r="J880" s="347"/>
      <c r="K880" s="347"/>
      <c r="L880" s="347"/>
      <c r="M880" s="347"/>
      <c r="N880" s="347"/>
      <c r="O880" s="347"/>
      <c r="P880" s="347"/>
      <c r="Q880" s="347"/>
      <c r="R880" s="347"/>
      <c r="S880" s="347"/>
      <c r="T880" s="347"/>
      <c r="U880" s="347"/>
      <c r="V880" s="347"/>
      <c r="W880" s="347"/>
      <c r="X880" s="347"/>
      <c r="Y880" s="347"/>
      <c r="Z880" s="347"/>
    </row>
    <row r="881" spans="1:26" ht="9.75" customHeight="1">
      <c r="A881" s="347"/>
      <c r="B881" s="382"/>
      <c r="C881" s="382"/>
      <c r="D881" s="382"/>
      <c r="E881" s="382"/>
      <c r="F881" s="382"/>
      <c r="G881" s="382"/>
      <c r="H881" s="347"/>
      <c r="I881" s="347"/>
      <c r="J881" s="347"/>
      <c r="K881" s="347"/>
      <c r="L881" s="347"/>
      <c r="M881" s="347"/>
      <c r="N881" s="347"/>
      <c r="O881" s="347"/>
      <c r="P881" s="347"/>
      <c r="Q881" s="347"/>
      <c r="R881" s="347"/>
      <c r="S881" s="347"/>
      <c r="T881" s="347"/>
      <c r="U881" s="347"/>
      <c r="V881" s="347"/>
      <c r="W881" s="347"/>
      <c r="X881" s="347"/>
      <c r="Y881" s="347"/>
      <c r="Z881" s="347"/>
    </row>
    <row r="882" spans="1:26" ht="9.75" customHeight="1">
      <c r="A882" s="347"/>
      <c r="B882" s="382"/>
      <c r="C882" s="382"/>
      <c r="D882" s="382"/>
      <c r="E882" s="382"/>
      <c r="F882" s="382"/>
      <c r="G882" s="382"/>
      <c r="H882" s="347"/>
      <c r="I882" s="347"/>
      <c r="J882" s="347"/>
      <c r="K882" s="347"/>
      <c r="L882" s="347"/>
      <c r="M882" s="347"/>
      <c r="N882" s="347"/>
      <c r="O882" s="347"/>
      <c r="P882" s="347"/>
      <c r="Q882" s="347"/>
      <c r="R882" s="347"/>
      <c r="S882" s="347"/>
      <c r="T882" s="347"/>
      <c r="U882" s="347"/>
      <c r="V882" s="347"/>
      <c r="W882" s="347"/>
      <c r="X882" s="347"/>
      <c r="Y882" s="347"/>
      <c r="Z882" s="347"/>
    </row>
    <row r="883" spans="1:26" ht="9.75" customHeight="1">
      <c r="A883" s="347"/>
      <c r="B883" s="382"/>
      <c r="C883" s="382"/>
      <c r="D883" s="382"/>
      <c r="E883" s="382"/>
      <c r="F883" s="382"/>
      <c r="G883" s="382"/>
      <c r="H883" s="347"/>
      <c r="I883" s="347"/>
      <c r="J883" s="347"/>
      <c r="K883" s="347"/>
      <c r="L883" s="347"/>
      <c r="M883" s="347"/>
      <c r="N883" s="347"/>
      <c r="O883" s="347"/>
      <c r="P883" s="347"/>
      <c r="Q883" s="347"/>
      <c r="R883" s="347"/>
      <c r="S883" s="347"/>
      <c r="T883" s="347"/>
      <c r="U883" s="347"/>
      <c r="V883" s="347"/>
      <c r="W883" s="347"/>
      <c r="X883" s="347"/>
      <c r="Y883" s="347"/>
      <c r="Z883" s="347"/>
    </row>
    <row r="884" spans="1:26" ht="9.75" customHeight="1">
      <c r="A884" s="347"/>
      <c r="B884" s="382"/>
      <c r="C884" s="382"/>
      <c r="D884" s="382"/>
      <c r="E884" s="382"/>
      <c r="F884" s="382"/>
      <c r="G884" s="382"/>
      <c r="H884" s="347"/>
      <c r="I884" s="347"/>
      <c r="J884" s="347"/>
      <c r="K884" s="347"/>
      <c r="L884" s="347"/>
      <c r="M884" s="347"/>
      <c r="N884" s="347"/>
      <c r="O884" s="347"/>
      <c r="P884" s="347"/>
      <c r="Q884" s="347"/>
      <c r="R884" s="347"/>
      <c r="S884" s="347"/>
      <c r="T884" s="347"/>
      <c r="U884" s="347"/>
      <c r="V884" s="347"/>
      <c r="W884" s="347"/>
      <c r="X884" s="347"/>
      <c r="Y884" s="347"/>
      <c r="Z884" s="347"/>
    </row>
    <row r="885" spans="1:26" ht="9.75" customHeight="1">
      <c r="A885" s="347"/>
      <c r="B885" s="382"/>
      <c r="C885" s="382"/>
      <c r="D885" s="382"/>
      <c r="E885" s="382"/>
      <c r="F885" s="382"/>
      <c r="G885" s="382"/>
      <c r="H885" s="347"/>
      <c r="I885" s="347"/>
      <c r="J885" s="347"/>
      <c r="K885" s="347"/>
      <c r="L885" s="347"/>
      <c r="M885" s="347"/>
      <c r="N885" s="347"/>
      <c r="O885" s="347"/>
      <c r="P885" s="347"/>
      <c r="Q885" s="347"/>
      <c r="R885" s="347"/>
      <c r="S885" s="347"/>
      <c r="T885" s="347"/>
      <c r="U885" s="347"/>
      <c r="V885" s="347"/>
      <c r="W885" s="347"/>
      <c r="X885" s="347"/>
      <c r="Y885" s="347"/>
      <c r="Z885" s="347"/>
    </row>
    <row r="886" spans="1:26" ht="9.75" customHeight="1">
      <c r="A886" s="347"/>
      <c r="B886" s="382"/>
      <c r="C886" s="382"/>
      <c r="D886" s="382"/>
      <c r="E886" s="382"/>
      <c r="F886" s="382"/>
      <c r="G886" s="382"/>
      <c r="H886" s="347"/>
      <c r="I886" s="347"/>
      <c r="J886" s="347"/>
      <c r="K886" s="347"/>
      <c r="L886" s="347"/>
      <c r="M886" s="347"/>
      <c r="N886" s="347"/>
      <c r="O886" s="347"/>
      <c r="P886" s="347"/>
      <c r="Q886" s="347"/>
      <c r="R886" s="347"/>
      <c r="S886" s="347"/>
      <c r="T886" s="347"/>
      <c r="U886" s="347"/>
      <c r="V886" s="347"/>
      <c r="W886" s="347"/>
      <c r="X886" s="347"/>
      <c r="Y886" s="347"/>
      <c r="Z886" s="347"/>
    </row>
    <row r="887" spans="1:26" ht="9.75" customHeight="1">
      <c r="A887" s="347"/>
      <c r="B887" s="382"/>
      <c r="C887" s="382"/>
      <c r="D887" s="382"/>
      <c r="E887" s="382"/>
      <c r="F887" s="382"/>
      <c r="G887" s="382"/>
      <c r="H887" s="347"/>
      <c r="I887" s="347"/>
      <c r="J887" s="347"/>
      <c r="K887" s="347"/>
      <c r="L887" s="347"/>
      <c r="M887" s="347"/>
      <c r="N887" s="347"/>
      <c r="O887" s="347"/>
      <c r="P887" s="347"/>
      <c r="Q887" s="347"/>
      <c r="R887" s="347"/>
      <c r="S887" s="347"/>
      <c r="T887" s="347"/>
      <c r="U887" s="347"/>
      <c r="V887" s="347"/>
      <c r="W887" s="347"/>
      <c r="X887" s="347"/>
      <c r="Y887" s="347"/>
      <c r="Z887" s="347"/>
    </row>
    <row r="888" spans="1:26" ht="9.75" customHeight="1">
      <c r="A888" s="347"/>
      <c r="B888" s="382"/>
      <c r="C888" s="382"/>
      <c r="D888" s="382"/>
      <c r="E888" s="382"/>
      <c r="F888" s="382"/>
      <c r="G888" s="382"/>
      <c r="H888" s="347"/>
      <c r="I888" s="347"/>
      <c r="J888" s="347"/>
      <c r="K888" s="347"/>
      <c r="L888" s="347"/>
      <c r="M888" s="347"/>
      <c r="N888" s="347"/>
      <c r="O888" s="347"/>
      <c r="P888" s="347"/>
      <c r="Q888" s="347"/>
      <c r="R888" s="347"/>
      <c r="S888" s="347"/>
      <c r="T888" s="347"/>
      <c r="U888" s="347"/>
      <c r="V888" s="347"/>
      <c r="W888" s="347"/>
      <c r="X888" s="347"/>
      <c r="Y888" s="347"/>
      <c r="Z888" s="347"/>
    </row>
    <row r="889" spans="1:26" ht="9.75" customHeight="1">
      <c r="A889" s="347"/>
      <c r="B889" s="382"/>
      <c r="C889" s="382"/>
      <c r="D889" s="382"/>
      <c r="E889" s="382"/>
      <c r="F889" s="382"/>
      <c r="G889" s="382"/>
      <c r="H889" s="347"/>
      <c r="I889" s="347"/>
      <c r="J889" s="347"/>
      <c r="K889" s="347"/>
      <c r="L889" s="347"/>
      <c r="M889" s="347"/>
      <c r="N889" s="347"/>
      <c r="O889" s="347"/>
      <c r="P889" s="347"/>
      <c r="Q889" s="347"/>
      <c r="R889" s="347"/>
      <c r="S889" s="347"/>
      <c r="T889" s="347"/>
      <c r="U889" s="347"/>
      <c r="V889" s="347"/>
      <c r="W889" s="347"/>
      <c r="X889" s="347"/>
      <c r="Y889" s="347"/>
      <c r="Z889" s="347"/>
    </row>
    <row r="890" spans="1:26" ht="9.75" customHeight="1">
      <c r="A890" s="347"/>
      <c r="B890" s="382"/>
      <c r="C890" s="382"/>
      <c r="D890" s="382"/>
      <c r="E890" s="382"/>
      <c r="F890" s="382"/>
      <c r="G890" s="382"/>
      <c r="H890" s="347"/>
      <c r="I890" s="347"/>
      <c r="J890" s="347"/>
      <c r="K890" s="347"/>
      <c r="L890" s="347"/>
      <c r="M890" s="347"/>
      <c r="N890" s="347"/>
      <c r="O890" s="347"/>
      <c r="P890" s="347"/>
      <c r="Q890" s="347"/>
      <c r="R890" s="347"/>
      <c r="S890" s="347"/>
      <c r="T890" s="347"/>
      <c r="U890" s="347"/>
      <c r="V890" s="347"/>
      <c r="W890" s="347"/>
      <c r="X890" s="347"/>
      <c r="Y890" s="347"/>
      <c r="Z890" s="347"/>
    </row>
    <row r="891" spans="1:26" ht="9.75" customHeight="1">
      <c r="A891" s="347"/>
      <c r="B891" s="382"/>
      <c r="C891" s="382"/>
      <c r="D891" s="382"/>
      <c r="E891" s="382"/>
      <c r="F891" s="382"/>
      <c r="G891" s="382"/>
      <c r="H891" s="347"/>
      <c r="I891" s="347"/>
      <c r="J891" s="347"/>
      <c r="K891" s="347"/>
      <c r="L891" s="347"/>
      <c r="M891" s="347"/>
      <c r="N891" s="347"/>
      <c r="O891" s="347"/>
      <c r="P891" s="347"/>
      <c r="Q891" s="347"/>
      <c r="R891" s="347"/>
      <c r="S891" s="347"/>
      <c r="T891" s="347"/>
      <c r="U891" s="347"/>
      <c r="V891" s="347"/>
      <c r="W891" s="347"/>
      <c r="X891" s="347"/>
      <c r="Y891" s="347"/>
      <c r="Z891" s="347"/>
    </row>
    <row r="892" spans="1:26" ht="9.75" customHeight="1">
      <c r="A892" s="347"/>
      <c r="B892" s="382"/>
      <c r="C892" s="382"/>
      <c r="D892" s="382"/>
      <c r="E892" s="382"/>
      <c r="F892" s="382"/>
      <c r="G892" s="382"/>
      <c r="H892" s="347"/>
      <c r="I892" s="347"/>
      <c r="J892" s="347"/>
      <c r="K892" s="347"/>
      <c r="L892" s="347"/>
      <c r="M892" s="347"/>
      <c r="N892" s="347"/>
      <c r="O892" s="347"/>
      <c r="P892" s="347"/>
      <c r="Q892" s="347"/>
      <c r="R892" s="347"/>
      <c r="S892" s="347"/>
      <c r="T892" s="347"/>
      <c r="U892" s="347"/>
      <c r="V892" s="347"/>
      <c r="W892" s="347"/>
      <c r="X892" s="347"/>
      <c r="Y892" s="347"/>
      <c r="Z892" s="347"/>
    </row>
    <row r="893" spans="1:26" ht="9.75" customHeight="1">
      <c r="A893" s="347"/>
      <c r="B893" s="382"/>
      <c r="C893" s="382"/>
      <c r="D893" s="382"/>
      <c r="E893" s="382"/>
      <c r="F893" s="382"/>
      <c r="G893" s="382"/>
      <c r="H893" s="347"/>
      <c r="I893" s="347"/>
      <c r="J893" s="347"/>
      <c r="K893" s="347"/>
      <c r="L893" s="347"/>
      <c r="M893" s="347"/>
      <c r="N893" s="347"/>
      <c r="O893" s="347"/>
      <c r="P893" s="347"/>
      <c r="Q893" s="347"/>
      <c r="R893" s="347"/>
      <c r="S893" s="347"/>
      <c r="T893" s="347"/>
      <c r="U893" s="347"/>
      <c r="V893" s="347"/>
      <c r="W893" s="347"/>
      <c r="X893" s="347"/>
      <c r="Y893" s="347"/>
      <c r="Z893" s="347"/>
    </row>
    <row r="894" spans="1:26" ht="9.75" customHeight="1">
      <c r="A894" s="347"/>
      <c r="B894" s="382"/>
      <c r="C894" s="382"/>
      <c r="D894" s="382"/>
      <c r="E894" s="382"/>
      <c r="F894" s="382"/>
      <c r="G894" s="382"/>
      <c r="H894" s="347"/>
      <c r="I894" s="347"/>
      <c r="J894" s="347"/>
      <c r="K894" s="347"/>
      <c r="L894" s="347"/>
      <c r="M894" s="347"/>
      <c r="N894" s="347"/>
      <c r="O894" s="347"/>
      <c r="P894" s="347"/>
      <c r="Q894" s="347"/>
      <c r="R894" s="347"/>
      <c r="S894" s="347"/>
      <c r="T894" s="347"/>
      <c r="U894" s="347"/>
      <c r="V894" s="347"/>
      <c r="W894" s="347"/>
      <c r="X894" s="347"/>
      <c r="Y894" s="347"/>
      <c r="Z894" s="347"/>
    </row>
    <row r="895" spans="1:26" ht="9.75" customHeight="1">
      <c r="A895" s="347"/>
      <c r="B895" s="382"/>
      <c r="C895" s="382"/>
      <c r="D895" s="382"/>
      <c r="E895" s="382"/>
      <c r="F895" s="382"/>
      <c r="G895" s="382"/>
      <c r="H895" s="347"/>
      <c r="I895" s="347"/>
      <c r="J895" s="347"/>
      <c r="K895" s="347"/>
      <c r="L895" s="347"/>
      <c r="M895" s="347"/>
      <c r="N895" s="347"/>
      <c r="O895" s="347"/>
      <c r="P895" s="347"/>
      <c r="Q895" s="347"/>
      <c r="R895" s="347"/>
      <c r="S895" s="347"/>
      <c r="T895" s="347"/>
      <c r="U895" s="347"/>
      <c r="V895" s="347"/>
      <c r="W895" s="347"/>
      <c r="X895" s="347"/>
      <c r="Y895" s="347"/>
      <c r="Z895" s="347"/>
    </row>
    <row r="896" spans="1:26" ht="9.75" customHeight="1">
      <c r="A896" s="347"/>
      <c r="B896" s="382"/>
      <c r="C896" s="382"/>
      <c r="D896" s="382"/>
      <c r="E896" s="382"/>
      <c r="F896" s="382"/>
      <c r="G896" s="382"/>
      <c r="H896" s="347"/>
      <c r="I896" s="347"/>
      <c r="J896" s="347"/>
      <c r="K896" s="347"/>
      <c r="L896" s="347"/>
      <c r="M896" s="347"/>
      <c r="N896" s="347"/>
      <c r="O896" s="347"/>
      <c r="P896" s="347"/>
      <c r="Q896" s="347"/>
      <c r="R896" s="347"/>
      <c r="S896" s="347"/>
      <c r="T896" s="347"/>
      <c r="U896" s="347"/>
      <c r="V896" s="347"/>
      <c r="W896" s="347"/>
      <c r="X896" s="347"/>
      <c r="Y896" s="347"/>
      <c r="Z896" s="347"/>
    </row>
    <row r="897" spans="1:26" ht="9.75" customHeight="1">
      <c r="A897" s="347"/>
      <c r="B897" s="382"/>
      <c r="C897" s="382"/>
      <c r="D897" s="382"/>
      <c r="E897" s="382"/>
      <c r="F897" s="382"/>
      <c r="G897" s="382"/>
      <c r="H897" s="347"/>
      <c r="I897" s="347"/>
      <c r="J897" s="347"/>
      <c r="K897" s="347"/>
      <c r="L897" s="347"/>
      <c r="M897" s="347"/>
      <c r="N897" s="347"/>
      <c r="O897" s="347"/>
      <c r="P897" s="347"/>
      <c r="Q897" s="347"/>
      <c r="R897" s="347"/>
      <c r="S897" s="347"/>
      <c r="T897" s="347"/>
      <c r="U897" s="347"/>
      <c r="V897" s="347"/>
      <c r="W897" s="347"/>
      <c r="X897" s="347"/>
      <c r="Y897" s="347"/>
      <c r="Z897" s="347"/>
    </row>
    <row r="898" spans="1:26" ht="9.75" customHeight="1">
      <c r="A898" s="347"/>
      <c r="B898" s="382"/>
      <c r="C898" s="382"/>
      <c r="D898" s="382"/>
      <c r="E898" s="382"/>
      <c r="F898" s="382"/>
      <c r="G898" s="382"/>
      <c r="H898" s="347"/>
      <c r="I898" s="347"/>
      <c r="J898" s="347"/>
      <c r="K898" s="347"/>
      <c r="L898" s="347"/>
      <c r="M898" s="347"/>
      <c r="N898" s="347"/>
      <c r="O898" s="347"/>
      <c r="P898" s="347"/>
      <c r="Q898" s="347"/>
      <c r="R898" s="347"/>
      <c r="S898" s="347"/>
      <c r="T898" s="347"/>
      <c r="U898" s="347"/>
      <c r="V898" s="347"/>
      <c r="W898" s="347"/>
      <c r="X898" s="347"/>
      <c r="Y898" s="347"/>
      <c r="Z898" s="347"/>
    </row>
    <row r="899" spans="1:26" ht="9.75" customHeight="1">
      <c r="A899" s="347"/>
      <c r="B899" s="382"/>
      <c r="C899" s="382"/>
      <c r="D899" s="382"/>
      <c r="E899" s="382"/>
      <c r="F899" s="382"/>
      <c r="G899" s="382"/>
      <c r="H899" s="347"/>
      <c r="I899" s="347"/>
      <c r="J899" s="347"/>
      <c r="K899" s="347"/>
      <c r="L899" s="347"/>
      <c r="M899" s="347"/>
      <c r="N899" s="347"/>
      <c r="O899" s="347"/>
      <c r="P899" s="347"/>
      <c r="Q899" s="347"/>
      <c r="R899" s="347"/>
      <c r="S899" s="347"/>
      <c r="T899" s="347"/>
      <c r="U899" s="347"/>
      <c r="V899" s="347"/>
      <c r="W899" s="347"/>
      <c r="X899" s="347"/>
      <c r="Y899" s="347"/>
      <c r="Z899" s="347"/>
    </row>
    <row r="900" spans="1:26" ht="9.75" customHeight="1">
      <c r="A900" s="347"/>
      <c r="B900" s="382"/>
      <c r="C900" s="382"/>
      <c r="D900" s="382"/>
      <c r="E900" s="382"/>
      <c r="F900" s="382"/>
      <c r="G900" s="382"/>
      <c r="H900" s="347"/>
      <c r="I900" s="347"/>
      <c r="J900" s="347"/>
      <c r="K900" s="347"/>
      <c r="L900" s="347"/>
      <c r="M900" s="347"/>
      <c r="N900" s="347"/>
      <c r="O900" s="347"/>
      <c r="P900" s="347"/>
      <c r="Q900" s="347"/>
      <c r="R900" s="347"/>
      <c r="S900" s="347"/>
      <c r="T900" s="347"/>
      <c r="U900" s="347"/>
      <c r="V900" s="347"/>
      <c r="W900" s="347"/>
      <c r="X900" s="347"/>
      <c r="Y900" s="347"/>
      <c r="Z900" s="347"/>
    </row>
    <row r="901" spans="1:26" ht="9.75" customHeight="1">
      <c r="A901" s="347"/>
      <c r="B901" s="382"/>
      <c r="C901" s="382"/>
      <c r="D901" s="382"/>
      <c r="E901" s="382"/>
      <c r="F901" s="382"/>
      <c r="G901" s="382"/>
      <c r="H901" s="347"/>
      <c r="I901" s="347"/>
      <c r="J901" s="347"/>
      <c r="K901" s="347"/>
      <c r="L901" s="347"/>
      <c r="M901" s="347"/>
      <c r="N901" s="347"/>
      <c r="O901" s="347"/>
      <c r="P901" s="347"/>
      <c r="Q901" s="347"/>
      <c r="R901" s="347"/>
      <c r="S901" s="347"/>
      <c r="T901" s="347"/>
      <c r="U901" s="347"/>
      <c r="V901" s="347"/>
      <c r="W901" s="347"/>
      <c r="X901" s="347"/>
      <c r="Y901" s="347"/>
      <c r="Z901" s="347"/>
    </row>
    <row r="902" spans="1:26" ht="9.75" customHeight="1">
      <c r="A902" s="347"/>
      <c r="B902" s="382"/>
      <c r="C902" s="382"/>
      <c r="D902" s="382"/>
      <c r="E902" s="382"/>
      <c r="F902" s="382"/>
      <c r="G902" s="382"/>
      <c r="H902" s="347"/>
      <c r="I902" s="347"/>
      <c r="J902" s="347"/>
      <c r="K902" s="347"/>
      <c r="L902" s="347"/>
      <c r="M902" s="347"/>
      <c r="N902" s="347"/>
      <c r="O902" s="347"/>
      <c r="P902" s="347"/>
      <c r="Q902" s="347"/>
      <c r="R902" s="347"/>
      <c r="S902" s="347"/>
      <c r="T902" s="347"/>
      <c r="U902" s="347"/>
      <c r="V902" s="347"/>
      <c r="W902" s="347"/>
      <c r="X902" s="347"/>
      <c r="Y902" s="347"/>
      <c r="Z902" s="347"/>
    </row>
    <row r="903" spans="1:26" ht="9.75" customHeight="1">
      <c r="A903" s="347"/>
      <c r="B903" s="382"/>
      <c r="C903" s="382"/>
      <c r="D903" s="382"/>
      <c r="E903" s="382"/>
      <c r="F903" s="382"/>
      <c r="G903" s="382"/>
      <c r="H903" s="347"/>
      <c r="I903" s="347"/>
      <c r="J903" s="347"/>
      <c r="K903" s="347"/>
      <c r="L903" s="347"/>
      <c r="M903" s="347"/>
      <c r="N903" s="347"/>
      <c r="O903" s="347"/>
      <c r="P903" s="347"/>
      <c r="Q903" s="347"/>
      <c r="R903" s="347"/>
      <c r="S903" s="347"/>
      <c r="T903" s="347"/>
      <c r="U903" s="347"/>
      <c r="V903" s="347"/>
      <c r="W903" s="347"/>
      <c r="X903" s="347"/>
      <c r="Y903" s="347"/>
      <c r="Z903" s="347"/>
    </row>
    <row r="904" spans="1:26" ht="9.75" customHeight="1">
      <c r="A904" s="347"/>
      <c r="B904" s="382"/>
      <c r="C904" s="382"/>
      <c r="D904" s="382"/>
      <c r="E904" s="382"/>
      <c r="F904" s="382"/>
      <c r="G904" s="382"/>
      <c r="H904" s="347"/>
      <c r="I904" s="347"/>
      <c r="J904" s="347"/>
      <c r="K904" s="347"/>
      <c r="L904" s="347"/>
      <c r="M904" s="347"/>
      <c r="N904" s="347"/>
      <c r="O904" s="347"/>
      <c r="P904" s="347"/>
      <c r="Q904" s="347"/>
      <c r="R904" s="347"/>
      <c r="S904" s="347"/>
      <c r="T904" s="347"/>
      <c r="U904" s="347"/>
      <c r="V904" s="347"/>
      <c r="W904" s="347"/>
      <c r="X904" s="347"/>
      <c r="Y904" s="347"/>
      <c r="Z904" s="347"/>
    </row>
    <row r="905" spans="1:26" ht="9.75" customHeight="1">
      <c r="A905" s="347"/>
      <c r="B905" s="382"/>
      <c r="C905" s="382"/>
      <c r="D905" s="382"/>
      <c r="E905" s="382"/>
      <c r="F905" s="382"/>
      <c r="G905" s="382"/>
      <c r="H905" s="347"/>
      <c r="I905" s="347"/>
      <c r="J905" s="347"/>
      <c r="K905" s="347"/>
      <c r="L905" s="347"/>
      <c r="M905" s="347"/>
      <c r="N905" s="347"/>
      <c r="O905" s="347"/>
      <c r="P905" s="347"/>
      <c r="Q905" s="347"/>
      <c r="R905" s="347"/>
      <c r="S905" s="347"/>
      <c r="T905" s="347"/>
      <c r="U905" s="347"/>
      <c r="V905" s="347"/>
      <c r="W905" s="347"/>
      <c r="X905" s="347"/>
      <c r="Y905" s="347"/>
      <c r="Z905" s="347"/>
    </row>
    <row r="906" spans="1:26" ht="9.75" customHeight="1">
      <c r="A906" s="347"/>
      <c r="B906" s="382"/>
      <c r="C906" s="382"/>
      <c r="D906" s="382"/>
      <c r="E906" s="382"/>
      <c r="F906" s="382"/>
      <c r="G906" s="382"/>
      <c r="H906" s="347"/>
      <c r="I906" s="347"/>
      <c r="J906" s="347"/>
      <c r="K906" s="347"/>
      <c r="L906" s="347"/>
      <c r="M906" s="347"/>
      <c r="N906" s="347"/>
      <c r="O906" s="347"/>
      <c r="P906" s="347"/>
      <c r="Q906" s="347"/>
      <c r="R906" s="347"/>
      <c r="S906" s="347"/>
      <c r="T906" s="347"/>
      <c r="U906" s="347"/>
      <c r="V906" s="347"/>
      <c r="W906" s="347"/>
      <c r="X906" s="347"/>
      <c r="Y906" s="347"/>
      <c r="Z906" s="347"/>
    </row>
    <row r="907" spans="1:26" ht="9.75" customHeight="1">
      <c r="A907" s="347"/>
      <c r="B907" s="382"/>
      <c r="C907" s="382"/>
      <c r="D907" s="382"/>
      <c r="E907" s="382"/>
      <c r="F907" s="382"/>
      <c r="G907" s="382"/>
      <c r="H907" s="347"/>
      <c r="I907" s="347"/>
      <c r="J907" s="347"/>
      <c r="K907" s="347"/>
      <c r="L907" s="347"/>
      <c r="M907" s="347"/>
      <c r="N907" s="347"/>
      <c r="O907" s="347"/>
      <c r="P907" s="347"/>
      <c r="Q907" s="347"/>
      <c r="R907" s="347"/>
      <c r="S907" s="347"/>
      <c r="T907" s="347"/>
      <c r="U907" s="347"/>
      <c r="V907" s="347"/>
      <c r="W907" s="347"/>
      <c r="X907" s="347"/>
      <c r="Y907" s="347"/>
      <c r="Z907" s="347"/>
    </row>
    <row r="908" spans="1:26" ht="9.75" customHeight="1">
      <c r="A908" s="347"/>
      <c r="B908" s="382"/>
      <c r="C908" s="382"/>
      <c r="D908" s="382"/>
      <c r="E908" s="382"/>
      <c r="F908" s="382"/>
      <c r="G908" s="382"/>
      <c r="H908" s="347"/>
      <c r="I908" s="347"/>
      <c r="J908" s="347"/>
      <c r="K908" s="347"/>
      <c r="L908" s="347"/>
      <c r="M908" s="347"/>
      <c r="N908" s="347"/>
      <c r="O908" s="347"/>
      <c r="P908" s="347"/>
      <c r="Q908" s="347"/>
      <c r="R908" s="347"/>
      <c r="S908" s="347"/>
      <c r="T908" s="347"/>
      <c r="U908" s="347"/>
      <c r="V908" s="347"/>
      <c r="W908" s="347"/>
      <c r="X908" s="347"/>
      <c r="Y908" s="347"/>
      <c r="Z908" s="347"/>
    </row>
    <row r="909" spans="1:26" ht="9.75" customHeight="1">
      <c r="A909" s="347"/>
      <c r="B909" s="382"/>
      <c r="C909" s="382"/>
      <c r="D909" s="382"/>
      <c r="E909" s="382"/>
      <c r="F909" s="382"/>
      <c r="G909" s="382"/>
      <c r="H909" s="347"/>
      <c r="I909" s="347"/>
      <c r="J909" s="347"/>
      <c r="K909" s="347"/>
      <c r="L909" s="347"/>
      <c r="M909" s="347"/>
      <c r="N909" s="347"/>
      <c r="O909" s="347"/>
      <c r="P909" s="347"/>
      <c r="Q909" s="347"/>
      <c r="R909" s="347"/>
      <c r="S909" s="347"/>
      <c r="T909" s="347"/>
      <c r="U909" s="347"/>
      <c r="V909" s="347"/>
      <c r="W909" s="347"/>
      <c r="X909" s="347"/>
      <c r="Y909" s="347"/>
      <c r="Z909" s="347"/>
    </row>
    <row r="910" spans="1:26" ht="9.75" customHeight="1">
      <c r="A910" s="347"/>
      <c r="B910" s="382"/>
      <c r="C910" s="382"/>
      <c r="D910" s="382"/>
      <c r="E910" s="382"/>
      <c r="F910" s="382"/>
      <c r="G910" s="382"/>
      <c r="H910" s="347"/>
      <c r="I910" s="347"/>
      <c r="J910" s="347"/>
      <c r="K910" s="347"/>
      <c r="L910" s="347"/>
      <c r="M910" s="347"/>
      <c r="N910" s="347"/>
      <c r="O910" s="347"/>
      <c r="P910" s="347"/>
      <c r="Q910" s="347"/>
      <c r="R910" s="347"/>
      <c r="S910" s="347"/>
      <c r="T910" s="347"/>
      <c r="U910" s="347"/>
      <c r="V910" s="347"/>
      <c r="W910" s="347"/>
      <c r="X910" s="347"/>
      <c r="Y910" s="347"/>
      <c r="Z910" s="347"/>
    </row>
    <row r="911" spans="1:26" ht="9.75" customHeight="1">
      <c r="A911" s="347"/>
      <c r="B911" s="382"/>
      <c r="C911" s="382"/>
      <c r="D911" s="382"/>
      <c r="E911" s="382"/>
      <c r="F911" s="382"/>
      <c r="G911" s="382"/>
      <c r="H911" s="347"/>
      <c r="I911" s="347"/>
      <c r="J911" s="347"/>
      <c r="K911" s="347"/>
      <c r="L911" s="347"/>
      <c r="M911" s="347"/>
      <c r="N911" s="347"/>
      <c r="O911" s="347"/>
      <c r="P911" s="347"/>
      <c r="Q911" s="347"/>
      <c r="R911" s="347"/>
      <c r="S911" s="347"/>
      <c r="T911" s="347"/>
      <c r="U911" s="347"/>
      <c r="V911" s="347"/>
      <c r="W911" s="347"/>
      <c r="X911" s="347"/>
      <c r="Y911" s="347"/>
      <c r="Z911" s="347"/>
    </row>
    <row r="912" spans="1:26" ht="9.75" customHeight="1">
      <c r="A912" s="347"/>
      <c r="B912" s="382"/>
      <c r="C912" s="382"/>
      <c r="D912" s="382"/>
      <c r="E912" s="382"/>
      <c r="F912" s="382"/>
      <c r="G912" s="382"/>
      <c r="H912" s="347"/>
      <c r="I912" s="347"/>
      <c r="J912" s="347"/>
      <c r="K912" s="347"/>
      <c r="L912" s="347"/>
      <c r="M912" s="347"/>
      <c r="N912" s="347"/>
      <c r="O912" s="347"/>
      <c r="P912" s="347"/>
      <c r="Q912" s="347"/>
      <c r="R912" s="347"/>
      <c r="S912" s="347"/>
      <c r="T912" s="347"/>
      <c r="U912" s="347"/>
      <c r="V912" s="347"/>
      <c r="W912" s="347"/>
      <c r="X912" s="347"/>
      <c r="Y912" s="347"/>
      <c r="Z912" s="347"/>
    </row>
    <row r="913" spans="1:26" ht="9.75" customHeight="1">
      <c r="A913" s="347"/>
      <c r="B913" s="382"/>
      <c r="C913" s="382"/>
      <c r="D913" s="382"/>
      <c r="E913" s="382"/>
      <c r="F913" s="382"/>
      <c r="G913" s="382"/>
      <c r="H913" s="347"/>
      <c r="I913" s="347"/>
      <c r="J913" s="347"/>
      <c r="K913" s="347"/>
      <c r="L913" s="347"/>
      <c r="M913" s="347"/>
      <c r="N913" s="347"/>
      <c r="O913" s="347"/>
      <c r="P913" s="347"/>
      <c r="Q913" s="347"/>
      <c r="R913" s="347"/>
      <c r="S913" s="347"/>
      <c r="T913" s="347"/>
      <c r="U913" s="347"/>
      <c r="V913" s="347"/>
      <c r="W913" s="347"/>
      <c r="X913" s="347"/>
      <c r="Y913" s="347"/>
      <c r="Z913" s="347"/>
    </row>
    <row r="914" spans="1:26" ht="9.75" customHeight="1">
      <c r="A914" s="347"/>
      <c r="B914" s="382"/>
      <c r="C914" s="382"/>
      <c r="D914" s="382"/>
      <c r="E914" s="382"/>
      <c r="F914" s="382"/>
      <c r="G914" s="382"/>
      <c r="H914" s="347"/>
      <c r="I914" s="347"/>
      <c r="J914" s="347"/>
      <c r="K914" s="347"/>
      <c r="L914" s="347"/>
      <c r="M914" s="347"/>
      <c r="N914" s="347"/>
      <c r="O914" s="347"/>
      <c r="P914" s="347"/>
      <c r="Q914" s="347"/>
      <c r="R914" s="347"/>
      <c r="S914" s="347"/>
      <c r="T914" s="347"/>
      <c r="U914" s="347"/>
      <c r="V914" s="347"/>
      <c r="W914" s="347"/>
      <c r="X914" s="347"/>
      <c r="Y914" s="347"/>
      <c r="Z914" s="347"/>
    </row>
    <row r="915" spans="1:26" ht="9.75" customHeight="1">
      <c r="A915" s="347"/>
      <c r="B915" s="382"/>
      <c r="C915" s="382"/>
      <c r="D915" s="382"/>
      <c r="E915" s="382"/>
      <c r="F915" s="382"/>
      <c r="G915" s="382"/>
      <c r="H915" s="347"/>
      <c r="I915" s="347"/>
      <c r="J915" s="347"/>
      <c r="K915" s="347"/>
      <c r="L915" s="347"/>
      <c r="M915" s="347"/>
      <c r="N915" s="347"/>
      <c r="O915" s="347"/>
      <c r="P915" s="347"/>
      <c r="Q915" s="347"/>
      <c r="R915" s="347"/>
      <c r="S915" s="347"/>
      <c r="T915" s="347"/>
      <c r="U915" s="347"/>
      <c r="V915" s="347"/>
      <c r="W915" s="347"/>
      <c r="X915" s="347"/>
      <c r="Y915" s="347"/>
      <c r="Z915" s="347"/>
    </row>
    <row r="916" spans="1:26" ht="9.75" customHeight="1">
      <c r="A916" s="347"/>
      <c r="B916" s="382"/>
      <c r="C916" s="382"/>
      <c r="D916" s="382"/>
      <c r="E916" s="382"/>
      <c r="F916" s="382"/>
      <c r="G916" s="382"/>
      <c r="H916" s="347"/>
      <c r="I916" s="347"/>
      <c r="J916" s="347"/>
      <c r="K916" s="347"/>
      <c r="L916" s="347"/>
      <c r="M916" s="347"/>
      <c r="N916" s="347"/>
      <c r="O916" s="347"/>
      <c r="P916" s="347"/>
      <c r="Q916" s="347"/>
      <c r="R916" s="347"/>
      <c r="S916" s="347"/>
      <c r="T916" s="347"/>
      <c r="U916" s="347"/>
      <c r="V916" s="347"/>
      <c r="W916" s="347"/>
      <c r="X916" s="347"/>
      <c r="Y916" s="347"/>
      <c r="Z916" s="347"/>
    </row>
    <row r="917" spans="1:26" ht="9.75" customHeight="1">
      <c r="A917" s="347"/>
      <c r="B917" s="382"/>
      <c r="C917" s="382"/>
      <c r="D917" s="382"/>
      <c r="E917" s="382"/>
      <c r="F917" s="382"/>
      <c r="G917" s="382"/>
      <c r="H917" s="347"/>
      <c r="I917" s="347"/>
      <c r="J917" s="347"/>
      <c r="K917" s="347"/>
      <c r="L917" s="347"/>
      <c r="M917" s="347"/>
      <c r="N917" s="347"/>
      <c r="O917" s="347"/>
      <c r="P917" s="347"/>
      <c r="Q917" s="347"/>
      <c r="R917" s="347"/>
      <c r="S917" s="347"/>
      <c r="T917" s="347"/>
      <c r="U917" s="347"/>
      <c r="V917" s="347"/>
      <c r="W917" s="347"/>
      <c r="X917" s="347"/>
      <c r="Y917" s="347"/>
      <c r="Z917" s="347"/>
    </row>
    <row r="918" spans="1:26" ht="9.75" customHeight="1">
      <c r="A918" s="347"/>
      <c r="B918" s="382"/>
      <c r="C918" s="382"/>
      <c r="D918" s="382"/>
      <c r="E918" s="382"/>
      <c r="F918" s="382"/>
      <c r="G918" s="382"/>
      <c r="H918" s="347"/>
      <c r="I918" s="347"/>
      <c r="J918" s="347"/>
      <c r="K918" s="347"/>
      <c r="L918" s="347"/>
      <c r="M918" s="347"/>
      <c r="N918" s="347"/>
      <c r="O918" s="347"/>
      <c r="P918" s="347"/>
      <c r="Q918" s="347"/>
      <c r="R918" s="347"/>
      <c r="S918" s="347"/>
      <c r="T918" s="347"/>
      <c r="U918" s="347"/>
      <c r="V918" s="347"/>
      <c r="W918" s="347"/>
      <c r="X918" s="347"/>
      <c r="Y918" s="347"/>
      <c r="Z918" s="347"/>
    </row>
    <row r="919" spans="1:26" ht="9.75" customHeight="1">
      <c r="A919" s="347"/>
      <c r="B919" s="382"/>
      <c r="C919" s="382"/>
      <c r="D919" s="382"/>
      <c r="E919" s="382"/>
      <c r="F919" s="382"/>
      <c r="G919" s="382"/>
      <c r="H919" s="347"/>
      <c r="I919" s="347"/>
      <c r="J919" s="347"/>
      <c r="K919" s="347"/>
      <c r="L919" s="347"/>
      <c r="M919" s="347"/>
      <c r="N919" s="347"/>
      <c r="O919" s="347"/>
      <c r="P919" s="347"/>
      <c r="Q919" s="347"/>
      <c r="R919" s="347"/>
      <c r="S919" s="347"/>
      <c r="T919" s="347"/>
      <c r="U919" s="347"/>
      <c r="V919" s="347"/>
      <c r="W919" s="347"/>
      <c r="X919" s="347"/>
      <c r="Y919" s="347"/>
      <c r="Z919" s="347"/>
    </row>
    <row r="920" spans="1:26" ht="9.75" customHeight="1">
      <c r="A920" s="347"/>
      <c r="B920" s="382"/>
      <c r="C920" s="382"/>
      <c r="D920" s="382"/>
      <c r="E920" s="382"/>
      <c r="F920" s="382"/>
      <c r="G920" s="382"/>
      <c r="H920" s="347"/>
      <c r="I920" s="347"/>
      <c r="J920" s="347"/>
      <c r="K920" s="347"/>
      <c r="L920" s="347"/>
      <c r="M920" s="347"/>
      <c r="N920" s="347"/>
      <c r="O920" s="347"/>
      <c r="P920" s="347"/>
      <c r="Q920" s="347"/>
      <c r="R920" s="347"/>
      <c r="S920" s="347"/>
      <c r="T920" s="347"/>
      <c r="U920" s="347"/>
      <c r="V920" s="347"/>
      <c r="W920" s="347"/>
      <c r="X920" s="347"/>
      <c r="Y920" s="347"/>
      <c r="Z920" s="347"/>
    </row>
    <row r="921" spans="1:26" ht="9.75" customHeight="1">
      <c r="A921" s="347"/>
      <c r="B921" s="382"/>
      <c r="C921" s="382"/>
      <c r="D921" s="382"/>
      <c r="E921" s="382"/>
      <c r="F921" s="382"/>
      <c r="G921" s="382"/>
      <c r="H921" s="347"/>
      <c r="I921" s="347"/>
      <c r="J921" s="347"/>
      <c r="K921" s="347"/>
      <c r="L921" s="347"/>
      <c r="M921" s="347"/>
      <c r="N921" s="347"/>
      <c r="O921" s="347"/>
      <c r="P921" s="347"/>
      <c r="Q921" s="347"/>
      <c r="R921" s="347"/>
      <c r="S921" s="347"/>
      <c r="T921" s="347"/>
      <c r="U921" s="347"/>
      <c r="V921" s="347"/>
      <c r="W921" s="347"/>
      <c r="X921" s="347"/>
      <c r="Y921" s="347"/>
      <c r="Z921" s="347"/>
    </row>
    <row r="922" spans="1:26" ht="9.75" customHeight="1">
      <c r="A922" s="347"/>
      <c r="B922" s="382"/>
      <c r="C922" s="382"/>
      <c r="D922" s="382"/>
      <c r="E922" s="382"/>
      <c r="F922" s="382"/>
      <c r="G922" s="382"/>
      <c r="H922" s="347"/>
      <c r="I922" s="347"/>
      <c r="J922" s="347"/>
      <c r="K922" s="347"/>
      <c r="L922" s="347"/>
      <c r="M922" s="347"/>
      <c r="N922" s="347"/>
      <c r="O922" s="347"/>
      <c r="P922" s="347"/>
      <c r="Q922" s="347"/>
      <c r="R922" s="347"/>
      <c r="S922" s="347"/>
      <c r="T922" s="347"/>
      <c r="U922" s="347"/>
      <c r="V922" s="347"/>
      <c r="W922" s="347"/>
      <c r="X922" s="347"/>
      <c r="Y922" s="347"/>
      <c r="Z922" s="347"/>
    </row>
    <row r="923" spans="1:26" ht="9.75" customHeight="1">
      <c r="A923" s="347"/>
      <c r="B923" s="382"/>
      <c r="C923" s="382"/>
      <c r="D923" s="382"/>
      <c r="E923" s="382"/>
      <c r="F923" s="382"/>
      <c r="G923" s="382"/>
      <c r="H923" s="347"/>
      <c r="I923" s="347"/>
      <c r="J923" s="347"/>
      <c r="K923" s="347"/>
      <c r="L923" s="347"/>
      <c r="M923" s="347"/>
      <c r="N923" s="347"/>
      <c r="O923" s="347"/>
      <c r="P923" s="347"/>
      <c r="Q923" s="347"/>
      <c r="R923" s="347"/>
      <c r="S923" s="347"/>
      <c r="T923" s="347"/>
      <c r="U923" s="347"/>
      <c r="V923" s="347"/>
      <c r="W923" s="347"/>
      <c r="X923" s="347"/>
      <c r="Y923" s="347"/>
      <c r="Z923" s="347"/>
    </row>
    <row r="924" spans="1:26" ht="9.75" customHeight="1">
      <c r="A924" s="347"/>
      <c r="B924" s="382"/>
      <c r="C924" s="382"/>
      <c r="D924" s="382"/>
      <c r="E924" s="382"/>
      <c r="F924" s="382"/>
      <c r="G924" s="382"/>
      <c r="H924" s="347"/>
      <c r="I924" s="347"/>
      <c r="J924" s="347"/>
      <c r="K924" s="347"/>
      <c r="L924" s="347"/>
      <c r="M924" s="347"/>
      <c r="N924" s="347"/>
      <c r="O924" s="347"/>
      <c r="P924" s="347"/>
      <c r="Q924" s="347"/>
      <c r="R924" s="347"/>
      <c r="S924" s="347"/>
      <c r="T924" s="347"/>
      <c r="U924" s="347"/>
      <c r="V924" s="347"/>
      <c r="W924" s="347"/>
      <c r="X924" s="347"/>
      <c r="Y924" s="347"/>
      <c r="Z924" s="347"/>
    </row>
    <row r="925" spans="1:26" ht="9.75" customHeight="1">
      <c r="A925" s="347"/>
      <c r="B925" s="382"/>
      <c r="C925" s="382"/>
      <c r="D925" s="382"/>
      <c r="E925" s="382"/>
      <c r="F925" s="382"/>
      <c r="G925" s="382"/>
      <c r="H925" s="347"/>
      <c r="I925" s="347"/>
      <c r="J925" s="347"/>
      <c r="K925" s="347"/>
      <c r="L925" s="347"/>
      <c r="M925" s="347"/>
      <c r="N925" s="347"/>
      <c r="O925" s="347"/>
      <c r="P925" s="347"/>
      <c r="Q925" s="347"/>
      <c r="R925" s="347"/>
      <c r="S925" s="347"/>
      <c r="T925" s="347"/>
      <c r="U925" s="347"/>
      <c r="V925" s="347"/>
      <c r="W925" s="347"/>
      <c r="X925" s="347"/>
      <c r="Y925" s="347"/>
      <c r="Z925" s="347"/>
    </row>
    <row r="926" spans="1:26" ht="9.75" customHeight="1">
      <c r="A926" s="347"/>
      <c r="B926" s="382"/>
      <c r="C926" s="382"/>
      <c r="D926" s="382"/>
      <c r="E926" s="382"/>
      <c r="F926" s="382"/>
      <c r="G926" s="382"/>
      <c r="H926" s="347"/>
      <c r="I926" s="347"/>
      <c r="J926" s="347"/>
      <c r="K926" s="347"/>
      <c r="L926" s="347"/>
      <c r="M926" s="347"/>
      <c r="N926" s="347"/>
      <c r="O926" s="347"/>
      <c r="P926" s="347"/>
      <c r="Q926" s="347"/>
      <c r="R926" s="347"/>
      <c r="S926" s="347"/>
      <c r="T926" s="347"/>
      <c r="U926" s="347"/>
      <c r="V926" s="347"/>
      <c r="W926" s="347"/>
      <c r="X926" s="347"/>
      <c r="Y926" s="347"/>
      <c r="Z926" s="347"/>
    </row>
    <row r="927" spans="1:26" ht="9.75" customHeight="1">
      <c r="A927" s="347"/>
      <c r="B927" s="382"/>
      <c r="C927" s="382"/>
      <c r="D927" s="382"/>
      <c r="E927" s="382"/>
      <c r="F927" s="382"/>
      <c r="G927" s="382"/>
      <c r="H927" s="347"/>
      <c r="I927" s="347"/>
      <c r="J927" s="347"/>
      <c r="K927" s="347"/>
      <c r="L927" s="347"/>
      <c r="M927" s="347"/>
      <c r="N927" s="347"/>
      <c r="O927" s="347"/>
      <c r="P927" s="347"/>
      <c r="Q927" s="347"/>
      <c r="R927" s="347"/>
      <c r="S927" s="347"/>
      <c r="T927" s="347"/>
      <c r="U927" s="347"/>
      <c r="V927" s="347"/>
      <c r="W927" s="347"/>
      <c r="X927" s="347"/>
      <c r="Y927" s="347"/>
      <c r="Z927" s="347"/>
    </row>
    <row r="928" spans="1:26" ht="9.75" customHeight="1">
      <c r="A928" s="347"/>
      <c r="B928" s="382"/>
      <c r="C928" s="382"/>
      <c r="D928" s="382"/>
      <c r="E928" s="382"/>
      <c r="F928" s="382"/>
      <c r="G928" s="382"/>
      <c r="H928" s="347"/>
      <c r="I928" s="347"/>
      <c r="J928" s="347"/>
      <c r="K928" s="347"/>
      <c r="L928" s="347"/>
      <c r="M928" s="347"/>
      <c r="N928" s="347"/>
      <c r="O928" s="347"/>
      <c r="P928" s="347"/>
      <c r="Q928" s="347"/>
      <c r="R928" s="347"/>
      <c r="S928" s="347"/>
      <c r="T928" s="347"/>
      <c r="U928" s="347"/>
      <c r="V928" s="347"/>
      <c r="W928" s="347"/>
      <c r="X928" s="347"/>
      <c r="Y928" s="347"/>
      <c r="Z928" s="347"/>
    </row>
    <row r="929" spans="1:26" ht="9.75" customHeight="1">
      <c r="A929" s="347"/>
      <c r="B929" s="382"/>
      <c r="C929" s="382"/>
      <c r="D929" s="382"/>
      <c r="E929" s="382"/>
      <c r="F929" s="382"/>
      <c r="G929" s="382"/>
      <c r="H929" s="347"/>
      <c r="I929" s="347"/>
      <c r="J929" s="347"/>
      <c r="K929" s="347"/>
      <c r="L929" s="347"/>
      <c r="M929" s="347"/>
      <c r="N929" s="347"/>
      <c r="O929" s="347"/>
      <c r="P929" s="347"/>
      <c r="Q929" s="347"/>
      <c r="R929" s="347"/>
      <c r="S929" s="347"/>
      <c r="T929" s="347"/>
      <c r="U929" s="347"/>
      <c r="V929" s="347"/>
      <c r="W929" s="347"/>
      <c r="X929" s="347"/>
      <c r="Y929" s="347"/>
      <c r="Z929" s="347"/>
    </row>
    <row r="930" spans="1:26" ht="9.75" customHeight="1">
      <c r="A930" s="347"/>
      <c r="B930" s="382"/>
      <c r="C930" s="382"/>
      <c r="D930" s="382"/>
      <c r="E930" s="382"/>
      <c r="F930" s="382"/>
      <c r="G930" s="382"/>
      <c r="H930" s="347"/>
      <c r="I930" s="347"/>
      <c r="J930" s="347"/>
      <c r="K930" s="347"/>
      <c r="L930" s="347"/>
      <c r="M930" s="347"/>
      <c r="N930" s="347"/>
      <c r="O930" s="347"/>
      <c r="P930" s="347"/>
      <c r="Q930" s="347"/>
      <c r="R930" s="347"/>
      <c r="S930" s="347"/>
      <c r="T930" s="347"/>
      <c r="U930" s="347"/>
      <c r="V930" s="347"/>
      <c r="W930" s="347"/>
      <c r="X930" s="347"/>
      <c r="Y930" s="347"/>
      <c r="Z930" s="347"/>
    </row>
    <row r="931" spans="1:26" ht="9.75" customHeight="1">
      <c r="A931" s="347"/>
      <c r="B931" s="382"/>
      <c r="C931" s="382"/>
      <c r="D931" s="382"/>
      <c r="E931" s="382"/>
      <c r="F931" s="382"/>
      <c r="G931" s="382"/>
      <c r="H931" s="347"/>
      <c r="I931" s="347"/>
      <c r="J931" s="347"/>
      <c r="K931" s="347"/>
      <c r="L931" s="347"/>
      <c r="M931" s="347"/>
      <c r="N931" s="347"/>
      <c r="O931" s="347"/>
      <c r="P931" s="347"/>
      <c r="Q931" s="347"/>
      <c r="R931" s="347"/>
      <c r="S931" s="347"/>
      <c r="T931" s="347"/>
      <c r="U931" s="347"/>
      <c r="V931" s="347"/>
      <c r="W931" s="347"/>
      <c r="X931" s="347"/>
      <c r="Y931" s="347"/>
      <c r="Z931" s="347"/>
    </row>
    <row r="932" spans="1:26" ht="9.75" customHeight="1">
      <c r="A932" s="347"/>
      <c r="B932" s="382"/>
      <c r="C932" s="382"/>
      <c r="D932" s="382"/>
      <c r="E932" s="382"/>
      <c r="F932" s="382"/>
      <c r="G932" s="382"/>
      <c r="H932" s="347"/>
      <c r="I932" s="347"/>
      <c r="J932" s="347"/>
      <c r="K932" s="347"/>
      <c r="L932" s="347"/>
      <c r="M932" s="347"/>
      <c r="N932" s="347"/>
      <c r="O932" s="347"/>
      <c r="P932" s="347"/>
      <c r="Q932" s="347"/>
      <c r="R932" s="347"/>
      <c r="S932" s="347"/>
      <c r="T932" s="347"/>
      <c r="U932" s="347"/>
      <c r="V932" s="347"/>
      <c r="W932" s="347"/>
      <c r="X932" s="347"/>
      <c r="Y932" s="347"/>
      <c r="Z932" s="347"/>
    </row>
    <row r="933" spans="1:26" ht="9.75" customHeight="1">
      <c r="A933" s="347"/>
      <c r="B933" s="382"/>
      <c r="C933" s="382"/>
      <c r="D933" s="382"/>
      <c r="E933" s="382"/>
      <c r="F933" s="382"/>
      <c r="G933" s="382"/>
      <c r="H933" s="347"/>
      <c r="I933" s="347"/>
      <c r="J933" s="347"/>
      <c r="K933" s="347"/>
      <c r="L933" s="347"/>
      <c r="M933" s="347"/>
      <c r="N933" s="347"/>
      <c r="O933" s="347"/>
      <c r="P933" s="347"/>
      <c r="Q933" s="347"/>
      <c r="R933" s="347"/>
      <c r="S933" s="347"/>
      <c r="T933" s="347"/>
      <c r="U933" s="347"/>
      <c r="V933" s="347"/>
      <c r="W933" s="347"/>
      <c r="X933" s="347"/>
      <c r="Y933" s="347"/>
      <c r="Z933" s="347"/>
    </row>
    <row r="934" spans="1:26" ht="9.75" customHeight="1">
      <c r="A934" s="347"/>
      <c r="B934" s="382"/>
      <c r="C934" s="382"/>
      <c r="D934" s="382"/>
      <c r="E934" s="382"/>
      <c r="F934" s="382"/>
      <c r="G934" s="382"/>
      <c r="H934" s="347"/>
      <c r="I934" s="347"/>
      <c r="J934" s="347"/>
      <c r="K934" s="347"/>
      <c r="L934" s="347"/>
      <c r="M934" s="347"/>
      <c r="N934" s="347"/>
      <c r="O934" s="347"/>
      <c r="P934" s="347"/>
      <c r="Q934" s="347"/>
      <c r="R934" s="347"/>
      <c r="S934" s="347"/>
      <c r="T934" s="347"/>
      <c r="U934" s="347"/>
      <c r="V934" s="347"/>
      <c r="W934" s="347"/>
      <c r="X934" s="347"/>
      <c r="Y934" s="347"/>
      <c r="Z934" s="347"/>
    </row>
    <row r="935" spans="1:26" ht="9.75" customHeight="1">
      <c r="A935" s="347"/>
      <c r="B935" s="382"/>
      <c r="C935" s="382"/>
      <c r="D935" s="382"/>
      <c r="E935" s="382"/>
      <c r="F935" s="382"/>
      <c r="G935" s="382"/>
      <c r="H935" s="347"/>
      <c r="I935" s="347"/>
      <c r="J935" s="347"/>
      <c r="K935" s="347"/>
      <c r="L935" s="347"/>
      <c r="M935" s="347"/>
      <c r="N935" s="347"/>
      <c r="O935" s="347"/>
      <c r="P935" s="347"/>
      <c r="Q935" s="347"/>
      <c r="R935" s="347"/>
      <c r="S935" s="347"/>
      <c r="T935" s="347"/>
      <c r="U935" s="347"/>
      <c r="V935" s="347"/>
      <c r="W935" s="347"/>
      <c r="X935" s="347"/>
      <c r="Y935" s="347"/>
      <c r="Z935" s="347"/>
    </row>
    <row r="936" spans="1:26" ht="9.75" customHeight="1">
      <c r="A936" s="347"/>
      <c r="B936" s="382"/>
      <c r="C936" s="382"/>
      <c r="D936" s="382"/>
      <c r="E936" s="382"/>
      <c r="F936" s="382"/>
      <c r="G936" s="382"/>
      <c r="H936" s="347"/>
      <c r="I936" s="347"/>
      <c r="J936" s="347"/>
      <c r="K936" s="347"/>
      <c r="L936" s="347"/>
      <c r="M936" s="347"/>
      <c r="N936" s="347"/>
      <c r="O936" s="347"/>
      <c r="P936" s="347"/>
      <c r="Q936" s="347"/>
      <c r="R936" s="347"/>
      <c r="S936" s="347"/>
      <c r="T936" s="347"/>
      <c r="U936" s="347"/>
      <c r="V936" s="347"/>
      <c r="W936" s="347"/>
      <c r="X936" s="347"/>
      <c r="Y936" s="347"/>
      <c r="Z936" s="347"/>
    </row>
    <row r="937" spans="1:26" ht="9.75" customHeight="1">
      <c r="A937" s="347"/>
      <c r="B937" s="382"/>
      <c r="C937" s="382"/>
      <c r="D937" s="382"/>
      <c r="E937" s="382"/>
      <c r="F937" s="382"/>
      <c r="G937" s="382"/>
      <c r="H937" s="347"/>
      <c r="I937" s="347"/>
      <c r="J937" s="347"/>
      <c r="K937" s="347"/>
      <c r="L937" s="347"/>
      <c r="M937" s="347"/>
      <c r="N937" s="347"/>
      <c r="O937" s="347"/>
      <c r="P937" s="347"/>
      <c r="Q937" s="347"/>
      <c r="R937" s="347"/>
      <c r="S937" s="347"/>
      <c r="T937" s="347"/>
      <c r="U937" s="347"/>
      <c r="V937" s="347"/>
      <c r="W937" s="347"/>
      <c r="X937" s="347"/>
      <c r="Y937" s="347"/>
      <c r="Z937" s="347"/>
    </row>
    <row r="938" spans="1:26" ht="9.75" customHeight="1">
      <c r="A938" s="347"/>
      <c r="B938" s="382"/>
      <c r="C938" s="382"/>
      <c r="D938" s="382"/>
      <c r="E938" s="382"/>
      <c r="F938" s="382"/>
      <c r="G938" s="382"/>
      <c r="H938" s="347"/>
      <c r="I938" s="347"/>
      <c r="J938" s="347"/>
      <c r="K938" s="347"/>
      <c r="L938" s="347"/>
      <c r="M938" s="347"/>
      <c r="N938" s="347"/>
      <c r="O938" s="347"/>
      <c r="P938" s="347"/>
      <c r="Q938" s="347"/>
      <c r="R938" s="347"/>
      <c r="S938" s="347"/>
      <c r="T938" s="347"/>
      <c r="U938" s="347"/>
      <c r="V938" s="347"/>
      <c r="W938" s="347"/>
      <c r="X938" s="347"/>
      <c r="Y938" s="347"/>
      <c r="Z938" s="347"/>
    </row>
    <row r="939" spans="1:26" ht="9.75" customHeight="1">
      <c r="A939" s="347"/>
      <c r="B939" s="382"/>
      <c r="C939" s="382"/>
      <c r="D939" s="382"/>
      <c r="E939" s="382"/>
      <c r="F939" s="382"/>
      <c r="G939" s="382"/>
      <c r="H939" s="347"/>
      <c r="I939" s="347"/>
      <c r="J939" s="347"/>
      <c r="K939" s="347"/>
      <c r="L939" s="347"/>
      <c r="M939" s="347"/>
      <c r="N939" s="347"/>
      <c r="O939" s="347"/>
      <c r="P939" s="347"/>
      <c r="Q939" s="347"/>
      <c r="R939" s="347"/>
      <c r="S939" s="347"/>
      <c r="T939" s="347"/>
      <c r="U939" s="347"/>
      <c r="V939" s="347"/>
      <c r="W939" s="347"/>
      <c r="X939" s="347"/>
      <c r="Y939" s="347"/>
      <c r="Z939" s="347"/>
    </row>
    <row r="940" spans="1:26" ht="9.75" customHeight="1">
      <c r="A940" s="347"/>
      <c r="B940" s="382"/>
      <c r="C940" s="382"/>
      <c r="D940" s="382"/>
      <c r="E940" s="382"/>
      <c r="F940" s="382"/>
      <c r="G940" s="382"/>
      <c r="H940" s="347"/>
      <c r="I940" s="347"/>
      <c r="J940" s="347"/>
      <c r="K940" s="347"/>
      <c r="L940" s="347"/>
      <c r="M940" s="347"/>
      <c r="N940" s="347"/>
      <c r="O940" s="347"/>
      <c r="P940" s="347"/>
      <c r="Q940" s="347"/>
      <c r="R940" s="347"/>
      <c r="S940" s="347"/>
      <c r="T940" s="347"/>
      <c r="U940" s="347"/>
      <c r="V940" s="347"/>
      <c r="W940" s="347"/>
      <c r="X940" s="347"/>
      <c r="Y940" s="347"/>
      <c r="Z940" s="347"/>
    </row>
    <row r="941" spans="1:26" ht="9.75" customHeight="1">
      <c r="A941" s="347"/>
      <c r="B941" s="382"/>
      <c r="C941" s="382"/>
      <c r="D941" s="382"/>
      <c r="E941" s="382"/>
      <c r="F941" s="382"/>
      <c r="G941" s="382"/>
      <c r="H941" s="347"/>
      <c r="I941" s="347"/>
      <c r="J941" s="347"/>
      <c r="K941" s="347"/>
      <c r="L941" s="347"/>
      <c r="M941" s="347"/>
      <c r="N941" s="347"/>
      <c r="O941" s="347"/>
      <c r="P941" s="347"/>
      <c r="Q941" s="347"/>
      <c r="R941" s="347"/>
      <c r="S941" s="347"/>
      <c r="T941" s="347"/>
      <c r="U941" s="347"/>
      <c r="V941" s="347"/>
      <c r="W941" s="347"/>
      <c r="X941" s="347"/>
      <c r="Y941" s="347"/>
      <c r="Z941" s="347"/>
    </row>
    <row r="942" spans="1:26" ht="9.75" customHeight="1">
      <c r="A942" s="347"/>
      <c r="B942" s="382"/>
      <c r="C942" s="382"/>
      <c r="D942" s="382"/>
      <c r="E942" s="382"/>
      <c r="F942" s="382"/>
      <c r="G942" s="382"/>
      <c r="H942" s="347"/>
      <c r="I942" s="347"/>
      <c r="J942" s="347"/>
      <c r="K942" s="347"/>
      <c r="L942" s="347"/>
      <c r="M942" s="347"/>
      <c r="N942" s="347"/>
      <c r="O942" s="347"/>
      <c r="P942" s="347"/>
      <c r="Q942" s="347"/>
      <c r="R942" s="347"/>
      <c r="S942" s="347"/>
      <c r="T942" s="347"/>
      <c r="U942" s="347"/>
      <c r="V942" s="347"/>
      <c r="W942" s="347"/>
      <c r="X942" s="347"/>
      <c r="Y942" s="347"/>
      <c r="Z942" s="347"/>
    </row>
    <row r="943" spans="1:26" ht="9.75" customHeight="1">
      <c r="A943" s="347"/>
      <c r="B943" s="382"/>
      <c r="C943" s="382"/>
      <c r="D943" s="382"/>
      <c r="E943" s="382"/>
      <c r="F943" s="382"/>
      <c r="G943" s="382"/>
      <c r="H943" s="347"/>
      <c r="I943" s="347"/>
      <c r="J943" s="347"/>
      <c r="K943" s="347"/>
      <c r="L943" s="347"/>
      <c r="M943" s="347"/>
      <c r="N943" s="347"/>
      <c r="O943" s="347"/>
      <c r="P943" s="347"/>
      <c r="Q943" s="347"/>
      <c r="R943" s="347"/>
      <c r="S943" s="347"/>
      <c r="T943" s="347"/>
      <c r="U943" s="347"/>
      <c r="V943" s="347"/>
      <c r="W943" s="347"/>
      <c r="X943" s="347"/>
      <c r="Y943" s="347"/>
      <c r="Z943" s="347"/>
    </row>
    <row r="944" spans="1:26" ht="9.75" customHeight="1">
      <c r="A944" s="347"/>
      <c r="B944" s="382"/>
      <c r="C944" s="382"/>
      <c r="D944" s="382"/>
      <c r="E944" s="382"/>
      <c r="F944" s="382"/>
      <c r="G944" s="382"/>
      <c r="H944" s="347"/>
      <c r="I944" s="347"/>
      <c r="J944" s="347"/>
      <c r="K944" s="347"/>
      <c r="L944" s="347"/>
      <c r="M944" s="347"/>
      <c r="N944" s="347"/>
      <c r="O944" s="347"/>
      <c r="P944" s="347"/>
      <c r="Q944" s="347"/>
      <c r="R944" s="347"/>
      <c r="S944" s="347"/>
      <c r="T944" s="347"/>
      <c r="U944" s="347"/>
      <c r="V944" s="347"/>
      <c r="W944" s="347"/>
      <c r="X944" s="347"/>
      <c r="Y944" s="347"/>
      <c r="Z944" s="347"/>
    </row>
    <row r="945" spans="1:26" ht="9.75" customHeight="1">
      <c r="A945" s="347"/>
      <c r="B945" s="382"/>
      <c r="C945" s="382"/>
      <c r="D945" s="382"/>
      <c r="E945" s="382"/>
      <c r="F945" s="382"/>
      <c r="G945" s="382"/>
      <c r="H945" s="347"/>
      <c r="I945" s="347"/>
      <c r="J945" s="347"/>
      <c r="K945" s="347"/>
      <c r="L945" s="347"/>
      <c r="M945" s="347"/>
      <c r="N945" s="347"/>
      <c r="O945" s="347"/>
      <c r="P945" s="347"/>
      <c r="Q945" s="347"/>
      <c r="R945" s="347"/>
      <c r="S945" s="347"/>
      <c r="T945" s="347"/>
      <c r="U945" s="347"/>
      <c r="V945" s="347"/>
      <c r="W945" s="347"/>
      <c r="X945" s="347"/>
      <c r="Y945" s="347"/>
      <c r="Z945" s="347"/>
    </row>
    <row r="946" spans="1:26" ht="9.75" customHeight="1">
      <c r="A946" s="347"/>
      <c r="B946" s="382"/>
      <c r="C946" s="382"/>
      <c r="D946" s="382"/>
      <c r="E946" s="382"/>
      <c r="F946" s="382"/>
      <c r="G946" s="382"/>
      <c r="H946" s="347"/>
      <c r="I946" s="347"/>
      <c r="J946" s="347"/>
      <c r="K946" s="347"/>
      <c r="L946" s="347"/>
      <c r="M946" s="347"/>
      <c r="N946" s="347"/>
      <c r="O946" s="347"/>
      <c r="P946" s="347"/>
      <c r="Q946" s="347"/>
      <c r="R946" s="347"/>
      <c r="S946" s="347"/>
      <c r="T946" s="347"/>
      <c r="U946" s="347"/>
      <c r="V946" s="347"/>
      <c r="W946" s="347"/>
      <c r="X946" s="347"/>
      <c r="Y946" s="347"/>
      <c r="Z946" s="347"/>
    </row>
    <row r="947" spans="1:26" ht="9.75" customHeight="1">
      <c r="A947" s="347"/>
      <c r="B947" s="382"/>
      <c r="C947" s="382"/>
      <c r="D947" s="382"/>
      <c r="E947" s="382"/>
      <c r="F947" s="382"/>
      <c r="G947" s="382"/>
      <c r="H947" s="347"/>
      <c r="I947" s="347"/>
      <c r="J947" s="347"/>
      <c r="K947" s="347"/>
      <c r="L947" s="347"/>
      <c r="M947" s="347"/>
      <c r="N947" s="347"/>
      <c r="O947" s="347"/>
      <c r="P947" s="347"/>
      <c r="Q947" s="347"/>
      <c r="R947" s="347"/>
      <c r="S947" s="347"/>
      <c r="T947" s="347"/>
      <c r="U947" s="347"/>
      <c r="V947" s="347"/>
      <c r="W947" s="347"/>
      <c r="X947" s="347"/>
      <c r="Y947" s="347"/>
      <c r="Z947" s="347"/>
    </row>
    <row r="948" spans="1:26" ht="9.75" customHeight="1">
      <c r="A948" s="347"/>
      <c r="B948" s="382"/>
      <c r="C948" s="382"/>
      <c r="D948" s="382"/>
      <c r="E948" s="382"/>
      <c r="F948" s="382"/>
      <c r="G948" s="382"/>
      <c r="H948" s="347"/>
      <c r="I948" s="347"/>
      <c r="J948" s="347"/>
      <c r="K948" s="347"/>
      <c r="L948" s="347"/>
      <c r="M948" s="347"/>
      <c r="N948" s="347"/>
      <c r="O948" s="347"/>
      <c r="P948" s="347"/>
      <c r="Q948" s="347"/>
      <c r="R948" s="347"/>
      <c r="S948" s="347"/>
      <c r="T948" s="347"/>
      <c r="U948" s="347"/>
      <c r="V948" s="347"/>
      <c r="W948" s="347"/>
      <c r="X948" s="347"/>
      <c r="Y948" s="347"/>
      <c r="Z948" s="347"/>
    </row>
    <row r="949" spans="1:26" ht="9.75" customHeight="1">
      <c r="A949" s="347"/>
      <c r="B949" s="382"/>
      <c r="C949" s="382"/>
      <c r="D949" s="382"/>
      <c r="E949" s="382"/>
      <c r="F949" s="382"/>
      <c r="G949" s="382"/>
      <c r="H949" s="347"/>
      <c r="I949" s="347"/>
      <c r="J949" s="347"/>
      <c r="K949" s="347"/>
      <c r="L949" s="347"/>
      <c r="M949" s="347"/>
      <c r="N949" s="347"/>
      <c r="O949" s="347"/>
      <c r="P949" s="347"/>
      <c r="Q949" s="347"/>
      <c r="R949" s="347"/>
      <c r="S949" s="347"/>
      <c r="T949" s="347"/>
      <c r="U949" s="347"/>
      <c r="V949" s="347"/>
      <c r="W949" s="347"/>
      <c r="X949" s="347"/>
      <c r="Y949" s="347"/>
      <c r="Z949" s="347"/>
    </row>
    <row r="950" spans="1:26" ht="9.75" customHeight="1">
      <c r="A950" s="347"/>
      <c r="B950" s="382"/>
      <c r="C950" s="382"/>
      <c r="D950" s="382"/>
      <c r="E950" s="382"/>
      <c r="F950" s="382"/>
      <c r="G950" s="382"/>
      <c r="H950" s="347"/>
      <c r="I950" s="347"/>
      <c r="J950" s="347"/>
      <c r="K950" s="347"/>
      <c r="L950" s="347"/>
      <c r="M950" s="347"/>
      <c r="N950" s="347"/>
      <c r="O950" s="347"/>
      <c r="P950" s="347"/>
      <c r="Q950" s="347"/>
      <c r="R950" s="347"/>
      <c r="S950" s="347"/>
      <c r="T950" s="347"/>
      <c r="U950" s="347"/>
      <c r="V950" s="347"/>
      <c r="W950" s="347"/>
      <c r="X950" s="347"/>
      <c r="Y950" s="347"/>
      <c r="Z950" s="347"/>
    </row>
    <row r="951" spans="1:26" ht="9.75" customHeight="1">
      <c r="A951" s="347"/>
      <c r="B951" s="382"/>
      <c r="C951" s="382"/>
      <c r="D951" s="382"/>
      <c r="E951" s="382"/>
      <c r="F951" s="382"/>
      <c r="G951" s="382"/>
      <c r="H951" s="347"/>
      <c r="I951" s="347"/>
      <c r="J951" s="347"/>
      <c r="K951" s="347"/>
      <c r="L951" s="347"/>
      <c r="M951" s="347"/>
      <c r="N951" s="347"/>
      <c r="O951" s="347"/>
      <c r="P951" s="347"/>
      <c r="Q951" s="347"/>
      <c r="R951" s="347"/>
      <c r="S951" s="347"/>
      <c r="T951" s="347"/>
      <c r="U951" s="347"/>
      <c r="V951" s="347"/>
      <c r="W951" s="347"/>
      <c r="X951" s="347"/>
      <c r="Y951" s="347"/>
      <c r="Z951" s="347"/>
    </row>
    <row r="952" spans="1:26" ht="9.75" customHeight="1">
      <c r="A952" s="347"/>
      <c r="B952" s="382"/>
      <c r="C952" s="382"/>
      <c r="D952" s="382"/>
      <c r="E952" s="382"/>
      <c r="F952" s="382"/>
      <c r="G952" s="382"/>
      <c r="H952" s="347"/>
      <c r="I952" s="347"/>
      <c r="J952" s="347"/>
      <c r="K952" s="347"/>
      <c r="L952" s="347"/>
      <c r="M952" s="347"/>
      <c r="N952" s="347"/>
      <c r="O952" s="347"/>
      <c r="P952" s="347"/>
      <c r="Q952" s="347"/>
      <c r="R952" s="347"/>
      <c r="S952" s="347"/>
      <c r="T952" s="347"/>
      <c r="U952" s="347"/>
      <c r="V952" s="347"/>
      <c r="W952" s="347"/>
      <c r="X952" s="347"/>
      <c r="Y952" s="347"/>
      <c r="Z952" s="347"/>
    </row>
    <row r="953" spans="1:26" ht="9.75" customHeight="1">
      <c r="A953" s="347"/>
      <c r="B953" s="382"/>
      <c r="C953" s="382"/>
      <c r="D953" s="382"/>
      <c r="E953" s="382"/>
      <c r="F953" s="382"/>
      <c r="G953" s="382"/>
      <c r="H953" s="347"/>
      <c r="I953" s="347"/>
      <c r="J953" s="347"/>
      <c r="K953" s="347"/>
      <c r="L953" s="347"/>
      <c r="M953" s="347"/>
      <c r="N953" s="347"/>
      <c r="O953" s="347"/>
      <c r="P953" s="347"/>
      <c r="Q953" s="347"/>
      <c r="R953" s="347"/>
      <c r="S953" s="347"/>
      <c r="T953" s="347"/>
      <c r="U953" s="347"/>
      <c r="V953" s="347"/>
      <c r="W953" s="347"/>
      <c r="X953" s="347"/>
      <c r="Y953" s="347"/>
      <c r="Z953" s="347"/>
    </row>
    <row r="954" spans="1:26" ht="9.75" customHeight="1">
      <c r="A954" s="347"/>
      <c r="B954" s="382"/>
      <c r="C954" s="382"/>
      <c r="D954" s="382"/>
      <c r="E954" s="382"/>
      <c r="F954" s="382"/>
      <c r="G954" s="382"/>
      <c r="H954" s="347"/>
      <c r="I954" s="347"/>
      <c r="J954" s="347"/>
      <c r="K954" s="347"/>
      <c r="L954" s="347"/>
      <c r="M954" s="347"/>
      <c r="N954" s="347"/>
      <c r="O954" s="347"/>
      <c r="P954" s="347"/>
      <c r="Q954" s="347"/>
      <c r="R954" s="347"/>
      <c r="S954" s="347"/>
      <c r="T954" s="347"/>
      <c r="U954" s="347"/>
      <c r="V954" s="347"/>
      <c r="W954" s="347"/>
      <c r="X954" s="347"/>
      <c r="Y954" s="347"/>
      <c r="Z954" s="347"/>
    </row>
    <row r="955" spans="1:26" ht="9.75" customHeight="1">
      <c r="A955" s="347"/>
      <c r="B955" s="382"/>
      <c r="C955" s="382"/>
      <c r="D955" s="382"/>
      <c r="E955" s="382"/>
      <c r="F955" s="382"/>
      <c r="G955" s="382"/>
      <c r="H955" s="347"/>
      <c r="I955" s="347"/>
      <c r="J955" s="347"/>
      <c r="K955" s="347"/>
      <c r="L955" s="347"/>
      <c r="M955" s="347"/>
      <c r="N955" s="347"/>
      <c r="O955" s="347"/>
      <c r="P955" s="347"/>
      <c r="Q955" s="347"/>
      <c r="R955" s="347"/>
      <c r="S955" s="347"/>
      <c r="T955" s="347"/>
      <c r="U955" s="347"/>
      <c r="V955" s="347"/>
      <c r="W955" s="347"/>
      <c r="X955" s="347"/>
      <c r="Y955" s="347"/>
      <c r="Z955" s="347"/>
    </row>
    <row r="956" spans="1:26" ht="9.75" customHeight="1">
      <c r="A956" s="347"/>
      <c r="B956" s="382"/>
      <c r="C956" s="382"/>
      <c r="D956" s="382"/>
      <c r="E956" s="382"/>
      <c r="F956" s="382"/>
      <c r="G956" s="382"/>
      <c r="H956" s="347"/>
      <c r="I956" s="347"/>
      <c r="J956" s="347"/>
      <c r="K956" s="347"/>
      <c r="L956" s="347"/>
      <c r="M956" s="347"/>
      <c r="N956" s="347"/>
      <c r="O956" s="347"/>
      <c r="P956" s="347"/>
      <c r="Q956" s="347"/>
      <c r="R956" s="347"/>
      <c r="S956" s="347"/>
      <c r="T956" s="347"/>
      <c r="U956" s="347"/>
      <c r="V956" s="347"/>
      <c r="W956" s="347"/>
      <c r="X956" s="347"/>
      <c r="Y956" s="347"/>
      <c r="Z956" s="347"/>
    </row>
    <row r="957" spans="1:26" ht="9.75" customHeight="1">
      <c r="A957" s="347"/>
      <c r="B957" s="382"/>
      <c r="C957" s="382"/>
      <c r="D957" s="382"/>
      <c r="E957" s="382"/>
      <c r="F957" s="382"/>
      <c r="G957" s="382"/>
      <c r="H957" s="347"/>
      <c r="I957" s="347"/>
      <c r="J957" s="347"/>
      <c r="K957" s="347"/>
      <c r="L957" s="347"/>
      <c r="M957" s="347"/>
      <c r="N957" s="347"/>
      <c r="O957" s="347"/>
      <c r="P957" s="347"/>
      <c r="Q957" s="347"/>
      <c r="R957" s="347"/>
      <c r="S957" s="347"/>
      <c r="T957" s="347"/>
      <c r="U957" s="347"/>
      <c r="V957" s="347"/>
      <c r="W957" s="347"/>
      <c r="X957" s="347"/>
      <c r="Y957" s="347"/>
      <c r="Z957" s="347"/>
    </row>
    <row r="958" spans="1:26" ht="9.75" customHeight="1">
      <c r="A958" s="347"/>
      <c r="B958" s="382"/>
      <c r="C958" s="382"/>
      <c r="D958" s="382"/>
      <c r="E958" s="382"/>
      <c r="F958" s="382"/>
      <c r="G958" s="382"/>
      <c r="H958" s="347"/>
      <c r="I958" s="347"/>
      <c r="J958" s="347"/>
      <c r="K958" s="347"/>
      <c r="L958" s="347"/>
      <c r="M958" s="347"/>
      <c r="N958" s="347"/>
      <c r="O958" s="347"/>
      <c r="P958" s="347"/>
      <c r="Q958" s="347"/>
      <c r="R958" s="347"/>
      <c r="S958" s="347"/>
      <c r="T958" s="347"/>
      <c r="U958" s="347"/>
      <c r="V958" s="347"/>
      <c r="W958" s="347"/>
      <c r="X958" s="347"/>
      <c r="Y958" s="347"/>
      <c r="Z958" s="347"/>
    </row>
    <row r="959" spans="1:26" ht="9.75" customHeight="1">
      <c r="A959" s="347"/>
      <c r="B959" s="382"/>
      <c r="C959" s="382"/>
      <c r="D959" s="382"/>
      <c r="E959" s="382"/>
      <c r="F959" s="382"/>
      <c r="G959" s="382"/>
      <c r="H959" s="347"/>
      <c r="I959" s="347"/>
      <c r="J959" s="347"/>
      <c r="K959" s="347"/>
      <c r="L959" s="347"/>
      <c r="M959" s="347"/>
      <c r="N959" s="347"/>
      <c r="O959" s="347"/>
      <c r="P959" s="347"/>
      <c r="Q959" s="347"/>
      <c r="R959" s="347"/>
      <c r="S959" s="347"/>
      <c r="T959" s="347"/>
      <c r="U959" s="347"/>
      <c r="V959" s="347"/>
      <c r="W959" s="347"/>
      <c r="X959" s="347"/>
      <c r="Y959" s="347"/>
      <c r="Z959" s="347"/>
    </row>
    <row r="960" spans="1:26" ht="9.75" customHeight="1">
      <c r="A960" s="347"/>
      <c r="B960" s="382"/>
      <c r="C960" s="382"/>
      <c r="D960" s="382"/>
      <c r="E960" s="382"/>
      <c r="F960" s="382"/>
      <c r="G960" s="382"/>
      <c r="H960" s="347"/>
      <c r="I960" s="347"/>
      <c r="J960" s="347"/>
      <c r="K960" s="347"/>
      <c r="L960" s="347"/>
      <c r="M960" s="347"/>
      <c r="N960" s="347"/>
      <c r="O960" s="347"/>
      <c r="P960" s="347"/>
      <c r="Q960" s="347"/>
      <c r="R960" s="347"/>
      <c r="S960" s="347"/>
      <c r="T960" s="347"/>
      <c r="U960" s="347"/>
      <c r="V960" s="347"/>
      <c r="W960" s="347"/>
      <c r="X960" s="347"/>
      <c r="Y960" s="347"/>
      <c r="Z960" s="347"/>
    </row>
    <row r="961" spans="1:26" ht="9.75" customHeight="1">
      <c r="A961" s="347"/>
      <c r="B961" s="382"/>
      <c r="C961" s="382"/>
      <c r="D961" s="382"/>
      <c r="E961" s="382"/>
      <c r="F961" s="382"/>
      <c r="G961" s="382"/>
      <c r="H961" s="347"/>
      <c r="I961" s="347"/>
      <c r="J961" s="347"/>
      <c r="K961" s="347"/>
      <c r="L961" s="347"/>
      <c r="M961" s="347"/>
      <c r="N961" s="347"/>
      <c r="O961" s="347"/>
      <c r="P961" s="347"/>
      <c r="Q961" s="347"/>
      <c r="R961" s="347"/>
      <c r="S961" s="347"/>
      <c r="T961" s="347"/>
      <c r="U961" s="347"/>
      <c r="V961" s="347"/>
      <c r="W961" s="347"/>
      <c r="X961" s="347"/>
      <c r="Y961" s="347"/>
      <c r="Z961" s="347"/>
    </row>
    <row r="962" spans="1:26" ht="9.75" customHeight="1">
      <c r="A962" s="347"/>
      <c r="B962" s="382"/>
      <c r="C962" s="382"/>
      <c r="D962" s="382"/>
      <c r="E962" s="382"/>
      <c r="F962" s="382"/>
      <c r="G962" s="382"/>
      <c r="H962" s="347"/>
      <c r="I962" s="347"/>
      <c r="J962" s="347"/>
      <c r="K962" s="347"/>
      <c r="L962" s="347"/>
      <c r="M962" s="347"/>
      <c r="N962" s="347"/>
      <c r="O962" s="347"/>
      <c r="P962" s="347"/>
      <c r="Q962" s="347"/>
      <c r="R962" s="347"/>
      <c r="S962" s="347"/>
      <c r="T962" s="347"/>
      <c r="U962" s="347"/>
      <c r="V962" s="347"/>
      <c r="W962" s="347"/>
      <c r="X962" s="347"/>
      <c r="Y962" s="347"/>
      <c r="Z962" s="347"/>
    </row>
    <row r="963" spans="1:26" ht="9.75" customHeight="1">
      <c r="A963" s="347"/>
      <c r="B963" s="382"/>
      <c r="C963" s="382"/>
      <c r="D963" s="382"/>
      <c r="E963" s="382"/>
      <c r="F963" s="382"/>
      <c r="G963" s="382"/>
      <c r="H963" s="347"/>
      <c r="I963" s="347"/>
      <c r="J963" s="347"/>
      <c r="K963" s="347"/>
      <c r="L963" s="347"/>
      <c r="M963" s="347"/>
      <c r="N963" s="347"/>
      <c r="O963" s="347"/>
      <c r="P963" s="347"/>
      <c r="Q963" s="347"/>
      <c r="R963" s="347"/>
      <c r="S963" s="347"/>
      <c r="T963" s="347"/>
      <c r="U963" s="347"/>
      <c r="V963" s="347"/>
      <c r="W963" s="347"/>
      <c r="X963" s="347"/>
      <c r="Y963" s="347"/>
      <c r="Z963" s="347"/>
    </row>
    <row r="964" spans="1:26" ht="9.75" customHeight="1">
      <c r="A964" s="347"/>
      <c r="B964" s="382"/>
      <c r="C964" s="382"/>
      <c r="D964" s="382"/>
      <c r="E964" s="382"/>
      <c r="F964" s="382"/>
      <c r="G964" s="382"/>
      <c r="H964" s="347"/>
      <c r="I964" s="347"/>
      <c r="J964" s="347"/>
      <c r="K964" s="347"/>
      <c r="L964" s="347"/>
      <c r="M964" s="347"/>
      <c r="N964" s="347"/>
      <c r="O964" s="347"/>
      <c r="P964" s="347"/>
      <c r="Q964" s="347"/>
      <c r="R964" s="347"/>
      <c r="S964" s="347"/>
      <c r="T964" s="347"/>
      <c r="U964" s="347"/>
      <c r="V964" s="347"/>
      <c r="W964" s="347"/>
      <c r="X964" s="347"/>
      <c r="Y964" s="347"/>
      <c r="Z964" s="347"/>
    </row>
    <row r="965" spans="1:26" ht="9.75" customHeight="1">
      <c r="A965" s="347"/>
      <c r="B965" s="382"/>
      <c r="C965" s="382"/>
      <c r="D965" s="382"/>
      <c r="E965" s="382"/>
      <c r="F965" s="382"/>
      <c r="G965" s="382"/>
      <c r="H965" s="347"/>
      <c r="I965" s="347"/>
      <c r="J965" s="347"/>
      <c r="K965" s="347"/>
      <c r="L965" s="347"/>
      <c r="M965" s="347"/>
      <c r="N965" s="347"/>
      <c r="O965" s="347"/>
      <c r="P965" s="347"/>
      <c r="Q965" s="347"/>
      <c r="R965" s="347"/>
      <c r="S965" s="347"/>
      <c r="T965" s="347"/>
      <c r="U965" s="347"/>
      <c r="V965" s="347"/>
      <c r="W965" s="347"/>
      <c r="X965" s="347"/>
      <c r="Y965" s="347"/>
      <c r="Z965" s="347"/>
    </row>
    <row r="966" spans="1:26" ht="9.75" customHeight="1">
      <c r="A966" s="347"/>
      <c r="B966" s="382"/>
      <c r="C966" s="382"/>
      <c r="D966" s="382"/>
      <c r="E966" s="382"/>
      <c r="F966" s="382"/>
      <c r="G966" s="382"/>
      <c r="H966" s="347"/>
      <c r="I966" s="347"/>
      <c r="J966" s="347"/>
      <c r="K966" s="347"/>
      <c r="L966" s="347"/>
      <c r="M966" s="347"/>
      <c r="N966" s="347"/>
      <c r="O966" s="347"/>
      <c r="P966" s="347"/>
      <c r="Q966" s="347"/>
      <c r="R966" s="347"/>
      <c r="S966" s="347"/>
      <c r="T966" s="347"/>
      <c r="U966" s="347"/>
      <c r="V966" s="347"/>
      <c r="W966" s="347"/>
      <c r="X966" s="347"/>
      <c r="Y966" s="347"/>
      <c r="Z966" s="347"/>
    </row>
    <row r="967" spans="1:26" ht="9.75" customHeight="1">
      <c r="A967" s="347"/>
      <c r="B967" s="382"/>
      <c r="C967" s="382"/>
      <c r="D967" s="382"/>
      <c r="E967" s="382"/>
      <c r="F967" s="382"/>
      <c r="G967" s="382"/>
      <c r="H967" s="347"/>
      <c r="I967" s="347"/>
      <c r="J967" s="347"/>
      <c r="K967" s="347"/>
      <c r="L967" s="347"/>
      <c r="M967" s="347"/>
      <c r="N967" s="347"/>
      <c r="O967" s="347"/>
      <c r="P967" s="347"/>
      <c r="Q967" s="347"/>
      <c r="R967" s="347"/>
      <c r="S967" s="347"/>
      <c r="T967" s="347"/>
      <c r="U967" s="347"/>
      <c r="V967" s="347"/>
      <c r="W967" s="347"/>
      <c r="X967" s="347"/>
      <c r="Y967" s="347"/>
      <c r="Z967" s="347"/>
    </row>
    <row r="968" spans="1:26" ht="9.75" customHeight="1">
      <c r="A968" s="347"/>
      <c r="B968" s="382"/>
      <c r="C968" s="382"/>
      <c r="D968" s="382"/>
      <c r="E968" s="382"/>
      <c r="F968" s="382"/>
      <c r="G968" s="382"/>
      <c r="H968" s="347"/>
      <c r="I968" s="347"/>
      <c r="J968" s="347"/>
      <c r="K968" s="347"/>
      <c r="L968" s="347"/>
      <c r="M968" s="347"/>
      <c r="N968" s="347"/>
      <c r="O968" s="347"/>
      <c r="P968" s="347"/>
      <c r="Q968" s="347"/>
      <c r="R968" s="347"/>
      <c r="S968" s="347"/>
      <c r="T968" s="347"/>
      <c r="U968" s="347"/>
      <c r="V968" s="347"/>
      <c r="W968" s="347"/>
      <c r="X968" s="347"/>
      <c r="Y968" s="347"/>
      <c r="Z968" s="347"/>
    </row>
    <row r="969" spans="1:26" ht="9.75" customHeight="1">
      <c r="A969" s="347"/>
      <c r="B969" s="382"/>
      <c r="C969" s="382"/>
      <c r="D969" s="382"/>
      <c r="E969" s="382"/>
      <c r="F969" s="382"/>
      <c r="G969" s="382"/>
      <c r="H969" s="347"/>
      <c r="I969" s="347"/>
      <c r="J969" s="347"/>
      <c r="K969" s="347"/>
      <c r="L969" s="347"/>
      <c r="M969" s="347"/>
      <c r="N969" s="347"/>
      <c r="O969" s="347"/>
      <c r="P969" s="347"/>
      <c r="Q969" s="347"/>
      <c r="R969" s="347"/>
      <c r="S969" s="347"/>
      <c r="T969" s="347"/>
      <c r="U969" s="347"/>
      <c r="V969" s="347"/>
      <c r="W969" s="347"/>
      <c r="X969" s="347"/>
      <c r="Y969" s="347"/>
      <c r="Z969" s="347"/>
    </row>
    <row r="970" spans="1:26" ht="9.75" customHeight="1">
      <c r="A970" s="347"/>
      <c r="B970" s="382"/>
      <c r="C970" s="382"/>
      <c r="D970" s="382"/>
      <c r="E970" s="382"/>
      <c r="F970" s="382"/>
      <c r="G970" s="382"/>
      <c r="H970" s="347"/>
      <c r="I970" s="347"/>
      <c r="J970" s="347"/>
      <c r="K970" s="347"/>
      <c r="L970" s="347"/>
      <c r="M970" s="347"/>
      <c r="N970" s="347"/>
      <c r="O970" s="347"/>
      <c r="P970" s="347"/>
      <c r="Q970" s="347"/>
      <c r="R970" s="347"/>
      <c r="S970" s="347"/>
      <c r="T970" s="347"/>
      <c r="U970" s="347"/>
      <c r="V970" s="347"/>
      <c r="W970" s="347"/>
      <c r="X970" s="347"/>
      <c r="Y970" s="347"/>
      <c r="Z970" s="347"/>
    </row>
    <row r="971" spans="1:26" ht="9.75" customHeight="1">
      <c r="A971" s="347"/>
      <c r="B971" s="382"/>
      <c r="C971" s="382"/>
      <c r="D971" s="382"/>
      <c r="E971" s="382"/>
      <c r="F971" s="382"/>
      <c r="G971" s="382"/>
      <c r="H971" s="347"/>
      <c r="I971" s="347"/>
      <c r="J971" s="347"/>
      <c r="K971" s="347"/>
      <c r="L971" s="347"/>
      <c r="M971" s="347"/>
      <c r="N971" s="347"/>
      <c r="O971" s="347"/>
      <c r="P971" s="347"/>
      <c r="Q971" s="347"/>
      <c r="R971" s="347"/>
      <c r="S971" s="347"/>
      <c r="T971" s="347"/>
      <c r="U971" s="347"/>
      <c r="V971" s="347"/>
      <c r="W971" s="347"/>
      <c r="X971" s="347"/>
      <c r="Y971" s="347"/>
      <c r="Z971" s="347"/>
    </row>
    <row r="972" spans="1:26" ht="9.75" customHeight="1">
      <c r="A972" s="347"/>
      <c r="B972" s="382"/>
      <c r="C972" s="382"/>
      <c r="D972" s="382"/>
      <c r="E972" s="382"/>
      <c r="F972" s="382"/>
      <c r="G972" s="382"/>
      <c r="H972" s="347"/>
      <c r="I972" s="347"/>
      <c r="J972" s="347"/>
      <c r="K972" s="347"/>
      <c r="L972" s="347"/>
      <c r="M972" s="347"/>
      <c r="N972" s="347"/>
      <c r="O972" s="347"/>
      <c r="P972" s="347"/>
      <c r="Q972" s="347"/>
      <c r="R972" s="347"/>
      <c r="S972" s="347"/>
      <c r="T972" s="347"/>
      <c r="U972" s="347"/>
      <c r="V972" s="347"/>
      <c r="W972" s="347"/>
      <c r="X972" s="347"/>
      <c r="Y972" s="347"/>
      <c r="Z972" s="347"/>
    </row>
    <row r="973" spans="1:26" ht="9.75" customHeight="1">
      <c r="A973" s="347"/>
      <c r="B973" s="382"/>
      <c r="C973" s="382"/>
      <c r="D973" s="382"/>
      <c r="E973" s="382"/>
      <c r="F973" s="382"/>
      <c r="G973" s="382"/>
      <c r="H973" s="347"/>
      <c r="I973" s="347"/>
      <c r="J973" s="347"/>
      <c r="K973" s="347"/>
      <c r="L973" s="347"/>
      <c r="M973" s="347"/>
      <c r="N973" s="347"/>
      <c r="O973" s="347"/>
      <c r="P973" s="347"/>
      <c r="Q973" s="347"/>
      <c r="R973" s="347"/>
      <c r="S973" s="347"/>
      <c r="T973" s="347"/>
      <c r="U973" s="347"/>
      <c r="V973" s="347"/>
      <c r="W973" s="347"/>
      <c r="X973" s="347"/>
      <c r="Y973" s="347"/>
      <c r="Z973" s="347"/>
    </row>
    <row r="974" spans="1:26" ht="9.75" customHeight="1">
      <c r="A974" s="347"/>
      <c r="B974" s="382"/>
      <c r="C974" s="382"/>
      <c r="D974" s="382"/>
      <c r="E974" s="382"/>
      <c r="F974" s="382"/>
      <c r="G974" s="382"/>
      <c r="H974" s="347"/>
      <c r="I974" s="347"/>
      <c r="J974" s="347"/>
      <c r="K974" s="347"/>
      <c r="L974" s="347"/>
      <c r="M974" s="347"/>
      <c r="N974" s="347"/>
      <c r="O974" s="347"/>
      <c r="P974" s="347"/>
      <c r="Q974" s="347"/>
      <c r="R974" s="347"/>
      <c r="S974" s="347"/>
      <c r="T974" s="347"/>
      <c r="U974" s="347"/>
      <c r="V974" s="347"/>
      <c r="W974" s="347"/>
      <c r="X974" s="347"/>
      <c r="Y974" s="347"/>
      <c r="Z974" s="347"/>
    </row>
    <row r="975" spans="1:26" ht="9.75" customHeight="1">
      <c r="A975" s="347"/>
      <c r="B975" s="382"/>
      <c r="C975" s="382"/>
      <c r="D975" s="382"/>
      <c r="E975" s="382"/>
      <c r="F975" s="382"/>
      <c r="G975" s="382"/>
      <c r="H975" s="347"/>
      <c r="I975" s="347"/>
      <c r="J975" s="347"/>
      <c r="K975" s="347"/>
      <c r="L975" s="347"/>
      <c r="M975" s="347"/>
      <c r="N975" s="347"/>
      <c r="O975" s="347"/>
      <c r="P975" s="347"/>
      <c r="Q975" s="347"/>
      <c r="R975" s="347"/>
      <c r="S975" s="347"/>
      <c r="T975" s="347"/>
      <c r="U975" s="347"/>
      <c r="V975" s="347"/>
      <c r="W975" s="347"/>
      <c r="X975" s="347"/>
      <c r="Y975" s="347"/>
      <c r="Z975" s="347"/>
    </row>
    <row r="976" spans="1:26" ht="9.75" customHeight="1">
      <c r="A976" s="347"/>
      <c r="B976" s="382"/>
      <c r="C976" s="382"/>
      <c r="D976" s="382"/>
      <c r="E976" s="382"/>
      <c r="F976" s="382"/>
      <c r="G976" s="382"/>
      <c r="H976" s="347"/>
      <c r="I976" s="347"/>
      <c r="J976" s="347"/>
      <c r="K976" s="347"/>
      <c r="L976" s="347"/>
      <c r="M976" s="347"/>
      <c r="N976" s="347"/>
      <c r="O976" s="347"/>
      <c r="P976" s="347"/>
      <c r="Q976" s="347"/>
      <c r="R976" s="347"/>
      <c r="S976" s="347"/>
      <c r="T976" s="347"/>
      <c r="U976" s="347"/>
      <c r="V976" s="347"/>
      <c r="W976" s="347"/>
      <c r="X976" s="347"/>
      <c r="Y976" s="347"/>
      <c r="Z976" s="347"/>
    </row>
    <row r="977" spans="1:26" ht="9.75" customHeight="1">
      <c r="A977" s="347"/>
      <c r="B977" s="382"/>
      <c r="C977" s="382"/>
      <c r="D977" s="382"/>
      <c r="E977" s="382"/>
      <c r="F977" s="382"/>
      <c r="G977" s="382"/>
      <c r="H977" s="347"/>
      <c r="I977" s="347"/>
      <c r="J977" s="347"/>
      <c r="K977" s="347"/>
      <c r="L977" s="347"/>
      <c r="M977" s="347"/>
      <c r="N977" s="347"/>
      <c r="O977" s="347"/>
      <c r="P977" s="347"/>
      <c r="Q977" s="347"/>
      <c r="R977" s="347"/>
      <c r="S977" s="347"/>
      <c r="T977" s="347"/>
      <c r="U977" s="347"/>
      <c r="V977" s="347"/>
      <c r="W977" s="347"/>
      <c r="X977" s="347"/>
      <c r="Y977" s="347"/>
      <c r="Z977" s="347"/>
    </row>
    <row r="978" spans="1:26" ht="9.75" customHeight="1">
      <c r="A978" s="347"/>
      <c r="B978" s="382"/>
      <c r="C978" s="382"/>
      <c r="D978" s="382"/>
      <c r="E978" s="382"/>
      <c r="F978" s="382"/>
      <c r="G978" s="382"/>
      <c r="H978" s="347"/>
      <c r="I978" s="347"/>
      <c r="J978" s="347"/>
      <c r="K978" s="347"/>
      <c r="L978" s="347"/>
      <c r="M978" s="347"/>
      <c r="N978" s="347"/>
      <c r="O978" s="347"/>
      <c r="P978" s="347"/>
      <c r="Q978" s="347"/>
      <c r="R978" s="347"/>
      <c r="S978" s="347"/>
      <c r="T978" s="347"/>
      <c r="U978" s="347"/>
      <c r="V978" s="347"/>
      <c r="W978" s="347"/>
      <c r="X978" s="347"/>
      <c r="Y978" s="347"/>
      <c r="Z978" s="347"/>
    </row>
    <row r="979" spans="1:26" ht="9.75" customHeight="1">
      <c r="A979" s="347"/>
      <c r="B979" s="382"/>
      <c r="C979" s="382"/>
      <c r="D979" s="382"/>
      <c r="E979" s="382"/>
      <c r="F979" s="382"/>
      <c r="G979" s="382"/>
      <c r="H979" s="347"/>
      <c r="I979" s="347"/>
      <c r="J979" s="347"/>
      <c r="K979" s="347"/>
      <c r="L979" s="347"/>
      <c r="M979" s="347"/>
      <c r="N979" s="347"/>
      <c r="O979" s="347"/>
      <c r="P979" s="347"/>
      <c r="Q979" s="347"/>
      <c r="R979" s="347"/>
      <c r="S979" s="347"/>
      <c r="T979" s="347"/>
      <c r="U979" s="347"/>
      <c r="V979" s="347"/>
      <c r="W979" s="347"/>
      <c r="X979" s="347"/>
      <c r="Y979" s="347"/>
      <c r="Z979" s="347"/>
    </row>
    <row r="980" spans="1:26" ht="9.75" customHeight="1">
      <c r="A980" s="347"/>
      <c r="B980" s="382"/>
      <c r="C980" s="382"/>
      <c r="D980" s="382"/>
      <c r="E980" s="382"/>
      <c r="F980" s="382"/>
      <c r="G980" s="382"/>
      <c r="H980" s="347"/>
      <c r="I980" s="347"/>
      <c r="J980" s="347"/>
      <c r="K980" s="347"/>
      <c r="L980" s="347"/>
      <c r="M980" s="347"/>
      <c r="N980" s="347"/>
      <c r="O980" s="347"/>
      <c r="P980" s="347"/>
      <c r="Q980" s="347"/>
      <c r="R980" s="347"/>
      <c r="S980" s="347"/>
      <c r="T980" s="347"/>
      <c r="U980" s="347"/>
      <c r="V980" s="347"/>
      <c r="W980" s="347"/>
      <c r="X980" s="347"/>
      <c r="Y980" s="347"/>
      <c r="Z980" s="347"/>
    </row>
    <row r="981" spans="1:26" ht="9.75" customHeight="1">
      <c r="A981" s="347"/>
      <c r="B981" s="382"/>
      <c r="C981" s="382"/>
      <c r="D981" s="382"/>
      <c r="E981" s="382"/>
      <c r="F981" s="382"/>
      <c r="G981" s="382"/>
      <c r="H981" s="347"/>
      <c r="I981" s="347"/>
      <c r="J981" s="347"/>
      <c r="K981" s="347"/>
      <c r="L981" s="347"/>
      <c r="M981" s="347"/>
      <c r="N981" s="347"/>
      <c r="O981" s="347"/>
      <c r="P981" s="347"/>
      <c r="Q981" s="347"/>
      <c r="R981" s="347"/>
      <c r="S981" s="347"/>
      <c r="T981" s="347"/>
      <c r="U981" s="347"/>
      <c r="V981" s="347"/>
      <c r="W981" s="347"/>
      <c r="X981" s="347"/>
      <c r="Y981" s="347"/>
      <c r="Z981" s="347"/>
    </row>
    <row r="982" spans="1:26" ht="9.75" customHeight="1">
      <c r="A982" s="347"/>
      <c r="B982" s="382"/>
      <c r="C982" s="382"/>
      <c r="D982" s="382"/>
      <c r="E982" s="382"/>
      <c r="F982" s="382"/>
      <c r="G982" s="382"/>
      <c r="H982" s="347"/>
      <c r="I982" s="347"/>
      <c r="J982" s="347"/>
      <c r="K982" s="347"/>
      <c r="L982" s="347"/>
      <c r="M982" s="347"/>
      <c r="N982" s="347"/>
      <c r="O982" s="347"/>
      <c r="P982" s="347"/>
      <c r="Q982" s="347"/>
      <c r="R982" s="347"/>
      <c r="S982" s="347"/>
      <c r="T982" s="347"/>
      <c r="U982" s="347"/>
      <c r="V982" s="347"/>
      <c r="W982" s="347"/>
      <c r="X982" s="347"/>
      <c r="Y982" s="347"/>
      <c r="Z982" s="347"/>
    </row>
    <row r="983" spans="1:26" ht="9.75" customHeight="1">
      <c r="A983" s="347"/>
      <c r="B983" s="382"/>
      <c r="C983" s="382"/>
      <c r="D983" s="382"/>
      <c r="E983" s="382"/>
      <c r="F983" s="382"/>
      <c r="G983" s="382"/>
      <c r="H983" s="347"/>
      <c r="I983" s="347"/>
      <c r="J983" s="347"/>
      <c r="K983" s="347"/>
      <c r="L983" s="347"/>
      <c r="M983" s="347"/>
      <c r="N983" s="347"/>
      <c r="O983" s="347"/>
      <c r="P983" s="347"/>
      <c r="Q983" s="347"/>
      <c r="R983" s="347"/>
      <c r="S983" s="347"/>
      <c r="T983" s="347"/>
      <c r="U983" s="347"/>
      <c r="V983" s="347"/>
      <c r="W983" s="347"/>
      <c r="X983" s="347"/>
      <c r="Y983" s="347"/>
      <c r="Z983" s="347"/>
    </row>
    <row r="984" spans="1:26" ht="9.75" customHeight="1">
      <c r="A984" s="347"/>
      <c r="B984" s="382"/>
      <c r="C984" s="382"/>
      <c r="D984" s="382"/>
      <c r="E984" s="382"/>
      <c r="F984" s="382"/>
      <c r="G984" s="382"/>
      <c r="H984" s="347"/>
      <c r="I984" s="347"/>
      <c r="J984" s="347"/>
      <c r="K984" s="347"/>
      <c r="L984" s="347"/>
      <c r="M984" s="347"/>
      <c r="N984" s="347"/>
      <c r="O984" s="347"/>
      <c r="P984" s="347"/>
      <c r="Q984" s="347"/>
      <c r="R984" s="347"/>
      <c r="S984" s="347"/>
      <c r="T984" s="347"/>
      <c r="U984" s="347"/>
      <c r="V984" s="347"/>
      <c r="W984" s="347"/>
      <c r="X984" s="347"/>
      <c r="Y984" s="347"/>
      <c r="Z984" s="347"/>
    </row>
    <row r="985" spans="1:26" ht="9.75" customHeight="1">
      <c r="A985" s="347"/>
      <c r="B985" s="382"/>
      <c r="C985" s="382"/>
      <c r="D985" s="382"/>
      <c r="E985" s="382"/>
      <c r="F985" s="382"/>
      <c r="G985" s="382"/>
      <c r="H985" s="347"/>
      <c r="I985" s="347"/>
      <c r="J985" s="347"/>
      <c r="K985" s="347"/>
      <c r="L985" s="347"/>
      <c r="M985" s="347"/>
      <c r="N985" s="347"/>
      <c r="O985" s="347"/>
      <c r="P985" s="347"/>
      <c r="Q985" s="347"/>
      <c r="R985" s="347"/>
      <c r="S985" s="347"/>
      <c r="T985" s="347"/>
      <c r="U985" s="347"/>
      <c r="V985" s="347"/>
      <c r="W985" s="347"/>
      <c r="X985" s="347"/>
      <c r="Y985" s="347"/>
      <c r="Z985" s="347"/>
    </row>
    <row r="986" spans="1:26" ht="9.75" customHeight="1">
      <c r="A986" s="347"/>
      <c r="B986" s="382"/>
      <c r="C986" s="382"/>
      <c r="D986" s="382"/>
      <c r="E986" s="382"/>
      <c r="F986" s="382"/>
      <c r="G986" s="382"/>
      <c r="H986" s="347"/>
      <c r="I986" s="347"/>
      <c r="J986" s="347"/>
      <c r="K986" s="347"/>
      <c r="L986" s="347"/>
      <c r="M986" s="347"/>
      <c r="N986" s="347"/>
      <c r="O986" s="347"/>
      <c r="P986" s="347"/>
      <c r="Q986" s="347"/>
      <c r="R986" s="347"/>
      <c r="S986" s="347"/>
      <c r="T986" s="347"/>
      <c r="U986" s="347"/>
      <c r="V986" s="347"/>
      <c r="W986" s="347"/>
      <c r="X986" s="347"/>
      <c r="Y986" s="347"/>
      <c r="Z986" s="347"/>
    </row>
    <row r="987" spans="1:26" ht="9.75" customHeight="1">
      <c r="A987" s="347"/>
      <c r="B987" s="382"/>
      <c r="C987" s="382"/>
      <c r="D987" s="382"/>
      <c r="E987" s="382"/>
      <c r="F987" s="382"/>
      <c r="G987" s="382"/>
      <c r="H987" s="347"/>
      <c r="I987" s="347"/>
      <c r="J987" s="347"/>
      <c r="K987" s="347"/>
      <c r="L987" s="347"/>
      <c r="M987" s="347"/>
      <c r="N987" s="347"/>
      <c r="O987" s="347"/>
      <c r="P987" s="347"/>
      <c r="Q987" s="347"/>
      <c r="R987" s="347"/>
      <c r="S987" s="347"/>
      <c r="T987" s="347"/>
      <c r="U987" s="347"/>
      <c r="V987" s="347"/>
      <c r="W987" s="347"/>
      <c r="X987" s="347"/>
      <c r="Y987" s="347"/>
      <c r="Z987" s="347"/>
    </row>
    <row r="988" spans="1:26" ht="9.75" customHeight="1">
      <c r="A988" s="347"/>
      <c r="B988" s="382"/>
      <c r="C988" s="382"/>
      <c r="D988" s="382"/>
      <c r="E988" s="382"/>
      <c r="F988" s="382"/>
      <c r="G988" s="382"/>
      <c r="H988" s="347"/>
      <c r="I988" s="347"/>
      <c r="J988" s="347"/>
      <c r="K988" s="347"/>
      <c r="L988" s="347"/>
      <c r="M988" s="347"/>
      <c r="N988" s="347"/>
      <c r="O988" s="347"/>
      <c r="P988" s="347"/>
      <c r="Q988" s="347"/>
      <c r="R988" s="347"/>
      <c r="S988" s="347"/>
      <c r="T988" s="347"/>
      <c r="U988" s="347"/>
      <c r="V988" s="347"/>
      <c r="W988" s="347"/>
      <c r="X988" s="347"/>
      <c r="Y988" s="347"/>
      <c r="Z988" s="347"/>
    </row>
    <row r="989" spans="1:26" ht="9.75" customHeight="1">
      <c r="A989" s="347"/>
      <c r="B989" s="382"/>
      <c r="C989" s="382"/>
      <c r="D989" s="382"/>
      <c r="E989" s="382"/>
      <c r="F989" s="382"/>
      <c r="G989" s="382"/>
      <c r="H989" s="347"/>
      <c r="I989" s="347"/>
      <c r="J989" s="347"/>
      <c r="K989" s="347"/>
      <c r="L989" s="347"/>
      <c r="M989" s="347"/>
      <c r="N989" s="347"/>
      <c r="O989" s="347"/>
      <c r="P989" s="347"/>
      <c r="Q989" s="347"/>
      <c r="R989" s="347"/>
      <c r="S989" s="347"/>
      <c r="T989" s="347"/>
      <c r="U989" s="347"/>
      <c r="V989" s="347"/>
      <c r="W989" s="347"/>
      <c r="X989" s="347"/>
      <c r="Y989" s="347"/>
      <c r="Z989" s="347"/>
    </row>
    <row r="990" spans="1:26" ht="9.75" customHeight="1">
      <c r="A990" s="347"/>
      <c r="B990" s="382"/>
      <c r="C990" s="382"/>
      <c r="D990" s="382"/>
      <c r="E990" s="382"/>
      <c r="F990" s="382"/>
      <c r="G990" s="382"/>
      <c r="H990" s="347"/>
      <c r="I990" s="347"/>
      <c r="J990" s="347"/>
      <c r="K990" s="347"/>
      <c r="L990" s="347"/>
      <c r="M990" s="347"/>
      <c r="N990" s="347"/>
      <c r="O990" s="347"/>
      <c r="P990" s="347"/>
      <c r="Q990" s="347"/>
      <c r="R990" s="347"/>
      <c r="S990" s="347"/>
      <c r="T990" s="347"/>
      <c r="U990" s="347"/>
      <c r="V990" s="347"/>
      <c r="W990" s="347"/>
      <c r="X990" s="347"/>
      <c r="Y990" s="347"/>
      <c r="Z990" s="347"/>
    </row>
    <row r="991" spans="1:26" ht="9.75" customHeight="1">
      <c r="A991" s="347"/>
      <c r="B991" s="382"/>
      <c r="C991" s="382"/>
      <c r="D991" s="382"/>
      <c r="E991" s="382"/>
      <c r="F991" s="382"/>
      <c r="G991" s="382"/>
      <c r="H991" s="347"/>
      <c r="I991" s="347"/>
      <c r="J991" s="347"/>
      <c r="K991" s="347"/>
      <c r="L991" s="347"/>
      <c r="M991" s="347"/>
      <c r="N991" s="347"/>
      <c r="O991" s="347"/>
      <c r="P991" s="347"/>
      <c r="Q991" s="347"/>
      <c r="R991" s="347"/>
      <c r="S991" s="347"/>
      <c r="T991" s="347"/>
      <c r="U991" s="347"/>
      <c r="V991" s="347"/>
      <c r="W991" s="347"/>
      <c r="X991" s="347"/>
      <c r="Y991" s="347"/>
      <c r="Z991" s="347"/>
    </row>
    <row r="992" spans="1:26" ht="9.75" customHeight="1">
      <c r="A992" s="347"/>
      <c r="B992" s="382"/>
      <c r="C992" s="382"/>
      <c r="D992" s="382"/>
      <c r="E992" s="382"/>
      <c r="F992" s="382"/>
      <c r="G992" s="382"/>
      <c r="H992" s="347"/>
      <c r="I992" s="347"/>
      <c r="J992" s="347"/>
      <c r="K992" s="347"/>
      <c r="L992" s="347"/>
      <c r="M992" s="347"/>
      <c r="N992" s="347"/>
      <c r="O992" s="347"/>
      <c r="P992" s="347"/>
      <c r="Q992" s="347"/>
      <c r="R992" s="347"/>
      <c r="S992" s="347"/>
      <c r="T992" s="347"/>
      <c r="U992" s="347"/>
      <c r="V992" s="347"/>
      <c r="W992" s="347"/>
      <c r="X992" s="347"/>
      <c r="Y992" s="347"/>
      <c r="Z992" s="347"/>
    </row>
    <row r="993" spans="1:26" ht="9.75" customHeight="1">
      <c r="A993" s="347"/>
      <c r="B993" s="382"/>
      <c r="C993" s="382"/>
      <c r="D993" s="382"/>
      <c r="E993" s="382"/>
      <c r="F993" s="382"/>
      <c r="G993" s="382"/>
      <c r="H993" s="347"/>
      <c r="I993" s="347"/>
      <c r="J993" s="347"/>
      <c r="K993" s="347"/>
      <c r="L993" s="347"/>
      <c r="M993" s="347"/>
      <c r="N993" s="347"/>
      <c r="O993" s="347"/>
      <c r="P993" s="347"/>
      <c r="Q993" s="347"/>
      <c r="R993" s="347"/>
      <c r="S993" s="347"/>
      <c r="T993" s="347"/>
      <c r="U993" s="347"/>
      <c r="V993" s="347"/>
      <c r="W993" s="347"/>
      <c r="X993" s="347"/>
      <c r="Y993" s="347"/>
      <c r="Z993" s="347"/>
    </row>
    <row r="994" spans="1:26" ht="9.75" customHeight="1">
      <c r="A994" s="347"/>
      <c r="B994" s="382"/>
      <c r="C994" s="382"/>
      <c r="D994" s="382"/>
      <c r="E994" s="382"/>
      <c r="F994" s="382"/>
      <c r="G994" s="382"/>
      <c r="H994" s="347"/>
      <c r="I994" s="347"/>
      <c r="J994" s="347"/>
      <c r="K994" s="347"/>
      <c r="L994" s="347"/>
      <c r="M994" s="347"/>
      <c r="N994" s="347"/>
      <c r="O994" s="347"/>
      <c r="P994" s="347"/>
      <c r="Q994" s="347"/>
      <c r="R994" s="347"/>
      <c r="S994" s="347"/>
      <c r="T994" s="347"/>
      <c r="U994" s="347"/>
      <c r="V994" s="347"/>
      <c r="W994" s="347"/>
      <c r="X994" s="347"/>
      <c r="Y994" s="347"/>
      <c r="Z994" s="347"/>
    </row>
    <row r="995" spans="1:26" ht="9.75" customHeight="1">
      <c r="A995" s="347"/>
      <c r="B995" s="382"/>
      <c r="C995" s="382"/>
      <c r="D995" s="382"/>
      <c r="E995" s="382"/>
      <c r="F995" s="382"/>
      <c r="G995" s="382"/>
      <c r="H995" s="347"/>
      <c r="I995" s="347"/>
      <c r="J995" s="347"/>
      <c r="K995" s="347"/>
      <c r="L995" s="347"/>
      <c r="M995" s="347"/>
      <c r="N995" s="347"/>
      <c r="O995" s="347"/>
      <c r="P995" s="347"/>
      <c r="Q995" s="347"/>
      <c r="R995" s="347"/>
      <c r="S995" s="347"/>
      <c r="T995" s="347"/>
      <c r="U995" s="347"/>
      <c r="V995" s="347"/>
      <c r="W995" s="347"/>
      <c r="X995" s="347"/>
      <c r="Y995" s="347"/>
      <c r="Z995" s="347"/>
    </row>
    <row r="996" spans="1:26" ht="9.75" customHeight="1">
      <c r="A996" s="347"/>
      <c r="B996" s="382"/>
      <c r="C996" s="382"/>
      <c r="D996" s="382"/>
      <c r="E996" s="382"/>
      <c r="F996" s="382"/>
      <c r="G996" s="382"/>
      <c r="H996" s="347"/>
      <c r="I996" s="347"/>
      <c r="J996" s="347"/>
      <c r="K996" s="347"/>
      <c r="L996" s="347"/>
      <c r="M996" s="347"/>
      <c r="N996" s="347"/>
      <c r="O996" s="347"/>
      <c r="P996" s="347"/>
      <c r="Q996" s="347"/>
      <c r="R996" s="347"/>
      <c r="S996" s="347"/>
      <c r="T996" s="347"/>
      <c r="U996" s="347"/>
      <c r="V996" s="347"/>
      <c r="W996" s="347"/>
      <c r="X996" s="347"/>
      <c r="Y996" s="347"/>
      <c r="Z996" s="347"/>
    </row>
    <row r="997" spans="1:26" ht="9.75" customHeight="1">
      <c r="A997" s="347"/>
      <c r="B997" s="382"/>
      <c r="C997" s="382"/>
      <c r="D997" s="382"/>
      <c r="E997" s="382"/>
      <c r="F997" s="382"/>
      <c r="G997" s="382"/>
      <c r="H997" s="347"/>
      <c r="I997" s="347"/>
      <c r="J997" s="347"/>
      <c r="K997" s="347"/>
      <c r="L997" s="347"/>
      <c r="M997" s="347"/>
      <c r="N997" s="347"/>
      <c r="O997" s="347"/>
      <c r="P997" s="347"/>
      <c r="Q997" s="347"/>
      <c r="R997" s="347"/>
      <c r="S997" s="347"/>
      <c r="T997" s="347"/>
      <c r="U997" s="347"/>
      <c r="V997" s="347"/>
      <c r="W997" s="347"/>
      <c r="X997" s="347"/>
      <c r="Y997" s="347"/>
      <c r="Z997" s="347"/>
    </row>
    <row r="998" spans="1:26" ht="9.75" customHeight="1">
      <c r="A998" s="347"/>
      <c r="B998" s="382"/>
      <c r="C998" s="382"/>
      <c r="D998" s="382"/>
      <c r="E998" s="382"/>
      <c r="F998" s="382"/>
      <c r="G998" s="382"/>
      <c r="H998" s="347"/>
      <c r="I998" s="347"/>
      <c r="J998" s="347"/>
      <c r="K998" s="347"/>
      <c r="L998" s="347"/>
      <c r="M998" s="347"/>
      <c r="N998" s="347"/>
      <c r="O998" s="347"/>
      <c r="P998" s="347"/>
      <c r="Q998" s="347"/>
      <c r="R998" s="347"/>
      <c r="S998" s="347"/>
      <c r="T998" s="347"/>
      <c r="U998" s="347"/>
      <c r="V998" s="347"/>
      <c r="W998" s="347"/>
      <c r="X998" s="347"/>
      <c r="Y998" s="347"/>
      <c r="Z998" s="347"/>
    </row>
    <row r="999" spans="1:26" ht="9.75" customHeight="1">
      <c r="A999" s="347"/>
      <c r="B999" s="382"/>
      <c r="C999" s="382"/>
      <c r="D999" s="382"/>
      <c r="E999" s="382"/>
      <c r="F999" s="382"/>
      <c r="G999" s="382"/>
      <c r="H999" s="347"/>
      <c r="I999" s="347"/>
      <c r="J999" s="347"/>
      <c r="K999" s="347"/>
      <c r="L999" s="347"/>
      <c r="M999" s="347"/>
      <c r="N999" s="347"/>
      <c r="O999" s="347"/>
      <c r="P999" s="347"/>
      <c r="Q999" s="347"/>
      <c r="R999" s="347"/>
      <c r="S999" s="347"/>
      <c r="T999" s="347"/>
      <c r="U999" s="347"/>
      <c r="V999" s="347"/>
      <c r="W999" s="347"/>
      <c r="X999" s="347"/>
      <c r="Y999" s="347"/>
      <c r="Z999" s="347"/>
    </row>
    <row r="1000" spans="1:26" ht="9.75" customHeight="1">
      <c r="A1000" s="347"/>
      <c r="B1000" s="382"/>
      <c r="C1000" s="382"/>
      <c r="D1000" s="382"/>
      <c r="E1000" s="382"/>
      <c r="F1000" s="382"/>
      <c r="G1000" s="382"/>
      <c r="H1000" s="347"/>
      <c r="I1000" s="347"/>
      <c r="J1000" s="347"/>
      <c r="K1000" s="347"/>
      <c r="L1000" s="347"/>
      <c r="M1000" s="347"/>
      <c r="N1000" s="347"/>
      <c r="O1000" s="347"/>
      <c r="P1000" s="347"/>
      <c r="Q1000" s="347"/>
      <c r="R1000" s="347"/>
      <c r="S1000" s="347"/>
      <c r="T1000" s="347"/>
      <c r="U1000" s="347"/>
      <c r="V1000" s="347"/>
      <c r="W1000" s="347"/>
      <c r="X1000" s="347"/>
      <c r="Y1000" s="347"/>
      <c r="Z1000" s="347"/>
    </row>
  </sheetData>
  <mergeCells count="6">
    <mergeCell ref="A1:G1"/>
    <mergeCell ref="L2:N2"/>
    <mergeCell ref="O2:Q2"/>
    <mergeCell ref="B3:B8"/>
    <mergeCell ref="G3:G8"/>
    <mergeCell ref="J8:M8"/>
  </mergeCells>
  <hyperlinks>
    <hyperlink ref="E19" r:id="rId1" xr:uid="{00000000-0004-0000-1000-000000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activeCell="A9" sqref="A9"/>
    </sheetView>
  </sheetViews>
  <sheetFormatPr defaultColWidth="14.453125" defaultRowHeight="15" customHeight="1"/>
  <cols>
    <col min="1" max="1" width="10.36328125" customWidth="1"/>
    <col min="2" max="2" width="27.36328125" customWidth="1"/>
    <col min="3" max="3" width="10.36328125" customWidth="1"/>
    <col min="4" max="4" width="56.6328125" customWidth="1"/>
    <col min="5" max="11" width="43" customWidth="1"/>
    <col min="12" max="26" width="10.36328125" customWidth="1"/>
  </cols>
  <sheetData>
    <row r="1" spans="1:26" ht="19.5" customHeight="1">
      <c r="A1" s="405"/>
      <c r="B1" s="405"/>
      <c r="C1" s="406">
        <f>VLOOKUP('S0. Intro'!B1,'12.lan'!B2:C12,2,FALSE)</f>
        <v>3</v>
      </c>
      <c r="D1" s="407">
        <f t="shared" ref="D1:D37" si="0">HLOOKUP($C$1,$E$1:$X$4910,ROW(D1))</f>
        <v>3</v>
      </c>
      <c r="E1" s="405">
        <v>1</v>
      </c>
      <c r="F1" s="408">
        <v>2</v>
      </c>
      <c r="G1" s="405">
        <v>3</v>
      </c>
      <c r="H1" s="405">
        <v>4</v>
      </c>
      <c r="I1" s="405">
        <v>5</v>
      </c>
      <c r="J1" s="405">
        <v>6</v>
      </c>
      <c r="K1" s="405">
        <v>7</v>
      </c>
      <c r="L1" s="405"/>
      <c r="M1" s="409"/>
      <c r="N1" s="405"/>
      <c r="O1" s="405"/>
      <c r="P1" s="405"/>
      <c r="Q1" s="405"/>
      <c r="R1" s="405"/>
      <c r="S1" s="405"/>
      <c r="T1" s="405"/>
      <c r="U1" s="405"/>
      <c r="V1" s="405"/>
      <c r="W1" s="405"/>
      <c r="X1" s="405"/>
      <c r="Y1" s="405"/>
      <c r="Z1" s="405"/>
    </row>
    <row r="2" spans="1:26" ht="13.5" customHeight="1">
      <c r="A2" s="405">
        <v>3</v>
      </c>
      <c r="B2" s="405" t="s">
        <v>78</v>
      </c>
      <c r="C2" s="405">
        <f t="shared" ref="C2:C12" si="1">A2</f>
        <v>3</v>
      </c>
      <c r="D2" s="407" t="str">
        <f t="shared" si="0"/>
        <v>English</v>
      </c>
      <c r="E2" s="410" t="s">
        <v>708</v>
      </c>
      <c r="F2" s="410" t="s">
        <v>709</v>
      </c>
      <c r="G2" s="411" t="s">
        <v>710</v>
      </c>
      <c r="H2" s="412" t="s">
        <v>711</v>
      </c>
      <c r="I2" s="410" t="s">
        <v>712</v>
      </c>
      <c r="J2" s="410" t="s">
        <v>713</v>
      </c>
      <c r="K2" s="410" t="s">
        <v>714</v>
      </c>
      <c r="L2" s="405"/>
      <c r="M2" s="409"/>
      <c r="N2" s="405"/>
      <c r="O2" s="405"/>
      <c r="P2" s="405"/>
      <c r="Q2" s="405"/>
      <c r="R2" s="405"/>
      <c r="S2" s="405"/>
      <c r="T2" s="405"/>
      <c r="U2" s="405"/>
      <c r="V2" s="405"/>
      <c r="W2" s="405"/>
      <c r="X2" s="405"/>
      <c r="Y2" s="405"/>
      <c r="Z2" s="405"/>
    </row>
    <row r="3" spans="1:26" ht="13.5" customHeight="1">
      <c r="A3" s="405">
        <v>1</v>
      </c>
      <c r="B3" s="408" t="s">
        <v>708</v>
      </c>
      <c r="C3" s="405">
        <f t="shared" si="1"/>
        <v>1</v>
      </c>
      <c r="D3" s="407">
        <f t="shared" si="0"/>
        <v>0</v>
      </c>
      <c r="E3" s="408"/>
      <c r="F3" s="408"/>
      <c r="G3" s="413"/>
      <c r="H3" s="408"/>
      <c r="I3" s="408"/>
      <c r="J3" s="408"/>
      <c r="K3" s="405"/>
      <c r="L3" s="405"/>
      <c r="M3" s="409"/>
      <c r="N3" s="405"/>
      <c r="O3" s="405"/>
      <c r="P3" s="405"/>
      <c r="Q3" s="405"/>
      <c r="R3" s="405"/>
      <c r="S3" s="405"/>
      <c r="T3" s="405"/>
      <c r="U3" s="405"/>
      <c r="V3" s="405"/>
      <c r="W3" s="405"/>
      <c r="X3" s="405"/>
      <c r="Y3" s="405"/>
      <c r="Z3" s="405"/>
    </row>
    <row r="4" spans="1:26" ht="15.75" customHeight="1">
      <c r="A4" s="405">
        <v>2</v>
      </c>
      <c r="B4" s="408" t="s">
        <v>709</v>
      </c>
      <c r="C4" s="405">
        <f t="shared" si="1"/>
        <v>2</v>
      </c>
      <c r="D4" s="407" t="str">
        <f t="shared" si="0"/>
        <v>BALANCE SHEET CALCULATOR</v>
      </c>
      <c r="E4" s="408" t="s">
        <v>715</v>
      </c>
      <c r="F4" s="414" t="s">
        <v>716</v>
      </c>
      <c r="G4" s="413" t="s">
        <v>717</v>
      </c>
      <c r="H4" s="408" t="s">
        <v>718</v>
      </c>
      <c r="I4" s="408" t="s">
        <v>719</v>
      </c>
      <c r="J4" s="408" t="str">
        <f>"[pt]"&amp;E4</f>
        <v>[pt]GEMEINWOHL-RECHNER</v>
      </c>
      <c r="K4" s="408" t="str">
        <f t="shared" ref="K4:K37" si="2">"[gr]"&amp;E4</f>
        <v>[gr]GEMEINWOHL-RECHNER</v>
      </c>
      <c r="L4" s="405"/>
      <c r="M4" s="409"/>
      <c r="N4" s="405"/>
      <c r="O4" s="405"/>
      <c r="P4" s="405"/>
      <c r="Q4" s="405"/>
      <c r="R4" s="405"/>
      <c r="S4" s="405"/>
      <c r="T4" s="405"/>
      <c r="U4" s="405"/>
      <c r="V4" s="405"/>
      <c r="W4" s="405"/>
      <c r="X4" s="405"/>
      <c r="Y4" s="405"/>
      <c r="Z4" s="405"/>
    </row>
    <row r="5" spans="1:26" ht="15.75" customHeight="1">
      <c r="A5" s="405">
        <v>3</v>
      </c>
      <c r="B5" s="408" t="s">
        <v>710</v>
      </c>
      <c r="C5" s="405">
        <f t="shared" si="1"/>
        <v>3</v>
      </c>
      <c r="D5" s="407" t="str">
        <f t="shared" si="0"/>
        <v>© ECG</v>
      </c>
      <c r="E5" s="408" t="s">
        <v>720</v>
      </c>
      <c r="F5" s="414" t="s">
        <v>721</v>
      </c>
      <c r="G5" s="413" t="s">
        <v>722</v>
      </c>
      <c r="H5" s="408" t="s">
        <v>723</v>
      </c>
      <c r="I5" s="408" t="s">
        <v>724</v>
      </c>
      <c r="J5" s="408" t="str">
        <f>"[pt]"&amp;E5</f>
        <v>[pt]© GWÖ</v>
      </c>
      <c r="K5" s="408" t="str">
        <f t="shared" si="2"/>
        <v>[gr]© GWÖ</v>
      </c>
      <c r="L5" s="405"/>
      <c r="M5" s="409"/>
      <c r="N5" s="405"/>
      <c r="O5" s="405"/>
      <c r="P5" s="405"/>
      <c r="Q5" s="405"/>
      <c r="R5" s="405"/>
      <c r="S5" s="405"/>
      <c r="T5" s="405"/>
      <c r="U5" s="405"/>
      <c r="V5" s="405"/>
      <c r="W5" s="405"/>
      <c r="X5" s="405"/>
      <c r="Y5" s="405"/>
      <c r="Z5" s="405"/>
    </row>
    <row r="6" spans="1:26" ht="15.75" customHeight="1">
      <c r="A6" s="405">
        <v>4</v>
      </c>
      <c r="B6" s="412" t="s">
        <v>711</v>
      </c>
      <c r="C6" s="405">
        <f t="shared" si="1"/>
        <v>4</v>
      </c>
      <c r="D6" s="407" t="str">
        <f t="shared" si="0"/>
        <v>Version</v>
      </c>
      <c r="E6" s="415" t="s">
        <v>725</v>
      </c>
      <c r="F6" s="415" t="s">
        <v>726</v>
      </c>
      <c r="G6" s="416" t="s">
        <v>725</v>
      </c>
      <c r="H6" s="408" t="s">
        <v>727</v>
      </c>
      <c r="I6" s="408" t="s">
        <v>725</v>
      </c>
      <c r="J6" s="408" t="s">
        <v>728</v>
      </c>
      <c r="K6" s="408" t="str">
        <f t="shared" si="2"/>
        <v>[gr]Version</v>
      </c>
      <c r="L6" s="405"/>
      <c r="M6" s="409"/>
      <c r="N6" s="405"/>
      <c r="O6" s="405"/>
      <c r="P6" s="405"/>
      <c r="Q6" s="405"/>
      <c r="R6" s="405"/>
      <c r="S6" s="405"/>
      <c r="T6" s="405"/>
      <c r="U6" s="405"/>
      <c r="V6" s="405"/>
      <c r="W6" s="405"/>
      <c r="X6" s="405"/>
      <c r="Y6" s="405"/>
      <c r="Z6" s="405"/>
    </row>
    <row r="7" spans="1:26" ht="15.75" customHeight="1">
      <c r="A7" s="405">
        <v>5</v>
      </c>
      <c r="B7" s="408" t="s">
        <v>712</v>
      </c>
      <c r="C7" s="405">
        <f t="shared" si="1"/>
        <v>5</v>
      </c>
      <c r="D7" s="407" t="str">
        <f t="shared" si="0"/>
        <v>WELCOME!</v>
      </c>
      <c r="E7" s="414" t="s">
        <v>729</v>
      </c>
      <c r="F7" s="414" t="s">
        <v>730</v>
      </c>
      <c r="G7" s="417" t="s">
        <v>731</v>
      </c>
      <c r="H7" s="408" t="s">
        <v>732</v>
      </c>
      <c r="I7" s="408" t="s">
        <v>733</v>
      </c>
      <c r="J7" s="408" t="str">
        <f t="shared" ref="J7:J37" si="3">"[pt]"&amp;E7</f>
        <v>[pt]HERZLICH WILLKOMMEN!</v>
      </c>
      <c r="K7" s="408" t="str">
        <f t="shared" si="2"/>
        <v>[gr]HERZLICH WILLKOMMEN!</v>
      </c>
      <c r="L7" s="405"/>
      <c r="M7" s="409"/>
      <c r="N7" s="405"/>
      <c r="O7" s="405"/>
      <c r="P7" s="405"/>
      <c r="Q7" s="405"/>
      <c r="R7" s="405"/>
      <c r="S7" s="405"/>
      <c r="T7" s="405"/>
      <c r="U7" s="405"/>
      <c r="V7" s="405"/>
      <c r="W7" s="405"/>
      <c r="X7" s="405"/>
      <c r="Y7" s="405"/>
      <c r="Z7" s="405"/>
    </row>
    <row r="8" spans="1:26" ht="81" customHeight="1">
      <c r="A8" s="405">
        <v>6</v>
      </c>
      <c r="B8" s="408" t="s">
        <v>713</v>
      </c>
      <c r="C8" s="405">
        <f t="shared" si="1"/>
        <v>6</v>
      </c>
      <c r="D8" s="407" t="str">
        <f t="shared" si="0"/>
        <v>This tool is for calculating the overall Common Good Points for your company or organisation. It complements the Common Good Report and has to be used together with it. Have fun with your calculation!</v>
      </c>
      <c r="E8" s="408" t="s">
        <v>734</v>
      </c>
      <c r="F8" s="408" t="s">
        <v>735</v>
      </c>
      <c r="G8" s="418" t="s">
        <v>736</v>
      </c>
      <c r="H8" s="408" t="s">
        <v>737</v>
      </c>
      <c r="I8" s="408" t="s">
        <v>738</v>
      </c>
      <c r="J8" s="408" t="str">
        <f t="shared" si="3"/>
        <v>[pt]Dieses Tool dient zur Berechnung der Gemeinwohl-Punkte Ihres Unternehmens. Es ist eine Ergänzung zum Gemeinwohlbericht und muss gemeinsam mit diesem genutzt werden.  Wir wünschen gutes Gelingen!</v>
      </c>
      <c r="K8" s="408" t="str">
        <f t="shared" si="2"/>
        <v>[gr]Dieses Tool dient zur Berechnung der Gemeinwohl-Punkte Ihres Unternehmens. Es ist eine Ergänzung zum Gemeinwohlbericht und muss gemeinsam mit diesem genutzt werden.  Wir wünschen gutes Gelingen!</v>
      </c>
      <c r="L8" s="405"/>
      <c r="M8" s="409"/>
      <c r="N8" s="405"/>
      <c r="O8" s="405"/>
      <c r="P8" s="405"/>
      <c r="Q8" s="405"/>
      <c r="R8" s="405"/>
      <c r="S8" s="405"/>
      <c r="T8" s="405"/>
      <c r="U8" s="405"/>
      <c r="V8" s="405"/>
      <c r="W8" s="405"/>
      <c r="X8" s="405"/>
      <c r="Y8" s="405"/>
      <c r="Z8" s="405"/>
    </row>
    <row r="9" spans="1:26" ht="28.5" customHeight="1">
      <c r="A9" s="405">
        <v>7</v>
      </c>
      <c r="B9" s="408" t="s">
        <v>714</v>
      </c>
      <c r="C9" s="405">
        <f t="shared" si="1"/>
        <v>7</v>
      </c>
      <c r="D9" s="407" t="str">
        <f t="shared" si="0"/>
        <v>HOW TO USE THE BALANCE SHEET CALCULATOR:</v>
      </c>
      <c r="E9" s="408" t="s">
        <v>739</v>
      </c>
      <c r="F9" s="408" t="s">
        <v>740</v>
      </c>
      <c r="G9" s="413" t="s">
        <v>741</v>
      </c>
      <c r="H9" s="408" t="s">
        <v>742</v>
      </c>
      <c r="I9" s="408" t="s">
        <v>743</v>
      </c>
      <c r="J9" s="408" t="str">
        <f t="shared" si="3"/>
        <v>[pt]WIE SIE DEN BILANZ-RECHNER RICHTIG VERWENDEN:</v>
      </c>
      <c r="K9" s="408" t="str">
        <f t="shared" si="2"/>
        <v>[gr]WIE SIE DEN BILANZ-RECHNER RICHTIG VERWENDEN:</v>
      </c>
      <c r="L9" s="405"/>
      <c r="M9" s="409"/>
      <c r="N9" s="405"/>
      <c r="O9" s="405"/>
      <c r="P9" s="405"/>
      <c r="Q9" s="405"/>
      <c r="R9" s="405"/>
      <c r="S9" s="405"/>
      <c r="T9" s="405"/>
      <c r="U9" s="405"/>
      <c r="V9" s="405"/>
      <c r="W9" s="405"/>
      <c r="X9" s="405"/>
      <c r="Y9" s="405"/>
      <c r="Z9" s="405"/>
    </row>
    <row r="10" spans="1:26" ht="15.75" customHeight="1">
      <c r="A10" s="405">
        <v>8</v>
      </c>
      <c r="B10" s="408"/>
      <c r="C10" s="405">
        <f t="shared" si="1"/>
        <v>8</v>
      </c>
      <c r="D10" s="407" t="str">
        <f t="shared" si="0"/>
        <v>1. General</v>
      </c>
      <c r="E10" s="408" t="s">
        <v>744</v>
      </c>
      <c r="F10" s="414" t="s">
        <v>745</v>
      </c>
      <c r="G10" s="413" t="s">
        <v>746</v>
      </c>
      <c r="H10" s="408" t="s">
        <v>746</v>
      </c>
      <c r="I10" s="408" t="s">
        <v>747</v>
      </c>
      <c r="J10" s="408" t="str">
        <f t="shared" si="3"/>
        <v>[pt]1. Allgemeines</v>
      </c>
      <c r="K10" s="408" t="str">
        <f t="shared" si="2"/>
        <v>[gr]1. Allgemeines</v>
      </c>
      <c r="L10" s="405"/>
      <c r="M10" s="409"/>
      <c r="N10" s="405"/>
      <c r="O10" s="405"/>
      <c r="P10" s="405"/>
      <c r="Q10" s="405"/>
      <c r="R10" s="405"/>
      <c r="S10" s="405"/>
      <c r="T10" s="405"/>
      <c r="U10" s="405"/>
      <c r="V10" s="405"/>
      <c r="W10" s="405"/>
      <c r="X10" s="405"/>
      <c r="Y10" s="405"/>
      <c r="Z10" s="405"/>
    </row>
    <row r="11" spans="1:26" ht="28.5" customHeight="1">
      <c r="A11" s="405">
        <v>9</v>
      </c>
      <c r="B11" s="408"/>
      <c r="C11" s="405">
        <f t="shared" si="1"/>
        <v>9</v>
      </c>
      <c r="D11" s="407" t="str">
        <f t="shared" si="0"/>
        <v>You can enter general information about your company or organisation in this section.</v>
      </c>
      <c r="E11" s="408" t="s">
        <v>748</v>
      </c>
      <c r="F11" s="408" t="s">
        <v>749</v>
      </c>
      <c r="G11" s="413" t="s">
        <v>750</v>
      </c>
      <c r="H11" s="408" t="s">
        <v>751</v>
      </c>
      <c r="I11" s="408" t="s">
        <v>752</v>
      </c>
      <c r="J11" s="408" t="str">
        <f t="shared" si="3"/>
        <v>[pt]Hier können Sie allgemeinen Angaben zu Ihrem Unternehmen machen.</v>
      </c>
      <c r="K11" s="408" t="str">
        <f t="shared" si="2"/>
        <v>[gr]Hier können Sie allgemeinen Angaben zu Ihrem Unternehmen machen.</v>
      </c>
      <c r="L11" s="405"/>
      <c r="M11" s="409"/>
      <c r="N11" s="405"/>
      <c r="O11" s="405"/>
      <c r="P11" s="405"/>
      <c r="Q11" s="405"/>
      <c r="R11" s="405"/>
      <c r="S11" s="405"/>
      <c r="T11" s="405"/>
      <c r="U11" s="405"/>
      <c r="V11" s="405"/>
      <c r="W11" s="405"/>
      <c r="X11" s="405"/>
      <c r="Y11" s="405"/>
      <c r="Z11" s="405"/>
    </row>
    <row r="12" spans="1:26" ht="41.25" customHeight="1">
      <c r="A12" s="405">
        <v>10</v>
      </c>
      <c r="B12" s="408"/>
      <c r="C12" s="405">
        <f t="shared" si="1"/>
        <v>10</v>
      </c>
      <c r="D12" s="407" t="str">
        <f t="shared" si="0"/>
        <v>All fields in this section must be completed as they are essential for the weighting of each theme.</v>
      </c>
      <c r="E12" s="408" t="s">
        <v>753</v>
      </c>
      <c r="F12" s="408" t="s">
        <v>754</v>
      </c>
      <c r="G12" s="413" t="s">
        <v>755</v>
      </c>
      <c r="H12" s="408" t="s">
        <v>756</v>
      </c>
      <c r="I12" s="408" t="s">
        <v>757</v>
      </c>
      <c r="J12" s="408" t="str">
        <f t="shared" si="3"/>
        <v xml:space="preserve">[pt]Hier müssen alle geforderten Kenngrößen eingetragen werden, da diese für die Gewichtung der Themen essentiell sind. </v>
      </c>
      <c r="K12" s="408" t="str">
        <f t="shared" si="2"/>
        <v xml:space="preserve">[gr]Hier müssen alle geforderten Kenngrößen eingetragen werden, da diese für die Gewichtung der Themen essentiell sind. </v>
      </c>
      <c r="L12" s="405"/>
      <c r="M12" s="409"/>
      <c r="N12" s="405"/>
      <c r="O12" s="405"/>
      <c r="P12" s="405"/>
      <c r="Q12" s="405"/>
      <c r="R12" s="405"/>
      <c r="S12" s="405"/>
      <c r="T12" s="405"/>
      <c r="U12" s="405"/>
      <c r="V12" s="405"/>
      <c r="W12" s="405"/>
      <c r="X12" s="405"/>
      <c r="Y12" s="405"/>
      <c r="Z12" s="405"/>
    </row>
    <row r="13" spans="1:26" ht="54.75" customHeight="1">
      <c r="A13" s="405">
        <v>11</v>
      </c>
      <c r="B13" s="408"/>
      <c r="C13" s="419"/>
      <c r="D13" s="407" t="str">
        <f t="shared" si="0"/>
        <v>For each theme (A1, B1, ...) a certain maximum number of Common Good Points can be achieved. To evaluate how many points your company scores, follow these steps:</v>
      </c>
      <c r="E13" s="408" t="s">
        <v>758</v>
      </c>
      <c r="F13" s="408" t="s">
        <v>759</v>
      </c>
      <c r="G13" s="413" t="s">
        <v>760</v>
      </c>
      <c r="H13" s="408" t="s">
        <v>761</v>
      </c>
      <c r="I13" s="408" t="s">
        <v>762</v>
      </c>
      <c r="J13" s="408" t="str">
        <f t="shared" si="3"/>
        <v>[pt]Für jedes Thema (A1, B1, ...) kann eine bestimmte Anzahl an Gemeinwohl-Punkten erreicht werden. Um zu ermitteln, wie viele davon Ihr Unternehmen erhält, gehen Sie wie folgt vor:</v>
      </c>
      <c r="K13" s="408" t="str">
        <f t="shared" si="2"/>
        <v>[gr]Für jedes Thema (A1, B1, ...) kann eine bestimmte Anzahl an Gemeinwohl-Punkten erreicht werden. Um zu ermitteln, wie viele davon Ihr Unternehmen erhält, gehen Sie wie folgt vor:</v>
      </c>
      <c r="L13" s="405"/>
      <c r="M13" s="409"/>
      <c r="N13" s="405"/>
      <c r="O13" s="405"/>
      <c r="P13" s="405"/>
      <c r="Q13" s="405"/>
      <c r="R13" s="405"/>
      <c r="S13" s="405"/>
      <c r="T13" s="405"/>
      <c r="U13" s="405"/>
      <c r="V13" s="405"/>
      <c r="W13" s="405"/>
      <c r="X13" s="405"/>
      <c r="Y13" s="405"/>
      <c r="Z13" s="405"/>
    </row>
    <row r="14" spans="1:26" ht="68.25" customHeight="1">
      <c r="A14" s="405">
        <v>12</v>
      </c>
      <c r="B14" s="408"/>
      <c r="C14" s="419"/>
      <c r="D14" s="407" t="str">
        <f t="shared" si="0"/>
        <v>Describe the current status and potential for improvement for the various aspects under key headings. Use the workbook as a reference. (This is optional and not absolutely necessary for the calculation.)</v>
      </c>
      <c r="E14" s="420" t="s">
        <v>763</v>
      </c>
      <c r="F14" s="408" t="s">
        <v>764</v>
      </c>
      <c r="G14" s="413" t="s">
        <v>765</v>
      </c>
      <c r="H14" s="408" t="s">
        <v>766</v>
      </c>
      <c r="I14" s="408" t="s">
        <v>767</v>
      </c>
      <c r="J14" s="408" t="str">
        <f t="shared" si="3"/>
        <v>[pt]Beschreiben Sie auf Basis des Arbeitsbuchs in wenigen Stichworten Ist-Zustand und Verbesserungspotenzial für die verschiedenen Aspekte (optional, ist für die Berechnung nicht unbedingt notwendig).</v>
      </c>
      <c r="K14" s="408" t="str">
        <f t="shared" si="2"/>
        <v>[gr]Beschreiben Sie auf Basis des Arbeitsbuchs in wenigen Stichworten Ist-Zustand und Verbesserungspotenzial für die verschiedenen Aspekte (optional, ist für die Berechnung nicht unbedingt notwendig).</v>
      </c>
      <c r="L14" s="405"/>
      <c r="M14" s="409"/>
      <c r="N14" s="405"/>
      <c r="O14" s="405"/>
      <c r="P14" s="405"/>
      <c r="Q14" s="405"/>
      <c r="R14" s="405"/>
      <c r="S14" s="405"/>
      <c r="T14" s="405"/>
      <c r="U14" s="405"/>
      <c r="V14" s="405"/>
      <c r="W14" s="405"/>
      <c r="X14" s="405"/>
      <c r="Y14" s="405"/>
      <c r="Z14" s="405"/>
    </row>
    <row r="15" spans="1:26" ht="94.5" customHeight="1">
      <c r="A15" s="405">
        <v>13</v>
      </c>
      <c r="B15" s="408"/>
      <c r="C15" s="419"/>
      <c r="D15" s="407" t="str">
        <f t="shared" si="0"/>
        <v>Based on these descriptions, indicate on a scale of 0-10 how far you consider the respective aspect is met (Achievement level). The criteria for choosing the correct value can be found in the Workbook.</v>
      </c>
      <c r="E15" s="421" t="s">
        <v>768</v>
      </c>
      <c r="F15" s="408" t="s">
        <v>769</v>
      </c>
      <c r="G15" s="413" t="s">
        <v>770</v>
      </c>
      <c r="H15" s="408" t="s">
        <v>771</v>
      </c>
      <c r="I15" s="408" t="s">
        <v>772</v>
      </c>
      <c r="J15" s="408" t="str">
        <f t="shared" si="3"/>
        <v>[pt]Geben Sie - aufbauend auf diesen Beschreibungen - an, entsprechend welchem Skalenwert (0-10) Ihrer Meinung nach der jeweilige Aspekt erfüllt ist (Spalte "Erfüllungsgrad"). Anhaltspunkte zur Wahl des "richtigen" Skalenwerts finden Sie wiederum im Arbeitsbuch.</v>
      </c>
      <c r="K15" s="408" t="str">
        <f t="shared" si="2"/>
        <v>[gr]Geben Sie - aufbauend auf diesen Beschreibungen - an, entsprechend welchem Skalenwert (0-10) Ihrer Meinung nach der jeweilige Aspekt erfüllt ist (Spalte "Erfüllungsgrad"). Anhaltspunkte zur Wahl des "richtigen" Skalenwerts finden Sie wiederum im Arbeitsbuch.</v>
      </c>
      <c r="L15" s="405"/>
      <c r="M15" s="409"/>
      <c r="N15" s="405"/>
      <c r="O15" s="405"/>
      <c r="P15" s="405"/>
      <c r="Q15" s="405"/>
      <c r="R15" s="405"/>
      <c r="S15" s="405"/>
      <c r="T15" s="405"/>
      <c r="U15" s="405"/>
      <c r="V15" s="405"/>
      <c r="W15" s="405"/>
      <c r="X15" s="405"/>
      <c r="Y15" s="405"/>
      <c r="Z15" s="405"/>
    </row>
    <row r="16" spans="1:26" ht="43.5" customHeight="1">
      <c r="A16" s="405">
        <v>14</v>
      </c>
      <c r="B16" s="408"/>
      <c r="C16" s="419"/>
      <c r="D16" s="407" t="str">
        <f t="shared" si="0"/>
        <v>Negative aspects are allocated negative points according to the descriptions set out in the Workbook.</v>
      </c>
      <c r="E16" s="408" t="s">
        <v>773</v>
      </c>
      <c r="F16" s="408" t="s">
        <v>774</v>
      </c>
      <c r="G16" s="413" t="s">
        <v>775</v>
      </c>
      <c r="H16" s="408" t="s">
        <v>776</v>
      </c>
      <c r="I16" s="408" t="s">
        <v>777</v>
      </c>
      <c r="J16" s="408" t="str">
        <f t="shared" si="3"/>
        <v xml:space="preserve">[pt]Für die Bewertung der Negativaspekte geben Sie Punktewerte entsprechend der Beschreibungen im Arbeitsbuch an. </v>
      </c>
      <c r="K16" s="408" t="str">
        <f t="shared" si="2"/>
        <v xml:space="preserve">[gr]Für die Bewertung der Negativaspekte geben Sie Punktewerte entsprechend der Beschreibungen im Arbeitsbuch an. </v>
      </c>
      <c r="L16" s="405"/>
      <c r="M16" s="409"/>
      <c r="N16" s="405"/>
      <c r="O16" s="405"/>
      <c r="P16" s="405"/>
      <c r="Q16" s="405"/>
      <c r="R16" s="405"/>
      <c r="S16" s="405"/>
      <c r="T16" s="405"/>
      <c r="U16" s="405"/>
      <c r="V16" s="405"/>
      <c r="W16" s="405"/>
      <c r="X16" s="405"/>
      <c r="Y16" s="405"/>
      <c r="Z16" s="405"/>
    </row>
    <row r="17" spans="1:26" ht="124.5" customHeight="1">
      <c r="A17" s="405">
        <v>15</v>
      </c>
      <c r="B17" s="408"/>
      <c r="C17" s="419"/>
      <c r="D17" s="407" t="str">
        <f t="shared" si="0"/>
        <v>Where deemed necessary for your company and in agreement with the auditors you can change the relative weightings of individual aspects (A1.1, A1.2, ..). In the column Weighting, you can select values for each aspect. The distribution of available points for individual aspects will then be adjusted automatically, so that the total of all aspects of an indicator result in 100%.</v>
      </c>
      <c r="E17" s="422" t="s">
        <v>778</v>
      </c>
      <c r="F17" s="408" t="s">
        <v>779</v>
      </c>
      <c r="G17" s="413" t="s">
        <v>780</v>
      </c>
      <c r="H17" s="408" t="s">
        <v>781</v>
      </c>
      <c r="I17" s="408" t="s">
        <v>782</v>
      </c>
      <c r="J17" s="408" t="str">
        <f t="shared" si="3"/>
        <v>[pt]Sie können, wenn es für ihr Unternehmen notwendig erscheint, in Abstimmung mit der AuditorIn die relativen Gewichtungen der einzelnen Aspekte (A1.1, A1.2, ...) verändern. In der Spalte "Gewichtung" ("Gew.") können Sie für jeden Aspekt Werte auswählen. Die Verteilung der möglichen Punkte auf die einzelnen Aspekte wird dann automatisch angepasst, sodass die Summe aller Aspekte eines Themas immer 100% ergibt.</v>
      </c>
      <c r="K17" s="408" t="str">
        <f t="shared" si="2"/>
        <v>[gr]Sie können, wenn es für ihr Unternehmen notwendig erscheint, in Abstimmung mit der AuditorIn die relativen Gewichtungen der einzelnen Aspekte (A1.1, A1.2, ...) verändern. In der Spalte "Gewichtung" ("Gew.") können Sie für jeden Aspekt Werte auswählen. Die Verteilung der möglichen Punkte auf die einzelnen Aspekte wird dann automatisch angepasst, sodass die Summe aller Aspekte eines Themas immer 100% ergibt.</v>
      </c>
      <c r="L17" s="405"/>
      <c r="M17" s="409"/>
      <c r="N17" s="405"/>
      <c r="O17" s="405"/>
      <c r="P17" s="405"/>
      <c r="Q17" s="405"/>
      <c r="R17" s="405"/>
      <c r="S17" s="405"/>
      <c r="T17" s="405"/>
      <c r="U17" s="405"/>
      <c r="V17" s="405"/>
      <c r="W17" s="405"/>
      <c r="X17" s="405"/>
      <c r="Y17" s="405"/>
      <c r="Z17" s="405"/>
    </row>
    <row r="18" spans="1:26" ht="54.75" customHeight="1">
      <c r="A18" s="405">
        <v>16</v>
      </c>
      <c r="B18" s="408"/>
      <c r="C18" s="419"/>
      <c r="D18" s="407" t="str">
        <f t="shared" si="0"/>
        <v>The calculation automatically weights each theme’s total value against the data in the ‘Company details’ section and rounds it to a whole-number multiple of 10%.</v>
      </c>
      <c r="E18" s="408" t="s">
        <v>783</v>
      </c>
      <c r="F18" s="408" t="s">
        <v>784</v>
      </c>
      <c r="G18" s="413" t="s">
        <v>785</v>
      </c>
      <c r="H18" s="408" t="s">
        <v>786</v>
      </c>
      <c r="I18" s="408" t="s">
        <v>787</v>
      </c>
      <c r="J18" s="408" t="str">
        <f t="shared" si="3"/>
        <v>[pt]Bei der Berechnung werden die Gesamtwerte pro Thema automatisch entsprechend der Angaben im Faktenblatt gewichtet und auf ganzzahlige Vielfache von 10% gerundet.</v>
      </c>
      <c r="K18" s="408" t="str">
        <f t="shared" si="2"/>
        <v>[gr]Bei der Berechnung werden die Gesamtwerte pro Thema automatisch entsprechend der Angaben im Faktenblatt gewichtet und auf ganzzahlige Vielfache von 10% gerundet.</v>
      </c>
      <c r="L18" s="405"/>
      <c r="M18" s="409"/>
      <c r="N18" s="405"/>
      <c r="O18" s="405"/>
      <c r="P18" s="405"/>
      <c r="Q18" s="405"/>
      <c r="R18" s="405"/>
      <c r="S18" s="405"/>
      <c r="T18" s="405"/>
      <c r="U18" s="405"/>
      <c r="V18" s="405"/>
      <c r="W18" s="405"/>
      <c r="X18" s="405"/>
      <c r="Y18" s="405"/>
      <c r="Z18" s="405"/>
    </row>
    <row r="19" spans="1:26" ht="28.5" customHeight="1">
      <c r="A19" s="405"/>
      <c r="B19" s="408"/>
      <c r="C19" s="419"/>
      <c r="D19" s="407" t="str">
        <f t="shared" si="0"/>
        <v>The ECG-Matrix displays your result in a table.</v>
      </c>
      <c r="E19" s="408" t="s">
        <v>788</v>
      </c>
      <c r="F19" s="408" t="s">
        <v>789</v>
      </c>
      <c r="G19" s="413" t="s">
        <v>790</v>
      </c>
      <c r="H19" s="408" t="s">
        <v>791</v>
      </c>
      <c r="I19" s="408" t="s">
        <v>792</v>
      </c>
      <c r="J19" s="408" t="str">
        <f t="shared" si="3"/>
        <v>[pt]Die "GW-Matrix" bietet einen tabellarischen Überblick über Ihr Ergebnis.</v>
      </c>
      <c r="K19" s="408" t="str">
        <f t="shared" si="2"/>
        <v>[gr]Die "GW-Matrix" bietet einen tabellarischen Überblick über Ihr Ergebnis.</v>
      </c>
      <c r="L19" s="405"/>
      <c r="M19" s="409"/>
      <c r="N19" s="405"/>
      <c r="O19" s="405"/>
      <c r="P19" s="405"/>
      <c r="Q19" s="405"/>
      <c r="R19" s="405"/>
      <c r="S19" s="405"/>
      <c r="T19" s="405"/>
      <c r="U19" s="405"/>
      <c r="V19" s="405"/>
      <c r="W19" s="405"/>
      <c r="X19" s="405"/>
      <c r="Y19" s="405"/>
      <c r="Z19" s="405"/>
    </row>
    <row r="20" spans="1:26" ht="41.25" customHeight="1">
      <c r="A20" s="405"/>
      <c r="B20" s="419"/>
      <c r="C20" s="419"/>
      <c r="D20" s="407" t="str">
        <f t="shared" si="0"/>
        <v>The ECG Matrix displays your result in a table.</v>
      </c>
      <c r="E20" s="408" t="s">
        <v>793</v>
      </c>
      <c r="F20" s="408" t="s">
        <v>794</v>
      </c>
      <c r="G20" s="413" t="s">
        <v>795</v>
      </c>
      <c r="H20" s="408" t="s">
        <v>796</v>
      </c>
      <c r="I20" s="408" t="s">
        <v>792</v>
      </c>
      <c r="J20" s="408" t="str">
        <f t="shared" si="3"/>
        <v>[pt]Die "GW-Matrix" bietet einen tabellarischen Blick auf Ihr Ergebnis.</v>
      </c>
      <c r="K20" s="408" t="str">
        <f t="shared" si="2"/>
        <v>[gr]Die "GW-Matrix" bietet einen tabellarischen Blick auf Ihr Ergebnis.</v>
      </c>
      <c r="L20" s="405"/>
      <c r="M20" s="409"/>
      <c r="N20" s="405"/>
      <c r="O20" s="405"/>
      <c r="P20" s="405"/>
      <c r="Q20" s="405"/>
      <c r="R20" s="405"/>
      <c r="S20" s="405"/>
      <c r="T20" s="405"/>
      <c r="U20" s="405"/>
      <c r="V20" s="405"/>
      <c r="W20" s="405"/>
      <c r="X20" s="405"/>
      <c r="Y20" s="405"/>
      <c r="Z20" s="405"/>
    </row>
    <row r="21" spans="1:26" ht="41.25" customHeight="1">
      <c r="A21" s="405"/>
      <c r="B21" s="419"/>
      <c r="C21" s="419"/>
      <c r="D21" s="407" t="str">
        <f t="shared" si="0"/>
        <v>The values-star displays your result arranged by value as a graphic.</v>
      </c>
      <c r="E21" s="408" t="s">
        <v>797</v>
      </c>
      <c r="F21" s="408" t="s">
        <v>798</v>
      </c>
      <c r="G21" s="413" t="s">
        <v>799</v>
      </c>
      <c r="H21" s="408" t="s">
        <v>800</v>
      </c>
      <c r="I21" s="408" t="s">
        <v>801</v>
      </c>
      <c r="J21" s="408" t="str">
        <f t="shared" si="3"/>
        <v>[pt]Der "Werte-Stern" zeigt schließlich Ihr Ergebnis nach Werten gegliedert in graphischer Form.</v>
      </c>
      <c r="K21" s="408" t="str">
        <f t="shared" si="2"/>
        <v>[gr]Der "Werte-Stern" zeigt schließlich Ihr Ergebnis nach Werten gegliedert in graphischer Form.</v>
      </c>
      <c r="L21" s="405"/>
      <c r="M21" s="409"/>
      <c r="N21" s="405"/>
      <c r="O21" s="405"/>
      <c r="P21" s="405"/>
      <c r="Q21" s="405"/>
      <c r="R21" s="405"/>
      <c r="S21" s="405"/>
      <c r="T21" s="405"/>
      <c r="U21" s="405"/>
      <c r="V21" s="405"/>
      <c r="W21" s="405"/>
      <c r="X21" s="405"/>
      <c r="Y21" s="405"/>
      <c r="Z21" s="405"/>
    </row>
    <row r="22" spans="1:26" ht="41.25" customHeight="1">
      <c r="A22" s="405"/>
      <c r="B22" s="419"/>
      <c r="C22" s="419"/>
      <c r="D22" s="407" t="str">
        <f t="shared" si="0"/>
        <v>The group-star displays your result arranged by stakeholder as a graphic.</v>
      </c>
      <c r="E22" s="420" t="s">
        <v>802</v>
      </c>
      <c r="F22" s="408" t="s">
        <v>803</v>
      </c>
      <c r="G22" s="413" t="s">
        <v>804</v>
      </c>
      <c r="H22" s="408" t="s">
        <v>805</v>
      </c>
      <c r="I22" s="408" t="s">
        <v>806</v>
      </c>
      <c r="J22" s="408" t="str">
        <f t="shared" si="3"/>
        <v>[pt]Der "Gruppen-Stern" zeigt schließlich Ihr Ergebnis nach Berührungsgruppen gegliedert in graphischer Form.</v>
      </c>
      <c r="K22" s="408" t="str">
        <f t="shared" si="2"/>
        <v>[gr]Der "Gruppen-Stern" zeigt schließlich Ihr Ergebnis nach Berührungsgruppen gegliedert in graphischer Form.</v>
      </c>
      <c r="L22" s="405"/>
      <c r="M22" s="409"/>
      <c r="N22" s="405"/>
      <c r="O22" s="405"/>
      <c r="P22" s="405"/>
      <c r="Q22" s="405"/>
      <c r="R22" s="405"/>
      <c r="S22" s="405"/>
      <c r="T22" s="405"/>
      <c r="U22" s="405"/>
      <c r="V22" s="405"/>
      <c r="W22" s="405"/>
      <c r="X22" s="405"/>
      <c r="Y22" s="405"/>
      <c r="Z22" s="405"/>
    </row>
    <row r="23" spans="1:26" ht="28.5" customHeight="1">
      <c r="A23" s="405"/>
      <c r="B23" s="419"/>
      <c r="C23" s="419"/>
      <c r="D23" s="407" t="str">
        <f t="shared" si="0"/>
        <v>The theme-star displays the result of your themes as a graphic.</v>
      </c>
      <c r="E23" s="412" t="s">
        <v>807</v>
      </c>
      <c r="F23" s="408" t="s">
        <v>808</v>
      </c>
      <c r="G23" s="413" t="s">
        <v>809</v>
      </c>
      <c r="H23" s="408" t="s">
        <v>810</v>
      </c>
      <c r="I23" s="408" t="s">
        <v>811</v>
      </c>
      <c r="J23" s="408" t="str">
        <f t="shared" si="3"/>
        <v>[pt]Der "Themen-Stern" zeigt schließlich Ihr Ergebnis in allen Themen in graphischer Form.</v>
      </c>
      <c r="K23" s="408" t="str">
        <f t="shared" si="2"/>
        <v>[gr]Der "Themen-Stern" zeigt schließlich Ihr Ergebnis in allen Themen in graphischer Form.</v>
      </c>
      <c r="L23" s="405"/>
      <c r="M23" s="409"/>
      <c r="N23" s="405"/>
      <c r="O23" s="405"/>
      <c r="P23" s="405"/>
      <c r="Q23" s="405"/>
      <c r="R23" s="405"/>
      <c r="S23" s="405"/>
      <c r="T23" s="405"/>
      <c r="U23" s="405"/>
      <c r="V23" s="405"/>
      <c r="W23" s="405"/>
      <c r="X23" s="405"/>
      <c r="Y23" s="405"/>
      <c r="Z23" s="405"/>
    </row>
    <row r="24" spans="1:26" ht="28.5" customHeight="1">
      <c r="A24" s="405"/>
      <c r="B24" s="419"/>
      <c r="C24" s="419"/>
      <c r="D24" s="407" t="str">
        <f t="shared" si="0"/>
        <v>This is a description of the weighting model.</v>
      </c>
      <c r="E24" s="408" t="s">
        <v>812</v>
      </c>
      <c r="F24" s="408" t="s">
        <v>813</v>
      </c>
      <c r="G24" s="413" t="s">
        <v>814</v>
      </c>
      <c r="H24" s="408" t="s">
        <v>815</v>
      </c>
      <c r="I24" s="408" t="s">
        <v>816</v>
      </c>
      <c r="J24" s="408" t="str">
        <f t="shared" si="3"/>
        <v xml:space="preserve">[pt]Hier finden Sie eine Beschreibung der Gewichtungsmodelles. </v>
      </c>
      <c r="K24" s="408" t="str">
        <f t="shared" si="2"/>
        <v xml:space="preserve">[gr]Hier finden Sie eine Beschreibung der Gewichtungsmodelles. </v>
      </c>
      <c r="L24" s="405"/>
      <c r="M24" s="409"/>
      <c r="N24" s="405"/>
      <c r="O24" s="405"/>
      <c r="P24" s="405"/>
      <c r="Q24" s="405"/>
      <c r="R24" s="405"/>
      <c r="S24" s="405"/>
      <c r="T24" s="405"/>
      <c r="U24" s="405"/>
      <c r="V24" s="405"/>
      <c r="W24" s="405"/>
      <c r="X24" s="405"/>
      <c r="Y24" s="405"/>
      <c r="Z24" s="405"/>
    </row>
    <row r="25" spans="1:26" ht="41.25" customHeight="1">
      <c r="A25" s="405"/>
      <c r="B25" s="419"/>
      <c r="C25" s="419"/>
      <c r="D25" s="407" t="str">
        <f t="shared" si="0"/>
        <v>This is where the calculation determines how the individual stakeholder groups and themes are weighted.</v>
      </c>
      <c r="E25" s="408" t="s">
        <v>817</v>
      </c>
      <c r="F25" s="408" t="s">
        <v>818</v>
      </c>
      <c r="G25" s="413" t="s">
        <v>819</v>
      </c>
      <c r="H25" s="408" t="s">
        <v>820</v>
      </c>
      <c r="I25" s="408" t="s">
        <v>821</v>
      </c>
      <c r="J25" s="408" t="str">
        <f t="shared" si="3"/>
        <v>[pt]Hier erfolgt die Berechnung wie die einzelnen Berührungsgruppen und Themen gewichtet werden.</v>
      </c>
      <c r="K25" s="408" t="str">
        <f t="shared" si="2"/>
        <v>[gr]Hier erfolgt die Berechnung wie die einzelnen Berührungsgruppen und Themen gewichtet werden.</v>
      </c>
      <c r="L25" s="405"/>
      <c r="M25" s="409"/>
      <c r="N25" s="405"/>
      <c r="O25" s="405"/>
      <c r="P25" s="405"/>
      <c r="Q25" s="405"/>
      <c r="R25" s="405"/>
      <c r="S25" s="405"/>
      <c r="T25" s="405"/>
      <c r="U25" s="405"/>
      <c r="V25" s="405"/>
      <c r="W25" s="405"/>
      <c r="X25" s="405"/>
      <c r="Y25" s="405"/>
      <c r="Z25" s="405"/>
    </row>
    <row r="26" spans="1:26" ht="54.75" customHeight="1">
      <c r="A26" s="405"/>
      <c r="B26" s="419"/>
      <c r="C26" s="419"/>
      <c r="D26" s="407" t="str">
        <f t="shared" si="0"/>
        <v>This contains an assessment of the relevance of supply chains and environmental sustainability for all industry sectors, used in the weighting.</v>
      </c>
      <c r="E26" s="408" t="s">
        <v>822</v>
      </c>
      <c r="F26" s="408" t="s">
        <v>823</v>
      </c>
      <c r="G26" s="413" t="s">
        <v>824</v>
      </c>
      <c r="H26" s="408" t="s">
        <v>825</v>
      </c>
      <c r="I26" s="408" t="s">
        <v>826</v>
      </c>
      <c r="J26" s="408" t="str">
        <f t="shared" si="3"/>
        <v xml:space="preserve">[pt]Enthält Einschätzungen der Relevanz von Zulieferkette und ökologische Nachhaltigkeit für alle Branchen,, die für die Gewichtung herangezogen werden. </v>
      </c>
      <c r="K26" s="408" t="str">
        <f t="shared" si="2"/>
        <v xml:space="preserve">[gr]Enthält Einschätzungen der Relevanz von Zulieferkette und ökologische Nachhaltigkeit für alle Branchen,, die für die Gewichtung herangezogen werden. </v>
      </c>
      <c r="L26" s="405"/>
      <c r="M26" s="409"/>
      <c r="N26" s="405"/>
      <c r="O26" s="405"/>
      <c r="P26" s="405"/>
      <c r="Q26" s="405"/>
      <c r="R26" s="405"/>
      <c r="S26" s="405"/>
      <c r="T26" s="405"/>
      <c r="U26" s="405"/>
      <c r="V26" s="405"/>
      <c r="W26" s="405"/>
      <c r="X26" s="405"/>
      <c r="Y26" s="405"/>
      <c r="Z26" s="405"/>
    </row>
    <row r="27" spans="1:26" ht="28.5" customHeight="1">
      <c r="A27" s="405"/>
      <c r="B27" s="419"/>
      <c r="C27" s="419"/>
      <c r="D27" s="407" t="str">
        <f t="shared" si="0"/>
        <v>This contains statistics for countries and regions used in the weighting.</v>
      </c>
      <c r="E27" s="408" t="s">
        <v>827</v>
      </c>
      <c r="F27" s="408" t="s">
        <v>828</v>
      </c>
      <c r="G27" s="413" t="s">
        <v>829</v>
      </c>
      <c r="H27" s="408" t="s">
        <v>830</v>
      </c>
      <c r="I27" s="408" t="s">
        <v>831</v>
      </c>
      <c r="J27" s="408" t="str">
        <f t="shared" si="3"/>
        <v xml:space="preserve">[pt]Enthält Statistiken für Länder und Regionen, die für die Gewichtung herangezogen werden. </v>
      </c>
      <c r="K27" s="408" t="str">
        <f t="shared" si="2"/>
        <v xml:space="preserve">[gr]Enthält Statistiken für Länder und Regionen, die für die Gewichtung herangezogen werden. </v>
      </c>
      <c r="L27" s="405"/>
      <c r="M27" s="409"/>
      <c r="N27" s="405"/>
      <c r="O27" s="405"/>
      <c r="P27" s="405"/>
      <c r="Q27" s="405"/>
      <c r="R27" s="405"/>
      <c r="S27" s="405"/>
      <c r="T27" s="405"/>
      <c r="U27" s="405"/>
      <c r="V27" s="405"/>
      <c r="W27" s="405"/>
      <c r="X27" s="405"/>
      <c r="Y27" s="405"/>
      <c r="Z27" s="405"/>
    </row>
    <row r="28" spans="1:26" ht="15.75" customHeight="1">
      <c r="A28" s="405"/>
      <c r="B28" s="419"/>
      <c r="C28" s="419"/>
      <c r="D28" s="407" t="str">
        <f t="shared" si="0"/>
        <v>2. Company details</v>
      </c>
      <c r="E28" s="408" t="s">
        <v>832</v>
      </c>
      <c r="F28" s="408" t="s">
        <v>833</v>
      </c>
      <c r="G28" s="413" t="s">
        <v>834</v>
      </c>
      <c r="H28" s="408" t="s">
        <v>835</v>
      </c>
      <c r="I28" s="408" t="s">
        <v>836</v>
      </c>
      <c r="J28" s="408" t="str">
        <f t="shared" si="3"/>
        <v>[pt]2. Fakten zum Unternehmen</v>
      </c>
      <c r="K28" s="408" t="str">
        <f t="shared" si="2"/>
        <v>[gr]2. Fakten zum Unternehmen</v>
      </c>
      <c r="L28" s="405"/>
      <c r="M28" s="409"/>
      <c r="N28" s="405"/>
      <c r="O28" s="405"/>
      <c r="P28" s="405"/>
      <c r="Q28" s="405"/>
      <c r="R28" s="405"/>
      <c r="S28" s="405"/>
      <c r="T28" s="405"/>
      <c r="U28" s="405"/>
      <c r="V28" s="405"/>
      <c r="W28" s="405"/>
      <c r="X28" s="405"/>
      <c r="Y28" s="405"/>
      <c r="Z28" s="405"/>
    </row>
    <row r="29" spans="1:26" ht="15.75" customHeight="1">
      <c r="A29" s="405"/>
      <c r="B29" s="419"/>
      <c r="C29" s="419"/>
      <c r="D29" s="407" t="str">
        <f t="shared" si="0"/>
        <v>3. Scoring</v>
      </c>
      <c r="E29" s="408" t="s">
        <v>837</v>
      </c>
      <c r="F29" s="408" t="s">
        <v>838</v>
      </c>
      <c r="G29" s="413" t="s">
        <v>839</v>
      </c>
      <c r="H29" s="408" t="s">
        <v>840</v>
      </c>
      <c r="I29" s="408" t="s">
        <v>841</v>
      </c>
      <c r="J29" s="408" t="str">
        <f t="shared" si="3"/>
        <v>[pt]3. Berechnung</v>
      </c>
      <c r="K29" s="408" t="str">
        <f t="shared" si="2"/>
        <v>[gr]3. Berechnung</v>
      </c>
      <c r="L29" s="405"/>
      <c r="M29" s="409"/>
      <c r="N29" s="405"/>
      <c r="O29" s="405"/>
      <c r="P29" s="405"/>
      <c r="Q29" s="405"/>
      <c r="R29" s="405"/>
      <c r="S29" s="405"/>
      <c r="T29" s="405"/>
      <c r="U29" s="405"/>
      <c r="V29" s="405"/>
      <c r="W29" s="405"/>
      <c r="X29" s="405"/>
      <c r="Y29" s="405"/>
      <c r="Z29" s="405"/>
    </row>
    <row r="30" spans="1:26" ht="15.75" customHeight="1">
      <c r="A30" s="405"/>
      <c r="B30" s="419"/>
      <c r="C30" s="419"/>
      <c r="D30" s="407" t="str">
        <f t="shared" si="0"/>
        <v>4. ECG Matrix</v>
      </c>
      <c r="E30" s="408" t="s">
        <v>842</v>
      </c>
      <c r="F30" s="408" t="s">
        <v>843</v>
      </c>
      <c r="G30" s="413" t="s">
        <v>844</v>
      </c>
      <c r="H30" s="408" t="s">
        <v>845</v>
      </c>
      <c r="I30" s="408" t="s">
        <v>846</v>
      </c>
      <c r="J30" s="408" t="str">
        <f t="shared" si="3"/>
        <v>[pt]4. GW-Matrix</v>
      </c>
      <c r="K30" s="408" t="str">
        <f t="shared" si="2"/>
        <v>[gr]4. GW-Matrix</v>
      </c>
      <c r="L30" s="405"/>
      <c r="M30" s="409"/>
      <c r="N30" s="405"/>
      <c r="O30" s="405"/>
      <c r="P30" s="405"/>
      <c r="Q30" s="405"/>
      <c r="R30" s="405"/>
      <c r="S30" s="405"/>
      <c r="T30" s="405"/>
      <c r="U30" s="405"/>
      <c r="V30" s="405"/>
      <c r="W30" s="405"/>
      <c r="X30" s="405"/>
      <c r="Y30" s="405"/>
      <c r="Z30" s="405"/>
    </row>
    <row r="31" spans="1:26" ht="15.75" customHeight="1">
      <c r="A31" s="405"/>
      <c r="B31" s="419"/>
      <c r="C31" s="419"/>
      <c r="D31" s="407" t="str">
        <f t="shared" si="0"/>
        <v>5. Values star</v>
      </c>
      <c r="E31" s="408" t="s">
        <v>847</v>
      </c>
      <c r="F31" s="408" t="s">
        <v>848</v>
      </c>
      <c r="G31" s="413" t="s">
        <v>849</v>
      </c>
      <c r="H31" s="408" t="s">
        <v>850</v>
      </c>
      <c r="I31" s="408" t="s">
        <v>851</v>
      </c>
      <c r="J31" s="408" t="str">
        <f t="shared" si="3"/>
        <v>[pt]5. Werte-Stern</v>
      </c>
      <c r="K31" s="408" t="str">
        <f t="shared" si="2"/>
        <v>[gr]5. Werte-Stern</v>
      </c>
      <c r="L31" s="405"/>
      <c r="M31" s="409"/>
      <c r="N31" s="405"/>
      <c r="O31" s="405"/>
      <c r="P31" s="405"/>
      <c r="Q31" s="405"/>
      <c r="R31" s="405"/>
      <c r="S31" s="405"/>
      <c r="T31" s="405"/>
      <c r="U31" s="405"/>
      <c r="V31" s="405"/>
      <c r="W31" s="405"/>
      <c r="X31" s="405"/>
      <c r="Y31" s="405"/>
      <c r="Z31" s="405"/>
    </row>
    <row r="32" spans="1:26" ht="15.75" customHeight="1">
      <c r="A32" s="405"/>
      <c r="B32" s="419"/>
      <c r="C32" s="419"/>
      <c r="D32" s="407" t="str">
        <f t="shared" si="0"/>
        <v>6. Group star</v>
      </c>
      <c r="E32" s="408" t="s">
        <v>852</v>
      </c>
      <c r="F32" s="408" t="s">
        <v>853</v>
      </c>
      <c r="G32" s="413" t="s">
        <v>854</v>
      </c>
      <c r="H32" s="408" t="s">
        <v>855</v>
      </c>
      <c r="I32" s="408" t="s">
        <v>856</v>
      </c>
      <c r="J32" s="408" t="str">
        <f t="shared" si="3"/>
        <v>[pt]6. Gruppen-Stern</v>
      </c>
      <c r="K32" s="408" t="str">
        <f t="shared" si="2"/>
        <v>[gr]6. Gruppen-Stern</v>
      </c>
      <c r="L32" s="405"/>
      <c r="M32" s="409"/>
      <c r="N32" s="405"/>
      <c r="O32" s="405"/>
      <c r="P32" s="405"/>
      <c r="Q32" s="405"/>
      <c r="R32" s="405"/>
      <c r="S32" s="405"/>
      <c r="T32" s="405"/>
      <c r="U32" s="405"/>
      <c r="V32" s="405"/>
      <c r="W32" s="405"/>
      <c r="X32" s="405"/>
      <c r="Y32" s="405"/>
      <c r="Z32" s="405"/>
    </row>
    <row r="33" spans="1:26" ht="15.75" customHeight="1">
      <c r="A33" s="405"/>
      <c r="B33" s="419"/>
      <c r="C33" s="419"/>
      <c r="D33" s="407" t="str">
        <f t="shared" si="0"/>
        <v>7. Theme star</v>
      </c>
      <c r="E33" s="408" t="s">
        <v>857</v>
      </c>
      <c r="F33" s="408" t="s">
        <v>858</v>
      </c>
      <c r="G33" s="413" t="s">
        <v>859</v>
      </c>
      <c r="H33" s="408" t="s">
        <v>860</v>
      </c>
      <c r="I33" s="408" t="s">
        <v>861</v>
      </c>
      <c r="J33" s="408" t="str">
        <f t="shared" si="3"/>
        <v>[pt]7. Themen-Stern</v>
      </c>
      <c r="K33" s="408" t="str">
        <f t="shared" si="2"/>
        <v>[gr]7. Themen-Stern</v>
      </c>
      <c r="L33" s="405"/>
      <c r="M33" s="409"/>
      <c r="N33" s="405"/>
      <c r="O33" s="405"/>
      <c r="P33" s="405"/>
      <c r="Q33" s="405"/>
      <c r="R33" s="405"/>
      <c r="S33" s="405"/>
      <c r="T33" s="405"/>
      <c r="U33" s="405"/>
      <c r="V33" s="405"/>
      <c r="W33" s="405"/>
      <c r="X33" s="405"/>
      <c r="Y33" s="405"/>
      <c r="Z33" s="405"/>
    </row>
    <row r="34" spans="1:26" ht="15.75" customHeight="1">
      <c r="A34" s="405"/>
      <c r="B34" s="419"/>
      <c r="C34" s="419"/>
      <c r="D34" s="407" t="str">
        <f t="shared" si="0"/>
        <v>8. Weighting model description</v>
      </c>
      <c r="E34" s="408" t="s">
        <v>862</v>
      </c>
      <c r="F34" s="408" t="s">
        <v>863</v>
      </c>
      <c r="G34" s="413" t="s">
        <v>864</v>
      </c>
      <c r="H34" s="408" t="s">
        <v>865</v>
      </c>
      <c r="I34" s="408" t="s">
        <v>866</v>
      </c>
      <c r="J34" s="408" t="str">
        <f t="shared" si="3"/>
        <v>[pt]8. Beschreibung Gewichtungsmodell</v>
      </c>
      <c r="K34" s="408" t="str">
        <f t="shared" si="2"/>
        <v>[gr]8. Beschreibung Gewichtungsmodell</v>
      </c>
      <c r="L34" s="405"/>
      <c r="M34" s="409"/>
      <c r="N34" s="405"/>
      <c r="O34" s="405"/>
      <c r="P34" s="405"/>
      <c r="Q34" s="405"/>
      <c r="R34" s="405"/>
      <c r="S34" s="405"/>
      <c r="T34" s="405"/>
      <c r="U34" s="405"/>
      <c r="V34" s="405"/>
      <c r="W34" s="405"/>
      <c r="X34" s="405"/>
      <c r="Y34" s="405"/>
      <c r="Z34" s="405"/>
    </row>
    <row r="35" spans="1:26" ht="15.75" customHeight="1">
      <c r="A35" s="405"/>
      <c r="B35" s="419"/>
      <c r="C35" s="419"/>
      <c r="D35" s="407" t="str">
        <f t="shared" si="0"/>
        <v>9. Weighting (hidden)</v>
      </c>
      <c r="E35" s="408" t="s">
        <v>867</v>
      </c>
      <c r="F35" s="408" t="s">
        <v>868</v>
      </c>
      <c r="G35" s="413" t="s">
        <v>869</v>
      </c>
      <c r="H35" s="408" t="s">
        <v>870</v>
      </c>
      <c r="I35" s="408" t="s">
        <v>871</v>
      </c>
      <c r="J35" s="408" t="str">
        <f t="shared" si="3"/>
        <v>[pt]9. Gewichtung (ausgeblendet)</v>
      </c>
      <c r="K35" s="408" t="str">
        <f t="shared" si="2"/>
        <v>[gr]9. Gewichtung (ausgeblendet)</v>
      </c>
      <c r="L35" s="405"/>
      <c r="M35" s="409"/>
      <c r="N35" s="405"/>
      <c r="O35" s="405"/>
      <c r="P35" s="405"/>
      <c r="Q35" s="405"/>
      <c r="R35" s="405"/>
      <c r="S35" s="405"/>
      <c r="T35" s="405"/>
      <c r="U35" s="405"/>
      <c r="V35" s="405"/>
      <c r="W35" s="405"/>
      <c r="X35" s="405"/>
      <c r="Y35" s="405"/>
      <c r="Z35" s="405"/>
    </row>
    <row r="36" spans="1:26" ht="15.75" customHeight="1">
      <c r="A36" s="405"/>
      <c r="B36" s="419"/>
      <c r="C36" s="419"/>
      <c r="D36" s="407" t="str">
        <f t="shared" si="0"/>
        <v>10. Industry sectors (hidden)</v>
      </c>
      <c r="E36" s="408" t="s">
        <v>872</v>
      </c>
      <c r="F36" s="408" t="s">
        <v>873</v>
      </c>
      <c r="G36" s="413" t="s">
        <v>874</v>
      </c>
      <c r="H36" s="408" t="s">
        <v>875</v>
      </c>
      <c r="I36" s="408" t="s">
        <v>876</v>
      </c>
      <c r="J36" s="408" t="str">
        <f t="shared" si="3"/>
        <v>[pt]10. Branchen (ausgeblendet)</v>
      </c>
      <c r="K36" s="408" t="str">
        <f t="shared" si="2"/>
        <v>[gr]10. Branchen (ausgeblendet)</v>
      </c>
      <c r="L36" s="405"/>
      <c r="M36" s="409"/>
      <c r="N36" s="405"/>
      <c r="O36" s="405"/>
      <c r="P36" s="405"/>
      <c r="Q36" s="405"/>
      <c r="R36" s="405"/>
      <c r="S36" s="405"/>
      <c r="T36" s="405"/>
      <c r="U36" s="405"/>
      <c r="V36" s="405"/>
      <c r="W36" s="405"/>
      <c r="X36" s="405"/>
      <c r="Y36" s="405"/>
      <c r="Z36" s="405"/>
    </row>
    <row r="37" spans="1:26" ht="15.75" customHeight="1">
      <c r="A37" s="405"/>
      <c r="B37" s="419"/>
      <c r="C37" s="419"/>
      <c r="D37" s="407" t="str">
        <f t="shared" si="0"/>
        <v>11. Countries (hidden)</v>
      </c>
      <c r="E37" s="408" t="s">
        <v>877</v>
      </c>
      <c r="F37" s="408" t="s">
        <v>878</v>
      </c>
      <c r="G37" s="413" t="s">
        <v>879</v>
      </c>
      <c r="H37" s="408" t="s">
        <v>880</v>
      </c>
      <c r="I37" s="408" t="s">
        <v>881</v>
      </c>
      <c r="J37" s="408" t="str">
        <f t="shared" si="3"/>
        <v>[pt]11. Länder und Regionen (ausgeblendet)</v>
      </c>
      <c r="K37" s="408" t="str">
        <f t="shared" si="2"/>
        <v>[gr]11. Länder und Regionen (ausgeblendet)</v>
      </c>
      <c r="L37" s="405"/>
      <c r="M37" s="409"/>
      <c r="N37" s="405"/>
      <c r="O37" s="405"/>
      <c r="P37" s="405"/>
      <c r="Q37" s="405"/>
      <c r="R37" s="405"/>
      <c r="S37" s="405"/>
      <c r="T37" s="405"/>
      <c r="U37" s="405"/>
      <c r="V37" s="405"/>
      <c r="W37" s="405"/>
      <c r="X37" s="405"/>
      <c r="Y37" s="405"/>
      <c r="Z37" s="405"/>
    </row>
    <row r="38" spans="1:26" ht="15.75" customHeight="1">
      <c r="A38" s="405"/>
      <c r="B38" s="419"/>
      <c r="C38" s="419"/>
      <c r="D38" s="407"/>
      <c r="E38" s="408"/>
      <c r="F38" s="408"/>
      <c r="G38" s="413"/>
      <c r="H38" s="408"/>
      <c r="I38" s="408">
        <v>0</v>
      </c>
      <c r="J38" s="408"/>
      <c r="K38" s="408"/>
      <c r="L38" s="405"/>
      <c r="M38" s="409"/>
      <c r="N38" s="405"/>
      <c r="O38" s="405"/>
      <c r="P38" s="405"/>
      <c r="Q38" s="405"/>
      <c r="R38" s="405"/>
      <c r="S38" s="405"/>
      <c r="T38" s="405"/>
      <c r="U38" s="405"/>
      <c r="V38" s="405"/>
      <c r="W38" s="405"/>
      <c r="X38" s="405"/>
      <c r="Y38" s="405"/>
      <c r="Z38" s="405"/>
    </row>
    <row r="39" spans="1:26" ht="15.75" customHeight="1">
      <c r="A39" s="405"/>
      <c r="B39" s="419"/>
      <c r="C39" s="419"/>
      <c r="D39" s="407">
        <f t="shared" ref="D39:D102" si="4">HLOOKUP($C$1,$E$1:$X$4910,ROW(D39))</f>
        <v>0</v>
      </c>
      <c r="E39" s="408"/>
      <c r="F39" s="408"/>
      <c r="G39" s="413"/>
      <c r="H39" s="408"/>
      <c r="I39" s="408">
        <v>0</v>
      </c>
      <c r="J39" s="408"/>
      <c r="K39" s="408"/>
      <c r="L39" s="405"/>
      <c r="M39" s="409"/>
      <c r="N39" s="405"/>
      <c r="O39" s="405"/>
      <c r="P39" s="405"/>
      <c r="Q39" s="405"/>
      <c r="R39" s="405"/>
      <c r="S39" s="405"/>
      <c r="T39" s="405"/>
      <c r="U39" s="405"/>
      <c r="V39" s="405"/>
      <c r="W39" s="405"/>
      <c r="X39" s="405"/>
      <c r="Y39" s="405"/>
      <c r="Z39" s="405"/>
    </row>
    <row r="40" spans="1:26" ht="15.75" customHeight="1">
      <c r="A40" s="405"/>
      <c r="B40" s="419"/>
      <c r="C40" s="419"/>
      <c r="D40" s="407" t="str">
        <f t="shared" si="4"/>
        <v>KEY</v>
      </c>
      <c r="E40" s="408" t="s">
        <v>882</v>
      </c>
      <c r="F40" s="408" t="s">
        <v>883</v>
      </c>
      <c r="G40" s="413" t="s">
        <v>884</v>
      </c>
      <c r="H40" s="408" t="s">
        <v>885</v>
      </c>
      <c r="I40" s="408" t="s">
        <v>882</v>
      </c>
      <c r="J40" s="408" t="str">
        <f t="shared" ref="J40:J46" si="5">"[pt]"&amp;E40</f>
        <v>[pt]LEGENDE</v>
      </c>
      <c r="K40" s="408" t="str">
        <f t="shared" ref="K40:K46" si="6">"[gr]"&amp;E40</f>
        <v>[gr]LEGENDE</v>
      </c>
      <c r="L40" s="405"/>
      <c r="M40" s="409"/>
      <c r="N40" s="405"/>
      <c r="O40" s="405"/>
      <c r="P40" s="405"/>
      <c r="Q40" s="405"/>
      <c r="R40" s="405"/>
      <c r="S40" s="405"/>
      <c r="T40" s="405"/>
      <c r="U40" s="405"/>
      <c r="V40" s="405"/>
      <c r="W40" s="405"/>
      <c r="X40" s="405"/>
      <c r="Y40" s="405"/>
      <c r="Z40" s="405"/>
    </row>
    <row r="41" spans="1:26" ht="28.5" customHeight="1">
      <c r="A41" s="405"/>
      <c r="B41" s="419"/>
      <c r="C41" s="419"/>
      <c r="D41" s="407" t="str">
        <f t="shared" si="4"/>
        <v>Field is editable (green frame, dark green text)</v>
      </c>
      <c r="E41" s="408" t="s">
        <v>886</v>
      </c>
      <c r="F41" s="408" t="s">
        <v>887</v>
      </c>
      <c r="G41" s="413" t="s">
        <v>888</v>
      </c>
      <c r="H41" s="408" t="s">
        <v>889</v>
      </c>
      <c r="I41" s="408" t="s">
        <v>890</v>
      </c>
      <c r="J41" s="408" t="str">
        <f t="shared" si="5"/>
        <v>[pt]Feld ist beschreibbar (grüner Rahmen, dunkelgrüne Schrift)</v>
      </c>
      <c r="K41" s="408" t="str">
        <f t="shared" si="6"/>
        <v>[gr]Feld ist beschreibbar (grüner Rahmen, dunkelgrüne Schrift)</v>
      </c>
      <c r="L41" s="405"/>
      <c r="M41" s="409"/>
      <c r="N41" s="405"/>
      <c r="O41" s="405"/>
      <c r="P41" s="405"/>
      <c r="Q41" s="405"/>
      <c r="R41" s="405"/>
      <c r="S41" s="405"/>
      <c r="T41" s="405"/>
      <c r="U41" s="405"/>
      <c r="V41" s="405"/>
      <c r="W41" s="405"/>
      <c r="X41" s="405"/>
      <c r="Y41" s="405"/>
      <c r="Z41" s="405"/>
    </row>
    <row r="42" spans="1:26" ht="28.5" customHeight="1">
      <c r="A42" s="405"/>
      <c r="B42" s="419"/>
      <c r="C42" s="419"/>
      <c r="D42" s="407" t="str">
        <f t="shared" si="4"/>
        <v>Feld is read-only (grey frame, dark grey text)</v>
      </c>
      <c r="E42" s="408" t="s">
        <v>891</v>
      </c>
      <c r="F42" s="408" t="s">
        <v>892</v>
      </c>
      <c r="G42" s="413" t="s">
        <v>893</v>
      </c>
      <c r="H42" s="408" t="s">
        <v>894</v>
      </c>
      <c r="I42" s="408" t="s">
        <v>895</v>
      </c>
      <c r="J42" s="408" t="str">
        <f t="shared" si="5"/>
        <v>[pt]Feld ist nicht beschreibbar (grauer Rahmen, dunkelgraue Schrift)</v>
      </c>
      <c r="K42" s="408" t="str">
        <f t="shared" si="6"/>
        <v>[gr]Feld ist nicht beschreibbar (grauer Rahmen, dunkelgraue Schrift)</v>
      </c>
      <c r="L42" s="405"/>
      <c r="M42" s="409"/>
      <c r="N42" s="405"/>
      <c r="O42" s="405"/>
      <c r="P42" s="405"/>
      <c r="Q42" s="405"/>
      <c r="R42" s="405"/>
      <c r="S42" s="405"/>
      <c r="T42" s="405"/>
      <c r="U42" s="405"/>
      <c r="V42" s="405"/>
      <c r="W42" s="405"/>
      <c r="X42" s="405"/>
      <c r="Y42" s="405"/>
      <c r="Z42" s="405"/>
    </row>
    <row r="43" spans="1:26" ht="26.25" customHeight="1">
      <c r="A43" s="405"/>
      <c r="B43" s="419"/>
      <c r="C43" s="419"/>
      <c r="D43" s="407" t="str">
        <f t="shared" si="4"/>
        <v>non valid value entry (for correct calculation change value)</v>
      </c>
      <c r="E43" s="408" t="s">
        <v>896</v>
      </c>
      <c r="F43" s="408" t="s">
        <v>897</v>
      </c>
      <c r="G43" s="413" t="s">
        <v>898</v>
      </c>
      <c r="H43" s="408" t="s">
        <v>899</v>
      </c>
      <c r="I43" s="408" t="s">
        <v>900</v>
      </c>
      <c r="J43" s="408" t="str">
        <f t="shared" si="5"/>
        <v>[pt]unerlaubter Wert eingegeben (zur korrekten Berechnung Wert ändern)</v>
      </c>
      <c r="K43" s="408" t="str">
        <f t="shared" si="6"/>
        <v>[gr]unerlaubter Wert eingegeben (zur korrekten Berechnung Wert ändern)</v>
      </c>
      <c r="L43" s="405"/>
      <c r="M43" s="409"/>
      <c r="N43" s="405"/>
      <c r="O43" s="405"/>
      <c r="P43" s="405"/>
      <c r="Q43" s="405"/>
      <c r="R43" s="405"/>
      <c r="S43" s="405"/>
      <c r="T43" s="405"/>
      <c r="U43" s="405"/>
      <c r="V43" s="405"/>
      <c r="W43" s="405"/>
      <c r="X43" s="405"/>
      <c r="Y43" s="405"/>
      <c r="Z43" s="405"/>
    </row>
    <row r="44" spans="1:26" ht="26.25" customHeight="1">
      <c r="A44" s="405"/>
      <c r="B44" s="419"/>
      <c r="C44" s="419"/>
      <c r="D44" s="407" t="str">
        <f t="shared" si="4"/>
        <v>Values are not consistent</v>
      </c>
      <c r="E44" s="408" t="s">
        <v>901</v>
      </c>
      <c r="F44" s="408" t="s">
        <v>901</v>
      </c>
      <c r="G44" s="413" t="s">
        <v>902</v>
      </c>
      <c r="H44" s="408" t="s">
        <v>903</v>
      </c>
      <c r="I44" s="408" t="s">
        <v>904</v>
      </c>
      <c r="J44" s="408" t="str">
        <f t="shared" si="5"/>
        <v>[pt]fehlerhafte Eingabe</v>
      </c>
      <c r="K44" s="408" t="str">
        <f t="shared" si="6"/>
        <v>[gr]fehlerhafte Eingabe</v>
      </c>
      <c r="L44" s="405"/>
      <c r="M44" s="409"/>
      <c r="N44" s="405"/>
      <c r="O44" s="405"/>
      <c r="P44" s="405"/>
      <c r="Q44" s="405"/>
      <c r="R44" s="405"/>
      <c r="S44" s="405"/>
      <c r="T44" s="405"/>
      <c r="U44" s="405"/>
      <c r="V44" s="405"/>
      <c r="W44" s="405"/>
      <c r="X44" s="405"/>
      <c r="Y44" s="405"/>
      <c r="Z44" s="405"/>
    </row>
    <row r="45" spans="1:26" ht="43.5" customHeight="1">
      <c r="A45" s="405"/>
      <c r="B45" s="419"/>
      <c r="C45" s="419"/>
      <c r="D45" s="407" t="str">
        <f t="shared" si="4"/>
        <v>The format of the numbers is usually rounded to facilitate the visualization but the numbers are not actually rounded. You may see for example that an aspect is 1 (real value 1,3) and other 1 (real value 1,4) but the sum of the two aspects is 3 (real value 2,7)</v>
      </c>
      <c r="E45" s="408" t="s">
        <v>905</v>
      </c>
      <c r="F45" s="408" t="s">
        <v>906</v>
      </c>
      <c r="G45" s="413" t="s">
        <v>907</v>
      </c>
      <c r="H45" s="408" t="s">
        <v>908</v>
      </c>
      <c r="I45" s="408">
        <v>0</v>
      </c>
      <c r="J45" s="408" t="str">
        <f t="shared" si="5"/>
        <v>[pt]Das Zahlenformat ist normalerweise gerundet, um die Darstellung zu
erleichtern. Die Zahlen selbst sind aber nicht gerundet. Durch diese
Darstellung kann es vorkommen, dass beispielsweise ein Aspekt mit "1"
angegeben wird (der wirkliche Wert ist 1,3), ein anderer ebenfalls mit "1"
(wirklicher Wert 1,4) und die Summe (2,7) mit "3" angegeben wird (1+1=3)</v>
      </c>
      <c r="K45" s="408" t="str">
        <f t="shared" si="6"/>
        <v>[gr]Das Zahlenformat ist normalerweise gerundet, um die Darstellung zu
erleichtern. Die Zahlen selbst sind aber nicht gerundet. Durch diese
Darstellung kann es vorkommen, dass beispielsweise ein Aspekt mit "1"
angegeben wird (der wirkliche Wert ist 1,3), ein anderer ebenfalls mit "1"
(wirklicher Wert 1,4) und die Summe (2,7) mit "3" angegeben wird (1+1=3)</v>
      </c>
      <c r="L45" s="405"/>
      <c r="M45" s="409"/>
      <c r="N45" s="405"/>
      <c r="O45" s="405"/>
      <c r="P45" s="405"/>
      <c r="Q45" s="405"/>
      <c r="R45" s="405"/>
      <c r="S45" s="405"/>
      <c r="T45" s="405"/>
      <c r="U45" s="405"/>
      <c r="V45" s="405"/>
      <c r="W45" s="405"/>
      <c r="X45" s="405"/>
      <c r="Y45" s="405"/>
      <c r="Z45" s="405"/>
    </row>
    <row r="46" spans="1:26" ht="26.25" customHeight="1">
      <c r="A46" s="405"/>
      <c r="B46" s="419"/>
      <c r="C46" s="419"/>
      <c r="D46" s="407" t="str">
        <f t="shared" si="4"/>
        <v>Please note that the format of the numbers in the matrix is rounded</v>
      </c>
      <c r="E46" s="408" t="s">
        <v>909</v>
      </c>
      <c r="F46" s="408" t="s">
        <v>910</v>
      </c>
      <c r="G46" s="413" t="s">
        <v>911</v>
      </c>
      <c r="H46" s="408" t="s">
        <v>912</v>
      </c>
      <c r="I46" s="408">
        <v>0</v>
      </c>
      <c r="J46" s="408" t="str">
        <f t="shared" si="5"/>
        <v>[pt]Bitte beachten Sie, dass die Zahlenformate in der Matrix gerundet
dargestellt werden</v>
      </c>
      <c r="K46" s="408" t="str">
        <f t="shared" si="6"/>
        <v>[gr]Bitte beachten Sie, dass die Zahlenformate in der Matrix gerundet
dargestellt werden</v>
      </c>
      <c r="L46" s="405"/>
      <c r="M46" s="409"/>
      <c r="N46" s="405"/>
      <c r="O46" s="405"/>
      <c r="P46" s="405"/>
      <c r="Q46" s="405"/>
      <c r="R46" s="405"/>
      <c r="S46" s="405"/>
      <c r="T46" s="405"/>
      <c r="U46" s="405"/>
      <c r="V46" s="405"/>
      <c r="W46" s="405"/>
      <c r="X46" s="405"/>
      <c r="Y46" s="405"/>
      <c r="Z46" s="405"/>
    </row>
    <row r="47" spans="1:26" ht="38.25" customHeight="1">
      <c r="A47" s="405"/>
      <c r="B47" s="419"/>
      <c r="C47" s="419"/>
      <c r="D47" s="407">
        <f t="shared" si="4"/>
        <v>0</v>
      </c>
      <c r="E47" s="408"/>
      <c r="F47" s="408"/>
      <c r="G47" s="413"/>
      <c r="H47" s="408"/>
      <c r="I47" s="408">
        <v>0</v>
      </c>
      <c r="J47" s="408"/>
      <c r="K47" s="408"/>
      <c r="L47" s="405"/>
      <c r="M47" s="409"/>
      <c r="N47" s="405"/>
      <c r="O47" s="405"/>
      <c r="P47" s="405"/>
      <c r="Q47" s="405"/>
      <c r="R47" s="405"/>
      <c r="S47" s="405"/>
      <c r="T47" s="405"/>
      <c r="U47" s="405"/>
      <c r="V47" s="405"/>
      <c r="W47" s="405"/>
      <c r="X47" s="405"/>
      <c r="Y47" s="405"/>
      <c r="Z47" s="405"/>
    </row>
    <row r="48" spans="1:26" ht="26.25" customHeight="1">
      <c r="A48" s="405"/>
      <c r="B48" s="419"/>
      <c r="C48" s="419"/>
      <c r="D48" s="407">
        <f t="shared" si="4"/>
        <v>0</v>
      </c>
      <c r="E48" s="408"/>
      <c r="F48" s="408"/>
      <c r="G48" s="413"/>
      <c r="H48" s="408"/>
      <c r="I48" s="408">
        <v>0</v>
      </c>
      <c r="J48" s="408"/>
      <c r="K48" s="408"/>
      <c r="L48" s="405"/>
      <c r="M48" s="409"/>
      <c r="N48" s="405"/>
      <c r="O48" s="405"/>
      <c r="P48" s="405"/>
      <c r="Q48" s="405"/>
      <c r="R48" s="405"/>
      <c r="S48" s="405"/>
      <c r="T48" s="405"/>
      <c r="U48" s="405"/>
      <c r="V48" s="405"/>
      <c r="W48" s="405"/>
      <c r="X48" s="405"/>
      <c r="Y48" s="405"/>
      <c r="Z48" s="405"/>
    </row>
    <row r="49" spans="1:26" ht="26.25" customHeight="1">
      <c r="A49" s="405"/>
      <c r="B49" s="419"/>
      <c r="C49" s="419"/>
      <c r="D49" s="407">
        <f t="shared" si="4"/>
        <v>0</v>
      </c>
      <c r="E49" s="408"/>
      <c r="F49" s="408"/>
      <c r="G49" s="413"/>
      <c r="H49" s="408"/>
      <c r="I49" s="408">
        <v>0</v>
      </c>
      <c r="J49" s="408"/>
      <c r="K49" s="408"/>
      <c r="L49" s="405"/>
      <c r="M49" s="409"/>
      <c r="N49" s="405"/>
      <c r="O49" s="405"/>
      <c r="P49" s="405"/>
      <c r="Q49" s="405"/>
      <c r="R49" s="405"/>
      <c r="S49" s="405"/>
      <c r="T49" s="405"/>
      <c r="U49" s="405"/>
      <c r="V49" s="405"/>
      <c r="W49" s="405"/>
      <c r="X49" s="405"/>
      <c r="Y49" s="405"/>
      <c r="Z49" s="405"/>
    </row>
    <row r="50" spans="1:26" ht="26.25" customHeight="1">
      <c r="A50" s="405"/>
      <c r="B50" s="419"/>
      <c r="C50" s="419"/>
      <c r="D50" s="407">
        <f t="shared" si="4"/>
        <v>0</v>
      </c>
      <c r="E50" s="408"/>
      <c r="F50" s="408"/>
      <c r="G50" s="413"/>
      <c r="H50" s="408"/>
      <c r="I50" s="408">
        <v>0</v>
      </c>
      <c r="J50" s="408"/>
      <c r="K50" s="408"/>
      <c r="L50" s="405"/>
      <c r="M50" s="409"/>
      <c r="N50" s="405"/>
      <c r="O50" s="405"/>
      <c r="P50" s="405"/>
      <c r="Q50" s="405"/>
      <c r="R50" s="405"/>
      <c r="S50" s="405"/>
      <c r="T50" s="405"/>
      <c r="U50" s="405"/>
      <c r="V50" s="405"/>
      <c r="W50" s="405"/>
      <c r="X50" s="405"/>
      <c r="Y50" s="405"/>
      <c r="Z50" s="405"/>
    </row>
    <row r="51" spans="1:26" ht="26.25" customHeight="1">
      <c r="A51" s="405"/>
      <c r="B51" s="419"/>
      <c r="C51" s="419"/>
      <c r="D51" s="407">
        <f t="shared" si="4"/>
        <v>0</v>
      </c>
      <c r="E51" s="408"/>
      <c r="F51" s="408"/>
      <c r="G51" s="413"/>
      <c r="H51" s="408"/>
      <c r="I51" s="408">
        <v>0</v>
      </c>
      <c r="J51" s="408"/>
      <c r="K51" s="408"/>
      <c r="L51" s="405"/>
      <c r="M51" s="409"/>
      <c r="N51" s="405"/>
      <c r="O51" s="405"/>
      <c r="P51" s="405"/>
      <c r="Q51" s="405"/>
      <c r="R51" s="405"/>
      <c r="S51" s="405"/>
      <c r="T51" s="405"/>
      <c r="U51" s="405"/>
      <c r="V51" s="405"/>
      <c r="W51" s="405"/>
      <c r="X51" s="405"/>
      <c r="Y51" s="405"/>
      <c r="Z51" s="405"/>
    </row>
    <row r="52" spans="1:26" ht="26.25" customHeight="1">
      <c r="A52" s="405"/>
      <c r="B52" s="419"/>
      <c r="C52" s="419"/>
      <c r="D52" s="407" t="str">
        <f t="shared" si="4"/>
        <v>yes</v>
      </c>
      <c r="E52" s="408" t="s">
        <v>913</v>
      </c>
      <c r="F52" s="408" t="s">
        <v>914</v>
      </c>
      <c r="G52" s="413" t="s">
        <v>915</v>
      </c>
      <c r="H52" s="408" t="s">
        <v>916</v>
      </c>
      <c r="I52" s="408" t="s">
        <v>917</v>
      </c>
      <c r="J52" s="408" t="str">
        <f>"[pt]"&amp;E52</f>
        <v>[pt]ja</v>
      </c>
      <c r="K52" s="408" t="str">
        <f t="shared" ref="K52:K83" si="7">"[gr]"&amp;E52</f>
        <v>[gr]ja</v>
      </c>
      <c r="L52" s="405"/>
      <c r="M52" s="409"/>
      <c r="N52" s="405"/>
      <c r="O52" s="405"/>
      <c r="P52" s="405"/>
      <c r="Q52" s="405"/>
      <c r="R52" s="405"/>
      <c r="S52" s="405"/>
      <c r="T52" s="405"/>
      <c r="U52" s="405"/>
      <c r="V52" s="405"/>
      <c r="W52" s="405"/>
      <c r="X52" s="405"/>
      <c r="Y52" s="405"/>
      <c r="Z52" s="405"/>
    </row>
    <row r="53" spans="1:26" ht="26.25" customHeight="1">
      <c r="A53" s="405"/>
      <c r="B53" s="419"/>
      <c r="C53" s="419"/>
      <c r="D53" s="407" t="str">
        <f t="shared" si="4"/>
        <v>no</v>
      </c>
      <c r="E53" s="408" t="s">
        <v>918</v>
      </c>
      <c r="F53" s="408" t="s">
        <v>919</v>
      </c>
      <c r="G53" s="413" t="s">
        <v>919</v>
      </c>
      <c r="H53" s="408" t="s">
        <v>920</v>
      </c>
      <c r="I53" s="408" t="s">
        <v>921</v>
      </c>
      <c r="J53" s="408" t="s">
        <v>922</v>
      </c>
      <c r="K53" s="408" t="str">
        <f t="shared" si="7"/>
        <v>[gr]nein</v>
      </c>
      <c r="L53" s="405"/>
      <c r="M53" s="409"/>
      <c r="N53" s="405"/>
      <c r="O53" s="405"/>
      <c r="P53" s="405"/>
      <c r="Q53" s="405"/>
      <c r="R53" s="405"/>
      <c r="S53" s="405"/>
      <c r="T53" s="405"/>
      <c r="U53" s="405"/>
      <c r="V53" s="405"/>
      <c r="W53" s="405"/>
      <c r="X53" s="405"/>
      <c r="Y53" s="405"/>
      <c r="Z53" s="405"/>
    </row>
    <row r="54" spans="1:26" ht="15.75" customHeight="1">
      <c r="A54" s="405"/>
      <c r="B54" s="405"/>
      <c r="C54" s="405"/>
      <c r="D54" s="407" t="str">
        <f t="shared" si="4"/>
        <v>CONTACT</v>
      </c>
      <c r="E54" s="408" t="s">
        <v>923</v>
      </c>
      <c r="F54" s="408" t="s">
        <v>924</v>
      </c>
      <c r="G54" s="413" t="s">
        <v>925</v>
      </c>
      <c r="H54" s="408" t="s">
        <v>926</v>
      </c>
      <c r="I54" s="408" t="s">
        <v>925</v>
      </c>
      <c r="J54" s="408" t="str">
        <f t="shared" ref="J54:J81" si="8">"[pt]"&amp;E54</f>
        <v>[pt]KONTAKT</v>
      </c>
      <c r="K54" s="408" t="str">
        <f t="shared" si="7"/>
        <v>[gr]KONTAKT</v>
      </c>
      <c r="L54" s="405"/>
      <c r="M54" s="409"/>
      <c r="N54" s="405"/>
      <c r="O54" s="405"/>
      <c r="P54" s="405"/>
      <c r="Q54" s="405"/>
      <c r="R54" s="405"/>
      <c r="S54" s="405"/>
      <c r="T54" s="405"/>
      <c r="U54" s="405"/>
      <c r="V54" s="405"/>
      <c r="W54" s="405"/>
      <c r="X54" s="405"/>
      <c r="Y54" s="405"/>
      <c r="Z54" s="405"/>
    </row>
    <row r="55" spans="1:26" ht="41.25" customHeight="1">
      <c r="A55" s="405"/>
      <c r="B55" s="405"/>
      <c r="C55" s="405"/>
      <c r="D55" s="407" t="str">
        <f t="shared" si="4"/>
        <v>Questions regarding preparation of balance sheet:
beratung@gemeinwohl-oekonomie.org (GWÖ-BeraterInnen);</v>
      </c>
      <c r="E55" s="408" t="s">
        <v>927</v>
      </c>
      <c r="F55" s="423" t="s">
        <v>928</v>
      </c>
      <c r="G55" s="413" t="s">
        <v>929</v>
      </c>
      <c r="H55" s="423" t="s">
        <v>930</v>
      </c>
      <c r="I55" s="408" t="s">
        <v>931</v>
      </c>
      <c r="J55" s="408" t="str">
        <f t="shared" si="8"/>
        <v>[pt]Fragen zur Bilanz-Erstellung: beratung@gemeinwohl-oekonomie.org (GWÖ-BeraterInnen);</v>
      </c>
      <c r="K55" s="408" t="str">
        <f t="shared" si="7"/>
        <v>[gr]Fragen zur Bilanz-Erstellung: beratung@gemeinwohl-oekonomie.org (GWÖ-BeraterInnen);</v>
      </c>
      <c r="L55" s="405"/>
      <c r="M55" s="409"/>
      <c r="N55" s="405"/>
      <c r="O55" s="405"/>
      <c r="P55" s="405"/>
      <c r="Q55" s="405"/>
      <c r="R55" s="405"/>
      <c r="S55" s="405"/>
      <c r="T55" s="405"/>
      <c r="U55" s="405"/>
      <c r="V55" s="405"/>
      <c r="W55" s="405"/>
      <c r="X55" s="405"/>
      <c r="Y55" s="405"/>
      <c r="Z55" s="405"/>
    </row>
    <row r="56" spans="1:26" ht="28.5" customHeight="1">
      <c r="A56" s="405"/>
      <c r="B56" s="405"/>
      <c r="C56" s="405"/>
      <c r="D56" s="407" t="str">
        <f t="shared" si="4"/>
        <v>Questions regarding audit: audit@gemeinwohl-oekonomie.org (GWÖ-AuditorInnen);</v>
      </c>
      <c r="E56" s="408" t="s">
        <v>932</v>
      </c>
      <c r="F56" s="424" t="s">
        <v>933</v>
      </c>
      <c r="G56" s="413" t="s">
        <v>934</v>
      </c>
      <c r="H56" s="423" t="s">
        <v>935</v>
      </c>
      <c r="I56" s="408" t="s">
        <v>936</v>
      </c>
      <c r="J56" s="408" t="str">
        <f t="shared" si="8"/>
        <v>[pt]Fragen zur Auditierung: audit@gemeinwohl-oekonomie.org (GWÖ-AuditorInnen);</v>
      </c>
      <c r="K56" s="408" t="str">
        <f t="shared" si="7"/>
        <v>[gr]Fragen zur Auditierung: audit@gemeinwohl-oekonomie.org (GWÖ-AuditorInnen);</v>
      </c>
      <c r="L56" s="405"/>
      <c r="M56" s="409"/>
      <c r="N56" s="405"/>
      <c r="O56" s="405"/>
      <c r="P56" s="405"/>
      <c r="Q56" s="405"/>
      <c r="R56" s="405"/>
      <c r="S56" s="405"/>
      <c r="T56" s="405"/>
      <c r="U56" s="405"/>
      <c r="V56" s="405"/>
      <c r="W56" s="405"/>
      <c r="X56" s="405"/>
      <c r="Y56" s="405"/>
      <c r="Z56" s="405"/>
    </row>
    <row r="57" spans="1:26" ht="41.25" customHeight="1">
      <c r="A57" s="405"/>
      <c r="B57" s="405"/>
      <c r="C57" s="405"/>
      <c r="D57" s="425" t="str">
        <f t="shared" si="4"/>
        <v>Feedback on the development of the Matrix: bilanz@ecogood.org (Matrix Development Team)</v>
      </c>
      <c r="E57" s="408" t="s">
        <v>937</v>
      </c>
      <c r="F57" s="408" t="str">
        <f>"[it]"&amp;E57</f>
        <v>[it]Weiterentwicklung der Matrix: bilanz@ecogood.org (GWÖ-Matrix Entwicklungsteam);</v>
      </c>
      <c r="G57" s="426" t="s">
        <v>938</v>
      </c>
      <c r="H57" s="423" t="s">
        <v>939</v>
      </c>
      <c r="I57" s="408" t="s">
        <v>940</v>
      </c>
      <c r="J57" s="408" t="str">
        <f t="shared" si="8"/>
        <v>[pt]Weiterentwicklung der Matrix: bilanz@ecogood.org (GWÖ-Matrix Entwicklungsteam);</v>
      </c>
      <c r="K57" s="408" t="str">
        <f t="shared" si="7"/>
        <v>[gr]Weiterentwicklung der Matrix: bilanz@ecogood.org (GWÖ-Matrix Entwicklungsteam);</v>
      </c>
      <c r="L57" s="405"/>
      <c r="M57" s="409"/>
      <c r="N57" s="405"/>
      <c r="O57" s="405"/>
      <c r="P57" s="405"/>
      <c r="Q57" s="405"/>
      <c r="R57" s="405"/>
      <c r="S57" s="405"/>
      <c r="T57" s="405"/>
      <c r="U57" s="405"/>
      <c r="V57" s="405"/>
      <c r="W57" s="405"/>
      <c r="X57" s="405"/>
      <c r="Y57" s="405"/>
      <c r="Z57" s="405"/>
    </row>
    <row r="58" spans="1:26" ht="78.75" customHeight="1">
      <c r="A58" s="405"/>
      <c r="B58" s="405"/>
      <c r="C58" s="405"/>
      <c r="D58" s="425" t="str">
        <f t="shared" si="4"/>
        <v>Excel programming: Christian Loy (christian.loy@gmx.at); Christian Kozina; Multilanguage tool: Bernhard Oberrauch</v>
      </c>
      <c r="E58" s="427" t="s">
        <v>941</v>
      </c>
      <c r="F58" s="408" t="s">
        <v>942</v>
      </c>
      <c r="G58" s="426" t="s">
        <v>943</v>
      </c>
      <c r="H58" s="423" t="s">
        <v>944</v>
      </c>
      <c r="I58" s="408" t="s">
        <v>945</v>
      </c>
      <c r="J58" s="408" t="str">
        <f t="shared" si="8"/>
        <v>[pt]Excel-Programmierung: Christian Loy (christian.loy@gmx.at); Christian Kozina; Multilanguage-tool: Bernhard Oberrauch</v>
      </c>
      <c r="K58" s="408" t="str">
        <f t="shared" si="7"/>
        <v>[gr]Excel-Programmierung: Christian Loy (christian.loy@gmx.at); Christian Kozina; Multilanguage-tool: Bernhard Oberrauch</v>
      </c>
      <c r="L58" s="405"/>
      <c r="M58" s="409"/>
      <c r="N58" s="405"/>
      <c r="O58" s="405"/>
      <c r="P58" s="405"/>
      <c r="Q58" s="405"/>
      <c r="R58" s="405"/>
      <c r="S58" s="405"/>
      <c r="T58" s="405"/>
      <c r="U58" s="405"/>
      <c r="V58" s="405"/>
      <c r="W58" s="405"/>
      <c r="X58" s="405"/>
      <c r="Y58" s="405"/>
      <c r="Z58" s="405"/>
    </row>
    <row r="59" spans="1:26" ht="15.75" customHeight="1">
      <c r="A59" s="405"/>
      <c r="B59" s="405"/>
      <c r="C59" s="405"/>
      <c r="D59" s="407" t="str">
        <f t="shared" si="4"/>
        <v>Contents: ECG-Matrix Development Team</v>
      </c>
      <c r="E59" s="408" t="s">
        <v>946</v>
      </c>
      <c r="F59" s="408" t="str">
        <f>"[it]"&amp;E59</f>
        <v>[it]Inhalte: GWÖ-Matrix Entwicklungsteam</v>
      </c>
      <c r="G59" s="413" t="s">
        <v>947</v>
      </c>
      <c r="H59" s="408" t="s">
        <v>948</v>
      </c>
      <c r="I59" s="408" t="s">
        <v>949</v>
      </c>
      <c r="J59" s="408" t="str">
        <f t="shared" si="8"/>
        <v>[pt]Inhalte: GWÖ-Matrix Entwicklungsteam</v>
      </c>
      <c r="K59" s="408" t="str">
        <f t="shared" si="7"/>
        <v>[gr]Inhalte: GWÖ-Matrix Entwicklungsteam</v>
      </c>
      <c r="L59" s="405"/>
      <c r="M59" s="409"/>
      <c r="N59" s="405"/>
      <c r="O59" s="405"/>
      <c r="P59" s="405"/>
      <c r="Q59" s="405"/>
      <c r="R59" s="405"/>
      <c r="S59" s="405"/>
      <c r="T59" s="405"/>
      <c r="U59" s="405"/>
      <c r="V59" s="405"/>
      <c r="W59" s="405"/>
      <c r="X59" s="405"/>
      <c r="Y59" s="405"/>
      <c r="Z59" s="405"/>
    </row>
    <row r="60" spans="1:26" ht="15.75" customHeight="1">
      <c r="A60" s="405"/>
      <c r="B60" s="405"/>
      <c r="C60" s="405"/>
      <c r="D60" s="407" t="str">
        <f t="shared" si="4"/>
        <v>NOTES</v>
      </c>
      <c r="E60" s="408" t="s">
        <v>950</v>
      </c>
      <c r="F60" s="408" t="s">
        <v>951</v>
      </c>
      <c r="G60" s="413" t="s">
        <v>952</v>
      </c>
      <c r="H60" s="408" t="s">
        <v>953</v>
      </c>
      <c r="I60" s="408" t="s">
        <v>952</v>
      </c>
      <c r="J60" s="408" t="str">
        <f t="shared" si="8"/>
        <v>[pt]ANMERKUNGEN</v>
      </c>
      <c r="K60" s="408" t="str">
        <f t="shared" si="7"/>
        <v>[gr]ANMERKUNGEN</v>
      </c>
      <c r="L60" s="405"/>
      <c r="M60" s="409"/>
      <c r="N60" s="405"/>
      <c r="O60" s="405"/>
      <c r="P60" s="405"/>
      <c r="Q60" s="405"/>
      <c r="R60" s="405"/>
      <c r="S60" s="405"/>
      <c r="T60" s="405"/>
      <c r="U60" s="405"/>
      <c r="V60" s="405"/>
      <c r="W60" s="405"/>
      <c r="X60" s="405"/>
      <c r="Y60" s="405"/>
      <c r="Z60" s="405"/>
    </row>
    <row r="61" spans="1:26" ht="68.25" customHeight="1">
      <c r="A61" s="405"/>
      <c r="B61" s="405"/>
      <c r="C61" s="405"/>
      <c r="D61" s="407" t="str">
        <f t="shared" si="4"/>
        <v>All sheets are optimised for printing on A4 format (landscape or portrait).
The height of rows can be adjusted, if you enter more text</v>
      </c>
      <c r="E61" s="408" t="s">
        <v>954</v>
      </c>
      <c r="F61" s="408" t="s">
        <v>955</v>
      </c>
      <c r="G61" s="413" t="s">
        <v>956</v>
      </c>
      <c r="H61" s="408" t="s">
        <v>957</v>
      </c>
      <c r="I61" s="408" t="s">
        <v>958</v>
      </c>
      <c r="J61" s="408" t="str">
        <f t="shared" si="8"/>
        <v>[pt]Alle Tabellen sind optimiert für den Ausdruck auf A4 (Hoch- oder Querformat).
Die Höhe der Zeilen ist veränderbar, falls Sie mehr Text eingeben wollen.</v>
      </c>
      <c r="K61" s="408" t="str">
        <f t="shared" si="7"/>
        <v>[gr]Alle Tabellen sind optimiert für den Ausdruck auf A4 (Hoch- oder Querformat).
Die Höhe der Zeilen ist veränderbar, falls Sie mehr Text eingeben wollen.</v>
      </c>
      <c r="L61" s="405"/>
      <c r="M61" s="409"/>
      <c r="N61" s="405"/>
      <c r="O61" s="405"/>
      <c r="P61" s="405"/>
      <c r="Q61" s="405"/>
      <c r="R61" s="405"/>
      <c r="S61" s="405"/>
      <c r="T61" s="405"/>
      <c r="U61" s="405"/>
      <c r="V61" s="405"/>
      <c r="W61" s="405"/>
      <c r="X61" s="405"/>
      <c r="Y61" s="405"/>
      <c r="Z61" s="405"/>
    </row>
    <row r="62" spans="1:26" ht="15.75" customHeight="1">
      <c r="A62" s="405"/>
      <c r="B62" s="405"/>
      <c r="C62" s="405"/>
      <c r="D62" s="407" t="str">
        <f t="shared" si="4"/>
        <v>GENERAL INFORMATION ABOUT THE COMPANY</v>
      </c>
      <c r="E62" s="408" t="s">
        <v>959</v>
      </c>
      <c r="F62" s="408" t="s">
        <v>960</v>
      </c>
      <c r="G62" s="413" t="s">
        <v>961</v>
      </c>
      <c r="H62" s="408" t="s">
        <v>962</v>
      </c>
      <c r="I62" s="408" t="s">
        <v>963</v>
      </c>
      <c r="J62" s="408" t="str">
        <f t="shared" si="8"/>
        <v>[pt]ALLGEMEINE ANGABEN ZUM UNTERNEHMEN</v>
      </c>
      <c r="K62" s="408" t="str">
        <f t="shared" si="7"/>
        <v>[gr]ALLGEMEINE ANGABEN ZUM UNTERNEHMEN</v>
      </c>
      <c r="L62" s="405"/>
      <c r="M62" s="409"/>
      <c r="N62" s="405"/>
      <c r="O62" s="405"/>
      <c r="P62" s="405"/>
      <c r="Q62" s="405"/>
      <c r="R62" s="405"/>
      <c r="S62" s="405"/>
      <c r="T62" s="405"/>
      <c r="U62" s="405"/>
      <c r="V62" s="405"/>
      <c r="W62" s="405"/>
      <c r="X62" s="405"/>
      <c r="Y62" s="405"/>
      <c r="Z62" s="405"/>
    </row>
    <row r="63" spans="1:26" ht="15.75" customHeight="1">
      <c r="A63" s="405"/>
      <c r="B63" s="405"/>
      <c r="C63" s="405"/>
      <c r="D63" s="407" t="str">
        <f t="shared" si="4"/>
        <v>Please complete all fields.</v>
      </c>
      <c r="E63" s="408" t="s">
        <v>964</v>
      </c>
      <c r="F63" s="408" t="s">
        <v>965</v>
      </c>
      <c r="G63" s="413" t="s">
        <v>966</v>
      </c>
      <c r="H63" s="408" t="s">
        <v>967</v>
      </c>
      <c r="I63" s="408" t="s">
        <v>968</v>
      </c>
      <c r="J63" s="408" t="str">
        <f t="shared" si="8"/>
        <v>[pt]Bitte vollständig ausfüllen!</v>
      </c>
      <c r="K63" s="408" t="str">
        <f t="shared" si="7"/>
        <v>[gr]Bitte vollständig ausfüllen!</v>
      </c>
      <c r="L63" s="405"/>
      <c r="M63" s="409"/>
      <c r="N63" s="405"/>
      <c r="O63" s="405"/>
      <c r="P63" s="405"/>
      <c r="Q63" s="405"/>
      <c r="R63" s="405"/>
      <c r="S63" s="405"/>
      <c r="T63" s="405"/>
      <c r="U63" s="405"/>
      <c r="V63" s="405"/>
      <c r="W63" s="405"/>
      <c r="X63" s="405"/>
      <c r="Y63" s="405"/>
      <c r="Z63" s="405"/>
    </row>
    <row r="64" spans="1:26" ht="15.75" customHeight="1">
      <c r="A64" s="405"/>
      <c r="B64" s="405"/>
      <c r="C64" s="405"/>
      <c r="D64" s="407" t="str">
        <f t="shared" si="4"/>
        <v>Name of Company / Organisation:</v>
      </c>
      <c r="E64" s="408" t="s">
        <v>969</v>
      </c>
      <c r="F64" s="408" t="s">
        <v>970</v>
      </c>
      <c r="G64" s="413" t="s">
        <v>971</v>
      </c>
      <c r="H64" s="408" t="s">
        <v>972</v>
      </c>
      <c r="I64" s="408" t="s">
        <v>973</v>
      </c>
      <c r="J64" s="408" t="str">
        <f t="shared" si="8"/>
        <v>[pt]Name des Unternehmens:</v>
      </c>
      <c r="K64" s="408" t="str">
        <f t="shared" si="7"/>
        <v>[gr]Name des Unternehmens:</v>
      </c>
      <c r="L64" s="405"/>
      <c r="M64" s="409"/>
      <c r="N64" s="405"/>
      <c r="O64" s="405"/>
      <c r="P64" s="405"/>
      <c r="Q64" s="405"/>
      <c r="R64" s="405"/>
      <c r="S64" s="405"/>
      <c r="T64" s="405"/>
      <c r="U64" s="405"/>
      <c r="V64" s="405"/>
      <c r="W64" s="405"/>
      <c r="X64" s="405"/>
      <c r="Y64" s="405"/>
      <c r="Z64" s="405"/>
    </row>
    <row r="65" spans="1:26" ht="15.75" customHeight="1">
      <c r="A65" s="405"/>
      <c r="B65" s="405"/>
      <c r="C65" s="405"/>
      <c r="D65" s="407" t="str">
        <f t="shared" si="4"/>
        <v>Address:</v>
      </c>
      <c r="E65" s="408" t="s">
        <v>974</v>
      </c>
      <c r="F65" s="408" t="s">
        <v>975</v>
      </c>
      <c r="G65" s="413" t="s">
        <v>86</v>
      </c>
      <c r="H65" s="408" t="s">
        <v>976</v>
      </c>
      <c r="I65" s="408" t="s">
        <v>977</v>
      </c>
      <c r="J65" s="408" t="str">
        <f t="shared" si="8"/>
        <v>[pt]Anschrift:</v>
      </c>
      <c r="K65" s="408" t="str">
        <f t="shared" si="7"/>
        <v>[gr]Anschrift:</v>
      </c>
      <c r="L65" s="405"/>
      <c r="M65" s="409"/>
      <c r="N65" s="405"/>
      <c r="O65" s="405"/>
      <c r="P65" s="405"/>
      <c r="Q65" s="405"/>
      <c r="R65" s="405"/>
      <c r="S65" s="405"/>
      <c r="T65" s="405"/>
      <c r="U65" s="405"/>
      <c r="V65" s="405"/>
      <c r="W65" s="405"/>
      <c r="X65" s="405"/>
      <c r="Y65" s="405"/>
      <c r="Z65" s="405"/>
    </row>
    <row r="66" spans="1:26" ht="15.75" customHeight="1">
      <c r="A66" s="405"/>
      <c r="B66" s="405"/>
      <c r="C66" s="405"/>
      <c r="D66" s="407" t="str">
        <f t="shared" si="4"/>
        <v>Country:</v>
      </c>
      <c r="E66" s="408" t="s">
        <v>978</v>
      </c>
      <c r="F66" s="408" t="s">
        <v>979</v>
      </c>
      <c r="G66" s="413" t="s">
        <v>980</v>
      </c>
      <c r="H66" s="408" t="s">
        <v>981</v>
      </c>
      <c r="I66" s="408" t="s">
        <v>982</v>
      </c>
      <c r="J66" s="408" t="str">
        <f t="shared" si="8"/>
        <v>[pt]Staat:</v>
      </c>
      <c r="K66" s="408" t="str">
        <f t="shared" si="7"/>
        <v>[gr]Staat:</v>
      </c>
      <c r="L66" s="405"/>
      <c r="M66" s="409"/>
      <c r="N66" s="405"/>
      <c r="O66" s="405"/>
      <c r="P66" s="405"/>
      <c r="Q66" s="405"/>
      <c r="R66" s="405"/>
      <c r="S66" s="405"/>
      <c r="T66" s="405"/>
      <c r="U66" s="405"/>
      <c r="V66" s="405"/>
      <c r="W66" s="405"/>
      <c r="X66" s="405"/>
      <c r="Y66" s="405"/>
      <c r="Z66" s="405"/>
    </row>
    <row r="67" spans="1:26" ht="15.75" customHeight="1">
      <c r="A67" s="405"/>
      <c r="B67" s="405"/>
      <c r="C67" s="405"/>
      <c r="D67" s="407" t="str">
        <f t="shared" si="4"/>
        <v>Industry sector:</v>
      </c>
      <c r="E67" s="408" t="s">
        <v>983</v>
      </c>
      <c r="F67" s="408" t="s">
        <v>984</v>
      </c>
      <c r="G67" s="413" t="s">
        <v>985</v>
      </c>
      <c r="H67" s="408" t="s">
        <v>986</v>
      </c>
      <c r="I67" s="408" t="s">
        <v>987</v>
      </c>
      <c r="J67" s="408" t="str">
        <f t="shared" si="8"/>
        <v>[pt]Branche:</v>
      </c>
      <c r="K67" s="408" t="str">
        <f t="shared" si="7"/>
        <v>[gr]Branche:</v>
      </c>
      <c r="L67" s="405"/>
      <c r="M67" s="409"/>
      <c r="N67" s="405"/>
      <c r="O67" s="405"/>
      <c r="P67" s="405"/>
      <c r="Q67" s="405"/>
      <c r="R67" s="405"/>
      <c r="S67" s="405"/>
      <c r="T67" s="405"/>
      <c r="U67" s="405"/>
      <c r="V67" s="405"/>
      <c r="W67" s="405"/>
      <c r="X67" s="405"/>
      <c r="Y67" s="405"/>
      <c r="Z67" s="405"/>
    </row>
    <row r="68" spans="1:26" ht="15.75" customHeight="1">
      <c r="A68" s="405"/>
      <c r="B68" s="405"/>
      <c r="C68" s="405"/>
      <c r="D68" s="407" t="str">
        <f t="shared" si="4"/>
        <v>Website:</v>
      </c>
      <c r="E68" s="408" t="s">
        <v>988</v>
      </c>
      <c r="F68" s="408" t="s">
        <v>989</v>
      </c>
      <c r="G68" s="413" t="s">
        <v>988</v>
      </c>
      <c r="H68" s="408" t="s">
        <v>990</v>
      </c>
      <c r="I68" s="408" t="s">
        <v>991</v>
      </c>
      <c r="J68" s="408" t="str">
        <f t="shared" si="8"/>
        <v>[pt]Website:</v>
      </c>
      <c r="K68" s="408" t="str">
        <f t="shared" si="7"/>
        <v>[gr]Website:</v>
      </c>
      <c r="L68" s="405"/>
      <c r="M68" s="409"/>
      <c r="N68" s="405"/>
      <c r="O68" s="405"/>
      <c r="P68" s="405"/>
      <c r="Q68" s="405"/>
      <c r="R68" s="405"/>
      <c r="S68" s="405"/>
      <c r="T68" s="405"/>
      <c r="U68" s="405"/>
      <c r="V68" s="405"/>
      <c r="W68" s="405"/>
      <c r="X68" s="405"/>
      <c r="Y68" s="405"/>
      <c r="Z68" s="405"/>
    </row>
    <row r="69" spans="1:26" ht="15.75" customHeight="1">
      <c r="A69" s="405"/>
      <c r="B69" s="405"/>
      <c r="C69" s="405"/>
      <c r="D69" s="407" t="str">
        <f t="shared" si="4"/>
        <v>Number of employees</v>
      </c>
      <c r="E69" s="408" t="s">
        <v>992</v>
      </c>
      <c r="F69" s="408" t="s">
        <v>993</v>
      </c>
      <c r="G69" s="413" t="s">
        <v>994</v>
      </c>
      <c r="H69" s="408" t="s">
        <v>995</v>
      </c>
      <c r="I69" s="408" t="s">
        <v>996</v>
      </c>
      <c r="J69" s="408" t="str">
        <f t="shared" si="8"/>
        <v>[pt]Anzahl der MitarbeiterInnen:</v>
      </c>
      <c r="K69" s="408" t="str">
        <f t="shared" si="7"/>
        <v>[gr]Anzahl der MitarbeiterInnen:</v>
      </c>
      <c r="L69" s="405"/>
      <c r="M69" s="409"/>
      <c r="N69" s="405"/>
      <c r="O69" s="405"/>
      <c r="P69" s="405"/>
      <c r="Q69" s="405"/>
      <c r="R69" s="405"/>
      <c r="S69" s="405"/>
      <c r="T69" s="405"/>
      <c r="U69" s="405"/>
      <c r="V69" s="405"/>
      <c r="W69" s="405"/>
      <c r="X69" s="405"/>
      <c r="Y69" s="405"/>
      <c r="Z69" s="405"/>
    </row>
    <row r="70" spans="1:26" ht="15.75" customHeight="1">
      <c r="A70" s="405"/>
      <c r="B70" s="405"/>
      <c r="C70" s="405"/>
      <c r="D70" s="407" t="str">
        <f t="shared" si="4"/>
        <v>Sole trader (ST) (or single-person)</v>
      </c>
      <c r="E70" s="408" t="s">
        <v>997</v>
      </c>
      <c r="F70" s="408" t="s">
        <v>998</v>
      </c>
      <c r="G70" s="413" t="s">
        <v>999</v>
      </c>
      <c r="H70" s="408" t="s">
        <v>1000</v>
      </c>
      <c r="I70" s="408" t="s">
        <v>1001</v>
      </c>
      <c r="J70" s="408" t="str">
        <f t="shared" si="8"/>
        <v>[pt]Ein-Personen-Unternehmen:</v>
      </c>
      <c r="K70" s="408" t="str">
        <f t="shared" si="7"/>
        <v>[gr]Ein-Personen-Unternehmen:</v>
      </c>
      <c r="L70" s="405"/>
      <c r="M70" s="409"/>
      <c r="N70" s="405"/>
      <c r="O70" s="405"/>
      <c r="P70" s="405"/>
      <c r="Q70" s="405"/>
      <c r="R70" s="405"/>
      <c r="S70" s="405"/>
      <c r="T70" s="405"/>
      <c r="U70" s="405"/>
      <c r="V70" s="405"/>
      <c r="W70" s="405"/>
      <c r="X70" s="405"/>
      <c r="Y70" s="405"/>
      <c r="Z70" s="405"/>
    </row>
    <row r="71" spans="1:26" ht="41.25" customHeight="1">
      <c r="A71" s="405"/>
      <c r="B71" s="405"/>
      <c r="C71" s="405"/>
      <c r="D71" s="407" t="str">
        <f t="shared" si="4"/>
        <v>(Note: If yes, the values for STs will be filled in automatically for the calculation)</v>
      </c>
      <c r="E71" s="408" t="s">
        <v>1002</v>
      </c>
      <c r="F71" s="408" t="s">
        <v>1003</v>
      </c>
      <c r="G71" s="413" t="s">
        <v>1004</v>
      </c>
      <c r="H71" s="408" t="s">
        <v>1005</v>
      </c>
      <c r="I71" s="408" t="s">
        <v>1006</v>
      </c>
      <c r="J71" s="408" t="str">
        <f t="shared" si="8"/>
        <v>[pt](Hinweis: Wenn ja, werden die für EPUs gültigen Werte automatisch in die Berechnung übernommen.)</v>
      </c>
      <c r="K71" s="408" t="str">
        <f t="shared" si="7"/>
        <v>[gr](Hinweis: Wenn ja, werden die für EPUs gültigen Werte automatisch in die Berechnung übernommen.)</v>
      </c>
      <c r="L71" s="405"/>
      <c r="M71" s="409"/>
      <c r="N71" s="405"/>
      <c r="O71" s="405"/>
      <c r="P71" s="405"/>
      <c r="Q71" s="405"/>
      <c r="R71" s="405"/>
      <c r="S71" s="405"/>
      <c r="T71" s="405"/>
      <c r="U71" s="405"/>
      <c r="V71" s="405"/>
      <c r="W71" s="405"/>
      <c r="X71" s="405"/>
      <c r="Y71" s="405"/>
      <c r="Z71" s="405"/>
    </row>
    <row r="72" spans="1:26" ht="15.75" customHeight="1">
      <c r="A72" s="405"/>
      <c r="B72" s="405"/>
      <c r="C72" s="405"/>
      <c r="D72" s="407" t="str">
        <f t="shared" si="4"/>
        <v>Balance year:</v>
      </c>
      <c r="E72" s="408" t="s">
        <v>1007</v>
      </c>
      <c r="F72" s="408" t="s">
        <v>1008</v>
      </c>
      <c r="G72" s="413" t="s">
        <v>1009</v>
      </c>
      <c r="H72" s="408" t="s">
        <v>1010</v>
      </c>
      <c r="I72" s="408" t="s">
        <v>1011</v>
      </c>
      <c r="J72" s="408" t="str">
        <f t="shared" si="8"/>
        <v>[pt]Bilanzjahr:</v>
      </c>
      <c r="K72" s="408" t="str">
        <f t="shared" si="7"/>
        <v>[gr]Bilanzjahr:</v>
      </c>
      <c r="L72" s="405"/>
      <c r="M72" s="409"/>
      <c r="N72" s="405"/>
      <c r="O72" s="405"/>
      <c r="P72" s="405"/>
      <c r="Q72" s="405"/>
      <c r="R72" s="405"/>
      <c r="S72" s="405"/>
      <c r="T72" s="405"/>
      <c r="U72" s="405"/>
      <c r="V72" s="405"/>
      <c r="W72" s="405"/>
      <c r="X72" s="405"/>
      <c r="Y72" s="405"/>
      <c r="Z72" s="405"/>
    </row>
    <row r="73" spans="1:26" ht="15.75" customHeight="1">
      <c r="A73" s="405"/>
      <c r="B73" s="405"/>
      <c r="C73" s="405"/>
      <c r="D73" s="407" t="str">
        <f t="shared" si="4"/>
        <v>Document created by:</v>
      </c>
      <c r="E73" s="408" t="s">
        <v>1012</v>
      </c>
      <c r="F73" s="408" t="s">
        <v>1013</v>
      </c>
      <c r="G73" s="413" t="s">
        <v>1014</v>
      </c>
      <c r="H73" s="408" t="s">
        <v>1015</v>
      </c>
      <c r="I73" s="408" t="s">
        <v>1016</v>
      </c>
      <c r="J73" s="408" t="str">
        <f t="shared" si="8"/>
        <v>[pt]ErstellerIn:</v>
      </c>
      <c r="K73" s="408" t="str">
        <f t="shared" si="7"/>
        <v>[gr]ErstellerIn:</v>
      </c>
      <c r="L73" s="405"/>
      <c r="M73" s="409"/>
      <c r="N73" s="405"/>
      <c r="O73" s="405"/>
      <c r="P73" s="405"/>
      <c r="Q73" s="405"/>
      <c r="R73" s="405"/>
      <c r="S73" s="405"/>
      <c r="T73" s="405"/>
      <c r="U73" s="405"/>
      <c r="V73" s="405"/>
      <c r="W73" s="405"/>
      <c r="X73" s="405"/>
      <c r="Y73" s="405"/>
      <c r="Z73" s="405"/>
    </row>
    <row r="74" spans="1:26" ht="15.75" customHeight="1">
      <c r="A74" s="405"/>
      <c r="B74" s="405"/>
      <c r="C74" s="405"/>
      <c r="D74" s="407" t="str">
        <f t="shared" si="4"/>
        <v>Email address:</v>
      </c>
      <c r="E74" s="408" t="s">
        <v>1017</v>
      </c>
      <c r="F74" s="408" t="s">
        <v>1018</v>
      </c>
      <c r="G74" s="413" t="s">
        <v>1019</v>
      </c>
      <c r="H74" s="408" t="s">
        <v>1020</v>
      </c>
      <c r="I74" s="408" t="s">
        <v>1021</v>
      </c>
      <c r="J74" s="408" t="str">
        <f t="shared" si="8"/>
        <v>[pt]E-Mail-Adresse:</v>
      </c>
      <c r="K74" s="408" t="str">
        <f t="shared" si="7"/>
        <v>[gr]E-Mail-Adresse:</v>
      </c>
      <c r="L74" s="405"/>
      <c r="M74" s="409"/>
      <c r="N74" s="405"/>
      <c r="O74" s="405"/>
      <c r="P74" s="405"/>
      <c r="Q74" s="405"/>
      <c r="R74" s="405"/>
      <c r="S74" s="405"/>
      <c r="T74" s="405"/>
      <c r="U74" s="405"/>
      <c r="V74" s="405"/>
      <c r="W74" s="405"/>
      <c r="X74" s="405"/>
      <c r="Y74" s="405"/>
      <c r="Z74" s="405"/>
    </row>
    <row r="75" spans="1:26" ht="15.75" customHeight="1">
      <c r="A75" s="405"/>
      <c r="B75" s="405"/>
      <c r="C75" s="405"/>
      <c r="D75" s="407" t="str">
        <f t="shared" si="4"/>
        <v>Phone number:</v>
      </c>
      <c r="E75" s="408" t="s">
        <v>1022</v>
      </c>
      <c r="F75" s="408" t="s">
        <v>1023</v>
      </c>
      <c r="G75" s="413" t="s">
        <v>1024</v>
      </c>
      <c r="H75" s="408" t="s">
        <v>1025</v>
      </c>
      <c r="I75" s="408" t="s">
        <v>1026</v>
      </c>
      <c r="J75" s="408" t="str">
        <f t="shared" si="8"/>
        <v>[pt]Telefonnummer:</v>
      </c>
      <c r="K75" s="408" t="str">
        <f t="shared" si="7"/>
        <v>[gr]Telefonnummer:</v>
      </c>
      <c r="L75" s="405"/>
      <c r="M75" s="409"/>
      <c r="N75" s="405"/>
      <c r="O75" s="405"/>
      <c r="P75" s="405"/>
      <c r="Q75" s="405"/>
      <c r="R75" s="405"/>
      <c r="S75" s="405"/>
      <c r="T75" s="405"/>
      <c r="U75" s="405"/>
      <c r="V75" s="405"/>
      <c r="W75" s="405"/>
      <c r="X75" s="405"/>
      <c r="Y75" s="405"/>
      <c r="Z75" s="405"/>
    </row>
    <row r="76" spans="1:26" ht="15.75" customHeight="1">
      <c r="A76" s="405"/>
      <c r="B76" s="405"/>
      <c r="C76" s="405"/>
      <c r="D76" s="407" t="str">
        <f t="shared" si="4"/>
        <v>Consultant:</v>
      </c>
      <c r="E76" s="408" t="s">
        <v>1027</v>
      </c>
      <c r="F76" s="408" t="s">
        <v>1028</v>
      </c>
      <c r="G76" s="413" t="s">
        <v>1029</v>
      </c>
      <c r="H76" s="408" t="s">
        <v>1030</v>
      </c>
      <c r="I76" s="408" t="s">
        <v>1031</v>
      </c>
      <c r="J76" s="408" t="str">
        <f t="shared" si="8"/>
        <v>[pt]BeraterIn:</v>
      </c>
      <c r="K76" s="408" t="str">
        <f t="shared" si="7"/>
        <v>[gr]BeraterIn:</v>
      </c>
      <c r="L76" s="405"/>
      <c r="M76" s="409"/>
      <c r="N76" s="405"/>
      <c r="O76" s="405"/>
      <c r="P76" s="405"/>
      <c r="Q76" s="405"/>
      <c r="R76" s="405"/>
      <c r="S76" s="405"/>
      <c r="T76" s="405"/>
      <c r="U76" s="405"/>
      <c r="V76" s="405"/>
      <c r="W76" s="405"/>
      <c r="X76" s="405"/>
      <c r="Y76" s="405"/>
      <c r="Z76" s="405"/>
    </row>
    <row r="77" spans="1:26" ht="15.75" customHeight="1">
      <c r="A77" s="405"/>
      <c r="B77" s="405"/>
      <c r="C77" s="405"/>
      <c r="D77" s="407" t="str">
        <f t="shared" si="4"/>
        <v>E-mail address:</v>
      </c>
      <c r="E77" s="408" t="s">
        <v>1017</v>
      </c>
      <c r="F77" s="408" t="s">
        <v>1018</v>
      </c>
      <c r="G77" s="413" t="s">
        <v>1032</v>
      </c>
      <c r="H77" s="408" t="s">
        <v>1020</v>
      </c>
      <c r="I77" s="408" t="s">
        <v>1021</v>
      </c>
      <c r="J77" s="408" t="str">
        <f t="shared" si="8"/>
        <v>[pt]E-Mail-Adresse:</v>
      </c>
      <c r="K77" s="408" t="str">
        <f t="shared" si="7"/>
        <v>[gr]E-Mail-Adresse:</v>
      </c>
      <c r="L77" s="405"/>
      <c r="M77" s="409"/>
      <c r="N77" s="405"/>
      <c r="O77" s="405"/>
      <c r="P77" s="405"/>
      <c r="Q77" s="405"/>
      <c r="R77" s="405"/>
      <c r="S77" s="405"/>
      <c r="T77" s="405"/>
      <c r="U77" s="405"/>
      <c r="V77" s="405"/>
      <c r="W77" s="405"/>
      <c r="X77" s="405"/>
      <c r="Y77" s="405"/>
      <c r="Z77" s="405"/>
    </row>
    <row r="78" spans="1:26" ht="15.75" customHeight="1">
      <c r="A78" s="405"/>
      <c r="B78" s="405"/>
      <c r="C78" s="405"/>
      <c r="D78" s="407" t="str">
        <f t="shared" si="4"/>
        <v>Phone Number</v>
      </c>
      <c r="E78" s="408" t="s">
        <v>1022</v>
      </c>
      <c r="F78" s="408" t="s">
        <v>1023</v>
      </c>
      <c r="G78" s="413" t="s">
        <v>1033</v>
      </c>
      <c r="H78" s="408" t="s">
        <v>1025</v>
      </c>
      <c r="I78" s="408" t="s">
        <v>1026</v>
      </c>
      <c r="J78" s="408" t="str">
        <f t="shared" si="8"/>
        <v>[pt]Telefonnummer:</v>
      </c>
      <c r="K78" s="408" t="str">
        <f t="shared" si="7"/>
        <v>[gr]Telefonnummer:</v>
      </c>
      <c r="L78" s="405"/>
      <c r="M78" s="409"/>
      <c r="N78" s="405"/>
      <c r="O78" s="405"/>
      <c r="P78" s="405"/>
      <c r="Q78" s="405"/>
      <c r="R78" s="405"/>
      <c r="S78" s="405"/>
      <c r="T78" s="405"/>
      <c r="U78" s="405"/>
      <c r="V78" s="405"/>
      <c r="W78" s="405"/>
      <c r="X78" s="405"/>
      <c r="Y78" s="405"/>
      <c r="Z78" s="405"/>
    </row>
    <row r="79" spans="1:26" ht="28.5" customHeight="1">
      <c r="A79" s="405"/>
      <c r="B79" s="405"/>
      <c r="C79" s="405"/>
      <c r="D79" s="407" t="str">
        <f t="shared" si="4"/>
        <v>Short description of Company / Organisation</v>
      </c>
      <c r="E79" s="408" t="s">
        <v>1034</v>
      </c>
      <c r="F79" s="408" t="s">
        <v>1035</v>
      </c>
      <c r="G79" s="413" t="s">
        <v>1036</v>
      </c>
      <c r="H79" s="408" t="s">
        <v>1037</v>
      </c>
      <c r="I79" s="408" t="s">
        <v>1038</v>
      </c>
      <c r="J79" s="408" t="str">
        <f t="shared" si="8"/>
        <v>[pt]Kurzbeschreibung
des Unternehmens:</v>
      </c>
      <c r="K79" s="408" t="str">
        <f t="shared" si="7"/>
        <v>[gr]Kurzbeschreibung
des Unternehmens:</v>
      </c>
      <c r="L79" s="405"/>
      <c r="M79" s="409"/>
      <c r="N79" s="405"/>
      <c r="O79" s="405"/>
      <c r="P79" s="405"/>
      <c r="Q79" s="405"/>
      <c r="R79" s="405"/>
      <c r="S79" s="405"/>
      <c r="T79" s="405"/>
      <c r="U79" s="405"/>
      <c r="V79" s="405"/>
      <c r="W79" s="405"/>
      <c r="X79" s="405"/>
      <c r="Y79" s="405"/>
      <c r="Z79" s="405"/>
    </row>
    <row r="80" spans="1:26" ht="15.75" customHeight="1">
      <c r="A80" s="405"/>
      <c r="B80" s="405"/>
      <c r="C80" s="405"/>
      <c r="D80" s="407" t="str">
        <f t="shared" si="4"/>
        <v>Additional comments:</v>
      </c>
      <c r="E80" s="408" t="s">
        <v>1039</v>
      </c>
      <c r="F80" s="408" t="s">
        <v>1040</v>
      </c>
      <c r="G80" s="413" t="s">
        <v>1041</v>
      </c>
      <c r="H80" s="408" t="s">
        <v>1042</v>
      </c>
      <c r="I80" s="408" t="s">
        <v>1043</v>
      </c>
      <c r="J80" s="408" t="str">
        <f t="shared" si="8"/>
        <v>[pt]Sonstige Anmerkungen:</v>
      </c>
      <c r="K80" s="408" t="str">
        <f t="shared" si="7"/>
        <v>[gr]Sonstige Anmerkungen:</v>
      </c>
      <c r="L80" s="405"/>
      <c r="M80" s="409"/>
      <c r="N80" s="405"/>
      <c r="O80" s="405"/>
      <c r="P80" s="405"/>
      <c r="Q80" s="405"/>
      <c r="R80" s="405"/>
      <c r="S80" s="405"/>
      <c r="T80" s="405"/>
      <c r="U80" s="405"/>
      <c r="V80" s="405"/>
      <c r="W80" s="405"/>
      <c r="X80" s="405"/>
      <c r="Y80" s="405"/>
      <c r="Z80" s="405"/>
    </row>
    <row r="81" spans="1:26" ht="15.75" customHeight="1">
      <c r="A81" s="405"/>
      <c r="B81" s="405"/>
      <c r="C81" s="405"/>
      <c r="D81" s="407" t="str">
        <f t="shared" si="4"/>
        <v>CALCULATION OF INDIVIDUAL INDICATORS</v>
      </c>
      <c r="E81" s="412" t="s">
        <v>1044</v>
      </c>
      <c r="F81" s="408" t="s">
        <v>1045</v>
      </c>
      <c r="G81" s="413" t="s">
        <v>1046</v>
      </c>
      <c r="H81" s="408" t="s">
        <v>1047</v>
      </c>
      <c r="I81" s="408" t="s">
        <v>1048</v>
      </c>
      <c r="J81" s="408" t="str">
        <f t="shared" si="8"/>
        <v>[pt]BERECHNUNG DER EINZELNEN THEMEN</v>
      </c>
      <c r="K81" s="408" t="str">
        <f t="shared" si="7"/>
        <v>[gr]BERECHNUNG DER EINZELNEN THEMEN</v>
      </c>
      <c r="L81" s="405"/>
      <c r="M81" s="409"/>
      <c r="N81" s="405"/>
      <c r="O81" s="405"/>
      <c r="P81" s="405"/>
      <c r="Q81" s="405"/>
      <c r="R81" s="405"/>
      <c r="S81" s="405"/>
      <c r="T81" s="405"/>
      <c r="U81" s="405"/>
      <c r="V81" s="405"/>
      <c r="W81" s="405"/>
      <c r="X81" s="405"/>
      <c r="Y81" s="405"/>
      <c r="Z81" s="405"/>
    </row>
    <row r="82" spans="1:26" ht="15.75" customHeight="1">
      <c r="A82" s="405"/>
      <c r="B82" s="405"/>
      <c r="C82" s="405"/>
      <c r="D82" s="407" t="str">
        <f t="shared" si="4"/>
        <v>Company / Organisation</v>
      </c>
      <c r="E82" s="408" t="s">
        <v>1049</v>
      </c>
      <c r="F82" s="408" t="s">
        <v>1050</v>
      </c>
      <c r="G82" s="413" t="s">
        <v>1051</v>
      </c>
      <c r="H82" s="408" t="s">
        <v>1052</v>
      </c>
      <c r="I82" s="408" t="s">
        <v>1053</v>
      </c>
      <c r="J82" s="408" t="s">
        <v>1054</v>
      </c>
      <c r="K82" s="408" t="str">
        <f t="shared" si="7"/>
        <v>[gr]Unternehmen</v>
      </c>
      <c r="L82" s="405"/>
      <c r="M82" s="409"/>
      <c r="N82" s="405"/>
      <c r="O82" s="405"/>
      <c r="P82" s="405"/>
      <c r="Q82" s="405"/>
      <c r="R82" s="405"/>
      <c r="S82" s="405"/>
      <c r="T82" s="405"/>
      <c r="U82" s="405"/>
      <c r="V82" s="405"/>
      <c r="W82" s="405"/>
      <c r="X82" s="405"/>
      <c r="Y82" s="405"/>
      <c r="Z82" s="405"/>
    </row>
    <row r="83" spans="1:26" ht="15.75" customHeight="1">
      <c r="A83" s="405"/>
      <c r="B83" s="405"/>
      <c r="C83" s="405"/>
      <c r="D83" s="407" t="str">
        <f t="shared" si="4"/>
        <v>Period under review</v>
      </c>
      <c r="E83" s="408" t="s">
        <v>1055</v>
      </c>
      <c r="F83" s="408" t="s">
        <v>1056</v>
      </c>
      <c r="G83" s="413" t="s">
        <v>1057</v>
      </c>
      <c r="H83" s="408" t="s">
        <v>1010</v>
      </c>
      <c r="I83" s="408" t="s">
        <v>1058</v>
      </c>
      <c r="J83" s="408" t="s">
        <v>1059</v>
      </c>
      <c r="K83" s="408" t="str">
        <f t="shared" si="7"/>
        <v>[gr]Bilanz-Jahr</v>
      </c>
      <c r="L83" s="405"/>
      <c r="M83" s="409"/>
      <c r="N83" s="405"/>
      <c r="O83" s="405"/>
      <c r="P83" s="405"/>
      <c r="Q83" s="405"/>
      <c r="R83" s="405"/>
      <c r="S83" s="405"/>
      <c r="T83" s="405"/>
      <c r="U83" s="405"/>
      <c r="V83" s="405"/>
      <c r="W83" s="405"/>
      <c r="X83" s="405"/>
      <c r="Y83" s="405"/>
      <c r="Z83" s="405"/>
    </row>
    <row r="84" spans="1:26" ht="15.75" customHeight="1">
      <c r="A84" s="405"/>
      <c r="B84" s="405"/>
      <c r="C84" s="405"/>
      <c r="D84" s="407">
        <f t="shared" si="4"/>
        <v>0</v>
      </c>
      <c r="E84" s="408"/>
      <c r="F84" s="408"/>
      <c r="G84" s="413"/>
      <c r="H84" s="408"/>
      <c r="I84" s="408">
        <v>0</v>
      </c>
      <c r="J84" s="408"/>
      <c r="K84" s="408"/>
      <c r="L84" s="405"/>
      <c r="M84" s="409"/>
      <c r="N84" s="405"/>
      <c r="O84" s="405"/>
      <c r="P84" s="405"/>
      <c r="Q84" s="405"/>
      <c r="R84" s="405"/>
      <c r="S84" s="405"/>
      <c r="T84" s="405"/>
      <c r="U84" s="405"/>
      <c r="V84" s="405"/>
      <c r="W84" s="405"/>
      <c r="X84" s="405"/>
      <c r="Y84" s="405"/>
      <c r="Z84" s="405"/>
    </row>
    <row r="85" spans="1:26" ht="15.75" customHeight="1">
      <c r="A85" s="405"/>
      <c r="B85" s="405"/>
      <c r="C85" s="405"/>
      <c r="D85" s="407">
        <f t="shared" si="4"/>
        <v>0</v>
      </c>
      <c r="E85" s="408"/>
      <c r="F85" s="408"/>
      <c r="G85" s="413"/>
      <c r="H85" s="408"/>
      <c r="I85" s="408">
        <v>0</v>
      </c>
      <c r="J85" s="408"/>
      <c r="K85" s="408"/>
      <c r="L85" s="405"/>
      <c r="M85" s="409"/>
      <c r="N85" s="405"/>
      <c r="O85" s="405"/>
      <c r="P85" s="405"/>
      <c r="Q85" s="405"/>
      <c r="R85" s="405"/>
      <c r="S85" s="405"/>
      <c r="T85" s="405"/>
      <c r="U85" s="405"/>
      <c r="V85" s="405"/>
      <c r="W85" s="405"/>
      <c r="X85" s="405"/>
      <c r="Y85" s="405"/>
      <c r="Z85" s="405"/>
    </row>
    <row r="86" spans="1:26" ht="15.75" customHeight="1">
      <c r="A86" s="405"/>
      <c r="B86" s="405"/>
      <c r="C86" s="405"/>
      <c r="D86" s="407">
        <f t="shared" si="4"/>
        <v>0</v>
      </c>
      <c r="E86" s="408"/>
      <c r="F86" s="408"/>
      <c r="G86" s="413"/>
      <c r="H86" s="408"/>
      <c r="I86" s="408">
        <v>0</v>
      </c>
      <c r="J86" s="408"/>
      <c r="K86" s="408"/>
      <c r="L86" s="405"/>
      <c r="M86" s="409"/>
      <c r="N86" s="405"/>
      <c r="O86" s="405"/>
      <c r="P86" s="405"/>
      <c r="Q86" s="405"/>
      <c r="R86" s="405"/>
      <c r="S86" s="405"/>
      <c r="T86" s="405"/>
      <c r="U86" s="405"/>
      <c r="V86" s="405"/>
      <c r="W86" s="405"/>
      <c r="X86" s="405"/>
      <c r="Y86" s="405"/>
      <c r="Z86" s="405"/>
    </row>
    <row r="87" spans="1:26" ht="15.75" customHeight="1">
      <c r="A87" s="405"/>
      <c r="B87" s="405"/>
      <c r="C87" s="405"/>
      <c r="D87" s="407">
        <f t="shared" si="4"/>
        <v>0</v>
      </c>
      <c r="E87" s="408"/>
      <c r="F87" s="408"/>
      <c r="G87" s="413"/>
      <c r="H87" s="408"/>
      <c r="I87" s="408">
        <v>0</v>
      </c>
      <c r="J87" s="408"/>
      <c r="K87" s="408"/>
      <c r="L87" s="405"/>
      <c r="M87" s="409"/>
      <c r="N87" s="405"/>
      <c r="O87" s="405"/>
      <c r="P87" s="405"/>
      <c r="Q87" s="405"/>
      <c r="R87" s="405"/>
      <c r="S87" s="405"/>
      <c r="T87" s="405"/>
      <c r="U87" s="405"/>
      <c r="V87" s="405"/>
      <c r="W87" s="405"/>
      <c r="X87" s="405"/>
      <c r="Y87" s="405"/>
      <c r="Z87" s="405"/>
    </row>
    <row r="88" spans="1:26" ht="15.75" customHeight="1">
      <c r="A88" s="405"/>
      <c r="B88" s="405"/>
      <c r="C88" s="405"/>
      <c r="D88" s="407">
        <f t="shared" si="4"/>
        <v>0</v>
      </c>
      <c r="E88" s="408"/>
      <c r="F88" s="408"/>
      <c r="G88" s="413"/>
      <c r="H88" s="408"/>
      <c r="I88" s="408">
        <v>0</v>
      </c>
      <c r="J88" s="408"/>
      <c r="K88" s="408"/>
      <c r="L88" s="405"/>
      <c r="M88" s="409"/>
      <c r="N88" s="405"/>
      <c r="O88" s="405"/>
      <c r="P88" s="405"/>
      <c r="Q88" s="405"/>
      <c r="R88" s="405"/>
      <c r="S88" s="405"/>
      <c r="T88" s="405"/>
      <c r="U88" s="405"/>
      <c r="V88" s="405"/>
      <c r="W88" s="405"/>
      <c r="X88" s="405"/>
      <c r="Y88" s="405"/>
      <c r="Z88" s="405"/>
    </row>
    <row r="89" spans="1:26" ht="15.75" customHeight="1">
      <c r="A89" s="405"/>
      <c r="B89" s="405"/>
      <c r="C89" s="405"/>
      <c r="D89" s="407">
        <f t="shared" si="4"/>
        <v>0</v>
      </c>
      <c r="E89" s="408"/>
      <c r="F89" s="408"/>
      <c r="G89" s="413"/>
      <c r="H89" s="408"/>
      <c r="I89" s="408">
        <v>0</v>
      </c>
      <c r="J89" s="408"/>
      <c r="K89" s="408"/>
      <c r="L89" s="405"/>
      <c r="M89" s="409"/>
      <c r="N89" s="405"/>
      <c r="O89" s="405"/>
      <c r="P89" s="405"/>
      <c r="Q89" s="405"/>
      <c r="R89" s="405"/>
      <c r="S89" s="405"/>
      <c r="T89" s="405"/>
      <c r="U89" s="405"/>
      <c r="V89" s="405"/>
      <c r="W89" s="405"/>
      <c r="X89" s="405"/>
      <c r="Y89" s="405"/>
      <c r="Z89" s="405"/>
    </row>
    <row r="90" spans="1:26" ht="15.75" customHeight="1">
      <c r="A90" s="405"/>
      <c r="B90" s="405"/>
      <c r="C90" s="405"/>
      <c r="D90" s="407" t="str">
        <f t="shared" si="4"/>
        <v>CALCULATION OF INDIVIDUAL ASPECTS</v>
      </c>
      <c r="E90" s="408" t="s">
        <v>1060</v>
      </c>
      <c r="F90" s="408" t="s">
        <v>1061</v>
      </c>
      <c r="G90" s="413" t="s">
        <v>1062</v>
      </c>
      <c r="H90" s="408" t="s">
        <v>1063</v>
      </c>
      <c r="I90" s="408" t="s">
        <v>1064</v>
      </c>
      <c r="J90" s="428" t="s">
        <v>1065</v>
      </c>
      <c r="K90" s="408" t="str">
        <f t="shared" ref="K90:K122" si="9">"[gr]"&amp;E90</f>
        <v>[gr]BERECHNUNG DER EINZELNEN ASPEKTE</v>
      </c>
      <c r="L90" s="405"/>
      <c r="M90" s="409"/>
      <c r="N90" s="405"/>
      <c r="O90" s="405"/>
      <c r="P90" s="405"/>
      <c r="Q90" s="405"/>
      <c r="R90" s="405"/>
      <c r="S90" s="405"/>
      <c r="T90" s="405"/>
      <c r="U90" s="405"/>
      <c r="V90" s="405"/>
      <c r="W90" s="405"/>
      <c r="X90" s="405"/>
      <c r="Y90" s="405"/>
      <c r="Z90" s="405"/>
    </row>
    <row r="91" spans="1:26" ht="15.75" customHeight="1">
      <c r="A91" s="405"/>
      <c r="B91" s="405"/>
      <c r="C91" s="405"/>
      <c r="D91" s="407" t="str">
        <f t="shared" si="4"/>
        <v>Common Good Balance Calculator</v>
      </c>
      <c r="E91" s="408" t="s">
        <v>1066</v>
      </c>
      <c r="F91" s="414" t="s">
        <v>1067</v>
      </c>
      <c r="G91" s="413" t="s">
        <v>1068</v>
      </c>
      <c r="H91" s="408" t="s">
        <v>1069</v>
      </c>
      <c r="I91" s="408" t="s">
        <v>1070</v>
      </c>
      <c r="J91" s="408" t="s">
        <v>1071</v>
      </c>
      <c r="K91" s="408" t="str">
        <f t="shared" si="9"/>
        <v>[gr]Gemeinwohl-Bilanz-Rechner</v>
      </c>
      <c r="L91" s="405"/>
      <c r="M91" s="409"/>
      <c r="N91" s="405"/>
      <c r="O91" s="405"/>
      <c r="P91" s="405"/>
      <c r="Q91" s="405"/>
      <c r="R91" s="405"/>
      <c r="S91" s="405"/>
      <c r="T91" s="405"/>
      <c r="U91" s="405"/>
      <c r="V91" s="405"/>
      <c r="W91" s="405"/>
      <c r="X91" s="405"/>
      <c r="Y91" s="405"/>
      <c r="Z91" s="405"/>
    </row>
    <row r="92" spans="1:26" ht="15.75" customHeight="1">
      <c r="A92" s="405"/>
      <c r="B92" s="405"/>
      <c r="C92" s="405"/>
      <c r="D92" s="407" t="str">
        <f t="shared" si="4"/>
        <v>Total Balance Score:</v>
      </c>
      <c r="E92" s="408" t="s">
        <v>1072</v>
      </c>
      <c r="F92" s="408" t="s">
        <v>1073</v>
      </c>
      <c r="G92" s="413" t="s">
        <v>1074</v>
      </c>
      <c r="H92" s="408" t="s">
        <v>1075</v>
      </c>
      <c r="I92" s="408" t="s">
        <v>1076</v>
      </c>
      <c r="J92" s="408" t="s">
        <v>1077</v>
      </c>
      <c r="K92" s="408" t="str">
        <f t="shared" si="9"/>
        <v>[gr]BILANZSUMME:</v>
      </c>
      <c r="L92" s="405"/>
      <c r="M92" s="409"/>
      <c r="N92" s="405"/>
      <c r="O92" s="405"/>
      <c r="P92" s="405"/>
      <c r="Q92" s="405"/>
      <c r="R92" s="405"/>
      <c r="S92" s="405"/>
      <c r="T92" s="405"/>
      <c r="U92" s="405"/>
      <c r="V92" s="405"/>
      <c r="W92" s="405"/>
      <c r="X92" s="405"/>
      <c r="Y92" s="405"/>
      <c r="Z92" s="405"/>
    </row>
    <row r="93" spans="1:26" ht="15.75" customHeight="1">
      <c r="A93" s="405"/>
      <c r="B93" s="405"/>
      <c r="C93" s="405"/>
      <c r="D93" s="407" t="str">
        <f t="shared" si="4"/>
        <v>No.</v>
      </c>
      <c r="E93" s="408" t="s">
        <v>1078</v>
      </c>
      <c r="F93" s="408" t="s">
        <v>1079</v>
      </c>
      <c r="G93" s="413" t="s">
        <v>1080</v>
      </c>
      <c r="H93" s="408" t="s">
        <v>1081</v>
      </c>
      <c r="I93" s="408" t="s">
        <v>1079</v>
      </c>
      <c r="J93" s="408" t="str">
        <f>"[pt]"&amp;E93</f>
        <v>[pt]Nr.</v>
      </c>
      <c r="K93" s="408" t="str">
        <f t="shared" si="9"/>
        <v>[gr]Nr.</v>
      </c>
      <c r="L93" s="405"/>
      <c r="M93" s="409"/>
      <c r="N93" s="405"/>
      <c r="O93" s="405"/>
      <c r="P93" s="405"/>
      <c r="Q93" s="405"/>
      <c r="R93" s="405"/>
      <c r="S93" s="405"/>
      <c r="T93" s="405"/>
      <c r="U93" s="405"/>
      <c r="V93" s="405"/>
      <c r="W93" s="405"/>
      <c r="X93" s="405"/>
      <c r="Y93" s="405"/>
      <c r="Z93" s="405"/>
    </row>
    <row r="94" spans="1:26" ht="15.75" customHeight="1">
      <c r="A94" s="405"/>
      <c r="B94" s="405"/>
      <c r="C94" s="405"/>
      <c r="D94" s="407" t="str">
        <f t="shared" si="4"/>
        <v xml:space="preserve">Stakeholders </v>
      </c>
      <c r="E94" s="408" t="s">
        <v>1082</v>
      </c>
      <c r="F94" s="408" t="s">
        <v>1083</v>
      </c>
      <c r="G94" s="413" t="s">
        <v>1084</v>
      </c>
      <c r="H94" s="408" t="s">
        <v>1085</v>
      </c>
      <c r="I94" s="408" t="s">
        <v>1086</v>
      </c>
      <c r="J94" s="408" t="str">
        <f>"[pt]"&amp;E94</f>
        <v>[pt]Berührungsgruppe</v>
      </c>
      <c r="K94" s="408" t="str">
        <f t="shared" si="9"/>
        <v>[gr]Berührungsgruppe</v>
      </c>
      <c r="L94" s="405"/>
      <c r="M94" s="409"/>
      <c r="N94" s="405"/>
      <c r="O94" s="405"/>
      <c r="P94" s="405"/>
      <c r="Q94" s="405"/>
      <c r="R94" s="405"/>
      <c r="S94" s="405"/>
      <c r="T94" s="405"/>
      <c r="U94" s="405"/>
      <c r="V94" s="405"/>
      <c r="W94" s="405"/>
      <c r="X94" s="405"/>
      <c r="Y94" s="405"/>
      <c r="Z94" s="405"/>
    </row>
    <row r="95" spans="1:26" ht="15.75" customHeight="1">
      <c r="A95" s="405"/>
      <c r="B95" s="405"/>
      <c r="C95" s="405"/>
      <c r="D95" s="407" t="str">
        <f t="shared" si="4"/>
        <v>Stakeholders/Indicators/Criteria</v>
      </c>
      <c r="E95" s="412" t="s">
        <v>1087</v>
      </c>
      <c r="F95" s="408" t="s">
        <v>1088</v>
      </c>
      <c r="G95" s="413" t="s">
        <v>1089</v>
      </c>
      <c r="H95" s="408" t="s">
        <v>1090</v>
      </c>
      <c r="I95" s="408" t="s">
        <v>1091</v>
      </c>
      <c r="J95" s="408" t="str">
        <f>"[pt]"&amp;E95</f>
        <v>[pt]Berührungsgruppe/Themen/Aspekte</v>
      </c>
      <c r="K95" s="408" t="str">
        <f t="shared" si="9"/>
        <v>[gr]Berührungsgruppe/Themen/Aspekte</v>
      </c>
      <c r="L95" s="405"/>
      <c r="M95" s="409"/>
      <c r="N95" s="405"/>
      <c r="O95" s="405"/>
      <c r="P95" s="405"/>
      <c r="Q95" s="405"/>
      <c r="R95" s="405"/>
      <c r="S95" s="405"/>
      <c r="T95" s="405"/>
      <c r="U95" s="405"/>
      <c r="V95" s="405"/>
      <c r="W95" s="405"/>
      <c r="X95" s="405"/>
      <c r="Y95" s="405"/>
      <c r="Z95" s="405"/>
    </row>
    <row r="96" spans="1:26" ht="15.75" customHeight="1">
      <c r="A96" s="405"/>
      <c r="B96" s="405"/>
      <c r="C96" s="405"/>
      <c r="D96" s="407" t="str">
        <f t="shared" si="4"/>
        <v>Weight</v>
      </c>
      <c r="E96" s="408" t="s">
        <v>1092</v>
      </c>
      <c r="F96" s="408" t="s">
        <v>1093</v>
      </c>
      <c r="G96" s="413" t="s">
        <v>1094</v>
      </c>
      <c r="H96" s="408" t="s">
        <v>1095</v>
      </c>
      <c r="I96" s="408" t="s">
        <v>1096</v>
      </c>
      <c r="J96" s="408" t="s">
        <v>1093</v>
      </c>
      <c r="K96" s="408" t="str">
        <f t="shared" si="9"/>
        <v>[gr]Gewichtung</v>
      </c>
      <c r="L96" s="405"/>
      <c r="M96" s="409"/>
      <c r="N96" s="405"/>
      <c r="O96" s="405"/>
      <c r="P96" s="405"/>
      <c r="Q96" s="405"/>
      <c r="R96" s="405"/>
      <c r="S96" s="405"/>
      <c r="T96" s="405"/>
      <c r="U96" s="405"/>
      <c r="V96" s="405"/>
      <c r="W96" s="405"/>
      <c r="X96" s="405"/>
      <c r="Y96" s="405"/>
      <c r="Z96" s="405"/>
    </row>
    <row r="97" spans="1:26" ht="15.75" customHeight="1">
      <c r="A97" s="405"/>
      <c r="B97" s="405"/>
      <c r="C97">
        <v>4</v>
      </c>
      <c r="D97" s="407" t="str">
        <f t="shared" si="4"/>
        <v>very high</v>
      </c>
      <c r="E97" s="408" t="s">
        <v>170</v>
      </c>
      <c r="F97" s="408" t="s">
        <v>1097</v>
      </c>
      <c r="G97" s="413" t="s">
        <v>1098</v>
      </c>
      <c r="H97" s="408" t="s">
        <v>1099</v>
      </c>
      <c r="I97" s="408" t="s">
        <v>1100</v>
      </c>
      <c r="J97" s="408" t="str">
        <f>"[pt]"&amp;E97</f>
        <v>[pt]sehr hoch</v>
      </c>
      <c r="K97" s="408" t="str">
        <f t="shared" si="9"/>
        <v>[gr]sehr hoch</v>
      </c>
      <c r="L97" s="405"/>
      <c r="M97" s="409"/>
      <c r="N97" s="405"/>
      <c r="O97" s="405"/>
      <c r="P97" s="405"/>
      <c r="Q97" s="405"/>
      <c r="R97" s="405"/>
      <c r="S97" s="405"/>
      <c r="T97" s="405"/>
      <c r="U97" s="405"/>
      <c r="V97" s="405"/>
      <c r="W97" s="405"/>
      <c r="X97" s="405"/>
      <c r="Y97" s="405"/>
      <c r="Z97" s="405"/>
    </row>
    <row r="98" spans="1:26" ht="15.75" customHeight="1">
      <c r="A98" s="405"/>
      <c r="B98" s="405"/>
      <c r="C98">
        <v>3</v>
      </c>
      <c r="D98" s="407" t="str">
        <f t="shared" si="4"/>
        <v>high</v>
      </c>
      <c r="E98" s="408" t="s">
        <v>169</v>
      </c>
      <c r="F98" s="408" t="s">
        <v>1101</v>
      </c>
      <c r="G98" s="413" t="s">
        <v>1102</v>
      </c>
      <c r="H98" s="408" t="s">
        <v>1103</v>
      </c>
      <c r="I98" s="408" t="s">
        <v>1104</v>
      </c>
      <c r="J98" s="408" t="str">
        <f>"[pt]"&amp;E98</f>
        <v>[pt]hoch</v>
      </c>
      <c r="K98" s="408" t="str">
        <f t="shared" si="9"/>
        <v>[gr]hoch</v>
      </c>
      <c r="L98" s="405"/>
      <c r="M98" s="409"/>
      <c r="N98" s="405"/>
      <c r="O98" s="405"/>
      <c r="P98" s="405"/>
      <c r="Q98" s="405"/>
      <c r="R98" s="405"/>
      <c r="S98" s="405"/>
      <c r="T98" s="405"/>
      <c r="U98" s="405"/>
      <c r="V98" s="405"/>
      <c r="W98" s="405"/>
      <c r="X98" s="405"/>
      <c r="Y98" s="405"/>
      <c r="Z98" s="405"/>
    </row>
    <row r="99" spans="1:26" ht="15.75" customHeight="1">
      <c r="A99" s="405"/>
      <c r="B99" s="405"/>
      <c r="C99">
        <v>2</v>
      </c>
      <c r="D99" s="407" t="str">
        <f t="shared" si="4"/>
        <v>medium</v>
      </c>
      <c r="E99" s="408" t="s">
        <v>168</v>
      </c>
      <c r="F99" s="408" t="s">
        <v>1105</v>
      </c>
      <c r="G99" s="413" t="s">
        <v>1106</v>
      </c>
      <c r="H99" s="408" t="s">
        <v>1107</v>
      </c>
      <c r="I99" s="408" t="s">
        <v>1108</v>
      </c>
      <c r="J99" s="408" t="str">
        <f>"[pt]"&amp;E99</f>
        <v>[pt]mittel</v>
      </c>
      <c r="K99" s="408" t="str">
        <f t="shared" si="9"/>
        <v>[gr]mittel</v>
      </c>
      <c r="L99" s="405"/>
      <c r="M99" s="409"/>
      <c r="N99" s="405"/>
      <c r="O99" s="405"/>
      <c r="P99" s="405"/>
      <c r="Q99" s="405"/>
      <c r="R99" s="405"/>
      <c r="S99" s="405"/>
      <c r="T99" s="405"/>
      <c r="U99" s="405"/>
      <c r="V99" s="405"/>
      <c r="W99" s="405"/>
      <c r="X99" s="405"/>
      <c r="Y99" s="405"/>
      <c r="Z99" s="405"/>
    </row>
    <row r="100" spans="1:26" ht="15.75" customHeight="1">
      <c r="A100" s="405"/>
      <c r="B100" s="405"/>
      <c r="C100">
        <v>1</v>
      </c>
      <c r="D100" s="407" t="str">
        <f t="shared" si="4"/>
        <v>low</v>
      </c>
      <c r="E100" s="408" t="s">
        <v>167</v>
      </c>
      <c r="F100" s="408" t="s">
        <v>1109</v>
      </c>
      <c r="G100" s="413" t="s">
        <v>1110</v>
      </c>
      <c r="H100" s="408" t="s">
        <v>1111</v>
      </c>
      <c r="I100" s="408" t="s">
        <v>1112</v>
      </c>
      <c r="J100" s="408" t="str">
        <f>"[pt]"&amp;E100</f>
        <v>[pt]niedrig</v>
      </c>
      <c r="K100" s="408" t="str">
        <f t="shared" si="9"/>
        <v>[gr]niedrig</v>
      </c>
      <c r="L100" s="405"/>
      <c r="M100" s="409"/>
      <c r="N100" s="405"/>
      <c r="O100" s="405"/>
      <c r="P100" s="405"/>
      <c r="Q100" s="405"/>
      <c r="R100" s="405"/>
      <c r="S100" s="405"/>
      <c r="T100" s="405"/>
      <c r="U100" s="405"/>
      <c r="V100" s="405"/>
      <c r="W100" s="405"/>
      <c r="X100" s="405"/>
      <c r="Y100" s="405"/>
      <c r="Z100" s="405"/>
    </row>
    <row r="101" spans="1:26" ht="15.75" customHeight="1">
      <c r="A101" s="405"/>
      <c r="B101" s="405"/>
      <c r="C101">
        <v>0</v>
      </c>
      <c r="D101" s="407" t="str">
        <f t="shared" si="4"/>
        <v>not applicable</v>
      </c>
      <c r="E101" s="408" t="s">
        <v>166</v>
      </c>
      <c r="F101" s="408" t="s">
        <v>1113</v>
      </c>
      <c r="G101" s="413" t="s">
        <v>1114</v>
      </c>
      <c r="H101" s="408" t="s">
        <v>1115</v>
      </c>
      <c r="I101" s="408" t="s">
        <v>1116</v>
      </c>
      <c r="J101" s="408" t="str">
        <f>"[pt]"&amp;E101</f>
        <v>[pt]trifft nicht zu</v>
      </c>
      <c r="K101" s="408" t="str">
        <f t="shared" si="9"/>
        <v>[gr]trifft nicht zu</v>
      </c>
      <c r="L101" s="405"/>
      <c r="M101" s="409"/>
      <c r="N101" s="405"/>
      <c r="O101" s="405"/>
      <c r="P101" s="405"/>
      <c r="Q101" s="405"/>
      <c r="R101" s="405"/>
      <c r="S101" s="405"/>
      <c r="T101" s="405"/>
      <c r="U101" s="405"/>
      <c r="V101" s="405"/>
      <c r="W101" s="405"/>
      <c r="X101" s="405"/>
      <c r="Y101" s="405"/>
      <c r="Z101" s="405"/>
    </row>
    <row r="102" spans="1:26" ht="15.75" customHeight="1">
      <c r="A102" s="405"/>
      <c r="B102" s="405"/>
      <c r="C102" s="405"/>
      <c r="D102" s="407" t="str">
        <f t="shared" si="4"/>
        <v>Current status</v>
      </c>
      <c r="E102" s="412" t="s">
        <v>1117</v>
      </c>
      <c r="F102" s="408" t="s">
        <v>1118</v>
      </c>
      <c r="G102" s="413" t="s">
        <v>1119</v>
      </c>
      <c r="H102" s="408" t="s">
        <v>1120</v>
      </c>
      <c r="I102" s="408" t="s">
        <v>1121</v>
      </c>
      <c r="J102" s="429" t="s">
        <v>1122</v>
      </c>
      <c r="K102" s="408" t="str">
        <f t="shared" si="9"/>
        <v>[gr]Erläuterung</v>
      </c>
      <c r="L102" s="405"/>
      <c r="M102" s="409"/>
      <c r="N102" s="405"/>
      <c r="O102" s="405"/>
      <c r="P102" s="405"/>
      <c r="Q102" s="405"/>
      <c r="R102" s="405"/>
      <c r="S102" s="405"/>
      <c r="T102" s="405"/>
      <c r="U102" s="405"/>
      <c r="V102" s="405"/>
      <c r="W102" s="405"/>
      <c r="X102" s="405"/>
      <c r="Y102" s="405"/>
      <c r="Z102" s="405"/>
    </row>
    <row r="103" spans="1:26" ht="15.75" customHeight="1">
      <c r="A103" s="405"/>
      <c r="B103" s="405"/>
      <c r="C103" s="405"/>
      <c r="D103" s="407" t="str">
        <f t="shared" ref="D103:D166" si="10">HLOOKUP($C$1,$E$1:$X$4910,ROW(D103))</f>
        <v>Potential for improvement</v>
      </c>
      <c r="E103" s="408" t="s">
        <v>1123</v>
      </c>
      <c r="F103" s="408" t="s">
        <v>1124</v>
      </c>
      <c r="G103" s="413" t="s">
        <v>1125</v>
      </c>
      <c r="H103" s="408" t="s">
        <v>1126</v>
      </c>
      <c r="I103" s="408" t="s">
        <v>1127</v>
      </c>
      <c r="J103" s="408" t="s">
        <v>1128</v>
      </c>
      <c r="K103" s="408" t="str">
        <f t="shared" si="9"/>
        <v>[gr]Verbesserungspotenzial</v>
      </c>
      <c r="L103" s="405"/>
      <c r="M103" s="409"/>
      <c r="N103" s="405"/>
      <c r="O103" s="405"/>
      <c r="P103" s="405"/>
      <c r="Q103" s="405"/>
      <c r="R103" s="405"/>
      <c r="S103" s="405"/>
      <c r="T103" s="405"/>
      <c r="U103" s="405"/>
      <c r="V103" s="405"/>
      <c r="W103" s="405"/>
      <c r="X103" s="405"/>
      <c r="Y103" s="405"/>
      <c r="Z103" s="405"/>
    </row>
    <row r="104" spans="1:26" ht="15.75" customHeight="1">
      <c r="A104" s="405"/>
      <c r="B104" s="405"/>
      <c r="C104" s="405"/>
      <c r="D104" s="407" t="str">
        <f t="shared" si="10"/>
        <v>Est%</v>
      </c>
      <c r="E104" s="408" t="s">
        <v>1129</v>
      </c>
      <c r="F104" s="408" t="s">
        <v>1130</v>
      </c>
      <c r="G104" s="413" t="s">
        <v>1131</v>
      </c>
      <c r="H104" s="408" t="s">
        <v>1132</v>
      </c>
      <c r="I104" s="408" t="s">
        <v>1133</v>
      </c>
      <c r="J104" s="408" t="str">
        <f>"[pt]"&amp;E104</f>
        <v>[pt]Erfüll.</v>
      </c>
      <c r="K104" s="408" t="str">
        <f t="shared" si="9"/>
        <v>[gr]Erfüll.</v>
      </c>
      <c r="L104" s="405"/>
      <c r="M104" s="409"/>
      <c r="N104" s="405"/>
      <c r="O104" s="405"/>
      <c r="P104" s="405"/>
      <c r="Q104" s="405"/>
      <c r="R104" s="405"/>
      <c r="S104" s="405"/>
      <c r="T104" s="405"/>
      <c r="U104" s="405"/>
      <c r="V104" s="405"/>
      <c r="W104" s="405"/>
      <c r="X104" s="405"/>
      <c r="Y104" s="405"/>
      <c r="Z104" s="405"/>
    </row>
    <row r="105" spans="1:26" ht="15.75" customHeight="1">
      <c r="A105" s="405"/>
      <c r="B105" s="405"/>
      <c r="C105" s="405"/>
      <c r="D105" s="407" t="str">
        <f t="shared" si="10"/>
        <v>Points</v>
      </c>
      <c r="E105" s="408" t="s">
        <v>1134</v>
      </c>
      <c r="F105" s="408" t="s">
        <v>1135</v>
      </c>
      <c r="G105" s="413" t="s">
        <v>1136</v>
      </c>
      <c r="H105" s="408" t="s">
        <v>1137</v>
      </c>
      <c r="I105" s="408" t="s">
        <v>1136</v>
      </c>
      <c r="J105" s="408" t="str">
        <f>"[pt]"&amp;E105</f>
        <v>[pt]Pkte</v>
      </c>
      <c r="K105" s="408" t="str">
        <f t="shared" si="9"/>
        <v>[gr]Pkte</v>
      </c>
      <c r="L105" s="405"/>
      <c r="M105" s="409"/>
      <c r="N105" s="405"/>
      <c r="O105" s="405"/>
      <c r="P105" s="405"/>
      <c r="Q105" s="405"/>
      <c r="R105" s="405"/>
      <c r="S105" s="405"/>
      <c r="T105" s="405"/>
      <c r="U105" s="405"/>
      <c r="V105" s="405"/>
      <c r="W105" s="405"/>
      <c r="X105" s="405"/>
      <c r="Y105" s="405"/>
      <c r="Z105" s="405"/>
    </row>
    <row r="106" spans="1:26" ht="15.75" customHeight="1">
      <c r="A106" s="405"/>
      <c r="B106" s="405"/>
      <c r="C106" s="405"/>
      <c r="D106" s="407" t="str">
        <f t="shared" si="10"/>
        <v>Max.</v>
      </c>
      <c r="E106" s="408" t="s">
        <v>1138</v>
      </c>
      <c r="F106" s="408" t="s">
        <v>1138</v>
      </c>
      <c r="G106" s="413" t="s">
        <v>1138</v>
      </c>
      <c r="H106" s="408" t="s">
        <v>1138</v>
      </c>
      <c r="I106" s="408" t="s">
        <v>1138</v>
      </c>
      <c r="J106" s="408" t="str">
        <f>"[pt]"&amp;E106</f>
        <v>[pt]Max.</v>
      </c>
      <c r="K106" s="408" t="str">
        <f t="shared" si="9"/>
        <v>[gr]Max.</v>
      </c>
      <c r="L106" s="405"/>
      <c r="M106" s="409"/>
      <c r="N106" s="405"/>
      <c r="O106" s="405"/>
      <c r="P106" s="405"/>
      <c r="Q106" s="405"/>
      <c r="R106" s="405"/>
      <c r="S106" s="405"/>
      <c r="T106" s="405"/>
      <c r="U106" s="405"/>
      <c r="V106" s="405"/>
      <c r="W106" s="405"/>
      <c r="X106" s="405"/>
      <c r="Y106" s="405"/>
      <c r="Z106" s="405"/>
    </row>
    <row r="107" spans="1:26" ht="15.75" customHeight="1">
      <c r="A107" s="405"/>
      <c r="B107" s="405"/>
      <c r="C107" s="405"/>
      <c r="D107" s="407" t="str">
        <f t="shared" si="10"/>
        <v>Stakeholders/ Themes/ Aspects</v>
      </c>
      <c r="E107" s="408" t="s">
        <v>1087</v>
      </c>
      <c r="F107" s="408" t="s">
        <v>1139</v>
      </c>
      <c r="G107" s="413" t="s">
        <v>1140</v>
      </c>
      <c r="H107" s="408" t="s">
        <v>1090</v>
      </c>
      <c r="I107" s="408" t="s">
        <v>1141</v>
      </c>
      <c r="J107" s="408" t="s">
        <v>1142</v>
      </c>
      <c r="K107" s="408" t="str">
        <f t="shared" si="9"/>
        <v>[gr]Berührungsgruppe/Themen/Aspekte</v>
      </c>
      <c r="L107" s="405"/>
      <c r="M107" s="409"/>
      <c r="N107" s="405"/>
      <c r="O107" s="405"/>
      <c r="P107" s="405"/>
      <c r="Q107" s="405"/>
      <c r="R107" s="405"/>
      <c r="S107" s="405"/>
      <c r="T107" s="405"/>
      <c r="U107" s="405"/>
      <c r="V107" s="405"/>
      <c r="W107" s="405"/>
      <c r="X107" s="405"/>
      <c r="Y107" s="405"/>
      <c r="Z107" s="405"/>
    </row>
    <row r="108" spans="1:26" ht="15.75" customHeight="1">
      <c r="A108" s="405"/>
      <c r="B108" s="430" t="str">
        <f>C108&amp;": "&amp;D108</f>
        <v>A: Suppliers</v>
      </c>
      <c r="C108" s="54" t="s">
        <v>93</v>
      </c>
      <c r="D108" s="407" t="str">
        <f t="shared" si="10"/>
        <v>Suppliers</v>
      </c>
      <c r="E108" s="431" t="s">
        <v>1143</v>
      </c>
      <c r="F108" s="432" t="s">
        <v>1144</v>
      </c>
      <c r="G108" s="413" t="s">
        <v>1145</v>
      </c>
      <c r="H108" s="408" t="s">
        <v>1146</v>
      </c>
      <c r="I108" s="408" t="s">
        <v>1147</v>
      </c>
      <c r="J108" s="433" t="s">
        <v>1148</v>
      </c>
      <c r="K108" s="408" t="str">
        <f t="shared" si="9"/>
        <v>[gr]Lieferant*innen</v>
      </c>
      <c r="L108" s="405"/>
      <c r="M108" s="409"/>
      <c r="N108" s="405"/>
      <c r="O108" s="405"/>
      <c r="P108" s="405"/>
      <c r="Q108" s="405"/>
      <c r="R108" s="405"/>
      <c r="S108" s="405"/>
      <c r="T108" s="405"/>
      <c r="U108" s="405"/>
      <c r="V108" s="405"/>
      <c r="W108" s="405"/>
      <c r="X108" s="405"/>
      <c r="Y108" s="405"/>
      <c r="Z108" s="405"/>
    </row>
    <row r="109" spans="1:26" ht="28.5" customHeight="1">
      <c r="A109" s="405"/>
      <c r="B109" s="405" t="str">
        <f>C109&amp;": "&amp;D109</f>
        <v>A1: Human dignity in the supply chain</v>
      </c>
      <c r="C109" s="60" t="s">
        <v>94</v>
      </c>
      <c r="D109" s="407" t="str">
        <f t="shared" si="10"/>
        <v>Human dignity in the supply chain</v>
      </c>
      <c r="E109" s="87" t="s">
        <v>1149</v>
      </c>
      <c r="F109" s="434" t="s">
        <v>1150</v>
      </c>
      <c r="G109" s="413" t="s">
        <v>1151</v>
      </c>
      <c r="H109" s="408" t="s">
        <v>1152</v>
      </c>
      <c r="I109" s="408" t="s">
        <v>1153</v>
      </c>
      <c r="J109" s="435" t="s">
        <v>1154</v>
      </c>
      <c r="K109" s="408" t="str">
        <f t="shared" si="9"/>
        <v>[gr]Menschenwürde in der Zulieferkette</v>
      </c>
      <c r="L109" s="405"/>
      <c r="M109" s="409"/>
      <c r="N109" s="405"/>
      <c r="O109" s="405"/>
      <c r="P109" s="405"/>
      <c r="Q109" s="405"/>
      <c r="R109" s="405"/>
      <c r="S109" s="405"/>
      <c r="T109" s="405"/>
      <c r="U109" s="405"/>
      <c r="V109" s="405"/>
      <c r="W109" s="405"/>
      <c r="X109" s="405"/>
      <c r="Y109" s="405"/>
      <c r="Z109" s="405"/>
    </row>
    <row r="110" spans="1:26" ht="28.5" customHeight="1">
      <c r="A110" s="405"/>
      <c r="B110" s="405"/>
      <c r="C110" s="68" t="s">
        <v>1155</v>
      </c>
      <c r="D110" s="407" t="str">
        <f t="shared" si="10"/>
        <v>Working conditions and social impact in the supply chain</v>
      </c>
      <c r="E110" s="68" t="s">
        <v>1156</v>
      </c>
      <c r="F110" s="408" t="s">
        <v>1157</v>
      </c>
      <c r="G110" s="413" t="s">
        <v>1158</v>
      </c>
      <c r="H110" s="408" t="s">
        <v>1159</v>
      </c>
      <c r="I110" s="408" t="s">
        <v>1160</v>
      </c>
      <c r="J110" s="436" t="s">
        <v>1161</v>
      </c>
      <c r="K110" s="408" t="str">
        <f t="shared" si="9"/>
        <v>[gr]Arbeitsbedingungen und gesellschaftliche Auswirkungen in der Zulieferkette</v>
      </c>
      <c r="L110" s="405"/>
      <c r="M110" s="409"/>
      <c r="N110" s="405"/>
      <c r="O110" s="405"/>
      <c r="P110" s="405"/>
      <c r="Q110" s="405"/>
      <c r="R110" s="405"/>
      <c r="S110" s="405"/>
      <c r="T110" s="405"/>
      <c r="U110" s="405"/>
      <c r="V110" s="405"/>
      <c r="W110" s="405"/>
      <c r="X110" s="405"/>
      <c r="Y110" s="405"/>
      <c r="Z110" s="405"/>
    </row>
    <row r="111" spans="1:26" ht="28.5" customHeight="1">
      <c r="A111" s="405"/>
      <c r="B111" s="405"/>
      <c r="C111" s="68" t="s">
        <v>1162</v>
      </c>
      <c r="D111" s="407" t="str">
        <f t="shared" si="10"/>
        <v>Negative aspect: violation of human dignity in the supply chain</v>
      </c>
      <c r="E111" s="68" t="s">
        <v>1163</v>
      </c>
      <c r="F111" s="413" t="s">
        <v>1164</v>
      </c>
      <c r="G111" s="413" t="s">
        <v>1165</v>
      </c>
      <c r="H111" s="408" t="s">
        <v>1166</v>
      </c>
      <c r="I111" s="408" t="s">
        <v>1167</v>
      </c>
      <c r="J111" s="436" t="s">
        <v>1168</v>
      </c>
      <c r="K111" s="408" t="str">
        <f t="shared" si="9"/>
        <v>[gr]Negativ-Aspekt: Verletzung der Menschenwürde in der Zulieferkette</v>
      </c>
      <c r="L111" s="405"/>
      <c r="M111" s="409"/>
      <c r="N111" s="405"/>
      <c r="O111" s="405"/>
      <c r="P111" s="405"/>
      <c r="Q111" s="405"/>
      <c r="R111" s="405"/>
      <c r="S111" s="405"/>
      <c r="T111" s="405"/>
      <c r="U111" s="405"/>
      <c r="V111" s="405"/>
      <c r="W111" s="405"/>
      <c r="X111" s="405"/>
      <c r="Y111" s="405"/>
      <c r="Z111" s="405"/>
    </row>
    <row r="112" spans="1:26" ht="28.5" customHeight="1">
      <c r="A112" s="405"/>
      <c r="B112" s="405" t="str">
        <f>C112&amp;": "&amp;D112</f>
        <v>A2: Solidarity and social justice in the supply chain</v>
      </c>
      <c r="C112" s="60" t="s">
        <v>95</v>
      </c>
      <c r="D112" s="407" t="str">
        <f t="shared" si="10"/>
        <v>Solidarity and social justice in the supply chain</v>
      </c>
      <c r="E112" s="87" t="s">
        <v>1169</v>
      </c>
      <c r="F112" s="434" t="s">
        <v>1170</v>
      </c>
      <c r="G112" s="413" t="s">
        <v>1171</v>
      </c>
      <c r="H112" s="408" t="s">
        <v>1172</v>
      </c>
      <c r="I112" s="408" t="s">
        <v>1173</v>
      </c>
      <c r="J112" s="435" t="s">
        <v>1174</v>
      </c>
      <c r="K112" s="408" t="str">
        <f t="shared" si="9"/>
        <v>[gr]Solidarität und Gerechtigkeit in der Zulieferkette</v>
      </c>
      <c r="L112" s="405"/>
      <c r="M112" s="409"/>
      <c r="N112" s="405"/>
      <c r="O112" s="405"/>
      <c r="P112" s="405"/>
      <c r="Q112" s="405"/>
      <c r="R112" s="405"/>
      <c r="S112" s="405"/>
      <c r="T112" s="405"/>
      <c r="U112" s="405"/>
      <c r="V112" s="405"/>
      <c r="W112" s="405"/>
      <c r="X112" s="405"/>
      <c r="Y112" s="405"/>
      <c r="Z112" s="405"/>
    </row>
    <row r="113" spans="1:26" ht="28.5" customHeight="1">
      <c r="A113" s="405"/>
      <c r="B113" s="405"/>
      <c r="C113" s="68" t="s">
        <v>1175</v>
      </c>
      <c r="D113" s="407" t="str">
        <f t="shared" si="10"/>
        <v>Fair business practices towards direct suppliers</v>
      </c>
      <c r="E113" s="68" t="s">
        <v>1176</v>
      </c>
      <c r="F113" s="408" t="s">
        <v>1177</v>
      </c>
      <c r="G113" s="413" t="s">
        <v>1178</v>
      </c>
      <c r="H113" s="408" t="s">
        <v>1179</v>
      </c>
      <c r="I113" s="408" t="s">
        <v>1180</v>
      </c>
      <c r="J113" s="436" t="s">
        <v>1181</v>
      </c>
      <c r="K113" s="408" t="str">
        <f t="shared" si="9"/>
        <v>[gr]Faire Geschäftsbeziehungen zu direkten Lieferant*innen</v>
      </c>
      <c r="L113" s="405"/>
      <c r="M113" s="409"/>
      <c r="N113" s="405"/>
      <c r="O113" s="405"/>
      <c r="P113" s="405"/>
      <c r="Q113" s="405"/>
      <c r="R113" s="405"/>
      <c r="S113" s="405"/>
      <c r="T113" s="405"/>
      <c r="U113" s="405"/>
      <c r="V113" s="405"/>
      <c r="W113" s="405"/>
      <c r="X113" s="405"/>
      <c r="Y113" s="405"/>
      <c r="Z113" s="405"/>
    </row>
    <row r="114" spans="1:26" ht="28.5" customHeight="1">
      <c r="A114" s="405"/>
      <c r="B114" s="405"/>
      <c r="C114" s="68" t="s">
        <v>1182</v>
      </c>
      <c r="D114" s="407" t="str">
        <f t="shared" si="10"/>
        <v>Exercising a positive influence on solidarity and social justice in the supply chain</v>
      </c>
      <c r="E114" s="68" t="s">
        <v>1183</v>
      </c>
      <c r="F114" s="408" t="s">
        <v>1184</v>
      </c>
      <c r="G114" s="413" t="s">
        <v>1185</v>
      </c>
      <c r="H114" s="408" t="s">
        <v>1186</v>
      </c>
      <c r="I114" s="408" t="s">
        <v>1187</v>
      </c>
      <c r="J114" s="436" t="s">
        <v>1188</v>
      </c>
      <c r="K114" s="408" t="str">
        <f t="shared" si="9"/>
        <v>[gr]Positive Einflussnahme auf Solidarität und Gerechtigkeit in der gesamten Zulieferkette</v>
      </c>
      <c r="L114" s="405"/>
      <c r="M114" s="409"/>
      <c r="N114" s="405"/>
      <c r="O114" s="405"/>
      <c r="P114" s="405"/>
      <c r="Q114" s="405"/>
      <c r="R114" s="405"/>
      <c r="S114" s="405"/>
      <c r="T114" s="405"/>
      <c r="U114" s="405"/>
      <c r="V114" s="405"/>
      <c r="W114" s="405"/>
      <c r="X114" s="405"/>
      <c r="Y114" s="405"/>
      <c r="Z114" s="405"/>
    </row>
    <row r="115" spans="1:26" ht="28.5" customHeight="1">
      <c r="A115" s="405"/>
      <c r="B115" s="405"/>
      <c r="C115" s="68" t="s">
        <v>1189</v>
      </c>
      <c r="D115" s="407" t="str">
        <f t="shared" si="10"/>
        <v>Negative aspect: abuse of market power against suppliers</v>
      </c>
      <c r="E115" s="68" t="s">
        <v>1190</v>
      </c>
      <c r="F115" s="408" t="s">
        <v>1191</v>
      </c>
      <c r="G115" s="413" t="s">
        <v>1192</v>
      </c>
      <c r="H115" s="408" t="s">
        <v>1193</v>
      </c>
      <c r="I115" s="408" t="s">
        <v>1194</v>
      </c>
      <c r="J115" s="436" t="s">
        <v>1195</v>
      </c>
      <c r="K115" s="408" t="str">
        <f t="shared" si="9"/>
        <v>[gr]Negativ-Aspekt: Ausnutzung der Marktmacht gegenüber Lieferant*innen</v>
      </c>
      <c r="L115" s="405"/>
      <c r="M115" s="409"/>
      <c r="N115" s="405"/>
      <c r="O115" s="405"/>
      <c r="P115" s="405"/>
      <c r="Q115" s="405"/>
      <c r="R115" s="405"/>
      <c r="S115" s="405"/>
      <c r="T115" s="405"/>
      <c r="U115" s="405"/>
      <c r="V115" s="405"/>
      <c r="W115" s="405"/>
      <c r="X115" s="405"/>
      <c r="Y115" s="405"/>
      <c r="Z115" s="405"/>
    </row>
    <row r="116" spans="1:26" ht="28.5" customHeight="1">
      <c r="A116" s="405"/>
      <c r="B116" s="405" t="str">
        <f>C116&amp;": "&amp;D116</f>
        <v>A3: Environmental sustainability in the supply chain</v>
      </c>
      <c r="C116" s="60" t="s">
        <v>96</v>
      </c>
      <c r="D116" s="407" t="str">
        <f t="shared" si="10"/>
        <v>Environmental sustainability in the supply chain</v>
      </c>
      <c r="E116" s="87" t="s">
        <v>1196</v>
      </c>
      <c r="F116" s="434" t="s">
        <v>1197</v>
      </c>
      <c r="G116" s="413" t="s">
        <v>1198</v>
      </c>
      <c r="H116" s="408" t="s">
        <v>1199</v>
      </c>
      <c r="I116" s="408" t="s">
        <v>1200</v>
      </c>
      <c r="J116" s="435" t="s">
        <v>1201</v>
      </c>
      <c r="K116" s="408" t="str">
        <f t="shared" si="9"/>
        <v>[gr]Ökologische Nachhaltigkeit in der Zulieferkette</v>
      </c>
      <c r="L116" s="405"/>
      <c r="M116" s="409"/>
      <c r="N116" s="405"/>
      <c r="O116" s="405"/>
      <c r="P116" s="405"/>
      <c r="Q116" s="405"/>
      <c r="R116" s="405"/>
      <c r="S116" s="405"/>
      <c r="T116" s="405"/>
      <c r="U116" s="405"/>
      <c r="V116" s="405"/>
      <c r="W116" s="405"/>
      <c r="X116" s="405"/>
      <c r="Y116" s="405"/>
      <c r="Z116" s="405"/>
    </row>
    <row r="117" spans="1:26" ht="28.5" customHeight="1">
      <c r="A117" s="405"/>
      <c r="B117" s="405"/>
      <c r="C117" s="68" t="s">
        <v>1202</v>
      </c>
      <c r="D117" s="407" t="str">
        <f t="shared" si="10"/>
        <v>Environmental impact throughout the supply chain</v>
      </c>
      <c r="E117" s="68" t="s">
        <v>1203</v>
      </c>
      <c r="F117" s="408" t="s">
        <v>1204</v>
      </c>
      <c r="G117" s="413" t="s">
        <v>1205</v>
      </c>
      <c r="H117" s="408" t="s">
        <v>1206</v>
      </c>
      <c r="I117" s="408" t="s">
        <v>1207</v>
      </c>
      <c r="J117" s="436" t="s">
        <v>1208</v>
      </c>
      <c r="K117" s="408" t="str">
        <f t="shared" si="9"/>
        <v>[gr]Umweltauswirkungen in der Zulieferkette</v>
      </c>
      <c r="L117" s="405"/>
      <c r="M117" s="409"/>
      <c r="N117" s="405"/>
      <c r="O117" s="405"/>
      <c r="P117" s="405"/>
      <c r="Q117" s="405"/>
      <c r="R117" s="405"/>
      <c r="S117" s="405"/>
      <c r="T117" s="405"/>
      <c r="U117" s="405"/>
      <c r="V117" s="405"/>
      <c r="W117" s="405"/>
      <c r="X117" s="405"/>
      <c r="Y117" s="405"/>
      <c r="Z117" s="405"/>
    </row>
    <row r="118" spans="1:26" ht="41.25" customHeight="1">
      <c r="A118" s="405"/>
      <c r="B118" s="405"/>
      <c r="C118" s="68" t="s">
        <v>1209</v>
      </c>
      <c r="D118" s="407" t="str">
        <f t="shared" si="10"/>
        <v>Negative aspect: disproportionate environmental impact throughout the supply chain</v>
      </c>
      <c r="E118" s="68" t="s">
        <v>1210</v>
      </c>
      <c r="F118" s="408" t="s">
        <v>1211</v>
      </c>
      <c r="G118" s="413" t="s">
        <v>1212</v>
      </c>
      <c r="H118" s="408" t="s">
        <v>1213</v>
      </c>
      <c r="I118" s="408" t="s">
        <v>1214</v>
      </c>
      <c r="J118" s="436" t="s">
        <v>1215</v>
      </c>
      <c r="K118" s="408" t="str">
        <f t="shared" si="9"/>
        <v>[gr]Negativ-Aspekt:Unverhältnismäßig hohe Umweltauswirkungen in der Zulieferkette</v>
      </c>
      <c r="L118" s="405"/>
      <c r="M118" s="409"/>
      <c r="N118" s="405"/>
      <c r="O118" s="405"/>
      <c r="P118" s="405"/>
      <c r="Q118" s="405"/>
      <c r="R118" s="405"/>
      <c r="S118" s="405"/>
      <c r="T118" s="405"/>
      <c r="U118" s="405"/>
      <c r="V118" s="405"/>
      <c r="W118" s="405"/>
      <c r="X118" s="405"/>
      <c r="Y118" s="405"/>
      <c r="Z118" s="405"/>
    </row>
    <row r="119" spans="1:26" ht="41.25" customHeight="1">
      <c r="A119" s="405"/>
      <c r="B119" s="405" t="str">
        <f>C119&amp;": "&amp;D119</f>
        <v>A4: Transparency &amp; co-determination in the supply chain</v>
      </c>
      <c r="C119" s="60" t="s">
        <v>97</v>
      </c>
      <c r="D119" s="407" t="str">
        <f t="shared" si="10"/>
        <v>Transparency &amp; co-determination in the supply chain</v>
      </c>
      <c r="E119" s="87" t="s">
        <v>1216</v>
      </c>
      <c r="F119" s="434" t="s">
        <v>1217</v>
      </c>
      <c r="G119" s="413" t="s">
        <v>1218</v>
      </c>
      <c r="H119" s="408" t="s">
        <v>1219</v>
      </c>
      <c r="I119" s="408" t="s">
        <v>1220</v>
      </c>
      <c r="J119" s="435" t="s">
        <v>1221</v>
      </c>
      <c r="K119" s="408" t="str">
        <f t="shared" si="9"/>
        <v>[gr]Transparenz und Mitentscheidung in der Zulieferkette</v>
      </c>
      <c r="L119" s="405"/>
      <c r="M119" s="409"/>
      <c r="N119" s="405"/>
      <c r="O119" s="405"/>
      <c r="P119" s="405"/>
      <c r="Q119" s="405"/>
      <c r="R119" s="405"/>
      <c r="S119" s="405"/>
      <c r="T119" s="405"/>
      <c r="U119" s="405"/>
      <c r="V119" s="405"/>
      <c r="W119" s="405"/>
      <c r="X119" s="405"/>
      <c r="Y119" s="405"/>
      <c r="Z119" s="405"/>
    </row>
    <row r="120" spans="1:26" ht="28.5" customHeight="1">
      <c r="A120" s="405"/>
      <c r="B120" s="405"/>
      <c r="C120" s="68" t="s">
        <v>1222</v>
      </c>
      <c r="D120" s="407" t="str">
        <f t="shared" si="10"/>
        <v>Transparency towards suppliers and their right to co-determination</v>
      </c>
      <c r="E120" s="68" t="s">
        <v>1223</v>
      </c>
      <c r="F120" s="408" t="s">
        <v>1224</v>
      </c>
      <c r="G120" s="413" t="s">
        <v>1225</v>
      </c>
      <c r="H120" s="408" t="s">
        <v>1226</v>
      </c>
      <c r="I120" s="408" t="s">
        <v>1227</v>
      </c>
      <c r="J120" s="437" t="s">
        <v>1228</v>
      </c>
      <c r="K120" s="408" t="str">
        <f t="shared" si="9"/>
        <v>[gr]Transparenz und Mitentscheidungsrechte für Lieferant*innen</v>
      </c>
      <c r="L120" s="405"/>
      <c r="M120" s="409"/>
      <c r="N120" s="405"/>
      <c r="O120" s="405"/>
      <c r="P120" s="405"/>
      <c r="Q120" s="405"/>
      <c r="R120" s="405"/>
      <c r="S120" s="405"/>
      <c r="T120" s="405"/>
      <c r="U120" s="405"/>
      <c r="V120" s="405"/>
      <c r="W120" s="405"/>
      <c r="X120" s="405"/>
      <c r="Y120" s="405"/>
      <c r="Z120" s="405"/>
    </row>
    <row r="121" spans="1:26" ht="38.25" customHeight="1">
      <c r="A121" s="405"/>
      <c r="B121" s="405"/>
      <c r="C121" s="68" t="s">
        <v>1229</v>
      </c>
      <c r="D121" s="407" t="str">
        <f t="shared" si="10"/>
        <v>Positive influence on transparency and co-determination throughout the supply chain</v>
      </c>
      <c r="E121" s="68" t="s">
        <v>1230</v>
      </c>
      <c r="F121" s="408" t="s">
        <v>1231</v>
      </c>
      <c r="G121" s="413" t="s">
        <v>1232</v>
      </c>
      <c r="H121" s="408" t="s">
        <v>1233</v>
      </c>
      <c r="I121" s="408" t="s">
        <v>1234</v>
      </c>
      <c r="J121" s="437" t="s">
        <v>1235</v>
      </c>
      <c r="K121" s="408" t="str">
        <f t="shared" si="9"/>
        <v>[gr]Positive Einflussnahme auf Transparenz und Mitentscheidung in der gesamten Zulieferkette</v>
      </c>
      <c r="L121" s="405"/>
      <c r="M121" s="409"/>
      <c r="N121" s="405"/>
      <c r="O121" s="405"/>
      <c r="P121" s="405"/>
      <c r="Q121" s="405"/>
      <c r="R121" s="405"/>
      <c r="S121" s="405"/>
      <c r="T121" s="405"/>
      <c r="U121" s="405"/>
      <c r="V121" s="405"/>
      <c r="W121" s="405"/>
      <c r="X121" s="405"/>
      <c r="Y121" s="405"/>
      <c r="Z121" s="405"/>
    </row>
    <row r="122" spans="1:26" ht="28.5" customHeight="1">
      <c r="A122" s="405"/>
      <c r="B122" s="430" t="str">
        <f>C122&amp;": "&amp;D122</f>
        <v>B: Owners, equity- and financial service providers</v>
      </c>
      <c r="C122" s="54" t="s">
        <v>98</v>
      </c>
      <c r="D122" s="407" t="str">
        <f t="shared" si="10"/>
        <v>Owners, equity- and financial service providers</v>
      </c>
      <c r="E122" s="438" t="s">
        <v>1236</v>
      </c>
      <c r="F122" s="432" t="s">
        <v>1237</v>
      </c>
      <c r="G122" s="413" t="s">
        <v>1238</v>
      </c>
      <c r="H122" s="408" t="s">
        <v>1239</v>
      </c>
      <c r="I122" s="408" t="s">
        <v>1240</v>
      </c>
      <c r="J122" s="433" t="s">
        <v>1241</v>
      </c>
      <c r="K122" s="408" t="str">
        <f t="shared" si="9"/>
        <v>[gr]Eigentümer*innen und Finanzpartner*innen</v>
      </c>
      <c r="L122" s="405"/>
      <c r="M122" s="409"/>
      <c r="N122" s="405"/>
      <c r="O122" s="405"/>
      <c r="P122" s="405"/>
      <c r="Q122" s="405"/>
      <c r="R122" s="405"/>
      <c r="S122" s="405"/>
      <c r="T122" s="405"/>
      <c r="U122" s="405"/>
      <c r="V122" s="405"/>
      <c r="W122" s="405"/>
      <c r="X122" s="405"/>
      <c r="Y122" s="405"/>
      <c r="Z122" s="405"/>
    </row>
    <row r="123" spans="1:26" ht="28.5" customHeight="1">
      <c r="A123" s="405"/>
      <c r="B123" s="405" t="str">
        <f>C123&amp;": "&amp;D123</f>
        <v>B1: Ethical position in relation to financial resources</v>
      </c>
      <c r="C123" s="60" t="s">
        <v>99</v>
      </c>
      <c r="D123" s="407" t="str">
        <f t="shared" si="10"/>
        <v>Ethical position in relation to financial resources</v>
      </c>
      <c r="E123" s="87" t="s">
        <v>1242</v>
      </c>
      <c r="F123" s="434" t="s">
        <v>1243</v>
      </c>
      <c r="G123" s="413" t="s">
        <v>1244</v>
      </c>
      <c r="H123" s="408" t="s">
        <v>1245</v>
      </c>
      <c r="I123" s="408" t="s">
        <v>1246</v>
      </c>
      <c r="J123" s="439" t="s">
        <v>1247</v>
      </c>
      <c r="M123" s="409"/>
      <c r="N123" s="405"/>
      <c r="O123" s="405"/>
      <c r="P123" s="405"/>
      <c r="Q123" s="405"/>
      <c r="R123" s="405"/>
      <c r="S123" s="405"/>
      <c r="T123" s="405"/>
      <c r="U123" s="405"/>
      <c r="V123" s="405"/>
      <c r="W123" s="405"/>
      <c r="X123" s="405"/>
      <c r="Y123" s="405"/>
      <c r="Z123" s="405"/>
    </row>
    <row r="124" spans="1:26" ht="28.5" customHeight="1">
      <c r="A124" s="405"/>
      <c r="B124" s="405"/>
      <c r="C124" s="81" t="s">
        <v>1248</v>
      </c>
      <c r="D124" s="407" t="str">
        <f t="shared" si="10"/>
        <v>Financial independence through equity financing</v>
      </c>
      <c r="E124" s="68" t="s">
        <v>1249</v>
      </c>
      <c r="F124" s="408" t="s">
        <v>1250</v>
      </c>
      <c r="G124" s="413" t="s">
        <v>1251</v>
      </c>
      <c r="H124" s="408" t="s">
        <v>1252</v>
      </c>
      <c r="I124" s="408" t="s">
        <v>1253</v>
      </c>
      <c r="J124" s="440" t="s">
        <v>1254</v>
      </c>
      <c r="M124" s="409"/>
      <c r="N124" s="405"/>
      <c r="O124" s="405"/>
      <c r="P124" s="405"/>
      <c r="Q124" s="405"/>
      <c r="R124" s="405"/>
      <c r="S124" s="405"/>
      <c r="T124" s="405"/>
      <c r="U124" s="405"/>
      <c r="V124" s="405"/>
      <c r="W124" s="405"/>
      <c r="X124" s="405"/>
      <c r="Y124" s="405"/>
      <c r="Z124" s="405"/>
    </row>
    <row r="125" spans="1:26" ht="28.5" customHeight="1">
      <c r="A125" s="405"/>
      <c r="B125" s="405"/>
      <c r="C125" s="16" t="s">
        <v>1255</v>
      </c>
      <c r="D125" s="407" t="str">
        <f t="shared" si="10"/>
        <v>Common Good-orientated borrowing</v>
      </c>
      <c r="E125" s="25" t="s">
        <v>1256</v>
      </c>
      <c r="F125" s="408" t="s">
        <v>1257</v>
      </c>
      <c r="G125" s="413" t="s">
        <v>1258</v>
      </c>
      <c r="H125" s="408" t="s">
        <v>1259</v>
      </c>
      <c r="I125" s="408" t="s">
        <v>1260</v>
      </c>
      <c r="J125" s="440" t="s">
        <v>1261</v>
      </c>
      <c r="M125" s="409"/>
      <c r="N125" s="405"/>
      <c r="O125" s="405"/>
      <c r="P125" s="405"/>
      <c r="Q125" s="405"/>
      <c r="R125" s="405"/>
      <c r="S125" s="405"/>
      <c r="T125" s="405"/>
      <c r="U125" s="405"/>
      <c r="V125" s="405"/>
      <c r="W125" s="405"/>
      <c r="X125" s="405"/>
      <c r="Y125" s="405"/>
      <c r="Z125" s="405"/>
    </row>
    <row r="126" spans="1:26" ht="28.5" customHeight="1">
      <c r="A126" s="405"/>
      <c r="B126" s="405"/>
      <c r="C126" s="16" t="s">
        <v>1262</v>
      </c>
      <c r="D126" s="407" t="str">
        <f t="shared" si="10"/>
        <v>Ethical position of external financial partners</v>
      </c>
      <c r="E126" s="25" t="s">
        <v>1263</v>
      </c>
      <c r="F126" s="408" t="s">
        <v>1264</v>
      </c>
      <c r="G126" s="413" t="s">
        <v>1265</v>
      </c>
      <c r="H126" s="408" t="s">
        <v>1266</v>
      </c>
      <c r="I126" s="408" t="s">
        <v>1267</v>
      </c>
      <c r="J126" s="440" t="s">
        <v>1268</v>
      </c>
      <c r="M126" s="409"/>
      <c r="N126" s="405"/>
      <c r="O126" s="405"/>
      <c r="P126" s="405"/>
      <c r="Q126" s="405"/>
      <c r="R126" s="405"/>
      <c r="S126" s="405"/>
      <c r="T126" s="405"/>
      <c r="U126" s="405"/>
      <c r="V126" s="405"/>
      <c r="W126" s="405"/>
      <c r="X126" s="405"/>
      <c r="Y126" s="405"/>
      <c r="Z126" s="405"/>
    </row>
    <row r="127" spans="1:26" ht="28.5" customHeight="1">
      <c r="A127" s="405"/>
      <c r="B127" s="405" t="str">
        <f>C127&amp;": "&amp;D127</f>
        <v>B2: Social position in relation to financial resources</v>
      </c>
      <c r="C127" s="60" t="s">
        <v>100</v>
      </c>
      <c r="D127" s="407" t="str">
        <f t="shared" si="10"/>
        <v>Social position in relation to financial resources</v>
      </c>
      <c r="E127" s="87" t="s">
        <v>1269</v>
      </c>
      <c r="F127" s="434" t="s">
        <v>1270</v>
      </c>
      <c r="G127" s="413" t="s">
        <v>1271</v>
      </c>
      <c r="H127" s="408" t="s">
        <v>1272</v>
      </c>
      <c r="I127" s="408" t="s">
        <v>1273</v>
      </c>
      <c r="J127" s="439" t="s">
        <v>1274</v>
      </c>
      <c r="M127" s="409"/>
      <c r="N127" s="405"/>
      <c r="O127" s="405"/>
      <c r="P127" s="405"/>
      <c r="Q127" s="405"/>
      <c r="R127" s="405"/>
      <c r="S127" s="405"/>
      <c r="T127" s="405"/>
      <c r="U127" s="405"/>
      <c r="V127" s="405"/>
      <c r="W127" s="405"/>
      <c r="X127" s="405"/>
      <c r="Y127" s="405"/>
      <c r="Z127" s="405"/>
    </row>
    <row r="128" spans="1:26" ht="28.5" customHeight="1">
      <c r="A128" s="405"/>
      <c r="B128" s="405"/>
      <c r="C128" s="81" t="s">
        <v>1275</v>
      </c>
      <c r="D128" s="407" t="str">
        <f t="shared" si="10"/>
        <v>Solidarity and Common Good-orientated use of funds</v>
      </c>
      <c r="E128" s="68" t="s">
        <v>1276</v>
      </c>
      <c r="F128" s="408" t="s">
        <v>1277</v>
      </c>
      <c r="G128" s="413" t="s">
        <v>1278</v>
      </c>
      <c r="H128" s="408" t="s">
        <v>1279</v>
      </c>
      <c r="I128" s="408" t="s">
        <v>1280</v>
      </c>
      <c r="J128" s="440" t="s">
        <v>1281</v>
      </c>
      <c r="M128" s="409"/>
      <c r="N128" s="405"/>
      <c r="O128" s="405"/>
      <c r="P128" s="405"/>
      <c r="Q128" s="405"/>
      <c r="R128" s="405"/>
      <c r="S128" s="405"/>
      <c r="T128" s="405"/>
      <c r="U128" s="405"/>
      <c r="V128" s="405"/>
      <c r="W128" s="405"/>
      <c r="X128" s="405"/>
      <c r="Y128" s="405"/>
      <c r="Z128" s="405"/>
    </row>
    <row r="129" spans="1:26" ht="28.5" customHeight="1">
      <c r="A129" s="405"/>
      <c r="B129" s="405"/>
      <c r="C129" s="16" t="s">
        <v>1282</v>
      </c>
      <c r="D129" s="407" t="str">
        <f t="shared" si="10"/>
        <v>Negative aspect: unfair distribution of funds</v>
      </c>
      <c r="E129" s="25" t="s">
        <v>1283</v>
      </c>
      <c r="F129" s="408" t="s">
        <v>1284</v>
      </c>
      <c r="G129" s="413" t="s">
        <v>1285</v>
      </c>
      <c r="H129" s="408" t="s">
        <v>1286</v>
      </c>
      <c r="I129" s="408" t="s">
        <v>1287</v>
      </c>
      <c r="J129" s="440" t="s">
        <v>1288</v>
      </c>
      <c r="M129" s="409"/>
      <c r="N129" s="405"/>
      <c r="O129" s="405"/>
      <c r="P129" s="405"/>
      <c r="Q129" s="405"/>
      <c r="R129" s="405"/>
      <c r="S129" s="405"/>
      <c r="T129" s="405"/>
      <c r="U129" s="405"/>
      <c r="V129" s="405"/>
      <c r="W129" s="405"/>
      <c r="X129" s="405"/>
      <c r="Y129" s="405"/>
      <c r="Z129" s="405"/>
    </row>
    <row r="130" spans="1:26" ht="28.5" customHeight="1">
      <c r="A130" s="405"/>
      <c r="B130" s="405" t="str">
        <f>C130&amp;": "&amp;D130</f>
        <v>B3: Use of funds in relation to social and environmental impacts</v>
      </c>
      <c r="C130" s="60" t="s">
        <v>101</v>
      </c>
      <c r="D130" s="407" t="str">
        <f t="shared" si="10"/>
        <v>Use of funds in relation to social and environmental impacts</v>
      </c>
      <c r="E130" s="87" t="s">
        <v>1289</v>
      </c>
      <c r="F130" s="434" t="s">
        <v>1290</v>
      </c>
      <c r="G130" s="413" t="s">
        <v>1291</v>
      </c>
      <c r="H130" s="408" t="s">
        <v>1292</v>
      </c>
      <c r="I130" s="408" t="s">
        <v>1293</v>
      </c>
      <c r="J130" s="439" t="s">
        <v>1294</v>
      </c>
      <c r="M130" s="409"/>
      <c r="N130" s="405"/>
      <c r="O130" s="405"/>
      <c r="P130" s="405"/>
      <c r="Q130" s="405"/>
      <c r="R130" s="405"/>
      <c r="S130" s="405"/>
      <c r="T130" s="405"/>
      <c r="U130" s="405"/>
      <c r="V130" s="405"/>
      <c r="W130" s="405"/>
      <c r="X130" s="405"/>
      <c r="Y130" s="405"/>
      <c r="Z130" s="405"/>
    </row>
    <row r="131" spans="1:26" ht="15.75" customHeight="1">
      <c r="A131" s="405"/>
      <c r="B131" s="405"/>
      <c r="C131" s="81" t="s">
        <v>1295</v>
      </c>
      <c r="D131" s="407" t="str">
        <f t="shared" si="10"/>
        <v>Environmental quality of investments</v>
      </c>
      <c r="E131" s="68" t="s">
        <v>1296</v>
      </c>
      <c r="F131" s="408" t="s">
        <v>1297</v>
      </c>
      <c r="G131" s="413" t="s">
        <v>1298</v>
      </c>
      <c r="H131" s="408" t="s">
        <v>1299</v>
      </c>
      <c r="I131" s="408" t="s">
        <v>1300</v>
      </c>
      <c r="J131" s="440" t="s">
        <v>1301</v>
      </c>
      <c r="M131" s="409"/>
      <c r="N131" s="405"/>
      <c r="O131" s="405"/>
      <c r="P131" s="405"/>
      <c r="Q131" s="405"/>
      <c r="R131" s="405"/>
      <c r="S131" s="405"/>
      <c r="T131" s="405"/>
      <c r="U131" s="405"/>
      <c r="V131" s="405"/>
      <c r="W131" s="405"/>
      <c r="X131" s="405"/>
      <c r="Y131" s="405"/>
      <c r="Z131" s="405"/>
    </row>
    <row r="132" spans="1:26" ht="15.75" customHeight="1">
      <c r="A132" s="405"/>
      <c r="B132" s="405"/>
      <c r="C132" s="16" t="s">
        <v>1302</v>
      </c>
      <c r="D132" s="407" t="str">
        <f t="shared" si="10"/>
        <v>Common Good-orientated investment</v>
      </c>
      <c r="E132" s="25" t="s">
        <v>1303</v>
      </c>
      <c r="F132" s="408" t="s">
        <v>1304</v>
      </c>
      <c r="G132" s="413" t="s">
        <v>1305</v>
      </c>
      <c r="H132" s="408" t="s">
        <v>1306</v>
      </c>
      <c r="I132" s="408" t="s">
        <v>1307</v>
      </c>
      <c r="J132" s="440" t="s">
        <v>1308</v>
      </c>
      <c r="M132" s="409"/>
      <c r="N132" s="405"/>
      <c r="O132" s="405"/>
      <c r="P132" s="405"/>
      <c r="Q132" s="405"/>
      <c r="R132" s="405"/>
      <c r="S132" s="405"/>
      <c r="T132" s="405"/>
      <c r="U132" s="405"/>
      <c r="V132" s="405"/>
      <c r="W132" s="405"/>
      <c r="X132" s="405"/>
      <c r="Y132" s="405"/>
      <c r="Z132" s="405"/>
    </row>
    <row r="133" spans="1:26" ht="28.5" customHeight="1">
      <c r="A133" s="405"/>
      <c r="B133" s="405"/>
      <c r="C133" s="16" t="s">
        <v>1309</v>
      </c>
      <c r="D133" s="407" t="str">
        <f t="shared" si="10"/>
        <v>Negative aspect: reliance on environmentally unsafe resources</v>
      </c>
      <c r="E133" s="25" t="s">
        <v>1310</v>
      </c>
      <c r="F133" s="408" t="s">
        <v>1311</v>
      </c>
      <c r="G133" s="413" t="s">
        <v>1312</v>
      </c>
      <c r="H133" s="408" t="s">
        <v>1313</v>
      </c>
      <c r="I133" s="408" t="s">
        <v>1314</v>
      </c>
      <c r="J133" s="440" t="s">
        <v>1315</v>
      </c>
      <c r="M133" s="409"/>
      <c r="N133" s="405"/>
      <c r="O133" s="405"/>
      <c r="P133" s="405"/>
      <c r="Q133" s="405"/>
      <c r="R133" s="405"/>
      <c r="S133" s="405"/>
      <c r="T133" s="405"/>
      <c r="U133" s="405"/>
      <c r="V133" s="405"/>
      <c r="W133" s="405"/>
      <c r="X133" s="405"/>
      <c r="Y133" s="405"/>
      <c r="Z133" s="405"/>
    </row>
    <row r="134" spans="1:26" ht="28.5" customHeight="1">
      <c r="A134" s="405"/>
      <c r="B134" s="405" t="str">
        <f>C134&amp;": "&amp;D134</f>
        <v>B4: Ownership and co-determination</v>
      </c>
      <c r="C134" s="60" t="s">
        <v>102</v>
      </c>
      <c r="D134" s="407" t="str">
        <f t="shared" si="10"/>
        <v>Ownership and co-determination</v>
      </c>
      <c r="E134" s="87" t="s">
        <v>1316</v>
      </c>
      <c r="F134" s="434" t="s">
        <v>1317</v>
      </c>
      <c r="G134" s="413" t="s">
        <v>1318</v>
      </c>
      <c r="H134" s="408" t="s">
        <v>1319</v>
      </c>
      <c r="I134" s="408" t="s">
        <v>1320</v>
      </c>
      <c r="J134" s="439" t="s">
        <v>1321</v>
      </c>
      <c r="M134" s="409"/>
      <c r="N134" s="405"/>
      <c r="O134" s="405"/>
      <c r="P134" s="405"/>
      <c r="Q134" s="405"/>
      <c r="R134" s="405"/>
      <c r="S134" s="405"/>
      <c r="T134" s="405"/>
      <c r="U134" s="405"/>
      <c r="V134" s="405"/>
      <c r="W134" s="405"/>
      <c r="X134" s="405"/>
      <c r="Y134" s="405"/>
      <c r="Z134" s="405"/>
    </row>
    <row r="135" spans="1:26" ht="28.5" customHeight="1">
      <c r="A135" s="405"/>
      <c r="B135" s="405"/>
      <c r="C135" s="81" t="s">
        <v>1322</v>
      </c>
      <c r="D135" s="407" t="str">
        <f t="shared" si="10"/>
        <v>Common Good-orientated ownership structure</v>
      </c>
      <c r="E135" s="68" t="s">
        <v>1323</v>
      </c>
      <c r="F135" s="408" t="s">
        <v>1324</v>
      </c>
      <c r="G135" s="413" t="s">
        <v>1325</v>
      </c>
      <c r="H135" s="408" t="s">
        <v>1326</v>
      </c>
      <c r="I135" s="408" t="s">
        <v>1327</v>
      </c>
      <c r="J135" s="440" t="s">
        <v>1328</v>
      </c>
      <c r="M135" s="409"/>
      <c r="N135" s="405"/>
      <c r="O135" s="405"/>
      <c r="P135" s="405"/>
      <c r="Q135" s="405"/>
      <c r="R135" s="405"/>
      <c r="S135" s="405"/>
      <c r="T135" s="405"/>
      <c r="U135" s="405"/>
      <c r="V135" s="405"/>
      <c r="W135" s="405"/>
      <c r="X135" s="405"/>
      <c r="Y135" s="405"/>
      <c r="Z135" s="405"/>
    </row>
    <row r="136" spans="1:26" ht="28.5" customHeight="1">
      <c r="A136" s="405"/>
      <c r="B136" s="405"/>
      <c r="C136" s="16" t="s">
        <v>1329</v>
      </c>
      <c r="D136" s="407" t="str">
        <f t="shared" si="10"/>
        <v>Negative aspect: hostile takeover</v>
      </c>
      <c r="E136" s="25" t="s">
        <v>1330</v>
      </c>
      <c r="F136" s="408" t="s">
        <v>1331</v>
      </c>
      <c r="G136" s="413" t="s">
        <v>1332</v>
      </c>
      <c r="H136" s="408" t="s">
        <v>1333</v>
      </c>
      <c r="I136" s="408" t="s">
        <v>1334</v>
      </c>
      <c r="J136" s="440" t="s">
        <v>1335</v>
      </c>
      <c r="M136" s="409"/>
      <c r="N136" s="405"/>
      <c r="O136" s="405"/>
      <c r="P136" s="405"/>
      <c r="Q136" s="405"/>
      <c r="R136" s="405"/>
      <c r="S136" s="405"/>
      <c r="T136" s="405"/>
      <c r="U136" s="405"/>
      <c r="V136" s="405"/>
      <c r="W136" s="405"/>
      <c r="X136" s="405"/>
      <c r="Y136" s="405"/>
      <c r="Z136" s="405"/>
    </row>
    <row r="137" spans="1:26" ht="15.75" customHeight="1">
      <c r="A137" s="405"/>
      <c r="B137" s="430" t="str">
        <f>C137&amp;": "&amp;D137</f>
        <v>C: Employees</v>
      </c>
      <c r="C137" s="54" t="s">
        <v>103</v>
      </c>
      <c r="D137" s="407" t="str">
        <f t="shared" si="10"/>
        <v>Employees</v>
      </c>
      <c r="E137" s="438" t="s">
        <v>1336</v>
      </c>
      <c r="F137" s="432" t="s">
        <v>1337</v>
      </c>
      <c r="G137" s="413" t="s">
        <v>1338</v>
      </c>
      <c r="H137" s="408" t="s">
        <v>1339</v>
      </c>
      <c r="I137" s="408" t="s">
        <v>1340</v>
      </c>
      <c r="J137" s="441" t="s">
        <v>1341</v>
      </c>
      <c r="K137" s="408" t="str">
        <f>"[gr]"&amp;E137</f>
        <v>[gr]Mitarbeitende</v>
      </c>
      <c r="L137" s="405"/>
      <c r="M137" s="409"/>
      <c r="N137" s="405"/>
      <c r="O137" s="405"/>
      <c r="P137" s="405"/>
      <c r="Q137" s="405"/>
      <c r="R137" s="405"/>
      <c r="S137" s="405"/>
      <c r="T137" s="405"/>
      <c r="U137" s="405"/>
      <c r="V137" s="405"/>
      <c r="W137" s="405"/>
      <c r="X137" s="405"/>
      <c r="Y137" s="405"/>
      <c r="Z137" s="405"/>
    </row>
    <row r="138" spans="1:26" ht="28.5" customHeight="1">
      <c r="A138" s="405"/>
      <c r="B138" s="405" t="str">
        <f>C138&amp;": "&amp;D138</f>
        <v>C1: Human dignity in the workplace and working environment</v>
      </c>
      <c r="C138" s="60" t="s">
        <v>104</v>
      </c>
      <c r="D138" s="407" t="str">
        <f t="shared" si="10"/>
        <v>Human dignity in the workplace and working environment</v>
      </c>
      <c r="E138" s="87" t="s">
        <v>1342</v>
      </c>
      <c r="F138" s="434" t="s">
        <v>1343</v>
      </c>
      <c r="G138" s="413" t="s">
        <v>1344</v>
      </c>
      <c r="H138" s="408" t="s">
        <v>1345</v>
      </c>
      <c r="I138" s="408" t="s">
        <v>1346</v>
      </c>
      <c r="J138" s="439" t="s">
        <v>1347</v>
      </c>
      <c r="M138" s="409"/>
      <c r="N138" s="405"/>
      <c r="O138" s="405"/>
      <c r="P138" s="405"/>
      <c r="Q138" s="405"/>
      <c r="R138" s="405"/>
      <c r="S138" s="405"/>
      <c r="T138" s="405"/>
      <c r="U138" s="405"/>
      <c r="V138" s="405"/>
      <c r="W138" s="405"/>
      <c r="X138" s="405"/>
      <c r="Y138" s="405"/>
      <c r="Z138" s="405"/>
    </row>
    <row r="139" spans="1:26" ht="28.5" customHeight="1">
      <c r="A139" s="405"/>
      <c r="B139" s="405"/>
      <c r="C139" s="68" t="s">
        <v>1348</v>
      </c>
      <c r="D139" s="407" t="str">
        <f t="shared" si="10"/>
        <v>Employee-focused organisational culture</v>
      </c>
      <c r="E139" s="68" t="s">
        <v>1349</v>
      </c>
      <c r="F139" s="408" t="s">
        <v>1350</v>
      </c>
      <c r="G139" s="413" t="s">
        <v>1351</v>
      </c>
      <c r="H139" s="408" t="s">
        <v>1352</v>
      </c>
      <c r="I139" s="408" t="s">
        <v>1353</v>
      </c>
      <c r="J139" s="440" t="s">
        <v>1354</v>
      </c>
      <c r="M139" s="409"/>
      <c r="N139" s="405"/>
      <c r="O139" s="405"/>
      <c r="P139" s="405"/>
      <c r="Q139" s="405"/>
      <c r="R139" s="405"/>
      <c r="S139" s="405"/>
      <c r="T139" s="405"/>
      <c r="U139" s="405"/>
      <c r="V139" s="405"/>
      <c r="W139" s="405"/>
      <c r="X139" s="405"/>
      <c r="Y139" s="405"/>
      <c r="Z139" s="405"/>
    </row>
    <row r="140" spans="1:26" ht="28.5" customHeight="1">
      <c r="A140" s="405"/>
      <c r="B140" s="405"/>
      <c r="C140" s="25" t="s">
        <v>1355</v>
      </c>
      <c r="D140" s="407" t="str">
        <f t="shared" si="10"/>
        <v>Health promotion and occupational health and safety</v>
      </c>
      <c r="E140" s="25" t="s">
        <v>1356</v>
      </c>
      <c r="F140" s="408" t="s">
        <v>1357</v>
      </c>
      <c r="G140" s="413" t="s">
        <v>1358</v>
      </c>
      <c r="H140" s="408" t="s">
        <v>1359</v>
      </c>
      <c r="I140" s="408" t="s">
        <v>1360</v>
      </c>
      <c r="J140" s="440" t="s">
        <v>1361</v>
      </c>
      <c r="M140" s="409"/>
      <c r="N140" s="405"/>
      <c r="O140" s="405"/>
      <c r="P140" s="405"/>
      <c r="Q140" s="405"/>
      <c r="R140" s="405"/>
      <c r="S140" s="405"/>
      <c r="T140" s="405"/>
      <c r="U140" s="405"/>
      <c r="V140" s="405"/>
      <c r="W140" s="405"/>
      <c r="X140" s="405"/>
      <c r="Y140" s="405"/>
      <c r="Z140" s="405"/>
    </row>
    <row r="141" spans="1:26" ht="15.75" customHeight="1">
      <c r="A141" s="405"/>
      <c r="B141" s="405"/>
      <c r="C141" s="25" t="s">
        <v>1362</v>
      </c>
      <c r="D141" s="407" t="str">
        <f t="shared" si="10"/>
        <v>Diversity and equal opportunities</v>
      </c>
      <c r="E141" s="25" t="s">
        <v>1363</v>
      </c>
      <c r="F141" s="408" t="s">
        <v>1364</v>
      </c>
      <c r="G141" s="413" t="s">
        <v>1365</v>
      </c>
      <c r="H141" s="408" t="s">
        <v>1366</v>
      </c>
      <c r="I141" s="408" t="s">
        <v>1367</v>
      </c>
      <c r="J141" s="440" t="s">
        <v>1368</v>
      </c>
      <c r="M141" s="409"/>
      <c r="N141" s="405"/>
      <c r="O141" s="405"/>
      <c r="P141" s="405"/>
      <c r="Q141" s="405"/>
      <c r="R141" s="405"/>
      <c r="S141" s="405"/>
      <c r="T141" s="405"/>
      <c r="U141" s="405"/>
      <c r="V141" s="405"/>
      <c r="W141" s="405"/>
      <c r="X141" s="405"/>
      <c r="Y141" s="405"/>
      <c r="Z141" s="405"/>
    </row>
    <row r="142" spans="1:26" ht="28.5" customHeight="1">
      <c r="A142" s="405"/>
      <c r="B142" s="405"/>
      <c r="C142" s="85" t="s">
        <v>1369</v>
      </c>
      <c r="D142" s="407" t="str">
        <f t="shared" si="10"/>
        <v>Negative aspect: unfit working conditions</v>
      </c>
      <c r="E142" s="85" t="s">
        <v>1370</v>
      </c>
      <c r="F142" s="408" t="s">
        <v>1371</v>
      </c>
      <c r="G142" s="413" t="s">
        <v>1372</v>
      </c>
      <c r="H142" s="408" t="s">
        <v>1373</v>
      </c>
      <c r="I142" s="408" t="s">
        <v>1374</v>
      </c>
      <c r="J142" s="440" t="s">
        <v>1375</v>
      </c>
      <c r="M142" s="409"/>
      <c r="N142" s="405"/>
      <c r="O142" s="405"/>
      <c r="P142" s="405"/>
      <c r="Q142" s="405"/>
      <c r="R142" s="405"/>
      <c r="S142" s="405"/>
      <c r="T142" s="405"/>
      <c r="U142" s="405"/>
      <c r="V142" s="405"/>
      <c r="W142" s="405"/>
      <c r="X142" s="405"/>
      <c r="Y142" s="405"/>
      <c r="Z142" s="405"/>
    </row>
    <row r="143" spans="1:26" ht="28.5" customHeight="1">
      <c r="A143" s="405"/>
      <c r="B143" s="405" t="str">
        <f>C143&amp;": "&amp;D143</f>
        <v>C2: Self-determined working arrangements</v>
      </c>
      <c r="C143" s="60" t="s">
        <v>105</v>
      </c>
      <c r="D143" s="407" t="str">
        <f t="shared" si="10"/>
        <v>Self-determined working arrangements</v>
      </c>
      <c r="E143" s="87" t="s">
        <v>1376</v>
      </c>
      <c r="F143" s="434" t="s">
        <v>1377</v>
      </c>
      <c r="G143" s="413" t="s">
        <v>1378</v>
      </c>
      <c r="H143" s="408" t="s">
        <v>1379</v>
      </c>
      <c r="I143" s="408" t="s">
        <v>1380</v>
      </c>
      <c r="J143" s="439" t="s">
        <v>1381</v>
      </c>
      <c r="M143" s="409"/>
      <c r="N143" s="405"/>
      <c r="O143" s="405"/>
      <c r="P143" s="405"/>
      <c r="Q143" s="405"/>
      <c r="R143" s="405"/>
      <c r="S143" s="405"/>
      <c r="T143" s="405"/>
      <c r="U143" s="405"/>
      <c r="V143" s="405"/>
      <c r="W143" s="405"/>
      <c r="X143" s="405"/>
      <c r="Y143" s="405"/>
      <c r="Z143" s="405"/>
    </row>
    <row r="144" spans="1:26" ht="15.75" customHeight="1">
      <c r="A144" s="405"/>
      <c r="B144" s="405"/>
      <c r="C144" s="81" t="s">
        <v>1382</v>
      </c>
      <c r="D144" s="407" t="str">
        <f t="shared" si="10"/>
        <v>Pay structure</v>
      </c>
      <c r="E144" s="68" t="s">
        <v>1383</v>
      </c>
      <c r="F144" s="408" t="s">
        <v>1384</v>
      </c>
      <c r="G144" s="413" t="s">
        <v>1385</v>
      </c>
      <c r="H144" s="408" t="s">
        <v>1386</v>
      </c>
      <c r="I144" s="408" t="s">
        <v>1387</v>
      </c>
      <c r="J144" s="440" t="s">
        <v>1388</v>
      </c>
      <c r="M144" s="409"/>
      <c r="N144" s="405"/>
      <c r="O144" s="405"/>
      <c r="P144" s="405"/>
      <c r="Q144" s="405"/>
      <c r="R144" s="405"/>
      <c r="S144" s="405"/>
      <c r="T144" s="405"/>
      <c r="U144" s="405"/>
      <c r="V144" s="405"/>
      <c r="W144" s="405"/>
      <c r="X144" s="405"/>
      <c r="Y144" s="405"/>
      <c r="Z144" s="405"/>
    </row>
    <row r="145" spans="1:26" ht="15.75" customHeight="1">
      <c r="A145" s="405"/>
      <c r="B145" s="405"/>
      <c r="C145" s="16" t="s">
        <v>1389</v>
      </c>
      <c r="D145" s="407" t="str">
        <f t="shared" si="10"/>
        <v>Structuring working time</v>
      </c>
      <c r="E145" s="25" t="s">
        <v>1390</v>
      </c>
      <c r="F145" s="408" t="s">
        <v>1391</v>
      </c>
      <c r="G145" s="413" t="s">
        <v>1392</v>
      </c>
      <c r="H145" s="408" t="s">
        <v>1393</v>
      </c>
      <c r="I145" s="408" t="s">
        <v>1394</v>
      </c>
      <c r="J145" s="440" t="s">
        <v>1395</v>
      </c>
      <c r="M145" s="409"/>
      <c r="N145" s="405"/>
      <c r="O145" s="405"/>
      <c r="P145" s="405"/>
      <c r="Q145" s="405"/>
      <c r="R145" s="405"/>
      <c r="S145" s="405"/>
      <c r="T145" s="405"/>
      <c r="U145" s="405"/>
      <c r="V145" s="405"/>
      <c r="W145" s="405"/>
      <c r="X145" s="405"/>
      <c r="Y145" s="405"/>
      <c r="Z145" s="405"/>
    </row>
    <row r="146" spans="1:26" ht="28.5" customHeight="1">
      <c r="A146" s="405"/>
      <c r="B146" s="405"/>
      <c r="C146" s="91" t="s">
        <v>1396</v>
      </c>
      <c r="D146" s="407" t="str">
        <f t="shared" si="10"/>
        <v>Employment structure and work-life balance</v>
      </c>
      <c r="E146" s="85" t="s">
        <v>1397</v>
      </c>
      <c r="F146" s="408" t="s">
        <v>1398</v>
      </c>
      <c r="G146" s="413" t="s">
        <v>1399</v>
      </c>
      <c r="H146" s="408" t="s">
        <v>1400</v>
      </c>
      <c r="I146" s="408" t="s">
        <v>1401</v>
      </c>
      <c r="J146" s="440" t="s">
        <v>1402</v>
      </c>
      <c r="M146" s="409"/>
      <c r="N146" s="405"/>
      <c r="O146" s="405"/>
      <c r="P146" s="405"/>
      <c r="Q146" s="405"/>
      <c r="R146" s="405"/>
      <c r="S146" s="405"/>
      <c r="T146" s="405"/>
      <c r="U146" s="405"/>
      <c r="V146" s="405"/>
      <c r="W146" s="405"/>
      <c r="X146" s="405"/>
      <c r="Y146" s="405"/>
      <c r="Z146" s="405"/>
    </row>
    <row r="147" spans="1:26" ht="28.5" customHeight="1">
      <c r="A147" s="405"/>
      <c r="B147" s="405"/>
      <c r="C147" s="91" t="s">
        <v>1403</v>
      </c>
      <c r="D147" s="407" t="str">
        <f t="shared" si="10"/>
        <v>Negative aspect: unfair employment contracts</v>
      </c>
      <c r="E147" s="85" t="s">
        <v>1404</v>
      </c>
      <c r="F147" s="408" t="s">
        <v>1405</v>
      </c>
      <c r="G147" s="413" t="s">
        <v>1406</v>
      </c>
      <c r="H147" s="408" t="s">
        <v>1407</v>
      </c>
      <c r="I147" s="408" t="s">
        <v>1408</v>
      </c>
      <c r="J147" s="440" t="s">
        <v>1409</v>
      </c>
      <c r="M147" s="409"/>
      <c r="N147" s="405"/>
      <c r="O147" s="405"/>
      <c r="P147" s="405"/>
      <c r="Q147" s="405"/>
      <c r="R147" s="405"/>
      <c r="S147" s="405"/>
      <c r="T147" s="405"/>
      <c r="U147" s="405"/>
      <c r="V147" s="405"/>
      <c r="W147" s="405"/>
      <c r="X147" s="405"/>
      <c r="Y147" s="405"/>
      <c r="Z147" s="405"/>
    </row>
    <row r="148" spans="1:26" ht="41.25" customHeight="1">
      <c r="A148" s="405"/>
      <c r="B148" s="405" t="str">
        <f>C148&amp;": "&amp;D148</f>
        <v>C3: Environmentally-friendly behaviour of staff</v>
      </c>
      <c r="C148" s="60" t="s">
        <v>106</v>
      </c>
      <c r="D148" s="407" t="str">
        <f t="shared" si="10"/>
        <v>Environmentally-friendly behaviour of staff</v>
      </c>
      <c r="E148" s="87" t="s">
        <v>1410</v>
      </c>
      <c r="F148" s="434" t="s">
        <v>1411</v>
      </c>
      <c r="G148" s="413" t="s">
        <v>1412</v>
      </c>
      <c r="H148" s="408" t="s">
        <v>1413</v>
      </c>
      <c r="I148" s="408" t="s">
        <v>1414</v>
      </c>
      <c r="J148" s="439" t="s">
        <v>1415</v>
      </c>
      <c r="M148" s="409"/>
      <c r="N148" s="405"/>
      <c r="O148" s="405"/>
      <c r="P148" s="405"/>
      <c r="Q148" s="405"/>
      <c r="R148" s="405"/>
      <c r="S148" s="405"/>
      <c r="T148" s="405"/>
      <c r="U148" s="405"/>
      <c r="V148" s="405"/>
      <c r="W148" s="405"/>
      <c r="X148" s="405"/>
      <c r="Y148" s="405"/>
      <c r="Z148" s="405"/>
    </row>
    <row r="149" spans="1:26" ht="15.75" customHeight="1">
      <c r="A149" s="405"/>
      <c r="B149" s="405"/>
      <c r="C149" s="81" t="s">
        <v>1416</v>
      </c>
      <c r="D149" s="407" t="str">
        <f t="shared" si="10"/>
        <v>Food during working hours</v>
      </c>
      <c r="E149" s="68" t="s">
        <v>1417</v>
      </c>
      <c r="F149" s="408" t="s">
        <v>1418</v>
      </c>
      <c r="G149" s="413" t="s">
        <v>1419</v>
      </c>
      <c r="H149" s="408" t="s">
        <v>1420</v>
      </c>
      <c r="I149" s="408" t="s">
        <v>1421</v>
      </c>
      <c r="J149" s="440" t="s">
        <v>1422</v>
      </c>
      <c r="M149" s="409"/>
      <c r="N149" s="405"/>
      <c r="O149" s="405"/>
      <c r="P149" s="405"/>
      <c r="Q149" s="405"/>
      <c r="R149" s="405"/>
      <c r="S149" s="405"/>
      <c r="T149" s="405"/>
      <c r="U149" s="405"/>
      <c r="V149" s="405"/>
      <c r="W149" s="405"/>
      <c r="X149" s="405"/>
      <c r="Y149" s="405"/>
      <c r="Z149" s="405"/>
    </row>
    <row r="150" spans="1:26" ht="15.75" customHeight="1">
      <c r="A150" s="405"/>
      <c r="B150" s="405"/>
      <c r="C150" s="16" t="s">
        <v>1423</v>
      </c>
      <c r="D150" s="407" t="str">
        <f t="shared" si="10"/>
        <v>Travel to work</v>
      </c>
      <c r="E150" s="25" t="s">
        <v>1424</v>
      </c>
      <c r="F150" s="408" t="s">
        <v>1425</v>
      </c>
      <c r="G150" s="413" t="s">
        <v>1426</v>
      </c>
      <c r="H150" s="408" t="s">
        <v>1427</v>
      </c>
      <c r="I150" s="408" t="s">
        <v>1428</v>
      </c>
      <c r="J150" s="440" t="s">
        <v>1429</v>
      </c>
      <c r="M150" s="409"/>
      <c r="N150" s="405"/>
      <c r="O150" s="405"/>
      <c r="P150" s="405"/>
      <c r="Q150" s="405"/>
      <c r="R150" s="405"/>
      <c r="S150" s="405"/>
      <c r="T150" s="405"/>
      <c r="U150" s="405"/>
      <c r="V150" s="405"/>
      <c r="W150" s="405"/>
      <c r="X150" s="405"/>
      <c r="Y150" s="405"/>
      <c r="Z150" s="405"/>
    </row>
    <row r="151" spans="1:26" ht="28.5" customHeight="1">
      <c r="A151" s="405"/>
      <c r="B151" s="405"/>
      <c r="C151" s="91" t="s">
        <v>1430</v>
      </c>
      <c r="D151" s="407" t="str">
        <f t="shared" si="10"/>
        <v>Organisational culture, cultivating awareness for an environmentally-friendly approach</v>
      </c>
      <c r="E151" s="85" t="s">
        <v>1431</v>
      </c>
      <c r="F151" s="408" t="s">
        <v>1432</v>
      </c>
      <c r="G151" s="413" t="s">
        <v>1433</v>
      </c>
      <c r="H151" s="408" t="s">
        <v>1434</v>
      </c>
      <c r="I151" s="408" t="s">
        <v>1435</v>
      </c>
      <c r="J151" s="440" t="s">
        <v>1436</v>
      </c>
      <c r="M151" s="409"/>
      <c r="N151" s="405"/>
      <c r="O151" s="405"/>
      <c r="P151" s="405"/>
      <c r="Q151" s="405"/>
      <c r="R151" s="405"/>
      <c r="S151" s="405"/>
      <c r="T151" s="405"/>
      <c r="U151" s="405"/>
      <c r="V151" s="405"/>
      <c r="W151" s="405"/>
      <c r="X151" s="405"/>
      <c r="Y151" s="405"/>
      <c r="Z151" s="405"/>
    </row>
    <row r="152" spans="1:26" ht="41.25" customHeight="1">
      <c r="A152" s="405"/>
      <c r="B152" s="405"/>
      <c r="C152" s="91" t="s">
        <v>1437</v>
      </c>
      <c r="D152" s="407" t="str">
        <f t="shared" si="10"/>
        <v>Negative aspect: guidance on waste/ environmentally damaging practices</v>
      </c>
      <c r="E152" s="85" t="s">
        <v>1438</v>
      </c>
      <c r="F152" s="408" t="s">
        <v>1439</v>
      </c>
      <c r="G152" s="413" t="s">
        <v>1440</v>
      </c>
      <c r="H152" s="408" t="s">
        <v>1441</v>
      </c>
      <c r="I152" s="408" t="s">
        <v>1442</v>
      </c>
      <c r="J152" s="440" t="s">
        <v>1443</v>
      </c>
      <c r="M152" s="409"/>
      <c r="N152" s="405"/>
      <c r="O152" s="405"/>
      <c r="P152" s="405"/>
      <c r="Q152" s="405"/>
      <c r="R152" s="405"/>
      <c r="S152" s="405"/>
      <c r="T152" s="405"/>
      <c r="U152" s="405"/>
      <c r="V152" s="405"/>
      <c r="W152" s="405"/>
      <c r="X152" s="405"/>
      <c r="Y152" s="405"/>
      <c r="Z152" s="405"/>
    </row>
    <row r="153" spans="1:26" ht="41.25" customHeight="1">
      <c r="A153" s="405"/>
      <c r="B153" s="405" t="str">
        <f>C153&amp;": "&amp;D153</f>
        <v>C4: Co-determination and transparency within the organisation</v>
      </c>
      <c r="C153" s="60" t="s">
        <v>107</v>
      </c>
      <c r="D153" s="407" t="str">
        <f t="shared" si="10"/>
        <v>Co-determination and transparency within the organisation</v>
      </c>
      <c r="E153" s="87" t="str">
        <f>"Innerbetriebliche Mitentscheidung und Transparenz"</f>
        <v>Innerbetriebliche Mitentscheidung und Transparenz</v>
      </c>
      <c r="F153" s="434" t="s">
        <v>1444</v>
      </c>
      <c r="G153" s="413" t="s">
        <v>1445</v>
      </c>
      <c r="H153" s="408" t="s">
        <v>1446</v>
      </c>
      <c r="I153" s="408" t="s">
        <v>1447</v>
      </c>
      <c r="J153" s="439" t="s">
        <v>1448</v>
      </c>
      <c r="M153" s="409"/>
      <c r="N153" s="405"/>
      <c r="O153" s="405"/>
      <c r="P153" s="405"/>
      <c r="Q153" s="405"/>
      <c r="R153" s="405"/>
      <c r="S153" s="405"/>
      <c r="T153" s="405"/>
      <c r="U153" s="405"/>
      <c r="V153" s="405"/>
      <c r="W153" s="405"/>
      <c r="X153" s="405"/>
      <c r="Y153" s="405"/>
      <c r="Z153" s="405"/>
    </row>
    <row r="154" spans="1:26" ht="15.75" customHeight="1">
      <c r="A154" s="405"/>
      <c r="B154" s="405"/>
      <c r="C154" s="81" t="s">
        <v>1449</v>
      </c>
      <c r="D154" s="407" t="str">
        <f t="shared" si="10"/>
        <v>Transparency within the organisation</v>
      </c>
      <c r="E154" s="68" t="s">
        <v>1450</v>
      </c>
      <c r="F154" s="408" t="s">
        <v>1451</v>
      </c>
      <c r="G154" s="413" t="s">
        <v>1452</v>
      </c>
      <c r="H154" s="408" t="s">
        <v>1453</v>
      </c>
      <c r="I154" s="408" t="s">
        <v>1454</v>
      </c>
      <c r="J154" s="440" t="s">
        <v>1455</v>
      </c>
      <c r="M154" s="409"/>
      <c r="N154" s="405"/>
      <c r="O154" s="405"/>
      <c r="P154" s="405"/>
      <c r="Q154" s="405"/>
      <c r="R154" s="405"/>
      <c r="S154" s="405"/>
      <c r="T154" s="405"/>
      <c r="U154" s="405"/>
      <c r="V154" s="405"/>
      <c r="W154" s="405"/>
      <c r="X154" s="405"/>
      <c r="Y154" s="405"/>
      <c r="Z154" s="405"/>
    </row>
    <row r="155" spans="1:26" ht="15.75" customHeight="1">
      <c r="A155" s="405"/>
      <c r="B155" s="405"/>
      <c r="C155" s="16" t="s">
        <v>1456</v>
      </c>
      <c r="D155" s="407" t="str">
        <f t="shared" si="10"/>
        <v>Legitimation of the management</v>
      </c>
      <c r="E155" s="25" t="s">
        <v>1457</v>
      </c>
      <c r="F155" s="408" t="s">
        <v>1458</v>
      </c>
      <c r="G155" s="413" t="s">
        <v>1459</v>
      </c>
      <c r="H155" s="408" t="s">
        <v>1460</v>
      </c>
      <c r="I155" s="408" t="s">
        <v>1461</v>
      </c>
      <c r="J155" s="440" t="s">
        <v>1462</v>
      </c>
      <c r="M155" s="409"/>
      <c r="N155" s="405"/>
      <c r="O155" s="405"/>
      <c r="P155" s="405"/>
      <c r="Q155" s="405"/>
      <c r="R155" s="405"/>
      <c r="S155" s="405"/>
      <c r="T155" s="405"/>
      <c r="U155" s="405"/>
      <c r="V155" s="405"/>
      <c r="W155" s="405"/>
      <c r="X155" s="405"/>
      <c r="Y155" s="405"/>
      <c r="Z155" s="405"/>
    </row>
    <row r="156" spans="1:26" ht="28.5" customHeight="1">
      <c r="A156" s="405"/>
      <c r="B156" s="405"/>
      <c r="C156" s="16" t="s">
        <v>1463</v>
      </c>
      <c r="D156" s="407" t="str">
        <f t="shared" si="10"/>
        <v>Employee co-determination</v>
      </c>
      <c r="E156" s="25" t="s">
        <v>1464</v>
      </c>
      <c r="F156" s="408" t="s">
        <v>1465</v>
      </c>
      <c r="G156" s="413" t="s">
        <v>1466</v>
      </c>
      <c r="H156" s="408" t="s">
        <v>1467</v>
      </c>
      <c r="I156" s="408" t="s">
        <v>1468</v>
      </c>
      <c r="J156" s="440" t="s">
        <v>1469</v>
      </c>
      <c r="M156" s="409"/>
      <c r="N156" s="405"/>
      <c r="O156" s="405"/>
      <c r="P156" s="405"/>
      <c r="Q156" s="405"/>
      <c r="R156" s="405"/>
      <c r="S156" s="405"/>
      <c r="T156" s="405"/>
      <c r="U156" s="405"/>
      <c r="V156" s="405"/>
      <c r="W156" s="405"/>
      <c r="X156" s="405"/>
      <c r="Y156" s="405"/>
      <c r="Z156" s="405"/>
    </row>
    <row r="157" spans="1:26" ht="28.5" customHeight="1">
      <c r="A157" s="405"/>
      <c r="B157" s="405"/>
      <c r="C157" s="10" t="s">
        <v>1470</v>
      </c>
      <c r="D157" s="407" t="str">
        <f t="shared" si="10"/>
        <v>Negative aspect: obstruction of works councils</v>
      </c>
      <c r="E157" s="9" t="s">
        <v>1471</v>
      </c>
      <c r="F157" s="408" t="s">
        <v>1472</v>
      </c>
      <c r="G157" s="413" t="s">
        <v>1473</v>
      </c>
      <c r="H157" s="408" t="s">
        <v>1474</v>
      </c>
      <c r="I157" s="408" t="s">
        <v>1475</v>
      </c>
      <c r="J157" s="440" t="s">
        <v>1476</v>
      </c>
      <c r="M157" s="409"/>
      <c r="N157" s="405"/>
      <c r="O157" s="405"/>
      <c r="P157" s="405"/>
      <c r="Q157" s="405"/>
      <c r="R157" s="405"/>
      <c r="S157" s="405"/>
      <c r="T157" s="405"/>
      <c r="U157" s="405"/>
      <c r="V157" s="405"/>
      <c r="W157" s="405"/>
      <c r="X157" s="405"/>
      <c r="Y157" s="405"/>
      <c r="Z157" s="405"/>
    </row>
    <row r="158" spans="1:26" ht="15.75" customHeight="1">
      <c r="A158" s="405"/>
      <c r="B158" s="430" t="str">
        <f>C158&amp;": "&amp;D158</f>
        <v>D: Customers and other companies</v>
      </c>
      <c r="C158" s="54" t="s">
        <v>108</v>
      </c>
      <c r="D158" s="407" t="str">
        <f t="shared" si="10"/>
        <v>Customers and other companies</v>
      </c>
      <c r="E158" s="438" t="s">
        <v>1477</v>
      </c>
      <c r="F158" s="432" t="s">
        <v>1478</v>
      </c>
      <c r="G158" s="413" t="s">
        <v>1479</v>
      </c>
      <c r="H158" s="408" t="s">
        <v>1480</v>
      </c>
      <c r="I158" s="408" t="s">
        <v>1481</v>
      </c>
      <c r="J158" s="441" t="s">
        <v>1482</v>
      </c>
      <c r="K158" s="408" t="str">
        <f>"[gr]"&amp;E158</f>
        <v>[gr]Kund*nnen und Mitunternehmen</v>
      </c>
      <c r="L158" s="405"/>
      <c r="M158" s="409"/>
      <c r="N158" s="405"/>
      <c r="O158" s="405"/>
      <c r="P158" s="405"/>
      <c r="Q158" s="405"/>
      <c r="R158" s="405"/>
      <c r="S158" s="405"/>
      <c r="T158" s="405"/>
      <c r="U158" s="405"/>
      <c r="V158" s="405"/>
      <c r="W158" s="405"/>
      <c r="X158" s="405"/>
      <c r="Y158" s="405"/>
      <c r="Z158" s="405"/>
    </row>
    <row r="159" spans="1:26" ht="28.5" customHeight="1">
      <c r="A159" s="405"/>
      <c r="B159" s="405" t="str">
        <f>C159&amp;": "&amp;D159</f>
        <v>D1: Ethical customer relations</v>
      </c>
      <c r="C159" s="60" t="s">
        <v>109</v>
      </c>
      <c r="D159" s="407" t="str">
        <f t="shared" si="10"/>
        <v>Ethical customer relations</v>
      </c>
      <c r="E159" s="87" t="s">
        <v>1483</v>
      </c>
      <c r="F159" s="434" t="s">
        <v>1484</v>
      </c>
      <c r="G159" s="413" t="s">
        <v>1485</v>
      </c>
      <c r="H159" s="408" t="s">
        <v>1486</v>
      </c>
      <c r="I159" s="408" t="s">
        <v>1487</v>
      </c>
      <c r="J159" s="439" t="s">
        <v>1488</v>
      </c>
      <c r="M159" s="409"/>
      <c r="N159" s="405"/>
      <c r="O159" s="405"/>
      <c r="P159" s="405"/>
      <c r="Q159" s="405"/>
      <c r="R159" s="405"/>
      <c r="S159" s="405"/>
      <c r="T159" s="405"/>
      <c r="U159" s="405"/>
      <c r="V159" s="405"/>
      <c r="W159" s="405"/>
      <c r="X159" s="405"/>
      <c r="Y159" s="405"/>
      <c r="Z159" s="405"/>
    </row>
    <row r="160" spans="1:26" ht="28.5" customHeight="1">
      <c r="A160" s="405"/>
      <c r="B160" s="405"/>
      <c r="C160" s="68" t="s">
        <v>1489</v>
      </c>
      <c r="D160" s="407" t="str">
        <f t="shared" si="10"/>
        <v>Respect for human dignity in communication with customers</v>
      </c>
      <c r="E160" s="68" t="s">
        <v>1490</v>
      </c>
      <c r="F160" s="408" t="s">
        <v>1491</v>
      </c>
      <c r="G160" s="413" t="s">
        <v>1492</v>
      </c>
      <c r="H160" s="408" t="s">
        <v>1493</v>
      </c>
      <c r="I160" s="408" t="s">
        <v>1494</v>
      </c>
      <c r="J160" s="440" t="s">
        <v>1495</v>
      </c>
      <c r="M160" s="409"/>
      <c r="N160" s="405"/>
      <c r="O160" s="405"/>
      <c r="P160" s="405"/>
      <c r="Q160" s="405"/>
      <c r="R160" s="405"/>
      <c r="S160" s="405"/>
      <c r="T160" s="405"/>
      <c r="U160" s="405"/>
      <c r="V160" s="405"/>
      <c r="W160" s="405"/>
      <c r="X160" s="405"/>
      <c r="Y160" s="405"/>
      <c r="Z160" s="405"/>
    </row>
    <row r="161" spans="1:26" ht="15.75" customHeight="1">
      <c r="A161" s="405"/>
      <c r="B161" s="405"/>
      <c r="C161" s="16" t="s">
        <v>1496</v>
      </c>
      <c r="D161" s="407" t="str">
        <f t="shared" si="10"/>
        <v>Barrier-free access</v>
      </c>
      <c r="E161" s="68" t="s">
        <v>1497</v>
      </c>
      <c r="F161" s="408" t="s">
        <v>1498</v>
      </c>
      <c r="G161" s="413" t="s">
        <v>1499</v>
      </c>
      <c r="H161" s="408" t="s">
        <v>1500</v>
      </c>
      <c r="I161" s="408" t="s">
        <v>1501</v>
      </c>
      <c r="J161" s="440" t="s">
        <v>1502</v>
      </c>
      <c r="M161" s="409"/>
      <c r="N161" s="405"/>
      <c r="O161" s="405"/>
      <c r="P161" s="405"/>
      <c r="Q161" s="405"/>
      <c r="R161" s="405"/>
      <c r="S161" s="405"/>
      <c r="T161" s="405"/>
      <c r="U161" s="405"/>
      <c r="V161" s="405"/>
      <c r="W161" s="405"/>
      <c r="X161" s="405"/>
      <c r="Y161" s="405"/>
      <c r="Z161" s="405"/>
    </row>
    <row r="162" spans="1:26" ht="28.5" customHeight="1">
      <c r="A162" s="405"/>
      <c r="B162" s="405"/>
      <c r="C162" s="25" t="s">
        <v>1503</v>
      </c>
      <c r="D162" s="407" t="str">
        <f t="shared" si="10"/>
        <v>Negative aspect: unethical advertising</v>
      </c>
      <c r="E162" s="68" t="s">
        <v>1504</v>
      </c>
      <c r="F162" s="408" t="s">
        <v>1505</v>
      </c>
      <c r="G162" s="413" t="s">
        <v>1506</v>
      </c>
      <c r="H162" s="408" t="s">
        <v>1507</v>
      </c>
      <c r="I162" s="408" t="s">
        <v>1508</v>
      </c>
      <c r="J162" s="440" t="s">
        <v>1509</v>
      </c>
      <c r="M162" s="409"/>
      <c r="N162" s="405"/>
      <c r="O162" s="405"/>
      <c r="P162" s="405"/>
      <c r="Q162" s="405"/>
      <c r="R162" s="405"/>
      <c r="S162" s="405"/>
      <c r="T162" s="405"/>
      <c r="U162" s="405"/>
      <c r="V162" s="405"/>
      <c r="W162" s="405"/>
      <c r="X162" s="405"/>
      <c r="Y162" s="405"/>
      <c r="Z162" s="405"/>
    </row>
    <row r="163" spans="1:26" ht="28.5" customHeight="1">
      <c r="A163" s="405"/>
      <c r="B163" s="405" t="str">
        <f>C163&amp;": "&amp;D163</f>
        <v>D2: Cooperation and solidarity with other companies</v>
      </c>
      <c r="C163" s="60" t="s">
        <v>110</v>
      </c>
      <c r="D163" s="407" t="str">
        <f t="shared" si="10"/>
        <v>Cooperation and solidarity with other companies</v>
      </c>
      <c r="E163" s="87" t="s">
        <v>1510</v>
      </c>
      <c r="F163" s="434" t="s">
        <v>1511</v>
      </c>
      <c r="G163" s="413" t="s">
        <v>1512</v>
      </c>
      <c r="H163" s="408" t="s">
        <v>1513</v>
      </c>
      <c r="I163" s="408" t="s">
        <v>1514</v>
      </c>
      <c r="J163" s="439" t="s">
        <v>1515</v>
      </c>
      <c r="M163" s="409"/>
      <c r="N163" s="405"/>
      <c r="O163" s="405"/>
      <c r="P163" s="405"/>
      <c r="Q163" s="405"/>
      <c r="R163" s="405"/>
      <c r="S163" s="405"/>
      <c r="T163" s="405"/>
      <c r="U163" s="405"/>
      <c r="V163" s="405"/>
      <c r="W163" s="405"/>
      <c r="X163" s="405"/>
      <c r="Y163" s="405"/>
      <c r="Z163" s="405"/>
    </row>
    <row r="164" spans="1:26" ht="15.75" customHeight="1">
      <c r="A164" s="405"/>
      <c r="B164" s="405"/>
      <c r="C164" s="68" t="s">
        <v>1516</v>
      </c>
      <c r="D164" s="407" t="str">
        <f t="shared" si="10"/>
        <v>Cooperation with other companies</v>
      </c>
      <c r="E164" s="68" t="s">
        <v>1517</v>
      </c>
      <c r="F164" s="408" t="s">
        <v>1518</v>
      </c>
      <c r="G164" s="413" t="s">
        <v>1519</v>
      </c>
      <c r="H164" s="408" t="s">
        <v>1520</v>
      </c>
      <c r="I164" s="408" t="s">
        <v>1521</v>
      </c>
      <c r="J164" s="440" t="s">
        <v>1522</v>
      </c>
      <c r="M164" s="409"/>
      <c r="N164" s="405"/>
      <c r="O164" s="405"/>
      <c r="P164" s="405"/>
      <c r="Q164" s="405"/>
      <c r="R164" s="405"/>
      <c r="S164" s="405"/>
      <c r="T164" s="405"/>
      <c r="U164" s="405"/>
      <c r="V164" s="405"/>
      <c r="W164" s="405"/>
      <c r="X164" s="405"/>
      <c r="Y164" s="405"/>
      <c r="Z164" s="405"/>
    </row>
    <row r="165" spans="1:26" ht="15.75" customHeight="1">
      <c r="A165" s="405"/>
      <c r="B165" s="405"/>
      <c r="C165" s="25" t="s">
        <v>1523</v>
      </c>
      <c r="D165" s="407" t="str">
        <f t="shared" si="10"/>
        <v>Solidarity with other companies</v>
      </c>
      <c r="E165" s="68" t="s">
        <v>1524</v>
      </c>
      <c r="F165" s="408" t="s">
        <v>1525</v>
      </c>
      <c r="G165" s="413" t="s">
        <v>1526</v>
      </c>
      <c r="H165" s="408" t="s">
        <v>1527</v>
      </c>
      <c r="I165" s="408" t="s">
        <v>1528</v>
      </c>
      <c r="J165" s="440" t="s">
        <v>1529</v>
      </c>
      <c r="M165" s="409"/>
      <c r="N165" s="405"/>
      <c r="O165" s="405"/>
      <c r="P165" s="405"/>
      <c r="Q165" s="405"/>
      <c r="R165" s="405"/>
      <c r="S165" s="405"/>
      <c r="T165" s="405"/>
      <c r="U165" s="405"/>
      <c r="V165" s="405"/>
      <c r="W165" s="405"/>
      <c r="X165" s="405"/>
      <c r="Y165" s="405"/>
      <c r="Z165" s="405"/>
    </row>
    <row r="166" spans="1:26" ht="28.5" customHeight="1">
      <c r="A166" s="405"/>
      <c r="B166" s="405"/>
      <c r="C166" s="85" t="s">
        <v>1530</v>
      </c>
      <c r="D166" s="407" t="str">
        <f t="shared" si="10"/>
        <v>Negative aspect: abuse of market power to the detriment of other companies</v>
      </c>
      <c r="E166" s="9" t="s">
        <v>1531</v>
      </c>
      <c r="F166" s="408" t="s">
        <v>1532</v>
      </c>
      <c r="G166" s="413" t="s">
        <v>1533</v>
      </c>
      <c r="H166" s="408" t="s">
        <v>1534</v>
      </c>
      <c r="I166" s="408" t="s">
        <v>1535</v>
      </c>
      <c r="J166" s="440" t="s">
        <v>1536</v>
      </c>
      <c r="M166" s="409"/>
      <c r="N166" s="405"/>
      <c r="O166" s="405"/>
      <c r="P166" s="405"/>
      <c r="Q166" s="405"/>
      <c r="R166" s="405"/>
      <c r="S166" s="405"/>
      <c r="T166" s="405"/>
      <c r="U166" s="405"/>
      <c r="V166" s="405"/>
      <c r="W166" s="405"/>
      <c r="X166" s="405"/>
      <c r="Y166" s="405"/>
      <c r="Z166" s="405"/>
    </row>
    <row r="167" spans="1:26" ht="41.25" customHeight="1">
      <c r="A167" s="405"/>
      <c r="B167" s="405" t="str">
        <f>C167&amp;": "&amp;D167</f>
        <v>D3: Impact on the environment of the use and disposal of products and services</v>
      </c>
      <c r="C167" s="60" t="s">
        <v>111</v>
      </c>
      <c r="D167" s="407" t="str">
        <f t="shared" ref="D167:D230" si="11">HLOOKUP($C$1,$E$1:$X$4910,ROW(D167))</f>
        <v>Impact on the environment of the use and disposal of products and services</v>
      </c>
      <c r="E167" s="87" t="s">
        <v>1537</v>
      </c>
      <c r="F167" s="434" t="s">
        <v>1538</v>
      </c>
      <c r="G167" s="413" t="s">
        <v>1539</v>
      </c>
      <c r="H167" s="408" t="s">
        <v>1540</v>
      </c>
      <c r="I167" s="408" t="s">
        <v>1541</v>
      </c>
      <c r="J167" s="439" t="s">
        <v>1542</v>
      </c>
      <c r="M167" s="409"/>
      <c r="N167" s="405"/>
      <c r="O167" s="405"/>
      <c r="P167" s="405"/>
      <c r="Q167" s="405"/>
      <c r="R167" s="405"/>
      <c r="S167" s="405"/>
      <c r="T167" s="405"/>
      <c r="U167" s="405"/>
      <c r="V167" s="405"/>
      <c r="W167" s="405"/>
      <c r="X167" s="405"/>
      <c r="Y167" s="405"/>
      <c r="Z167" s="405"/>
    </row>
    <row r="168" spans="1:26" ht="41.25" customHeight="1">
      <c r="A168" s="405"/>
      <c r="B168" s="405"/>
      <c r="C168" s="68" t="s">
        <v>1543</v>
      </c>
      <c r="D168" s="407" t="str">
        <f t="shared" si="11"/>
        <v xml:space="preserve">Environmental cost-benefit ration of products and services (efficiency and consistency) </v>
      </c>
      <c r="E168" s="68" t="s">
        <v>1544</v>
      </c>
      <c r="F168" s="408" t="s">
        <v>1545</v>
      </c>
      <c r="G168" s="413" t="s">
        <v>1546</v>
      </c>
      <c r="H168" s="408" t="s">
        <v>1547</v>
      </c>
      <c r="I168" s="408" t="s">
        <v>1548</v>
      </c>
      <c r="J168" s="440" t="s">
        <v>1549</v>
      </c>
      <c r="M168" s="409"/>
      <c r="N168" s="405"/>
      <c r="O168" s="405"/>
      <c r="P168" s="405"/>
      <c r="Q168" s="405"/>
      <c r="R168" s="405"/>
      <c r="S168" s="405"/>
      <c r="T168" s="405"/>
      <c r="U168" s="405"/>
      <c r="V168" s="405"/>
      <c r="W168" s="405"/>
      <c r="X168" s="405"/>
      <c r="Y168" s="405"/>
      <c r="Z168" s="405"/>
    </row>
    <row r="169" spans="1:26" ht="28.5" customHeight="1">
      <c r="A169" s="405"/>
      <c r="B169" s="405"/>
      <c r="C169" s="25" t="s">
        <v>1550</v>
      </c>
      <c r="D169" s="407" t="str">
        <f t="shared" si="11"/>
        <v>Moderate use of products and services (sufficiency)</v>
      </c>
      <c r="E169" s="68" t="s">
        <v>1551</v>
      </c>
      <c r="F169" s="408" t="s">
        <v>1552</v>
      </c>
      <c r="G169" s="413" t="s">
        <v>1553</v>
      </c>
      <c r="H169" s="408" t="s">
        <v>1554</v>
      </c>
      <c r="I169" s="408" t="s">
        <v>1555</v>
      </c>
      <c r="J169" s="440" t="s">
        <v>1556</v>
      </c>
      <c r="M169" s="409"/>
      <c r="N169" s="405"/>
      <c r="O169" s="405"/>
      <c r="P169" s="405"/>
      <c r="Q169" s="405"/>
      <c r="R169" s="405"/>
      <c r="S169" s="405"/>
      <c r="T169" s="405"/>
      <c r="U169" s="405"/>
      <c r="V169" s="405"/>
      <c r="W169" s="405"/>
      <c r="X169" s="405"/>
      <c r="Y169" s="405"/>
      <c r="Z169" s="405"/>
    </row>
    <row r="170" spans="1:26" ht="38.25" customHeight="1">
      <c r="A170" s="405"/>
      <c r="B170" s="405"/>
      <c r="C170" s="85" t="s">
        <v>1557</v>
      </c>
      <c r="D170" s="407" t="str">
        <f t="shared" si="11"/>
        <v>Negative aspect: wilful disregard of disproportionate environmental impacts</v>
      </c>
      <c r="E170" s="9" t="s">
        <v>1558</v>
      </c>
      <c r="F170" s="408" t="s">
        <v>1559</v>
      </c>
      <c r="G170" s="413" t="s">
        <v>1560</v>
      </c>
      <c r="H170" s="408" t="s">
        <v>1561</v>
      </c>
      <c r="I170" s="408" t="s">
        <v>1562</v>
      </c>
      <c r="J170" s="440" t="s">
        <v>1563</v>
      </c>
      <c r="M170" s="409"/>
      <c r="N170" s="405"/>
      <c r="O170" s="405"/>
      <c r="P170" s="405"/>
      <c r="Q170" s="405"/>
      <c r="R170" s="405"/>
      <c r="S170" s="405"/>
      <c r="T170" s="405"/>
      <c r="U170" s="405"/>
      <c r="V170" s="405"/>
      <c r="W170" s="405"/>
      <c r="X170" s="405"/>
      <c r="Y170" s="405"/>
      <c r="Z170" s="405"/>
    </row>
    <row r="171" spans="1:26" ht="28.5" customHeight="1">
      <c r="A171" s="405"/>
      <c r="B171" s="405" t="str">
        <f>C171&amp;": "&amp;D171</f>
        <v>D4: Customer participation and product transparency</v>
      </c>
      <c r="C171" s="60" t="s">
        <v>112</v>
      </c>
      <c r="D171" s="407" t="str">
        <f t="shared" si="11"/>
        <v>Customer participation and product transparency</v>
      </c>
      <c r="E171" s="87" t="s">
        <v>1564</v>
      </c>
      <c r="F171" s="434" t="s">
        <v>1565</v>
      </c>
      <c r="G171" s="413" t="s">
        <v>1566</v>
      </c>
      <c r="H171" s="408" t="s">
        <v>1567</v>
      </c>
      <c r="I171" s="408" t="s">
        <v>1568</v>
      </c>
      <c r="J171" s="439" t="s">
        <v>1569</v>
      </c>
      <c r="M171" s="409"/>
      <c r="N171" s="405"/>
      <c r="O171" s="405"/>
      <c r="P171" s="405"/>
      <c r="Q171" s="405"/>
      <c r="R171" s="405"/>
      <c r="S171" s="405"/>
      <c r="T171" s="405"/>
      <c r="U171" s="405"/>
      <c r="V171" s="405"/>
      <c r="W171" s="405"/>
      <c r="X171" s="405"/>
      <c r="Y171" s="405"/>
      <c r="Z171" s="405"/>
    </row>
    <row r="172" spans="1:26" ht="28.5" customHeight="1">
      <c r="A172" s="405"/>
      <c r="B172" s="405"/>
      <c r="C172" s="68" t="s">
        <v>1570</v>
      </c>
      <c r="D172" s="407" t="str">
        <f t="shared" si="11"/>
        <v>Customer participation, joint product development and market research</v>
      </c>
      <c r="E172" s="68" t="s">
        <v>1571</v>
      </c>
      <c r="F172" s="408" t="s">
        <v>1572</v>
      </c>
      <c r="G172" s="413" t="s">
        <v>1573</v>
      </c>
      <c r="H172" s="408" t="s">
        <v>1574</v>
      </c>
      <c r="I172" s="408" t="s">
        <v>1575</v>
      </c>
      <c r="J172" s="440" t="s">
        <v>1576</v>
      </c>
      <c r="M172" s="409"/>
      <c r="N172" s="405"/>
      <c r="O172" s="405"/>
      <c r="P172" s="405"/>
      <c r="Q172" s="405"/>
      <c r="R172" s="405"/>
      <c r="S172" s="405"/>
      <c r="T172" s="405"/>
      <c r="U172" s="405"/>
      <c r="V172" s="405"/>
      <c r="W172" s="405"/>
      <c r="X172" s="405"/>
      <c r="Y172" s="405"/>
      <c r="Z172" s="405"/>
    </row>
    <row r="173" spans="1:26" ht="15.75" customHeight="1">
      <c r="A173" s="405"/>
      <c r="B173" s="405"/>
      <c r="C173" s="85" t="s">
        <v>1577</v>
      </c>
      <c r="D173" s="407" t="str">
        <f t="shared" si="11"/>
        <v>Product transparency</v>
      </c>
      <c r="E173" s="9" t="s">
        <v>1578</v>
      </c>
      <c r="F173" s="408" t="s">
        <v>1579</v>
      </c>
      <c r="G173" s="413" t="s">
        <v>1580</v>
      </c>
      <c r="H173" s="408" t="s">
        <v>1581</v>
      </c>
      <c r="I173" s="408" t="s">
        <v>1582</v>
      </c>
      <c r="J173" s="440" t="s">
        <v>1583</v>
      </c>
      <c r="M173" s="409"/>
      <c r="N173" s="405"/>
      <c r="O173" s="405"/>
      <c r="P173" s="405"/>
      <c r="Q173" s="405"/>
      <c r="R173" s="405"/>
      <c r="S173" s="405"/>
      <c r="T173" s="405"/>
      <c r="U173" s="405"/>
      <c r="V173" s="405"/>
      <c r="W173" s="405"/>
      <c r="X173" s="405"/>
      <c r="Y173" s="405"/>
      <c r="Z173" s="405"/>
    </row>
    <row r="174" spans="1:26" ht="28.5" customHeight="1">
      <c r="A174" s="405"/>
      <c r="B174" s="405"/>
      <c r="C174" s="85" t="s">
        <v>1577</v>
      </c>
      <c r="D174" s="407" t="str">
        <f t="shared" si="11"/>
        <v>Negative aspect: non-disclosure of hazardous substances</v>
      </c>
      <c r="E174" s="85" t="s">
        <v>1584</v>
      </c>
      <c r="F174" s="408" t="s">
        <v>1585</v>
      </c>
      <c r="G174" s="413" t="s">
        <v>1586</v>
      </c>
      <c r="H174" s="408" t="s">
        <v>1587</v>
      </c>
      <c r="I174" s="408" t="s">
        <v>1588</v>
      </c>
      <c r="J174" s="440" t="s">
        <v>1589</v>
      </c>
      <c r="M174" s="409"/>
      <c r="N174" s="405"/>
      <c r="O174" s="405"/>
      <c r="P174" s="405"/>
      <c r="Q174" s="405"/>
      <c r="R174" s="405"/>
      <c r="S174" s="405"/>
      <c r="T174" s="405"/>
      <c r="U174" s="405"/>
      <c r="V174" s="405"/>
      <c r="W174" s="405"/>
      <c r="X174" s="405"/>
      <c r="Y174" s="405"/>
      <c r="Z174" s="405"/>
    </row>
    <row r="175" spans="1:26" ht="15.75" customHeight="1">
      <c r="A175" s="405"/>
      <c r="B175" s="430" t="str">
        <f>C175&amp;": "&amp;D175</f>
        <v>E: Social environment</v>
      </c>
      <c r="C175" s="54" t="s">
        <v>113</v>
      </c>
      <c r="D175" s="407" t="str">
        <f t="shared" si="11"/>
        <v>Social environment</v>
      </c>
      <c r="E175" s="438" t="s">
        <v>1590</v>
      </c>
      <c r="F175" s="432" t="s">
        <v>1591</v>
      </c>
      <c r="G175" s="413" t="s">
        <v>1592</v>
      </c>
      <c r="H175" s="408" t="s">
        <v>1593</v>
      </c>
      <c r="I175" s="408" t="s">
        <v>1594</v>
      </c>
      <c r="J175" s="441" t="s">
        <v>1595</v>
      </c>
      <c r="K175" s="408" t="str">
        <f>"[gr]"&amp;E175</f>
        <v>[gr]Gesellschaftliches Umfeld</v>
      </c>
      <c r="L175" s="405"/>
      <c r="M175" s="409"/>
      <c r="N175" s="405"/>
      <c r="O175" s="405"/>
      <c r="P175" s="405"/>
      <c r="Q175" s="405"/>
      <c r="R175" s="405"/>
      <c r="S175" s="405"/>
      <c r="T175" s="405"/>
      <c r="U175" s="405"/>
      <c r="V175" s="405"/>
      <c r="W175" s="405"/>
      <c r="X175" s="405"/>
      <c r="Y175" s="405"/>
      <c r="Z175" s="405"/>
    </row>
    <row r="176" spans="1:26" ht="28.5" customHeight="1">
      <c r="A176" s="405"/>
      <c r="B176" s="405" t="str">
        <f>C176&amp;": "&amp;D176</f>
        <v>E1: Purpose of products and services and their effects on society</v>
      </c>
      <c r="C176" s="60" t="s">
        <v>114</v>
      </c>
      <c r="D176" s="407" t="str">
        <f t="shared" si="11"/>
        <v>Purpose of products and services and their effects on society</v>
      </c>
      <c r="E176" s="87" t="s">
        <v>1596</v>
      </c>
      <c r="F176" s="434" t="s">
        <v>1597</v>
      </c>
      <c r="G176" s="413" t="s">
        <v>1598</v>
      </c>
      <c r="H176" s="408" t="s">
        <v>1599</v>
      </c>
      <c r="I176" s="408" t="s">
        <v>1600</v>
      </c>
      <c r="J176" s="439" t="s">
        <v>1601</v>
      </c>
      <c r="K176" s="442"/>
      <c r="L176" s="405"/>
      <c r="M176" s="409"/>
      <c r="N176" s="405"/>
      <c r="O176" s="405"/>
      <c r="P176" s="405"/>
      <c r="Q176" s="405"/>
      <c r="R176" s="405"/>
      <c r="S176" s="405"/>
      <c r="T176" s="405"/>
      <c r="U176" s="405"/>
      <c r="V176" s="405"/>
      <c r="W176" s="405"/>
      <c r="X176" s="405"/>
      <c r="Y176" s="405"/>
      <c r="Z176" s="405"/>
    </row>
    <row r="177" spans="1:26" ht="28.5" customHeight="1">
      <c r="A177" s="405"/>
      <c r="B177" s="405"/>
      <c r="C177" s="68" t="s">
        <v>1602</v>
      </c>
      <c r="D177" s="407" t="str">
        <f t="shared" si="11"/>
        <v>Products and services should cover basic needs and contribute to a good life</v>
      </c>
      <c r="E177" s="68" t="s">
        <v>1603</v>
      </c>
      <c r="F177" s="408" t="s">
        <v>1604</v>
      </c>
      <c r="G177" s="413" t="s">
        <v>1605</v>
      </c>
      <c r="H177" s="408" t="s">
        <v>1606</v>
      </c>
      <c r="I177" s="408" t="s">
        <v>1607</v>
      </c>
      <c r="J177" s="440" t="s">
        <v>1608</v>
      </c>
      <c r="L177" s="405"/>
      <c r="M177" s="409"/>
      <c r="N177" s="405"/>
      <c r="O177" s="405"/>
      <c r="P177" s="405"/>
      <c r="Q177" s="405"/>
      <c r="R177" s="405"/>
      <c r="S177" s="405"/>
      <c r="T177" s="405"/>
      <c r="U177" s="405"/>
      <c r="V177" s="405"/>
      <c r="W177" s="405"/>
      <c r="X177" s="405"/>
      <c r="Y177" s="405"/>
      <c r="Z177" s="405"/>
    </row>
    <row r="178" spans="1:26" ht="28.5" customHeight="1">
      <c r="A178" s="405"/>
      <c r="B178" s="405"/>
      <c r="C178" s="85" t="s">
        <v>1609</v>
      </c>
      <c r="D178" s="407" t="str">
        <f t="shared" si="11"/>
        <v>Social impact of products and services</v>
      </c>
      <c r="E178" s="85" t="s">
        <v>1610</v>
      </c>
      <c r="F178" s="408" t="s">
        <v>1611</v>
      </c>
      <c r="G178" s="413" t="s">
        <v>1612</v>
      </c>
      <c r="H178" s="408" t="s">
        <v>1613</v>
      </c>
      <c r="I178" s="408" t="s">
        <v>1614</v>
      </c>
      <c r="J178" s="440" t="s">
        <v>1615</v>
      </c>
      <c r="L178" s="405"/>
      <c r="M178" s="409"/>
      <c r="N178" s="405"/>
      <c r="O178" s="405"/>
      <c r="P178" s="405"/>
      <c r="Q178" s="405"/>
      <c r="R178" s="405"/>
      <c r="S178" s="405"/>
      <c r="T178" s="405"/>
      <c r="U178" s="405"/>
      <c r="V178" s="405"/>
      <c r="W178" s="405"/>
      <c r="X178" s="405"/>
      <c r="Y178" s="405"/>
      <c r="Z178" s="405"/>
    </row>
    <row r="179" spans="1:26" ht="28.5" customHeight="1">
      <c r="A179" s="405"/>
      <c r="B179" s="405"/>
      <c r="C179" s="85" t="s">
        <v>1616</v>
      </c>
      <c r="D179" s="407" t="str">
        <f t="shared" si="11"/>
        <v>Negative aspect: unethical and unfit products and services</v>
      </c>
      <c r="E179" s="85" t="s">
        <v>1617</v>
      </c>
      <c r="F179" s="408" t="s">
        <v>1618</v>
      </c>
      <c r="G179" s="413" t="s">
        <v>1619</v>
      </c>
      <c r="H179" s="408" t="s">
        <v>1620</v>
      </c>
      <c r="I179" s="408" t="s">
        <v>1621</v>
      </c>
      <c r="J179" s="443" t="s">
        <v>1622</v>
      </c>
      <c r="L179" s="405"/>
      <c r="M179" s="409"/>
      <c r="N179" s="405"/>
      <c r="O179" s="405"/>
      <c r="P179" s="405"/>
      <c r="Q179" s="405"/>
      <c r="R179" s="405"/>
      <c r="S179" s="405"/>
      <c r="T179" s="405"/>
      <c r="U179" s="405"/>
      <c r="V179" s="405"/>
      <c r="W179" s="405"/>
      <c r="X179" s="405"/>
      <c r="Y179" s="405"/>
      <c r="Z179" s="405"/>
    </row>
    <row r="180" spans="1:26" ht="28.5" customHeight="1">
      <c r="A180" s="405"/>
      <c r="B180" s="405" t="str">
        <f>C180&amp;": "&amp;D180</f>
        <v>E2: Contribution to the community</v>
      </c>
      <c r="C180" s="60" t="s">
        <v>115</v>
      </c>
      <c r="D180" s="407" t="str">
        <f t="shared" si="11"/>
        <v>Contribution to the community</v>
      </c>
      <c r="E180" s="87" t="s">
        <v>1623</v>
      </c>
      <c r="F180" s="434" t="s">
        <v>1624</v>
      </c>
      <c r="G180" s="413" t="s">
        <v>1625</v>
      </c>
      <c r="H180" s="408" t="s">
        <v>1626</v>
      </c>
      <c r="I180" s="408" t="s">
        <v>1627</v>
      </c>
      <c r="J180" s="439" t="s">
        <v>1628</v>
      </c>
      <c r="L180" s="405"/>
      <c r="M180" s="409"/>
      <c r="N180" s="405"/>
      <c r="O180" s="405"/>
      <c r="P180" s="405"/>
      <c r="Q180" s="405"/>
      <c r="R180" s="405"/>
      <c r="S180" s="405"/>
      <c r="T180" s="405"/>
      <c r="U180" s="405"/>
      <c r="V180" s="405"/>
      <c r="W180" s="405"/>
      <c r="X180" s="405"/>
      <c r="Y180" s="405"/>
      <c r="Z180" s="405"/>
    </row>
    <row r="181" spans="1:26" ht="15.75" customHeight="1">
      <c r="A181" s="405"/>
      <c r="B181" s="405"/>
      <c r="C181" s="81" t="s">
        <v>1629</v>
      </c>
      <c r="D181" s="407" t="str">
        <f t="shared" si="11"/>
        <v>Taxes and social security contributions</v>
      </c>
      <c r="E181" s="68" t="s">
        <v>1630</v>
      </c>
      <c r="F181" s="408" t="s">
        <v>1631</v>
      </c>
      <c r="G181" s="413" t="s">
        <v>1632</v>
      </c>
      <c r="H181" s="408" t="s">
        <v>1633</v>
      </c>
      <c r="I181" s="408" t="s">
        <v>1634</v>
      </c>
      <c r="J181" s="440" t="s">
        <v>1635</v>
      </c>
      <c r="L181" s="405"/>
      <c r="M181" s="409"/>
      <c r="N181" s="405"/>
      <c r="O181" s="405"/>
      <c r="P181" s="405"/>
      <c r="Q181" s="405"/>
      <c r="R181" s="405"/>
      <c r="S181" s="405"/>
      <c r="T181" s="405"/>
      <c r="U181" s="405"/>
      <c r="V181" s="405"/>
      <c r="W181" s="405"/>
      <c r="X181" s="405"/>
      <c r="Y181" s="405"/>
      <c r="Z181" s="405"/>
    </row>
    <row r="182" spans="1:26" ht="28.5" customHeight="1">
      <c r="A182" s="405"/>
      <c r="B182" s="405"/>
      <c r="C182" s="16" t="s">
        <v>1636</v>
      </c>
      <c r="D182" s="407" t="str">
        <f t="shared" si="11"/>
        <v>Voluntary contributions that strengthen society</v>
      </c>
      <c r="E182" s="25" t="s">
        <v>1637</v>
      </c>
      <c r="F182" s="408" t="s">
        <v>1638</v>
      </c>
      <c r="G182" s="413" t="s">
        <v>1639</v>
      </c>
      <c r="H182" s="408" t="s">
        <v>1640</v>
      </c>
      <c r="I182" s="408" t="s">
        <v>1641</v>
      </c>
      <c r="J182" s="440" t="s">
        <v>1642</v>
      </c>
      <c r="L182" s="405"/>
      <c r="M182" s="409"/>
      <c r="N182" s="405"/>
      <c r="O182" s="405"/>
      <c r="P182" s="405"/>
      <c r="Q182" s="405"/>
      <c r="R182" s="405"/>
      <c r="S182" s="405"/>
      <c r="T182" s="405"/>
      <c r="U182" s="405"/>
      <c r="V182" s="405"/>
      <c r="W182" s="405"/>
      <c r="X182" s="405"/>
      <c r="Y182" s="405"/>
      <c r="Z182" s="405"/>
    </row>
    <row r="183" spans="1:26" ht="15.75" customHeight="1">
      <c r="A183" s="405"/>
      <c r="B183" s="405"/>
      <c r="C183" s="91" t="s">
        <v>1643</v>
      </c>
      <c r="D183" s="444" t="str">
        <f t="shared" si="11"/>
        <v>Negative aspect: inappropriate non-payment of tax</v>
      </c>
      <c r="E183" s="85" t="s">
        <v>1644</v>
      </c>
      <c r="F183" s="408" t="s">
        <v>1645</v>
      </c>
      <c r="G183" s="413" t="s">
        <v>1646</v>
      </c>
      <c r="H183" s="408" t="s">
        <v>1647</v>
      </c>
      <c r="I183" s="408" t="s">
        <v>1648</v>
      </c>
      <c r="J183" s="440" t="s">
        <v>1649</v>
      </c>
      <c r="L183" s="405"/>
      <c r="M183" s="409"/>
      <c r="N183" s="405"/>
      <c r="O183" s="405"/>
      <c r="P183" s="405"/>
      <c r="Q183" s="405"/>
      <c r="R183" s="405"/>
      <c r="S183" s="405"/>
      <c r="T183" s="405"/>
      <c r="U183" s="405"/>
      <c r="V183" s="405"/>
      <c r="W183" s="405"/>
      <c r="X183" s="405"/>
      <c r="Y183" s="405"/>
      <c r="Z183" s="405"/>
    </row>
    <row r="184" spans="1:26" ht="28.5" customHeight="1">
      <c r="A184" s="405"/>
      <c r="B184" s="405"/>
      <c r="C184" s="91" t="s">
        <v>1650</v>
      </c>
      <c r="D184" s="407" t="str">
        <f t="shared" si="11"/>
        <v>Negative aspect: no anti-corruption policy</v>
      </c>
      <c r="E184" s="85" t="s">
        <v>1651</v>
      </c>
      <c r="F184" s="408" t="s">
        <v>1652</v>
      </c>
      <c r="G184" s="413" t="s">
        <v>1653</v>
      </c>
      <c r="H184" s="408" t="s">
        <v>1654</v>
      </c>
      <c r="I184" s="408" t="s">
        <v>1655</v>
      </c>
      <c r="J184" s="440" t="s">
        <v>1656</v>
      </c>
      <c r="L184" s="405"/>
      <c r="M184" s="409"/>
      <c r="N184" s="405"/>
      <c r="O184" s="405"/>
      <c r="P184" s="405"/>
      <c r="Q184" s="405"/>
      <c r="R184" s="405"/>
      <c r="S184" s="405"/>
      <c r="T184" s="405"/>
      <c r="U184" s="405"/>
      <c r="V184" s="405"/>
      <c r="W184" s="405"/>
      <c r="X184" s="405"/>
      <c r="Y184" s="405"/>
      <c r="Z184" s="405"/>
    </row>
    <row r="185" spans="1:26" ht="28.5" customHeight="1">
      <c r="A185" s="405"/>
      <c r="B185" s="405" t="str">
        <f>C185&amp;": "&amp;D185</f>
        <v>E3: Reduction of environmental impact</v>
      </c>
      <c r="C185" s="60" t="s">
        <v>116</v>
      </c>
      <c r="D185" s="407" t="str">
        <f t="shared" si="11"/>
        <v>Reduction of environmental impact</v>
      </c>
      <c r="E185" s="87" t="s">
        <v>1657</v>
      </c>
      <c r="F185" s="434" t="s">
        <v>1658</v>
      </c>
      <c r="G185" s="413" t="s">
        <v>1659</v>
      </c>
      <c r="H185" s="408" t="s">
        <v>1660</v>
      </c>
      <c r="I185" s="408" t="s">
        <v>1661</v>
      </c>
      <c r="J185" s="439" t="s">
        <v>1662</v>
      </c>
      <c r="L185" s="405"/>
      <c r="M185" s="409"/>
      <c r="N185" s="405"/>
      <c r="O185" s="405"/>
      <c r="P185" s="405"/>
      <c r="Q185" s="405"/>
      <c r="R185" s="405"/>
      <c r="S185" s="405"/>
      <c r="T185" s="405"/>
      <c r="U185" s="405"/>
      <c r="V185" s="405"/>
      <c r="W185" s="405"/>
      <c r="X185" s="405"/>
      <c r="Y185" s="405"/>
      <c r="Z185" s="405"/>
    </row>
    <row r="186" spans="1:26" ht="28.5" customHeight="1">
      <c r="A186" s="405"/>
      <c r="B186" s="405"/>
      <c r="C186" s="81" t="s">
        <v>1663</v>
      </c>
      <c r="D186" s="407" t="str">
        <f t="shared" si="11"/>
        <v>Absolute impact and management strategy</v>
      </c>
      <c r="E186" s="68" t="s">
        <v>1664</v>
      </c>
      <c r="F186" s="408" t="s">
        <v>1665</v>
      </c>
      <c r="G186" s="413" t="s">
        <v>1666</v>
      </c>
      <c r="H186" s="408" t="s">
        <v>1667</v>
      </c>
      <c r="I186" s="408" t="s">
        <v>1668</v>
      </c>
      <c r="J186" s="440" t="s">
        <v>1669</v>
      </c>
      <c r="L186" s="405"/>
      <c r="M186" s="409"/>
      <c r="N186" s="405"/>
      <c r="O186" s="405"/>
      <c r="P186" s="405"/>
      <c r="Q186" s="405"/>
      <c r="R186" s="405"/>
      <c r="S186" s="405"/>
      <c r="T186" s="405"/>
      <c r="U186" s="405"/>
      <c r="V186" s="405"/>
      <c r="W186" s="405"/>
      <c r="X186" s="405"/>
      <c r="Y186" s="405"/>
      <c r="Z186" s="405"/>
    </row>
    <row r="187" spans="1:26" ht="15.75" customHeight="1">
      <c r="A187" s="405"/>
      <c r="B187" s="405"/>
      <c r="C187" s="16" t="s">
        <v>1670</v>
      </c>
      <c r="D187" s="444" t="str">
        <f t="shared" si="11"/>
        <v>Relative impact</v>
      </c>
      <c r="E187" s="25" t="s">
        <v>1671</v>
      </c>
      <c r="F187" s="408" t="s">
        <v>1672</v>
      </c>
      <c r="G187" s="413" t="s">
        <v>1673</v>
      </c>
      <c r="H187" s="408" t="s">
        <v>1674</v>
      </c>
      <c r="I187" s="408" t="s">
        <v>1675</v>
      </c>
      <c r="J187" s="440" t="s">
        <v>1676</v>
      </c>
      <c r="L187" s="405"/>
      <c r="M187" s="409"/>
      <c r="N187" s="405"/>
      <c r="O187" s="405"/>
      <c r="P187" s="405"/>
      <c r="Q187" s="405"/>
      <c r="R187" s="405"/>
      <c r="S187" s="405"/>
      <c r="T187" s="405"/>
      <c r="U187" s="405"/>
      <c r="V187" s="405"/>
      <c r="W187" s="405"/>
      <c r="X187" s="405"/>
      <c r="Y187" s="405"/>
      <c r="Z187" s="405"/>
    </row>
    <row r="188" spans="1:26" ht="41.25" customHeight="1">
      <c r="A188" s="405"/>
      <c r="B188" s="405"/>
      <c r="C188" s="91" t="s">
        <v>1677</v>
      </c>
      <c r="D188" s="407" t="str">
        <f t="shared" si="11"/>
        <v>Negative aspect: infringement of environmental regulations and disproportionate environmental pollution</v>
      </c>
      <c r="E188" s="85" t="s">
        <v>1678</v>
      </c>
      <c r="F188" s="408" t="s">
        <v>1679</v>
      </c>
      <c r="G188" s="413" t="s">
        <v>1680</v>
      </c>
      <c r="H188" s="408" t="s">
        <v>1681</v>
      </c>
      <c r="I188" s="408" t="s">
        <v>1682</v>
      </c>
      <c r="J188" s="440" t="s">
        <v>1683</v>
      </c>
      <c r="L188" s="405"/>
      <c r="M188" s="409"/>
      <c r="N188" s="405"/>
      <c r="O188" s="405"/>
      <c r="P188" s="405"/>
      <c r="Q188" s="405"/>
      <c r="R188" s="405"/>
      <c r="S188" s="405"/>
      <c r="T188" s="405"/>
      <c r="U188" s="405"/>
      <c r="V188" s="405"/>
      <c r="W188" s="405"/>
      <c r="X188" s="405"/>
      <c r="Y188" s="405"/>
      <c r="Z188" s="405"/>
    </row>
    <row r="189" spans="1:26" ht="28.5" customHeight="1">
      <c r="A189" s="405"/>
      <c r="B189" s="405" t="str">
        <f>C189&amp;": "&amp;D189</f>
        <v>E4: Social co-determination and transparency</v>
      </c>
      <c r="C189" s="60" t="s">
        <v>117</v>
      </c>
      <c r="D189" s="407" t="str">
        <f t="shared" si="11"/>
        <v>Social co-determination and transparency</v>
      </c>
      <c r="E189" s="87" t="s">
        <v>1684</v>
      </c>
      <c r="F189" s="434" t="s">
        <v>1685</v>
      </c>
      <c r="G189" s="413" t="s">
        <v>1686</v>
      </c>
      <c r="H189" s="408" t="s">
        <v>1687</v>
      </c>
      <c r="I189" s="408" t="s">
        <v>1688</v>
      </c>
      <c r="J189" s="439" t="s">
        <v>1689</v>
      </c>
      <c r="L189" s="405"/>
      <c r="M189" s="409"/>
      <c r="N189" s="405"/>
      <c r="O189" s="405"/>
      <c r="P189" s="405"/>
      <c r="Q189" s="405"/>
      <c r="R189" s="405"/>
      <c r="S189" s="405"/>
      <c r="T189" s="405"/>
      <c r="U189" s="405"/>
      <c r="V189" s="405"/>
      <c r="W189" s="405"/>
      <c r="X189" s="405"/>
      <c r="Y189" s="405"/>
      <c r="Z189" s="405"/>
    </row>
    <row r="190" spans="1:26" ht="15.75" customHeight="1">
      <c r="A190" s="405"/>
      <c r="B190" s="405"/>
      <c r="C190" s="81" t="s">
        <v>1690</v>
      </c>
      <c r="D190" s="407" t="str">
        <f t="shared" si="11"/>
        <v>Transparency</v>
      </c>
      <c r="E190" s="68" t="s">
        <v>1691</v>
      </c>
      <c r="F190" s="408" t="s">
        <v>1692</v>
      </c>
      <c r="G190" s="413" t="s">
        <v>1693</v>
      </c>
      <c r="H190" s="408" t="s">
        <v>1694</v>
      </c>
      <c r="I190" s="408" t="s">
        <v>1695</v>
      </c>
      <c r="J190" s="440" t="s">
        <v>1696</v>
      </c>
      <c r="L190" s="405"/>
      <c r="M190" s="409"/>
      <c r="N190" s="405"/>
      <c r="O190" s="405"/>
      <c r="P190" s="405"/>
      <c r="Q190" s="405"/>
      <c r="R190" s="405"/>
      <c r="S190" s="405"/>
      <c r="T190" s="405"/>
      <c r="U190" s="405"/>
      <c r="V190" s="405"/>
      <c r="W190" s="405"/>
      <c r="X190" s="405"/>
      <c r="Y190" s="405"/>
      <c r="Z190" s="405"/>
    </row>
    <row r="191" spans="1:26" ht="28.5" customHeight="1">
      <c r="A191" s="405"/>
      <c r="B191" s="405"/>
      <c r="C191" s="81" t="s">
        <v>1697</v>
      </c>
      <c r="D191" s="444" t="str">
        <f t="shared" si="11"/>
        <v>Social participation</v>
      </c>
      <c r="E191" s="68" t="s">
        <v>1698</v>
      </c>
      <c r="F191" s="408" t="s">
        <v>1699</v>
      </c>
      <c r="G191" s="413" t="s">
        <v>1700</v>
      </c>
      <c r="H191" s="408" t="s">
        <v>1701</v>
      </c>
      <c r="I191" s="408" t="s">
        <v>1702</v>
      </c>
      <c r="J191" s="440" t="s">
        <v>1703</v>
      </c>
      <c r="L191" s="405"/>
      <c r="M191" s="409"/>
      <c r="N191" s="405"/>
      <c r="O191" s="405"/>
      <c r="P191" s="405"/>
      <c r="Q191" s="405"/>
      <c r="R191" s="405"/>
      <c r="S191" s="405"/>
      <c r="T191" s="405"/>
      <c r="U191" s="405"/>
      <c r="V191" s="405"/>
      <c r="W191" s="405"/>
      <c r="X191" s="405"/>
      <c r="Y191" s="405"/>
      <c r="Z191" s="405"/>
    </row>
    <row r="192" spans="1:26" ht="28.5" customHeight="1">
      <c r="A192" s="405"/>
      <c r="B192" s="405"/>
      <c r="C192" s="81" t="s">
        <v>1704</v>
      </c>
      <c r="D192" s="407" t="str">
        <f t="shared" si="11"/>
        <v>Negative aspect: lack of transparency and wilful misinformation</v>
      </c>
      <c r="E192" s="68" t="s">
        <v>1705</v>
      </c>
      <c r="F192" s="408" t="s">
        <v>1706</v>
      </c>
      <c r="G192" s="413" t="s">
        <v>1707</v>
      </c>
      <c r="H192" s="408" t="s">
        <v>1708</v>
      </c>
      <c r="I192" s="408" t="s">
        <v>1709</v>
      </c>
      <c r="J192" s="440" t="s">
        <v>1710</v>
      </c>
      <c r="L192" s="405"/>
      <c r="M192" s="409"/>
      <c r="N192" s="405"/>
      <c r="O192" s="405"/>
      <c r="P192" s="405"/>
      <c r="Q192" s="405"/>
      <c r="R192" s="405"/>
      <c r="S192" s="405"/>
      <c r="T192" s="405"/>
      <c r="U192" s="405"/>
      <c r="V192" s="405"/>
      <c r="W192" s="405"/>
      <c r="X192" s="405"/>
      <c r="Y192" s="405"/>
      <c r="Z192" s="405"/>
    </row>
    <row r="193" spans="1:26" ht="15.75" customHeight="1">
      <c r="A193" s="405"/>
      <c r="B193" s="405"/>
      <c r="C193" s="405"/>
      <c r="D193" s="407">
        <f t="shared" si="11"/>
        <v>0</v>
      </c>
      <c r="E193" s="408"/>
      <c r="F193" s="408"/>
      <c r="G193" s="413"/>
      <c r="H193" s="408"/>
      <c r="I193" s="408">
        <v>0</v>
      </c>
      <c r="J193" s="408"/>
      <c r="K193" s="408"/>
      <c r="L193" s="405"/>
      <c r="M193" s="409"/>
      <c r="N193" s="405"/>
      <c r="O193" s="405"/>
      <c r="P193" s="405"/>
      <c r="Q193" s="405"/>
      <c r="R193" s="405"/>
      <c r="S193" s="405"/>
      <c r="T193" s="405"/>
      <c r="U193" s="405"/>
      <c r="V193" s="405"/>
      <c r="W193" s="405"/>
      <c r="X193" s="405"/>
      <c r="Y193" s="405"/>
      <c r="Z193" s="405"/>
    </row>
    <row r="194" spans="1:26" ht="15.75" customHeight="1">
      <c r="A194" s="405"/>
      <c r="B194" s="405"/>
      <c r="C194" s="405"/>
      <c r="D194" s="407" t="str">
        <f t="shared" si="11"/>
        <v>Company details</v>
      </c>
      <c r="E194" s="408" t="s">
        <v>1711</v>
      </c>
      <c r="F194" s="408" t="s">
        <v>1712</v>
      </c>
      <c r="G194" s="413" t="s">
        <v>1713</v>
      </c>
      <c r="H194" s="408" t="s">
        <v>1714</v>
      </c>
      <c r="I194" s="408" t="s">
        <v>1715</v>
      </c>
      <c r="J194" s="408" t="str">
        <f>"[pt]"&amp;E194</f>
        <v>[pt]Fakten zum Unternehmen</v>
      </c>
      <c r="K194" s="408" t="str">
        <f>"[gr]"&amp;E194</f>
        <v>[gr]Fakten zum Unternehmen</v>
      </c>
      <c r="L194" s="405"/>
      <c r="M194" s="409"/>
      <c r="N194" s="405"/>
      <c r="O194" s="405"/>
      <c r="P194" s="405"/>
      <c r="Q194" s="405"/>
      <c r="R194" s="405"/>
      <c r="S194" s="405"/>
      <c r="T194" s="405"/>
      <c r="U194" s="405"/>
      <c r="V194" s="405"/>
      <c r="W194" s="405"/>
      <c r="X194" s="405"/>
      <c r="Y194" s="405"/>
      <c r="Z194" s="405"/>
    </row>
    <row r="195" spans="1:26" ht="121.5" customHeight="1">
      <c r="A195" s="405"/>
      <c r="B195" s="405"/>
      <c r="C195" s="405"/>
      <c r="D195" s="407" t="str">
        <f t="shared" si="11"/>
        <v>Fill in the highlighted fields below. Where detailed information is not available, please enter estimates, otherwise the calculation will not be accurate</v>
      </c>
      <c r="E195" s="412" t="s">
        <v>1716</v>
      </c>
      <c r="F195" s="408" t="s">
        <v>1717</v>
      </c>
      <c r="G195" s="413" t="s">
        <v>1718</v>
      </c>
      <c r="H195" s="408" t="s">
        <v>1719</v>
      </c>
      <c r="I195" s="408" t="s">
        <v>1720</v>
      </c>
      <c r="J195" s="408" t="str">
        <f>"[pt]"&amp;E195</f>
        <v xml:space="preserve">[pt]Bitte füllen Sie die farblich markierten Felder mit Daten für den Bilanzierungszeitraum, meist das Geschäftsjahr, aus. Falls der Bilanzierungszeitraum länger als 1 Jahr ist können Sie auch ein Geschäftsjahr aus dem Bilanzierungszeitraum auswählen. Sollten dennoch keine konkreten Daten vorliegen bitte um grobe Schätzungen, da die Berechnung sonst fehlerhaft ist. </v>
      </c>
      <c r="K195" s="408" t="str">
        <f>"[gr]"&amp;E195</f>
        <v xml:space="preserve">[gr]Bitte füllen Sie die farblich markierten Felder mit Daten für den Bilanzierungszeitraum, meist das Geschäftsjahr, aus. Falls der Bilanzierungszeitraum länger als 1 Jahr ist können Sie auch ein Geschäftsjahr aus dem Bilanzierungszeitraum auswählen. Sollten dennoch keine konkreten Daten vorliegen bitte um grobe Schätzungen, da die Berechnung sonst fehlerhaft ist. </v>
      </c>
      <c r="L195" s="405"/>
      <c r="M195" s="409"/>
      <c r="N195" s="405"/>
      <c r="O195" s="405"/>
      <c r="P195" s="405"/>
      <c r="Q195" s="405"/>
      <c r="R195" s="405"/>
      <c r="S195" s="405"/>
      <c r="T195" s="405"/>
      <c r="U195" s="405"/>
      <c r="V195" s="405"/>
      <c r="W195" s="405"/>
      <c r="X195" s="405"/>
      <c r="Y195" s="405"/>
      <c r="Z195" s="405"/>
    </row>
    <row r="196" spans="1:26" ht="15.75" customHeight="1">
      <c r="A196" s="405"/>
      <c r="B196" s="405"/>
      <c r="C196" s="405"/>
      <c r="D196" s="407">
        <f t="shared" si="11"/>
        <v>0</v>
      </c>
      <c r="E196" s="408"/>
      <c r="F196" s="408"/>
      <c r="G196" s="413"/>
      <c r="H196" s="408"/>
      <c r="I196" s="408">
        <v>0</v>
      </c>
      <c r="J196" s="408"/>
      <c r="K196" s="408"/>
      <c r="L196" s="405"/>
      <c r="M196" s="409"/>
      <c r="N196" s="405"/>
      <c r="O196" s="405"/>
      <c r="P196" s="405"/>
      <c r="Q196" s="405"/>
      <c r="R196" s="405"/>
      <c r="S196" s="405"/>
      <c r="T196" s="405"/>
      <c r="U196" s="405"/>
      <c r="V196" s="405"/>
      <c r="W196" s="405"/>
      <c r="X196" s="405"/>
      <c r="Y196" s="405"/>
      <c r="Z196" s="405"/>
    </row>
    <row r="197" spans="1:26" ht="15.75" customHeight="1">
      <c r="A197" s="405"/>
      <c r="B197" s="405"/>
      <c r="C197" s="405"/>
      <c r="D197" s="407">
        <f t="shared" si="11"/>
        <v>0</v>
      </c>
      <c r="E197" s="408"/>
      <c r="F197" s="408"/>
      <c r="G197" s="413"/>
      <c r="H197" s="408"/>
      <c r="I197" s="408">
        <v>0</v>
      </c>
      <c r="J197" s="408"/>
      <c r="K197" s="408"/>
      <c r="L197" s="405"/>
      <c r="M197" s="409"/>
      <c r="N197" s="405"/>
      <c r="O197" s="405"/>
      <c r="P197" s="405"/>
      <c r="Q197" s="405"/>
      <c r="R197" s="405"/>
      <c r="S197" s="405"/>
      <c r="T197" s="405"/>
      <c r="U197" s="405"/>
      <c r="V197" s="405"/>
      <c r="W197" s="405"/>
      <c r="X197" s="405"/>
      <c r="Y197" s="405"/>
      <c r="Z197" s="405"/>
    </row>
    <row r="198" spans="1:26" ht="15.75" customHeight="1">
      <c r="A198" s="405"/>
      <c r="B198" s="405"/>
      <c r="C198" s="405"/>
      <c r="D198" s="407">
        <f t="shared" si="11"/>
        <v>0</v>
      </c>
      <c r="E198" s="408"/>
      <c r="F198" s="408"/>
      <c r="G198" s="413"/>
      <c r="H198" s="408"/>
      <c r="I198" s="408">
        <v>0</v>
      </c>
      <c r="J198" s="408"/>
      <c r="K198" s="408"/>
      <c r="L198" s="405"/>
      <c r="M198" s="409"/>
      <c r="N198" s="405"/>
      <c r="O198" s="405"/>
      <c r="P198" s="405"/>
      <c r="Q198" s="405"/>
      <c r="R198" s="405"/>
      <c r="S198" s="405"/>
      <c r="T198" s="405"/>
      <c r="U198" s="405"/>
      <c r="V198" s="405"/>
      <c r="W198" s="405"/>
      <c r="X198" s="405"/>
      <c r="Y198" s="405"/>
      <c r="Z198" s="405"/>
    </row>
    <row r="199" spans="1:26" ht="15.75" customHeight="1">
      <c r="A199" s="405"/>
      <c r="B199" s="405"/>
      <c r="C199" s="405"/>
      <c r="D199" s="407">
        <f t="shared" si="11"/>
        <v>0</v>
      </c>
      <c r="E199" s="408"/>
      <c r="F199" s="408"/>
      <c r="G199" s="413"/>
      <c r="H199" s="408"/>
      <c r="I199" s="408">
        <v>0</v>
      </c>
      <c r="J199" s="408"/>
      <c r="K199" s="408"/>
      <c r="L199" s="405"/>
      <c r="M199" s="409"/>
      <c r="N199" s="405"/>
      <c r="O199" s="405"/>
      <c r="P199" s="405"/>
      <c r="Q199" s="405"/>
      <c r="R199" s="405"/>
      <c r="S199" s="405"/>
      <c r="T199" s="405"/>
      <c r="U199" s="405"/>
      <c r="V199" s="405"/>
      <c r="W199" s="405"/>
      <c r="X199" s="405"/>
      <c r="Y199" s="405"/>
      <c r="Z199" s="405"/>
    </row>
    <row r="200" spans="1:26" ht="15.75" customHeight="1">
      <c r="A200" s="405"/>
      <c r="B200" s="405"/>
      <c r="C200" s="405"/>
      <c r="D200" s="407">
        <f t="shared" si="11"/>
        <v>0</v>
      </c>
      <c r="E200" s="408"/>
      <c r="F200" s="408"/>
      <c r="G200" s="413"/>
      <c r="H200" s="408"/>
      <c r="I200" s="408">
        <v>0</v>
      </c>
      <c r="J200" s="408"/>
      <c r="K200" s="408"/>
      <c r="L200" s="405"/>
      <c r="M200" s="409"/>
      <c r="N200" s="405"/>
      <c r="O200" s="405"/>
      <c r="P200" s="405"/>
      <c r="Q200" s="405"/>
      <c r="R200" s="405"/>
      <c r="S200" s="405"/>
      <c r="T200" s="405"/>
      <c r="U200" s="405"/>
      <c r="V200" s="405"/>
      <c r="W200" s="405"/>
      <c r="X200" s="405"/>
      <c r="Y200" s="405"/>
      <c r="Z200" s="405"/>
    </row>
    <row r="201" spans="1:26" ht="15.75" customHeight="1">
      <c r="A201" s="405"/>
      <c r="B201" s="405"/>
      <c r="C201" s="405"/>
      <c r="D201" s="407">
        <f t="shared" si="11"/>
        <v>0</v>
      </c>
      <c r="E201" s="408"/>
      <c r="F201" s="408"/>
      <c r="G201" s="413"/>
      <c r="H201" s="408"/>
      <c r="I201" s="408">
        <v>0</v>
      </c>
      <c r="J201" s="408"/>
      <c r="K201" s="408"/>
      <c r="L201" s="405"/>
      <c r="M201" s="409"/>
      <c r="N201" s="405"/>
      <c r="O201" s="405"/>
      <c r="P201" s="405"/>
      <c r="Q201" s="405"/>
      <c r="R201" s="405"/>
      <c r="S201" s="405"/>
      <c r="T201" s="405"/>
      <c r="U201" s="405"/>
      <c r="V201" s="405"/>
      <c r="W201" s="405"/>
      <c r="X201" s="405"/>
      <c r="Y201" s="405"/>
      <c r="Z201" s="405"/>
    </row>
    <row r="202" spans="1:26" ht="15.75" customHeight="1">
      <c r="A202" s="405"/>
      <c r="B202" s="405"/>
      <c r="C202" s="405"/>
      <c r="D202" s="407" t="str">
        <f t="shared" si="11"/>
        <v>Please enter</v>
      </c>
      <c r="E202" s="408" t="s">
        <v>1721</v>
      </c>
      <c r="F202" s="408" t="s">
        <v>1722</v>
      </c>
      <c r="G202" s="413" t="s">
        <v>1723</v>
      </c>
      <c r="H202" s="408" t="s">
        <v>1724</v>
      </c>
      <c r="I202" s="408" t="s">
        <v>1725</v>
      </c>
      <c r="J202" s="408" t="str">
        <f t="shared" ref="J202:J265" si="12">"[pt]"&amp;E202</f>
        <v>[pt]bitte einfügen</v>
      </c>
      <c r="K202" s="408" t="str">
        <f t="shared" ref="K202:K265" si="13">"[gr]"&amp;E202</f>
        <v>[gr]bitte einfügen</v>
      </c>
      <c r="L202" s="405"/>
      <c r="M202" s="409"/>
      <c r="N202" s="405"/>
      <c r="O202" s="405"/>
      <c r="P202" s="405"/>
      <c r="Q202" s="405"/>
      <c r="R202" s="405"/>
      <c r="S202" s="405"/>
      <c r="T202" s="405"/>
      <c r="U202" s="405"/>
      <c r="V202" s="405"/>
      <c r="W202" s="405"/>
      <c r="X202" s="405"/>
      <c r="Y202" s="405"/>
      <c r="Z202" s="405"/>
    </row>
    <row r="203" spans="1:26" ht="15.75" customHeight="1">
      <c r="A203" s="405"/>
      <c r="B203" s="405"/>
      <c r="C203" s="405"/>
      <c r="D203" s="407" t="str">
        <f t="shared" si="11"/>
        <v>Please choose</v>
      </c>
      <c r="E203" s="408" t="s">
        <v>1726</v>
      </c>
      <c r="F203" s="408" t="s">
        <v>1727</v>
      </c>
      <c r="G203" s="413" t="s">
        <v>1728</v>
      </c>
      <c r="H203" s="408" t="s">
        <v>1729</v>
      </c>
      <c r="I203" s="408" t="s">
        <v>1730</v>
      </c>
      <c r="J203" s="408" t="str">
        <f t="shared" si="12"/>
        <v>[pt]Bitte Auswählen</v>
      </c>
      <c r="K203" s="408" t="str">
        <f t="shared" si="13"/>
        <v>[gr]Bitte Auswählen</v>
      </c>
      <c r="L203" s="405"/>
      <c r="M203" s="409"/>
      <c r="N203" s="405"/>
      <c r="O203" s="405"/>
      <c r="P203" s="405"/>
      <c r="Q203" s="405"/>
      <c r="R203" s="405"/>
      <c r="S203" s="405"/>
      <c r="T203" s="405"/>
      <c r="U203" s="405"/>
      <c r="V203" s="405"/>
      <c r="W203" s="405"/>
      <c r="X203" s="405"/>
      <c r="Y203" s="405"/>
      <c r="Z203" s="405"/>
    </row>
    <row r="204" spans="1:26" ht="15.75" customHeight="1">
      <c r="A204" s="405"/>
      <c r="B204" s="405"/>
      <c r="C204" s="405"/>
      <c r="D204" s="407" t="str">
        <f t="shared" si="11"/>
        <v>Description of the weighting model</v>
      </c>
      <c r="E204" s="408" t="s">
        <v>1731</v>
      </c>
      <c r="F204" s="408" t="s">
        <v>1732</v>
      </c>
      <c r="G204" s="413" t="s">
        <v>1733</v>
      </c>
      <c r="H204" s="408" t="s">
        <v>1734</v>
      </c>
      <c r="I204" s="408" t="s">
        <v>1735</v>
      </c>
      <c r="J204" s="408" t="str">
        <f t="shared" si="12"/>
        <v>[pt]Beschreibung des Gewichtungsmodelles</v>
      </c>
      <c r="K204" s="408" t="str">
        <f t="shared" si="13"/>
        <v>[gr]Beschreibung des Gewichtungsmodelles</v>
      </c>
      <c r="L204" s="405"/>
      <c r="M204" s="409"/>
      <c r="N204" s="405"/>
      <c r="O204" s="405"/>
      <c r="P204" s="405"/>
      <c r="Q204" s="405"/>
      <c r="R204" s="405"/>
      <c r="S204" s="405"/>
      <c r="T204" s="405"/>
      <c r="U204" s="405"/>
      <c r="V204" s="405"/>
      <c r="W204" s="405"/>
      <c r="X204" s="405"/>
      <c r="Y204" s="405"/>
      <c r="Z204" s="405"/>
    </row>
    <row r="205" spans="1:26" ht="15.75" customHeight="1">
      <c r="A205" s="405"/>
      <c r="B205" s="405"/>
      <c r="C205" s="405"/>
      <c r="D205" s="407" t="str">
        <f t="shared" si="11"/>
        <v>Themes</v>
      </c>
      <c r="E205" s="408" t="s">
        <v>1736</v>
      </c>
      <c r="F205" s="408" t="s">
        <v>1737</v>
      </c>
      <c r="G205" s="413" t="s">
        <v>1738</v>
      </c>
      <c r="H205" s="408" t="s">
        <v>1739</v>
      </c>
      <c r="I205" s="408" t="s">
        <v>1740</v>
      </c>
      <c r="J205" s="408" t="str">
        <f t="shared" si="12"/>
        <v>[pt]Themen</v>
      </c>
      <c r="K205" s="408" t="str">
        <f t="shared" si="13"/>
        <v>[gr]Themen</v>
      </c>
      <c r="L205" s="405"/>
      <c r="M205" s="409"/>
      <c r="N205" s="405"/>
      <c r="O205" s="405"/>
      <c r="P205" s="405"/>
      <c r="Q205" s="405"/>
      <c r="R205" s="405"/>
      <c r="S205" s="405"/>
      <c r="T205" s="405"/>
      <c r="U205" s="405"/>
      <c r="V205" s="405"/>
      <c r="W205" s="405"/>
      <c r="X205" s="405"/>
      <c r="Y205" s="405"/>
      <c r="Z205" s="405"/>
    </row>
    <row r="206" spans="1:26" ht="28.5" customHeight="1">
      <c r="A206" s="405"/>
      <c r="B206" s="405"/>
      <c r="C206" s="405"/>
      <c r="D206" s="407" t="str">
        <f t="shared" si="11"/>
        <v>Values ►
Stakekolders ▼</v>
      </c>
      <c r="E206" s="445" t="s">
        <v>1741</v>
      </c>
      <c r="F206" s="445" t="s">
        <v>1742</v>
      </c>
      <c r="G206" s="445" t="s">
        <v>1743</v>
      </c>
      <c r="H206" s="408" t="s">
        <v>1744</v>
      </c>
      <c r="I206" s="408" t="s">
        <v>1745</v>
      </c>
      <c r="J206" s="408" t="str">
        <f t="shared" si="12"/>
        <v>[pt]Werte ►
Berührungsgruppe ▼</v>
      </c>
      <c r="K206" s="408" t="str">
        <f t="shared" si="13"/>
        <v>[gr]Werte ►
Berührungsgruppe ▼</v>
      </c>
      <c r="L206" s="405"/>
      <c r="M206" s="409"/>
      <c r="N206" s="405"/>
      <c r="O206" s="405"/>
      <c r="P206" s="405"/>
      <c r="Q206" s="405"/>
      <c r="R206" s="405"/>
      <c r="S206" s="405"/>
      <c r="T206" s="405"/>
      <c r="U206" s="405"/>
      <c r="V206" s="405"/>
      <c r="W206" s="405"/>
      <c r="X206" s="405"/>
      <c r="Y206" s="405"/>
      <c r="Z206" s="405"/>
    </row>
    <row r="207" spans="1:26" ht="15.75" customHeight="1">
      <c r="A207" s="405"/>
      <c r="B207" s="405"/>
      <c r="C207" s="405"/>
      <c r="D207" s="407" t="str">
        <f t="shared" si="11"/>
        <v>Stakekolders &amp; values</v>
      </c>
      <c r="E207" s="408" t="s">
        <v>1746</v>
      </c>
      <c r="F207" s="445" t="s">
        <v>1747</v>
      </c>
      <c r="G207" s="446" t="s">
        <v>1748</v>
      </c>
      <c r="H207" s="408" t="s">
        <v>1749</v>
      </c>
      <c r="I207" s="408" t="s">
        <v>1750</v>
      </c>
      <c r="J207" s="408" t="str">
        <f t="shared" si="12"/>
        <v>[pt]Berührungsgruppen &amp; Werte</v>
      </c>
      <c r="K207" s="408" t="str">
        <f t="shared" si="13"/>
        <v>[gr]Berührungsgruppen &amp; Werte</v>
      </c>
      <c r="L207" s="405"/>
      <c r="M207" s="409"/>
      <c r="N207" s="405"/>
      <c r="O207" s="405"/>
      <c r="P207" s="405"/>
      <c r="Q207" s="405"/>
      <c r="R207" s="405"/>
      <c r="S207" s="405"/>
      <c r="T207" s="405"/>
      <c r="U207" s="405"/>
      <c r="V207" s="405"/>
      <c r="W207" s="405"/>
      <c r="X207" s="405"/>
      <c r="Y207" s="405"/>
      <c r="Z207" s="405"/>
    </row>
    <row r="208" spans="1:26" ht="15.75" customHeight="1">
      <c r="A208" s="405"/>
      <c r="B208" s="405"/>
      <c r="C208" s="405"/>
      <c r="D208" s="407" t="str">
        <f t="shared" si="11"/>
        <v>General</v>
      </c>
      <c r="E208" s="408" t="s">
        <v>1751</v>
      </c>
      <c r="F208" s="408" t="s">
        <v>1752</v>
      </c>
      <c r="G208" s="413" t="s">
        <v>1753</v>
      </c>
      <c r="H208" s="408" t="s">
        <v>1753</v>
      </c>
      <c r="I208" s="408" t="s">
        <v>1754</v>
      </c>
      <c r="J208" s="408" t="str">
        <f t="shared" si="12"/>
        <v>[pt]Allgemein</v>
      </c>
      <c r="K208" s="408" t="str">
        <f t="shared" si="13"/>
        <v>[gr]Allgemein</v>
      </c>
      <c r="L208" s="405"/>
      <c r="M208" s="409"/>
      <c r="N208" s="405"/>
      <c r="O208" s="405"/>
      <c r="P208" s="405"/>
      <c r="Q208" s="405"/>
      <c r="R208" s="405"/>
      <c r="S208" s="405"/>
      <c r="T208" s="405"/>
      <c r="U208" s="405"/>
      <c r="V208" s="405"/>
      <c r="W208" s="405"/>
      <c r="X208" s="405"/>
      <c r="Y208" s="405"/>
      <c r="Z208" s="405"/>
    </row>
    <row r="209" spans="1:26" ht="15.75" customHeight="1">
      <c r="A209" s="405"/>
      <c r="B209" s="405"/>
      <c r="C209" s="405"/>
      <c r="D209" s="407" t="str">
        <f t="shared" si="11"/>
        <v>Notes</v>
      </c>
      <c r="E209" s="408" t="s">
        <v>1755</v>
      </c>
      <c r="F209" s="408" t="s">
        <v>1756</v>
      </c>
      <c r="G209" s="413" t="s">
        <v>20</v>
      </c>
      <c r="H209" s="408" t="s">
        <v>1757</v>
      </c>
      <c r="I209" s="408" t="s">
        <v>20</v>
      </c>
      <c r="J209" s="408" t="str">
        <f t="shared" si="12"/>
        <v>[pt]Anmerkungen</v>
      </c>
      <c r="K209" s="408" t="str">
        <f t="shared" si="13"/>
        <v>[gr]Anmerkungen</v>
      </c>
      <c r="L209" s="405"/>
      <c r="M209" s="409"/>
      <c r="N209" s="405"/>
      <c r="O209" s="405"/>
      <c r="P209" s="405"/>
      <c r="Q209" s="405"/>
      <c r="R209" s="405"/>
      <c r="S209" s="405"/>
      <c r="T209" s="405"/>
      <c r="U209" s="405"/>
      <c r="V209" s="405"/>
      <c r="W209" s="405"/>
      <c r="X209" s="405"/>
      <c r="Y209" s="405"/>
      <c r="Z209" s="405"/>
    </row>
    <row r="210" spans="1:26" ht="15.75" customHeight="1">
      <c r="A210" s="405"/>
      <c r="B210" s="405"/>
      <c r="C210" s="405"/>
      <c r="D210" s="407" t="str">
        <f t="shared" si="11"/>
        <v xml:space="preserve"> (scaled for STs)</v>
      </c>
      <c r="E210" s="408" t="s">
        <v>1758</v>
      </c>
      <c r="F210" s="408" t="s">
        <v>1759</v>
      </c>
      <c r="G210" s="413" t="s">
        <v>1760</v>
      </c>
      <c r="H210" s="408" t="s">
        <v>1761</v>
      </c>
      <c r="I210" s="408" t="s">
        <v>1762</v>
      </c>
      <c r="J210" s="408" t="str">
        <f t="shared" si="12"/>
        <v>[pt] (für EPUs skaliert)</v>
      </c>
      <c r="K210" s="408" t="str">
        <f t="shared" si="13"/>
        <v>[gr] (für EPUs skaliert)</v>
      </c>
      <c r="L210" s="405"/>
      <c r="M210" s="409"/>
      <c r="N210" s="405"/>
      <c r="O210" s="405"/>
      <c r="P210" s="405"/>
      <c r="Q210" s="405"/>
      <c r="R210" s="405"/>
      <c r="S210" s="405"/>
      <c r="T210" s="405"/>
      <c r="U210" s="405"/>
      <c r="V210" s="405"/>
      <c r="W210" s="405"/>
      <c r="X210" s="405"/>
      <c r="Y210" s="405"/>
      <c r="Z210" s="405"/>
    </row>
    <row r="211" spans="1:26" ht="15.75" customHeight="1">
      <c r="A211" s="405"/>
      <c r="B211" s="405"/>
      <c r="C211" s="405"/>
      <c r="D211" s="407" t="str">
        <f t="shared" si="11"/>
        <v xml:space="preserve"> (not relevant for STs)</v>
      </c>
      <c r="E211" s="408" t="s">
        <v>1763</v>
      </c>
      <c r="F211" s="408" t="s">
        <v>1764</v>
      </c>
      <c r="G211" s="413" t="s">
        <v>1765</v>
      </c>
      <c r="H211" s="408" t="s">
        <v>1766</v>
      </c>
      <c r="I211" s="408" t="s">
        <v>1767</v>
      </c>
      <c r="J211" s="408" t="str">
        <f t="shared" si="12"/>
        <v>[pt] (für EPUs nicht relevant)</v>
      </c>
      <c r="K211" s="408" t="str">
        <f t="shared" si="13"/>
        <v>[gr] (für EPUs nicht relevant)</v>
      </c>
      <c r="L211" s="405"/>
      <c r="M211" s="409"/>
      <c r="N211" s="405"/>
      <c r="O211" s="405"/>
      <c r="P211" s="405"/>
      <c r="Q211" s="405"/>
      <c r="R211" s="405"/>
      <c r="S211" s="405"/>
      <c r="T211" s="405"/>
      <c r="U211" s="405"/>
      <c r="V211" s="405"/>
      <c r="W211" s="405"/>
      <c r="X211" s="405"/>
      <c r="Y211" s="405"/>
      <c r="Z211" s="405"/>
    </row>
    <row r="212" spans="1:26" ht="15.75" customHeight="1">
      <c r="A212" s="405"/>
      <c r="B212" s="405"/>
      <c r="C212" s="405"/>
      <c r="D212" s="407" t="str">
        <f t="shared" si="11"/>
        <v>Note: This is not a certificate.</v>
      </c>
      <c r="E212" s="408" t="s">
        <v>1768</v>
      </c>
      <c r="F212" s="408" t="s">
        <v>1769</v>
      </c>
      <c r="G212" s="413" t="s">
        <v>1770</v>
      </c>
      <c r="H212" s="408" t="s">
        <v>1771</v>
      </c>
      <c r="I212" s="408" t="s">
        <v>1772</v>
      </c>
      <c r="J212" s="408" t="str">
        <f t="shared" si="12"/>
        <v>[pt]Anmerkung: Dies ist kein Testat.</v>
      </c>
      <c r="K212" s="408" t="str">
        <f t="shared" si="13"/>
        <v>[gr]Anmerkung: Dies ist kein Testat.</v>
      </c>
      <c r="L212" s="405"/>
      <c r="M212" s="409"/>
      <c r="N212" s="405"/>
      <c r="O212" s="405"/>
      <c r="P212" s="405"/>
      <c r="Q212" s="405"/>
      <c r="R212" s="405"/>
      <c r="S212" s="405"/>
      <c r="T212" s="405"/>
      <c r="U212" s="405"/>
      <c r="V212" s="405"/>
      <c r="W212" s="405"/>
      <c r="X212" s="405"/>
      <c r="Y212" s="405"/>
      <c r="Z212" s="405"/>
    </row>
    <row r="213" spans="1:26" ht="15.75" customHeight="1">
      <c r="A213" s="405"/>
      <c r="B213" s="405"/>
      <c r="C213" s="405"/>
      <c r="D213" s="407" t="str">
        <f t="shared" si="11"/>
        <v>COMMON GOOD MATRIX</v>
      </c>
      <c r="E213" s="408" t="s">
        <v>1773</v>
      </c>
      <c r="F213" s="408" t="s">
        <v>1774</v>
      </c>
      <c r="G213" s="413" t="s">
        <v>1775</v>
      </c>
      <c r="H213" s="408" t="s">
        <v>1776</v>
      </c>
      <c r="I213" s="408" t="s">
        <v>1777</v>
      </c>
      <c r="J213" s="408" t="str">
        <f t="shared" si="12"/>
        <v>[pt]GEMEINWOHL-MATRIX</v>
      </c>
      <c r="K213" s="408" t="str">
        <f t="shared" si="13"/>
        <v>[gr]GEMEINWOHL-MATRIX</v>
      </c>
      <c r="L213" s="405"/>
      <c r="M213" s="409"/>
      <c r="N213" s="405"/>
      <c r="O213" s="405"/>
      <c r="P213" s="405"/>
      <c r="Q213" s="405"/>
      <c r="R213" s="405"/>
      <c r="S213" s="405"/>
      <c r="T213" s="405"/>
      <c r="U213" s="405"/>
      <c r="V213" s="405"/>
      <c r="W213" s="405"/>
      <c r="X213" s="405"/>
      <c r="Y213" s="405"/>
      <c r="Z213" s="405"/>
    </row>
    <row r="214" spans="1:26" ht="15.75" customHeight="1">
      <c r="A214" s="405"/>
      <c r="B214" s="405"/>
      <c r="C214" s="405"/>
      <c r="D214" s="407" t="str">
        <f t="shared" si="11"/>
        <v>of</v>
      </c>
      <c r="E214" s="408" t="s">
        <v>1778</v>
      </c>
      <c r="F214" s="408" t="s">
        <v>1779</v>
      </c>
      <c r="G214" s="413" t="s">
        <v>1780</v>
      </c>
      <c r="H214" s="408" t="s">
        <v>1781</v>
      </c>
      <c r="I214" s="408" t="s">
        <v>1781</v>
      </c>
      <c r="J214" s="408" t="str">
        <f t="shared" si="12"/>
        <v xml:space="preserve">[pt] von </v>
      </c>
      <c r="K214" s="408" t="str">
        <f t="shared" si="13"/>
        <v xml:space="preserve">[gr] von </v>
      </c>
      <c r="L214" s="405"/>
      <c r="M214" s="409"/>
      <c r="N214" s="405"/>
      <c r="O214" s="405"/>
      <c r="P214" s="405"/>
      <c r="Q214" s="405"/>
      <c r="R214" s="405"/>
      <c r="S214" s="405"/>
      <c r="T214" s="405"/>
      <c r="U214" s="405"/>
      <c r="V214" s="405"/>
      <c r="W214" s="405"/>
      <c r="X214" s="405"/>
      <c r="Y214" s="405"/>
      <c r="Z214" s="405"/>
    </row>
    <row r="215" spans="1:26" ht="15.75" customHeight="1">
      <c r="A215" s="405"/>
      <c r="B215" s="405"/>
      <c r="C215" s="405"/>
      <c r="D215" s="407" t="str">
        <f t="shared" si="11"/>
        <v xml:space="preserve"> points</v>
      </c>
      <c r="E215" s="408" t="s">
        <v>1782</v>
      </c>
      <c r="F215" s="408" t="s">
        <v>1783</v>
      </c>
      <c r="G215" s="413" t="s">
        <v>1784</v>
      </c>
      <c r="H215" s="408" t="s">
        <v>1785</v>
      </c>
      <c r="I215" s="408" t="s">
        <v>1786</v>
      </c>
      <c r="J215" s="408" t="str">
        <f t="shared" si="12"/>
        <v>[pt] Punkten</v>
      </c>
      <c r="K215" s="408" t="str">
        <f t="shared" si="13"/>
        <v>[gr] Punkten</v>
      </c>
      <c r="L215" s="405"/>
      <c r="M215" s="409"/>
      <c r="N215" s="405"/>
      <c r="O215" s="405"/>
      <c r="P215" s="405"/>
      <c r="Q215" s="405"/>
      <c r="R215" s="405"/>
      <c r="S215" s="405"/>
      <c r="T215" s="405"/>
      <c r="U215" s="405"/>
      <c r="V215" s="405"/>
      <c r="W215" s="405"/>
      <c r="X215" s="405"/>
      <c r="Y215" s="405"/>
      <c r="Z215" s="405"/>
    </row>
    <row r="216" spans="1:26" ht="15.75" customHeight="1">
      <c r="A216" s="405"/>
      <c r="B216" s="405"/>
      <c r="C216" s="405"/>
      <c r="D216" s="407" t="str">
        <f t="shared" si="11"/>
        <v>Human dignity</v>
      </c>
      <c r="E216" s="408" t="s">
        <v>1787</v>
      </c>
      <c r="F216" s="408" t="s">
        <v>1788</v>
      </c>
      <c r="G216" s="413" t="s">
        <v>1789</v>
      </c>
      <c r="H216" s="408" t="s">
        <v>1790</v>
      </c>
      <c r="I216" s="408" t="s">
        <v>1791</v>
      </c>
      <c r="J216" s="408" t="str">
        <f t="shared" si="12"/>
        <v>[pt]Menschenwürde</v>
      </c>
      <c r="K216" s="408" t="str">
        <f t="shared" si="13"/>
        <v>[gr]Menschenwürde</v>
      </c>
      <c r="L216" s="405"/>
      <c r="M216" s="409"/>
      <c r="N216" s="405"/>
      <c r="O216" s="405"/>
      <c r="P216" s="405"/>
      <c r="Q216" s="405"/>
      <c r="R216" s="405"/>
      <c r="S216" s="405"/>
      <c r="T216" s="405"/>
      <c r="U216" s="405"/>
      <c r="V216" s="405"/>
      <c r="W216" s="405"/>
      <c r="X216" s="405"/>
      <c r="Y216" s="405"/>
      <c r="Z216" s="405"/>
    </row>
    <row r="217" spans="1:26" ht="15.75" customHeight="1">
      <c r="A217" s="405"/>
      <c r="B217" s="405"/>
      <c r="C217" s="405"/>
      <c r="D217" s="407" t="str">
        <f t="shared" si="11"/>
        <v>Solidarity &amp; social justice</v>
      </c>
      <c r="E217" s="408" t="s">
        <v>1792</v>
      </c>
      <c r="F217" s="408" t="s">
        <v>1793</v>
      </c>
      <c r="G217" s="413" t="s">
        <v>1794</v>
      </c>
      <c r="H217" s="408" t="s">
        <v>1795</v>
      </c>
      <c r="I217" s="408" t="s">
        <v>1796</v>
      </c>
      <c r="J217" s="408" t="str">
        <f t="shared" si="12"/>
        <v>[pt]Solidarität &amp; Gerechtigkeit</v>
      </c>
      <c r="K217" s="408" t="str">
        <f t="shared" si="13"/>
        <v>[gr]Solidarität &amp; Gerechtigkeit</v>
      </c>
      <c r="L217" s="405"/>
      <c r="M217" s="409"/>
      <c r="N217" s="405"/>
      <c r="O217" s="405"/>
      <c r="P217" s="405"/>
      <c r="Q217" s="405"/>
      <c r="R217" s="405"/>
      <c r="S217" s="405"/>
      <c r="T217" s="405"/>
      <c r="U217" s="405"/>
      <c r="V217" s="405"/>
      <c r="W217" s="405"/>
      <c r="X217" s="405"/>
      <c r="Y217" s="405"/>
      <c r="Z217" s="405"/>
    </row>
    <row r="218" spans="1:26" ht="15.75" customHeight="1">
      <c r="A218" s="405"/>
      <c r="B218" s="405"/>
      <c r="C218" s="405"/>
      <c r="D218" s="407" t="str">
        <f t="shared" si="11"/>
        <v>Environmental sustainability</v>
      </c>
      <c r="E218" s="408" t="s">
        <v>1797</v>
      </c>
      <c r="F218" s="408" t="s">
        <v>1798</v>
      </c>
      <c r="G218" s="413" t="s">
        <v>1799</v>
      </c>
      <c r="H218" s="408" t="s">
        <v>1800</v>
      </c>
      <c r="I218" s="408" t="s">
        <v>1801</v>
      </c>
      <c r="J218" s="408" t="str">
        <f t="shared" si="12"/>
        <v>[pt]Ökologische Nachhaltigkeit</v>
      </c>
      <c r="K218" s="408" t="str">
        <f t="shared" si="13"/>
        <v>[gr]Ökologische Nachhaltigkeit</v>
      </c>
      <c r="L218" s="405"/>
      <c r="M218" s="409"/>
      <c r="N218" s="405"/>
      <c r="O218" s="405"/>
      <c r="P218" s="405"/>
      <c r="Q218" s="405"/>
      <c r="R218" s="405"/>
      <c r="S218" s="405"/>
      <c r="T218" s="405"/>
      <c r="U218" s="405"/>
      <c r="V218" s="405"/>
      <c r="W218" s="405"/>
      <c r="X218" s="405"/>
      <c r="Y218" s="405"/>
      <c r="Z218" s="405"/>
    </row>
    <row r="219" spans="1:26" ht="15.75" customHeight="1">
      <c r="A219" s="405"/>
      <c r="B219" s="405"/>
      <c r="C219" s="405"/>
      <c r="D219" s="407" t="str">
        <f t="shared" si="11"/>
        <v>Transparency &amp; co-determination</v>
      </c>
      <c r="E219" s="408" t="s">
        <v>1802</v>
      </c>
      <c r="F219" s="408" t="s">
        <v>1803</v>
      </c>
      <c r="G219" s="413" t="s">
        <v>1804</v>
      </c>
      <c r="H219" s="408" t="s">
        <v>1805</v>
      </c>
      <c r="I219" s="408" t="s">
        <v>1806</v>
      </c>
      <c r="J219" s="408" t="str">
        <f t="shared" si="12"/>
        <v>[pt]Transparenz &amp; Mitentscheidung</v>
      </c>
      <c r="K219" s="408" t="str">
        <f t="shared" si="13"/>
        <v>[gr]Transparenz &amp; Mitentscheidung</v>
      </c>
      <c r="L219" s="405"/>
      <c r="M219" s="409"/>
      <c r="N219" s="405"/>
      <c r="O219" s="405"/>
      <c r="P219" s="405"/>
      <c r="Q219" s="405"/>
      <c r="R219" s="405"/>
      <c r="S219" s="405"/>
      <c r="T219" s="405"/>
      <c r="U219" s="405"/>
      <c r="V219" s="405"/>
      <c r="W219" s="405"/>
      <c r="X219" s="405"/>
      <c r="Y219" s="405"/>
      <c r="Z219" s="405"/>
    </row>
    <row r="220" spans="1:26" ht="15.75" customHeight="1">
      <c r="A220" s="405"/>
      <c r="B220" s="405"/>
      <c r="C220" s="405"/>
      <c r="D220" s="407" t="str">
        <f t="shared" si="11"/>
        <v>Common Good Star for</v>
      </c>
      <c r="E220" s="408" t="s">
        <v>1807</v>
      </c>
      <c r="F220" s="408" t="s">
        <v>1808</v>
      </c>
      <c r="G220" s="413" t="s">
        <v>1809</v>
      </c>
      <c r="H220" s="408" t="s">
        <v>1810</v>
      </c>
      <c r="I220" s="408" t="s">
        <v>1811</v>
      </c>
      <c r="J220" s="408" t="str">
        <f t="shared" si="12"/>
        <v>[pt]Gemeinwohl-Stern für</v>
      </c>
      <c r="K220" s="408" t="str">
        <f t="shared" si="13"/>
        <v>[gr]Gemeinwohl-Stern für</v>
      </c>
      <c r="L220" s="405"/>
      <c r="M220" s="409"/>
      <c r="N220" s="405"/>
      <c r="O220" s="405"/>
      <c r="P220" s="405"/>
      <c r="Q220" s="405"/>
      <c r="R220" s="405"/>
      <c r="S220" s="405"/>
      <c r="T220" s="405"/>
      <c r="U220" s="405"/>
      <c r="V220" s="405"/>
      <c r="W220" s="405"/>
      <c r="X220" s="405"/>
      <c r="Y220" s="405"/>
      <c r="Z220" s="405"/>
    </row>
    <row r="221" spans="1:26" ht="15.75" customHeight="1">
      <c r="A221" s="405"/>
      <c r="B221" s="405"/>
      <c r="C221" s="405"/>
      <c r="D221" s="407" t="str">
        <f t="shared" si="11"/>
        <v>BALANCE OVERVIEW</v>
      </c>
      <c r="E221" s="408" t="s">
        <v>1812</v>
      </c>
      <c r="F221" s="408" t="s">
        <v>1813</v>
      </c>
      <c r="G221" s="413" t="s">
        <v>1814</v>
      </c>
      <c r="H221" s="408" t="s">
        <v>1815</v>
      </c>
      <c r="I221" s="408" t="s">
        <v>1816</v>
      </c>
      <c r="J221" s="408" t="str">
        <f t="shared" si="12"/>
        <v>[pt]BILANZ-ÜBERSICHT</v>
      </c>
      <c r="K221" s="408" t="str">
        <f t="shared" si="13"/>
        <v>[gr]BILANZ-ÜBERSICHT</v>
      </c>
      <c r="L221" s="405"/>
      <c r="M221" s="409"/>
      <c r="N221" s="405"/>
      <c r="O221" s="405"/>
      <c r="P221" s="405"/>
      <c r="Q221" s="405"/>
      <c r="R221" s="405"/>
      <c r="S221" s="405"/>
      <c r="T221" s="405"/>
      <c r="U221" s="405"/>
      <c r="V221" s="405"/>
      <c r="W221" s="405"/>
      <c r="X221" s="405"/>
      <c r="Y221" s="405"/>
      <c r="Z221" s="405"/>
    </row>
    <row r="222" spans="1:26" ht="15.75" customHeight="1">
      <c r="A222" s="405"/>
      <c r="B222" s="405"/>
      <c r="C222" s="405"/>
      <c r="D222" s="407" t="str">
        <f t="shared" si="11"/>
        <v>TRANSPARENCY &amp; CO-DETERMINATION</v>
      </c>
      <c r="E222" s="408" t="s">
        <v>1817</v>
      </c>
      <c r="F222" s="408" t="s">
        <v>1818</v>
      </c>
      <c r="G222" s="413" t="s">
        <v>1819</v>
      </c>
      <c r="H222" s="408" t="s">
        <v>1820</v>
      </c>
      <c r="I222" s="408" t="s">
        <v>1821</v>
      </c>
      <c r="J222" s="408" t="str">
        <f t="shared" si="12"/>
        <v>[pt]MITBESTIMMUNG UND TRANSPARENZ</v>
      </c>
      <c r="K222" s="408" t="str">
        <f t="shared" si="13"/>
        <v>[gr]MITBESTIMMUNG UND TRANSPARENZ</v>
      </c>
      <c r="L222" s="405"/>
      <c r="M222" s="409"/>
      <c r="N222" s="405"/>
      <c r="O222" s="405"/>
      <c r="P222" s="405"/>
      <c r="Q222" s="405"/>
      <c r="R222" s="405"/>
      <c r="S222" s="405"/>
      <c r="T222" s="405"/>
      <c r="U222" s="405"/>
      <c r="V222" s="405"/>
      <c r="W222" s="405"/>
      <c r="X222" s="405"/>
      <c r="Y222" s="405"/>
      <c r="Z222" s="405"/>
    </row>
    <row r="223" spans="1:26" ht="15.75" customHeight="1">
      <c r="A223" s="405"/>
      <c r="B223" s="405"/>
      <c r="C223" s="405"/>
      <c r="D223" s="407" t="str">
        <f t="shared" si="11"/>
        <v>HUMAN DIGNITY</v>
      </c>
      <c r="E223" s="408" t="s">
        <v>1822</v>
      </c>
      <c r="F223" s="408" t="s">
        <v>1823</v>
      </c>
      <c r="G223" s="413" t="s">
        <v>1824</v>
      </c>
      <c r="H223" s="408" t="s">
        <v>1825</v>
      </c>
      <c r="I223" s="408" t="s">
        <v>1826</v>
      </c>
      <c r="J223" s="408" t="str">
        <f t="shared" si="12"/>
        <v>[pt]MENSCHENWÜRDE</v>
      </c>
      <c r="K223" s="408" t="str">
        <f t="shared" si="13"/>
        <v>[gr]MENSCHENWÜRDE</v>
      </c>
      <c r="L223" s="405"/>
      <c r="M223" s="409"/>
      <c r="N223" s="405"/>
      <c r="O223" s="405"/>
      <c r="P223" s="405"/>
      <c r="Q223" s="405"/>
      <c r="R223" s="405"/>
      <c r="S223" s="405"/>
      <c r="T223" s="405"/>
      <c r="U223" s="405"/>
      <c r="V223" s="405"/>
      <c r="W223" s="405"/>
      <c r="X223" s="405"/>
      <c r="Y223" s="405"/>
      <c r="Z223" s="405"/>
    </row>
    <row r="224" spans="1:26" ht="15.75" customHeight="1">
      <c r="A224" s="405"/>
      <c r="B224" s="405"/>
      <c r="C224" s="405"/>
      <c r="D224" s="407" t="str">
        <f t="shared" si="11"/>
        <v>SOLIDARITY</v>
      </c>
      <c r="E224" s="408" t="s">
        <v>1827</v>
      </c>
      <c r="F224" s="408" t="s">
        <v>1828</v>
      </c>
      <c r="G224" s="413" t="s">
        <v>1829</v>
      </c>
      <c r="H224" s="408" t="s">
        <v>1830</v>
      </c>
      <c r="I224" s="408" t="s">
        <v>1831</v>
      </c>
      <c r="J224" s="408" t="str">
        <f t="shared" si="12"/>
        <v>[pt]SOLIDARITÄT</v>
      </c>
      <c r="K224" s="408" t="str">
        <f t="shared" si="13"/>
        <v>[gr]SOLIDARITÄT</v>
      </c>
      <c r="L224" s="405"/>
      <c r="M224" s="409"/>
      <c r="N224" s="405"/>
      <c r="O224" s="405"/>
      <c r="P224" s="405"/>
      <c r="Q224" s="405"/>
      <c r="R224" s="405"/>
      <c r="S224" s="405"/>
      <c r="T224" s="405"/>
      <c r="U224" s="405"/>
      <c r="V224" s="405"/>
      <c r="W224" s="405"/>
      <c r="X224" s="405"/>
      <c r="Y224" s="405"/>
      <c r="Z224" s="405"/>
    </row>
    <row r="225" spans="1:26" ht="15.75" customHeight="1">
      <c r="A225" s="405"/>
      <c r="B225" s="405"/>
      <c r="C225" s="405"/>
      <c r="D225" s="407" t="str">
        <f t="shared" si="11"/>
        <v>ENVIRONMENTAL SUSTAINABILITY</v>
      </c>
      <c r="E225" s="408" t="s">
        <v>1832</v>
      </c>
      <c r="F225" s="408" t="s">
        <v>1833</v>
      </c>
      <c r="G225" s="413" t="s">
        <v>1834</v>
      </c>
      <c r="H225" s="408" t="s">
        <v>1835</v>
      </c>
      <c r="I225" s="408" t="s">
        <v>1836</v>
      </c>
      <c r="J225" s="408" t="str">
        <f t="shared" si="12"/>
        <v>[pt]ÖKOLOGISCHE NACHHALTIGKEIT</v>
      </c>
      <c r="K225" s="408" t="str">
        <f t="shared" si="13"/>
        <v>[gr]ÖKOLOGISCHE NACHHALTIGKEIT</v>
      </c>
      <c r="L225" s="405"/>
      <c r="M225" s="409"/>
      <c r="N225" s="405"/>
      <c r="O225" s="405"/>
      <c r="P225" s="405"/>
      <c r="Q225" s="405"/>
      <c r="R225" s="405"/>
      <c r="S225" s="405"/>
      <c r="T225" s="405"/>
      <c r="U225" s="405"/>
      <c r="V225" s="405"/>
      <c r="W225" s="405"/>
      <c r="X225" s="405"/>
      <c r="Y225" s="405"/>
      <c r="Z225" s="405"/>
    </row>
    <row r="226" spans="1:26" ht="15.75" customHeight="1">
      <c r="A226" s="405"/>
      <c r="B226" s="405"/>
      <c r="C226" s="405"/>
      <c r="D226" s="407" t="str">
        <f t="shared" si="11"/>
        <v>SOCIAL JUSTICE</v>
      </c>
      <c r="E226" s="408" t="s">
        <v>1837</v>
      </c>
      <c r="F226" s="408" t="s">
        <v>1838</v>
      </c>
      <c r="G226" s="413" t="s">
        <v>1839</v>
      </c>
      <c r="H226" s="408" t="s">
        <v>1840</v>
      </c>
      <c r="I226" s="408" t="s">
        <v>1841</v>
      </c>
      <c r="J226" s="408" t="str">
        <f t="shared" si="12"/>
        <v>[pt]SOZIALE GERECHTIGKEIT</v>
      </c>
      <c r="K226" s="408" t="str">
        <f t="shared" si="13"/>
        <v>[gr]SOZIALE GERECHTIGKEIT</v>
      </c>
      <c r="L226" s="405"/>
      <c r="M226" s="409"/>
      <c r="N226" s="405"/>
      <c r="O226" s="405"/>
      <c r="P226" s="405"/>
      <c r="Q226" s="405"/>
      <c r="R226" s="405"/>
      <c r="S226" s="405"/>
      <c r="T226" s="405"/>
      <c r="U226" s="405"/>
      <c r="V226" s="405"/>
      <c r="W226" s="405"/>
      <c r="X226" s="405"/>
      <c r="Y226" s="405"/>
      <c r="Z226" s="405"/>
    </row>
    <row r="227" spans="1:26" ht="15.75" customHeight="1">
      <c r="A227" s="405"/>
      <c r="B227" s="405"/>
      <c r="C227" s="405"/>
      <c r="D227" s="407" t="str">
        <f t="shared" si="11"/>
        <v>TRANSPARENCY &amp; CO-DETERMINATION</v>
      </c>
      <c r="E227" s="408" t="s">
        <v>1817</v>
      </c>
      <c r="F227" s="408" t="s">
        <v>1818</v>
      </c>
      <c r="G227" s="413" t="s">
        <v>1819</v>
      </c>
      <c r="H227" s="408" t="s">
        <v>1820</v>
      </c>
      <c r="I227" s="408" t="s">
        <v>1821</v>
      </c>
      <c r="J227" s="408" t="str">
        <f t="shared" si="12"/>
        <v>[pt]MITBESTIMMUNG UND TRANSPARENZ</v>
      </c>
      <c r="K227" s="408" t="str">
        <f t="shared" si="13"/>
        <v>[gr]MITBESTIMMUNG UND TRANSPARENZ</v>
      </c>
      <c r="L227" s="405"/>
      <c r="M227" s="409"/>
      <c r="N227" s="405"/>
      <c r="O227" s="405"/>
      <c r="P227" s="405"/>
      <c r="Q227" s="405"/>
      <c r="R227" s="405"/>
      <c r="S227" s="405"/>
      <c r="T227" s="405"/>
      <c r="U227" s="405"/>
      <c r="V227" s="405"/>
      <c r="W227" s="405"/>
      <c r="X227" s="405"/>
      <c r="Y227" s="405"/>
      <c r="Z227" s="405"/>
    </row>
    <row r="228" spans="1:26" ht="15.75" customHeight="1">
      <c r="A228" s="405"/>
      <c r="B228" s="405"/>
      <c r="C228" s="405"/>
      <c r="D228" s="407" t="str">
        <f t="shared" si="11"/>
        <v>TOTAL</v>
      </c>
      <c r="E228" s="408" t="s">
        <v>1842</v>
      </c>
      <c r="F228" s="408" t="s">
        <v>1843</v>
      </c>
      <c r="G228" s="413" t="s">
        <v>1844</v>
      </c>
      <c r="H228" s="408" t="s">
        <v>1844</v>
      </c>
      <c r="I228" s="408" t="s">
        <v>1844</v>
      </c>
      <c r="J228" s="408" t="str">
        <f t="shared" si="12"/>
        <v>[pt]SUMME</v>
      </c>
      <c r="K228" s="408" t="str">
        <f t="shared" si="13"/>
        <v>[gr]SUMME</v>
      </c>
      <c r="L228" s="405"/>
      <c r="M228" s="409"/>
      <c r="N228" s="405"/>
      <c r="O228" s="405"/>
      <c r="P228" s="405"/>
      <c r="Q228" s="405"/>
      <c r="R228" s="405"/>
      <c r="S228" s="405"/>
      <c r="T228" s="405"/>
      <c r="U228" s="405"/>
      <c r="V228" s="405"/>
      <c r="W228" s="405"/>
      <c r="X228" s="405"/>
      <c r="Y228" s="405"/>
      <c r="Z228" s="405"/>
    </row>
    <row r="229" spans="1:26" ht="15.75" customHeight="1">
      <c r="A229" s="405"/>
      <c r="B229" s="405"/>
      <c r="C229" s="405"/>
      <c r="D229" s="407" t="str">
        <f t="shared" si="11"/>
        <v>(scaled for STs)</v>
      </c>
      <c r="E229" s="408" t="s">
        <v>1845</v>
      </c>
      <c r="F229" s="408" t="s">
        <v>1846</v>
      </c>
      <c r="G229" s="413" t="s">
        <v>1847</v>
      </c>
      <c r="H229" s="408" t="s">
        <v>1761</v>
      </c>
      <c r="I229" s="408" t="s">
        <v>1762</v>
      </c>
      <c r="J229" s="408" t="str">
        <f t="shared" si="12"/>
        <v>[pt](für EPUs skaliert)</v>
      </c>
      <c r="K229" s="408" t="str">
        <f t="shared" si="13"/>
        <v>[gr](für EPUs skaliert)</v>
      </c>
      <c r="L229" s="405"/>
      <c r="M229" s="409"/>
      <c r="N229" s="405"/>
      <c r="O229" s="405"/>
      <c r="P229" s="405"/>
      <c r="Q229" s="405"/>
      <c r="R229" s="405"/>
      <c r="S229" s="405"/>
      <c r="T229" s="405"/>
      <c r="U229" s="405"/>
      <c r="V229" s="405"/>
      <c r="W229" s="405"/>
      <c r="X229" s="405"/>
      <c r="Y229" s="405"/>
      <c r="Z229" s="405"/>
    </row>
    <row r="230" spans="1:26" ht="15.75" customHeight="1">
      <c r="A230" s="405"/>
      <c r="B230" s="405"/>
      <c r="C230" s="405"/>
      <c r="D230" s="407" t="str">
        <f t="shared" si="11"/>
        <v>Documentation of assessment</v>
      </c>
      <c r="E230" s="408" t="s">
        <v>1848</v>
      </c>
      <c r="F230" s="408" t="s">
        <v>1849</v>
      </c>
      <c r="G230" s="413" t="s">
        <v>1850</v>
      </c>
      <c r="H230" s="408" t="s">
        <v>1851</v>
      </c>
      <c r="I230" s="408" t="s">
        <v>1852</v>
      </c>
      <c r="J230" s="408" t="str">
        <f t="shared" si="12"/>
        <v>[pt]Dokumentation der Bewertung</v>
      </c>
      <c r="K230" s="408" t="str">
        <f t="shared" si="13"/>
        <v>[gr]Dokumentation der Bewertung</v>
      </c>
      <c r="L230" s="405"/>
      <c r="M230" s="409"/>
      <c r="N230" s="405"/>
      <c r="O230" s="405"/>
      <c r="P230" s="405"/>
      <c r="Q230" s="405"/>
      <c r="R230" s="405"/>
      <c r="S230" s="405"/>
      <c r="T230" s="405"/>
      <c r="U230" s="405"/>
      <c r="V230" s="405"/>
      <c r="W230" s="405"/>
      <c r="X230" s="405"/>
      <c r="Y230" s="405"/>
      <c r="Z230" s="405"/>
    </row>
    <row r="231" spans="1:26" ht="15.75" customHeight="1">
      <c r="A231" s="405"/>
      <c r="B231" s="405"/>
      <c r="C231" s="405"/>
      <c r="D231" s="407" t="str">
        <f t="shared" ref="D231:D294" si="14">HLOOKUP($C$1,$E$1:$X$4910,ROW(D231))</f>
        <v>Self-assessment</v>
      </c>
      <c r="E231" s="408" t="s">
        <v>1853</v>
      </c>
      <c r="F231" s="408" t="s">
        <v>1854</v>
      </c>
      <c r="G231" s="413" t="s">
        <v>1855</v>
      </c>
      <c r="H231" s="408" t="s">
        <v>1856</v>
      </c>
      <c r="I231" s="408" t="s">
        <v>1857</v>
      </c>
      <c r="J231" s="408" t="str">
        <f t="shared" si="12"/>
        <v>[pt]Selbsteinschätzung</v>
      </c>
      <c r="K231" s="408" t="str">
        <f t="shared" si="13"/>
        <v>[gr]Selbsteinschätzung</v>
      </c>
      <c r="L231" s="405"/>
      <c r="M231" s="409"/>
      <c r="N231" s="405"/>
      <c r="O231" s="405"/>
      <c r="P231" s="405"/>
      <c r="Q231" s="405"/>
      <c r="R231" s="405"/>
      <c r="S231" s="405"/>
      <c r="T231" s="405"/>
      <c r="U231" s="405"/>
      <c r="V231" s="405"/>
      <c r="W231" s="405"/>
      <c r="X231" s="405"/>
      <c r="Y231" s="405"/>
      <c r="Z231" s="405"/>
    </row>
    <row r="232" spans="1:26" ht="15.75" customHeight="1">
      <c r="A232" s="405"/>
      <c r="B232" s="405"/>
      <c r="C232" s="405"/>
      <c r="D232" s="407" t="str">
        <f t="shared" si="14"/>
        <v>Peer-assessment</v>
      </c>
      <c r="E232" s="447" t="s">
        <v>1858</v>
      </c>
      <c r="F232" s="447" t="s">
        <v>1859</v>
      </c>
      <c r="G232" s="448" t="s">
        <v>1860</v>
      </c>
      <c r="H232" s="408" t="s">
        <v>1861</v>
      </c>
      <c r="I232" s="408" t="s">
        <v>1862</v>
      </c>
      <c r="J232" s="408" t="str">
        <f t="shared" si="12"/>
        <v>[pt]Peer-Evaluation</v>
      </c>
      <c r="K232" s="408" t="str">
        <f t="shared" si="13"/>
        <v>[gr]Peer-Evaluation</v>
      </c>
      <c r="L232" s="405"/>
      <c r="M232" s="409"/>
      <c r="N232" s="405"/>
      <c r="O232" s="405"/>
      <c r="P232" s="405"/>
      <c r="Q232" s="405"/>
      <c r="R232" s="405"/>
      <c r="S232" s="405"/>
      <c r="T232" s="405"/>
      <c r="U232" s="405"/>
      <c r="V232" s="405"/>
      <c r="W232" s="405"/>
      <c r="X232" s="405"/>
      <c r="Y232" s="405"/>
      <c r="Z232" s="405"/>
    </row>
    <row r="233" spans="1:26" ht="15.75" customHeight="1">
      <c r="A233" s="405"/>
      <c r="B233" s="405"/>
      <c r="C233" s="405"/>
      <c r="D233" s="407" t="str">
        <f t="shared" si="14"/>
        <v>Provisional audit assessment</v>
      </c>
      <c r="E233" s="447" t="s">
        <v>1863</v>
      </c>
      <c r="F233" s="447" t="s">
        <v>1864</v>
      </c>
      <c r="G233" s="448" t="s">
        <v>1865</v>
      </c>
      <c r="H233" s="408" t="s">
        <v>1866</v>
      </c>
      <c r="I233" s="408" t="s">
        <v>1867</v>
      </c>
      <c r="J233" s="408" t="str">
        <f t="shared" si="12"/>
        <v>[pt]Provisorische Bewertung des externen Audits</v>
      </c>
      <c r="K233" s="408" t="str">
        <f t="shared" si="13"/>
        <v>[gr]Provisorische Bewertung des externen Audits</v>
      </c>
      <c r="L233" s="405"/>
      <c r="M233" s="409"/>
      <c r="N233" s="405"/>
      <c r="O233" s="405"/>
      <c r="P233" s="405"/>
      <c r="Q233" s="405"/>
      <c r="R233" s="405"/>
      <c r="S233" s="405"/>
      <c r="T233" s="405"/>
      <c r="U233" s="405"/>
      <c r="V233" s="405"/>
      <c r="W233" s="405"/>
      <c r="X233" s="405"/>
      <c r="Y233" s="405"/>
      <c r="Z233" s="405"/>
    </row>
    <row r="234" spans="1:26" ht="15.75" customHeight="1">
      <c r="A234" s="405"/>
      <c r="B234" s="405"/>
      <c r="C234" s="405"/>
      <c r="D234" s="407" t="str">
        <f t="shared" si="14"/>
        <v>Agreed audit assessment</v>
      </c>
      <c r="E234" s="447" t="s">
        <v>1868</v>
      </c>
      <c r="F234" s="447" t="s">
        <v>1869</v>
      </c>
      <c r="G234" s="448" t="s">
        <v>1870</v>
      </c>
      <c r="H234" s="408" t="s">
        <v>1871</v>
      </c>
      <c r="I234" s="408" t="s">
        <v>1872</v>
      </c>
      <c r="J234" s="408" t="str">
        <f t="shared" si="12"/>
        <v>[pt]Definitive Bewertung externen Audits /Peer</v>
      </c>
      <c r="K234" s="408" t="str">
        <f t="shared" si="13"/>
        <v>[gr]Definitive Bewertung externen Audits /Peer</v>
      </c>
      <c r="L234" s="405"/>
      <c r="M234" s="409"/>
      <c r="N234" s="405"/>
      <c r="O234" s="405"/>
      <c r="P234" s="405"/>
      <c r="Q234" s="405"/>
      <c r="R234" s="405"/>
      <c r="S234" s="405"/>
      <c r="T234" s="405"/>
      <c r="U234" s="405"/>
      <c r="V234" s="405"/>
      <c r="W234" s="405"/>
      <c r="X234" s="405"/>
      <c r="Y234" s="405"/>
      <c r="Z234" s="405"/>
    </row>
    <row r="235" spans="1:26" ht="15.75" customHeight="1">
      <c r="A235" s="405"/>
      <c r="B235" s="405"/>
      <c r="C235" s="405"/>
      <c r="D235" s="407" t="str">
        <f t="shared" si="14"/>
        <v>Password for EXCEL sheet protection "ebc"</v>
      </c>
      <c r="E235" s="408" t="s">
        <v>1873</v>
      </c>
      <c r="F235" s="408" t="s">
        <v>1874</v>
      </c>
      <c r="G235" s="413" t="s">
        <v>1875</v>
      </c>
      <c r="H235" s="408" t="s">
        <v>1876</v>
      </c>
      <c r="I235" s="408" t="s">
        <v>1877</v>
      </c>
      <c r="J235" s="408" t="str">
        <f t="shared" si="12"/>
        <v>[pt]Passwort für den Schutz der Tabellen: „ebc“</v>
      </c>
      <c r="K235" s="408" t="str">
        <f t="shared" si="13"/>
        <v>[gr]Passwort für den Schutz der Tabellen: „ebc“</v>
      </c>
      <c r="L235" s="405"/>
      <c r="M235" s="409"/>
      <c r="N235" s="405"/>
      <c r="O235" s="405"/>
      <c r="P235" s="405"/>
      <c r="Q235" s="405"/>
      <c r="R235" s="405"/>
      <c r="S235" s="405"/>
      <c r="T235" s="405"/>
      <c r="U235" s="405"/>
      <c r="V235" s="405"/>
      <c r="W235" s="405"/>
      <c r="X235" s="405"/>
      <c r="Y235" s="405"/>
      <c r="Z235" s="405"/>
    </row>
    <row r="236" spans="1:26" ht="15.75" customHeight="1">
      <c r="A236" s="405"/>
      <c r="B236" s="405"/>
      <c r="C236">
        <v>3</v>
      </c>
      <c r="D236" s="407" t="str">
        <f t="shared" si="14"/>
        <v>high</v>
      </c>
      <c r="E236" s="408" t="s">
        <v>169</v>
      </c>
      <c r="F236" s="408" t="s">
        <v>1101</v>
      </c>
      <c r="G236" s="413" t="s">
        <v>1102</v>
      </c>
      <c r="H236" s="408" t="s">
        <v>1878</v>
      </c>
      <c r="I236" s="408" t="s">
        <v>1104</v>
      </c>
      <c r="J236" s="408" t="str">
        <f t="shared" si="12"/>
        <v>[pt]hoch</v>
      </c>
      <c r="K236" s="408" t="str">
        <f t="shared" si="13"/>
        <v>[gr]hoch</v>
      </c>
      <c r="L236" s="405"/>
      <c r="M236" s="409"/>
      <c r="N236" s="405"/>
      <c r="O236" s="405"/>
      <c r="P236" s="405"/>
      <c r="Q236" s="405"/>
      <c r="R236" s="405"/>
      <c r="S236" s="405"/>
      <c r="T236" s="405"/>
      <c r="U236" s="405"/>
      <c r="V236" s="405"/>
      <c r="W236" s="405"/>
      <c r="X236" s="405"/>
      <c r="Y236" s="405"/>
      <c r="Z236" s="405"/>
    </row>
    <row r="237" spans="1:26" ht="15.75" customHeight="1">
      <c r="A237" s="405"/>
      <c r="B237" s="405"/>
      <c r="C237">
        <v>2</v>
      </c>
      <c r="D237" s="407" t="str">
        <f t="shared" si="14"/>
        <v>medium</v>
      </c>
      <c r="E237" s="408" t="s">
        <v>168</v>
      </c>
      <c r="F237" s="408" t="s">
        <v>1105</v>
      </c>
      <c r="G237" s="413" t="s">
        <v>1106</v>
      </c>
      <c r="H237" s="408" t="s">
        <v>1879</v>
      </c>
      <c r="I237" s="408" t="s">
        <v>1108</v>
      </c>
      <c r="J237" s="408" t="str">
        <f t="shared" si="12"/>
        <v>[pt]mittel</v>
      </c>
      <c r="K237" s="408" t="str">
        <f t="shared" si="13"/>
        <v>[gr]mittel</v>
      </c>
      <c r="L237" s="405"/>
      <c r="M237" s="409"/>
      <c r="N237" s="405"/>
      <c r="O237" s="405"/>
      <c r="P237" s="405"/>
      <c r="Q237" s="405"/>
      <c r="R237" s="405"/>
      <c r="S237" s="405"/>
      <c r="T237" s="405"/>
      <c r="U237" s="405"/>
      <c r="V237" s="405"/>
      <c r="W237" s="405"/>
      <c r="X237" s="405"/>
      <c r="Y237" s="405"/>
      <c r="Z237" s="405"/>
    </row>
    <row r="238" spans="1:26" ht="15.75" customHeight="1">
      <c r="A238" s="405"/>
      <c r="B238" s="405"/>
      <c r="C238">
        <v>1</v>
      </c>
      <c r="D238" s="407" t="str">
        <f t="shared" si="14"/>
        <v>low</v>
      </c>
      <c r="E238" s="408" t="s">
        <v>167</v>
      </c>
      <c r="F238" s="408" t="s">
        <v>1109</v>
      </c>
      <c r="G238" s="413" t="s">
        <v>1110</v>
      </c>
      <c r="H238" s="408" t="s">
        <v>1880</v>
      </c>
      <c r="I238" s="408" t="s">
        <v>1112</v>
      </c>
      <c r="J238" s="408" t="str">
        <f t="shared" si="12"/>
        <v>[pt]niedrig</v>
      </c>
      <c r="K238" s="408" t="str">
        <f t="shared" si="13"/>
        <v>[gr]niedrig</v>
      </c>
      <c r="L238" s="405"/>
      <c r="M238" s="409"/>
      <c r="N238" s="405"/>
      <c r="O238" s="405"/>
      <c r="P238" s="405"/>
      <c r="Q238" s="405"/>
      <c r="R238" s="405"/>
      <c r="S238" s="405"/>
      <c r="T238" s="405"/>
      <c r="U238" s="405"/>
      <c r="V238" s="405"/>
      <c r="W238" s="405"/>
      <c r="X238" s="405"/>
      <c r="Y238" s="405"/>
      <c r="Z238" s="405"/>
    </row>
    <row r="239" spans="1:26" ht="15.75" customHeight="1">
      <c r="A239" s="405"/>
      <c r="B239" s="405"/>
      <c r="C239">
        <v>0</v>
      </c>
      <c r="D239" s="407" t="str">
        <f t="shared" si="14"/>
        <v>non applicable</v>
      </c>
      <c r="E239" s="408" t="s">
        <v>166</v>
      </c>
      <c r="F239" s="408" t="s">
        <v>1881</v>
      </c>
      <c r="G239" s="413" t="s">
        <v>1882</v>
      </c>
      <c r="H239" s="408" t="s">
        <v>1883</v>
      </c>
      <c r="I239" s="408" t="s">
        <v>1116</v>
      </c>
      <c r="J239" s="408" t="str">
        <f t="shared" si="12"/>
        <v>[pt]trifft nicht zu</v>
      </c>
      <c r="K239" s="408" t="str">
        <f t="shared" si="13"/>
        <v>[gr]trifft nicht zu</v>
      </c>
      <c r="L239" s="405"/>
      <c r="M239" s="409"/>
      <c r="N239" s="405"/>
      <c r="O239" s="405"/>
      <c r="P239" s="405"/>
      <c r="Q239" s="405"/>
      <c r="R239" s="405"/>
      <c r="S239" s="405"/>
      <c r="T239" s="405"/>
      <c r="U239" s="405"/>
      <c r="V239" s="405"/>
      <c r="W239" s="405"/>
      <c r="X239" s="405"/>
      <c r="Y239" s="405"/>
      <c r="Z239" s="405"/>
    </row>
    <row r="240" spans="1:26" ht="15.75" customHeight="1">
      <c r="A240" s="405"/>
      <c r="B240" s="405"/>
      <c r="C240" s="405"/>
      <c r="D240" s="407" t="str">
        <f t="shared" si="14"/>
        <v xml:space="preserve">Weighting changed. Original </v>
      </c>
      <c r="E240" s="408" t="s">
        <v>1884</v>
      </c>
      <c r="F240" s="408" t="s">
        <v>1885</v>
      </c>
      <c r="G240" s="413" t="s">
        <v>1886</v>
      </c>
      <c r="H240" s="408" t="s">
        <v>1887</v>
      </c>
      <c r="I240" s="408" t="s">
        <v>1888</v>
      </c>
      <c r="J240" s="408" t="str">
        <f t="shared" si="12"/>
        <v xml:space="preserve">[pt]Gewichtung geändert. Ursprünglich </v>
      </c>
      <c r="K240" s="408" t="str">
        <f t="shared" si="13"/>
        <v xml:space="preserve">[gr]Gewichtung geändert. Ursprünglich </v>
      </c>
      <c r="L240" s="405"/>
      <c r="M240" s="409"/>
      <c r="N240" s="405"/>
      <c r="O240" s="405"/>
      <c r="P240" s="405"/>
      <c r="Q240" s="405"/>
      <c r="R240" s="405"/>
      <c r="S240" s="405"/>
      <c r="T240" s="405"/>
      <c r="U240" s="405"/>
      <c r="V240" s="405"/>
      <c r="W240" s="405"/>
      <c r="X240" s="405"/>
      <c r="Y240" s="405"/>
      <c r="Z240" s="405"/>
    </row>
    <row r="241" spans="1:26" ht="15.75" customHeight="1">
      <c r="A241" s="405"/>
      <c r="B241" s="405"/>
      <c r="C241" s="405"/>
      <c r="D241" s="407" t="str">
        <f t="shared" si="14"/>
        <v xml:space="preserve">Values star for </v>
      </c>
      <c r="E241" s="408" t="s">
        <v>1889</v>
      </c>
      <c r="F241" s="408" t="s">
        <v>1890</v>
      </c>
      <c r="G241" s="408" t="s">
        <v>1891</v>
      </c>
      <c r="H241" s="408" t="s">
        <v>1892</v>
      </c>
      <c r="I241" s="408" t="s">
        <v>1893</v>
      </c>
      <c r="J241" s="408" t="str">
        <f t="shared" si="12"/>
        <v xml:space="preserve">[pt]Werte-Stern für </v>
      </c>
      <c r="K241" s="408" t="str">
        <f t="shared" si="13"/>
        <v xml:space="preserve">[gr]Werte-Stern für </v>
      </c>
      <c r="L241" s="405"/>
      <c r="M241" s="409"/>
      <c r="N241" s="405"/>
      <c r="O241" s="405"/>
      <c r="P241" s="405"/>
      <c r="Q241" s="405"/>
      <c r="R241" s="405"/>
      <c r="S241" s="405"/>
      <c r="T241" s="405"/>
      <c r="U241" s="405"/>
      <c r="V241" s="405"/>
      <c r="W241" s="405"/>
      <c r="X241" s="405"/>
      <c r="Y241" s="405"/>
      <c r="Z241" s="405"/>
    </row>
    <row r="242" spans="1:26" ht="15.75" customHeight="1">
      <c r="A242" s="405"/>
      <c r="B242" s="405"/>
      <c r="C242" s="405"/>
      <c r="D242" s="407" t="str">
        <f t="shared" si="14"/>
        <v xml:space="preserve">Group star for </v>
      </c>
      <c r="E242" s="408" t="s">
        <v>1894</v>
      </c>
      <c r="F242" s="408" t="s">
        <v>1895</v>
      </c>
      <c r="G242" s="408" t="s">
        <v>1896</v>
      </c>
      <c r="H242" s="408" t="s">
        <v>1897</v>
      </c>
      <c r="I242" s="408" t="s">
        <v>1898</v>
      </c>
      <c r="J242" s="408" t="str">
        <f t="shared" si="12"/>
        <v xml:space="preserve">[pt]Gruppen-Stern für </v>
      </c>
      <c r="K242" s="408" t="str">
        <f t="shared" si="13"/>
        <v xml:space="preserve">[gr]Gruppen-Stern für </v>
      </c>
      <c r="L242" s="405"/>
      <c r="M242" s="409"/>
      <c r="N242" s="405"/>
      <c r="O242" s="405"/>
      <c r="P242" s="405"/>
      <c r="Q242" s="405"/>
      <c r="R242" s="405"/>
      <c r="S242" s="405"/>
      <c r="T242" s="405"/>
      <c r="U242" s="405"/>
      <c r="V242" s="405"/>
      <c r="W242" s="405"/>
      <c r="X242" s="405"/>
      <c r="Y242" s="405"/>
      <c r="Z242" s="405"/>
    </row>
    <row r="243" spans="1:26" ht="15.75" customHeight="1">
      <c r="A243" s="405"/>
      <c r="B243" s="405"/>
      <c r="C243" s="405"/>
      <c r="D243" s="407" t="str">
        <f t="shared" si="14"/>
        <v xml:space="preserve">Theme star for </v>
      </c>
      <c r="E243" s="408" t="s">
        <v>1899</v>
      </c>
      <c r="F243" s="408" t="s">
        <v>1900</v>
      </c>
      <c r="G243" s="408" t="s">
        <v>1901</v>
      </c>
      <c r="H243" s="408" t="s">
        <v>1902</v>
      </c>
      <c r="I243" s="408" t="s">
        <v>1903</v>
      </c>
      <c r="J243" s="408" t="str">
        <f t="shared" si="12"/>
        <v xml:space="preserve">[pt]Themen-Stern für </v>
      </c>
      <c r="K243" s="408" t="str">
        <f t="shared" si="13"/>
        <v xml:space="preserve">[gr]Themen-Stern für </v>
      </c>
      <c r="L243" s="405"/>
      <c r="M243" s="409"/>
      <c r="N243" s="405"/>
      <c r="O243" s="405"/>
      <c r="P243" s="405"/>
      <c r="Q243" s="405"/>
      <c r="R243" s="405"/>
      <c r="S243" s="405"/>
      <c r="T243" s="405"/>
      <c r="U243" s="405"/>
      <c r="V243" s="405"/>
      <c r="W243" s="405"/>
      <c r="X243" s="405"/>
      <c r="Y243" s="405"/>
      <c r="Z243" s="405"/>
    </row>
    <row r="244" spans="1:26" ht="357" customHeight="1">
      <c r="A244" s="405"/>
      <c r="B244" s="276" t="str">
        <f>D208</f>
        <v>General</v>
      </c>
      <c r="C244" s="405"/>
      <c r="D244" s="407" t="str">
        <f t="shared" si="14"/>
        <v xml:space="preserve">The allocation of equal and fixed scores for all companies has been the subject of much discussion within the Matrix-development team during the past few years. Outside sources have also raised many questions and provided feedback. Untill now, the way points are distributed for themes has been the same for all companies (with the exception of one-person companies), regardless of company size, industry and other parameters (regional background, B2B versus B2C, etc.). However, these variables may well have an effect on the relevance to and effect on the common good.For example, the supply chain of an electronics trading company (A1-A4) is more significant than for a mining company, which, in turn, leaves a huge, direct environmental impact, amongst other things (E3). The new weighting model addresses these issues and highlights the significant factors. A survey on the changes was conducted, with feedback clearly favouring a new approach. </v>
      </c>
      <c r="E244" s="449" t="s">
        <v>1904</v>
      </c>
      <c r="F244" s="408" t="s">
        <v>1905</v>
      </c>
      <c r="G244" s="413" t="s">
        <v>1906</v>
      </c>
      <c r="H244" s="408" t="s">
        <v>1907</v>
      </c>
      <c r="I244" s="408" t="s">
        <v>1908</v>
      </c>
      <c r="J244" s="408" t="str">
        <f t="shared" si="12"/>
        <v>[pt]Die für alle Unternehmen gleiche und starre Punkteverteilung in der Matrix hat in den vergangenen Jahren innerhalb des Matrix-Entwicklungs-Team (MET) für viele Diskussionen gesorgt. Auch von außerhalb sind viele Fragen und kritische Rückmeldungen an uns herangetragen worden. Bislang war die Punkteverteilung auf die Themen mit Ausnahme von Ein-Personen-Unternehmen für alle Unternehmen gleich - unabhängig von der Unternehmensgröße, Branche und anderen Rahmenbedingungen (regionaler Hintergrund, B2B versus B2C, etc.). Relevanz und WirkungImpact auf das Gemeinwohl sind jedoch von diesen Determinanten nicht unabhängig. Beispielsweise ist die Lieferkette eines Elektronik-Handelsunternehmen (A1-A4) weitaus bedeutender als für ein Bergbauunternehmen, welches wiederum u.a. sehr große Effekte bei seinen direkten ökologischen Auswirkungen hat (E3). Das neue Gewichtungsmodell soll diesen Gedanken Rechnung tragen und die wesentlichen Faktoren stärker akzentuieren. Im Prozess wurden Meinungen der Bewegung im Rahmen einer Umfrage eingeholt und eine klare Präferenz für eine neue Herangehensweise rückgemeldet.</v>
      </c>
      <c r="K244" s="408" t="str">
        <f t="shared" si="13"/>
        <v>[gr]Die für alle Unternehmen gleiche und starre Punkteverteilung in der Matrix hat in den vergangenen Jahren innerhalb des Matrix-Entwicklungs-Team (MET) für viele Diskussionen gesorgt. Auch von außerhalb sind viele Fragen und kritische Rückmeldungen an uns herangetragen worden. Bislang war die Punkteverteilung auf die Themen mit Ausnahme von Ein-Personen-Unternehmen für alle Unternehmen gleich - unabhängig von der Unternehmensgröße, Branche und anderen Rahmenbedingungen (regionaler Hintergrund, B2B versus B2C, etc.). Relevanz und WirkungImpact auf das Gemeinwohl sind jedoch von diesen Determinanten nicht unabhängig. Beispielsweise ist die Lieferkette eines Elektronik-Handelsunternehmen (A1-A4) weitaus bedeutender als für ein Bergbauunternehmen, welches wiederum u.a. sehr große Effekte bei seinen direkten ökologischen Auswirkungen hat (E3). Das neue Gewichtungsmodell soll diesen Gedanken Rechnung tragen und die wesentlichen Faktoren stärker akzentuieren. Im Prozess wurden Meinungen der Bewegung im Rahmen einer Umfrage eingeholt und eine klare Präferenz für eine neue Herangehensweise rückgemeldet.</v>
      </c>
      <c r="L244" s="405"/>
      <c r="M244" s="409"/>
      <c r="N244" s="405"/>
      <c r="O244" s="405"/>
      <c r="P244" s="405"/>
      <c r="Q244" s="405"/>
      <c r="R244" s="405"/>
      <c r="S244" s="405"/>
      <c r="T244" s="405"/>
      <c r="U244" s="405"/>
      <c r="V244" s="405"/>
      <c r="W244" s="405"/>
      <c r="X244" s="405"/>
      <c r="Y244" s="405"/>
      <c r="Z244" s="405"/>
    </row>
    <row r="245" spans="1:26" ht="227.25" customHeight="1">
      <c r="A245" s="405"/>
      <c r="B245" s="276" t="s">
        <v>1746</v>
      </c>
      <c r="C245" s="405"/>
      <c r="D245" s="407" t="str">
        <f t="shared" si="14"/>
        <v>For the weighting of three stakeholder groups, A) suppliers, B) investors and C) employees, the matrix takes into account the following financial flows to these stakeholders: A) procurement expenditure, B) profit and borrowing costs C) wages and salaries. We are aware of the limited significance attached to money in the current matrix and have plans for how this can be improved in the future. At the same time, this information is readily available in companies' financial balance sheets, and easily meets the needs of many companies. Since taxes and borrowing costs are included in procurement expenditure, these account for only 50% of the weighting.</v>
      </c>
      <c r="E245" s="449" t="s">
        <v>1909</v>
      </c>
      <c r="F245" s="408" t="s">
        <v>1910</v>
      </c>
      <c r="G245" s="413" t="s">
        <v>1911</v>
      </c>
      <c r="H245" s="408" t="s">
        <v>1912</v>
      </c>
      <c r="I245" s="408" t="s">
        <v>1913</v>
      </c>
      <c r="J245" s="408" t="str">
        <f t="shared" si="12"/>
        <v xml:space="preserve">[pt]Bei der Gewichtung der 3 Berührungsgruppen A) LieferantInnen, B) InvestorenInnen und C) MitarbeiterInnen werden die Finanzströme zu diesen Berührungsgruppen zur Gewichtung herangezogen: A) Beschaffungsausgaben, B) Gewinn und Finanzierungskosten C) Löhne und Gehälter. Wir sind uns der limitierten Aussagekraft monetärer Größen bewusst und haben auch Ideen, wie dies in Zukunft verbessert werden kann. Gleichzeitig sind diese Zahlen in der  Finanzbilanzen der Unternehmen vorhanden, somit leicht verfügbar und kommen dem Bedürfnis vieler Unternehmen nach Einfachheit nach. Da in den Beschaffungskosten Steuern und Finanzierungskosten entahlten fliessen diese nur zu 50% in die Gewichtung ein. </v>
      </c>
      <c r="K245" s="408" t="str">
        <f t="shared" si="13"/>
        <v xml:space="preserve">[gr]Bei der Gewichtung der 3 Berührungsgruppen A) LieferantInnen, B) InvestorenInnen und C) MitarbeiterInnen werden die Finanzströme zu diesen Berührungsgruppen zur Gewichtung herangezogen: A) Beschaffungsausgaben, B) Gewinn und Finanzierungskosten C) Löhne und Gehälter. Wir sind uns der limitierten Aussagekraft monetärer Größen bewusst und haben auch Ideen, wie dies in Zukunft verbessert werden kann. Gleichzeitig sind diese Zahlen in der  Finanzbilanzen der Unternehmen vorhanden, somit leicht verfügbar und kommen dem Bedürfnis vieler Unternehmen nach Einfachheit nach. Da in den Beschaffungskosten Steuern und Finanzierungskosten entahlten fliessen diese nur zu 50% in die Gewichtung ein. </v>
      </c>
      <c r="L245" s="405"/>
      <c r="M245" s="409"/>
      <c r="N245" s="405"/>
      <c r="O245" s="405"/>
      <c r="P245" s="405"/>
      <c r="Q245" s="405"/>
      <c r="R245" s="405"/>
      <c r="S245" s="405"/>
      <c r="T245" s="405"/>
      <c r="U245" s="405"/>
      <c r="V245" s="405"/>
      <c r="W245" s="405"/>
      <c r="X245" s="405"/>
      <c r="Y245" s="405"/>
      <c r="Z245" s="405"/>
    </row>
    <row r="246" spans="1:26" ht="161.25" customHeight="1">
      <c r="A246" s="405"/>
      <c r="B246" s="278" t="s">
        <v>1736</v>
      </c>
      <c r="C246" s="405"/>
      <c r="D246" s="407" t="str">
        <f t="shared" si="14"/>
        <v>There are also criteria for the weighting of the themes, for example a company's size or industry or the relevant local employment law. The United Nations' International Standard Industrial Classification of All Economic Activities (ISIC Rev.4) is used for all industry sector definitions. For size classification, definitions as set out by the EU are used. The table below summarises the current weighting factors (as at May 2017):</v>
      </c>
      <c r="E246" s="450" t="s">
        <v>1914</v>
      </c>
      <c r="F246" s="408" t="s">
        <v>1915</v>
      </c>
      <c r="G246" s="413" t="s">
        <v>1916</v>
      </c>
      <c r="H246" s="408" t="s">
        <v>1917</v>
      </c>
      <c r="I246" s="408" t="s">
        <v>1918</v>
      </c>
      <c r="J246" s="408" t="str">
        <f t="shared" si="12"/>
        <v>[pt]Auf Ebene der Themen gibt es ebenfalls Kriterien die zur Gewichtung herangezogen werden, beispielsweise Größe oder Branche eines Unternehmen oder Arbeitsrechtslage von Ländern. Für die Branchendefinition wenden wir den International Standard Industrial Classification of All Economic Activities (ISIC Rev.4) der Vereinten Nationen an. Für die Größeneinstufung wird die EU Definition herangezogen. Die nachstehende Tabelle fasst gegenwärtige Gewichtungsfaktoren zusammen (Stand Mai 2017).</v>
      </c>
      <c r="K246" s="408" t="str">
        <f t="shared" si="13"/>
        <v>[gr]Auf Ebene der Themen gibt es ebenfalls Kriterien die zur Gewichtung herangezogen werden, beispielsweise Größe oder Branche eines Unternehmen oder Arbeitsrechtslage von Ländern. Für die Branchendefinition wenden wir den International Standard Industrial Classification of All Economic Activities (ISIC Rev.4) der Vereinten Nationen an. Für die Größeneinstufung wird die EU Definition herangezogen. Die nachstehende Tabelle fasst gegenwärtige Gewichtungsfaktoren zusammen (Stand Mai 2017).</v>
      </c>
      <c r="L246" s="405"/>
      <c r="M246" s="409"/>
      <c r="N246" s="405"/>
      <c r="O246" s="405"/>
      <c r="P246" s="405"/>
      <c r="Q246" s="405"/>
      <c r="R246" s="405"/>
      <c r="S246" s="405"/>
      <c r="T246" s="405"/>
      <c r="U246" s="405"/>
      <c r="V246" s="405"/>
      <c r="W246" s="405"/>
      <c r="X246" s="405"/>
      <c r="Y246" s="405"/>
      <c r="Z246" s="405"/>
    </row>
    <row r="247" spans="1:26" ht="28.5" customHeight="1">
      <c r="A247" s="405"/>
      <c r="B247" s="280" t="s">
        <v>94</v>
      </c>
      <c r="C247" s="405"/>
      <c r="D247" s="407" t="str">
        <f t="shared" si="14"/>
        <v>The weighting of this theme is dependent on the social risks of the supplier's sector.</v>
      </c>
      <c r="E247" s="451" t="s">
        <v>1919</v>
      </c>
      <c r="F247" s="408" t="s">
        <v>1920</v>
      </c>
      <c r="G247" s="413" t="s">
        <v>1921</v>
      </c>
      <c r="H247" s="408" t="s">
        <v>1922</v>
      </c>
      <c r="I247" s="408" t="s">
        <v>1923</v>
      </c>
      <c r="J247" s="408" t="str">
        <f t="shared" si="12"/>
        <v>[pt]Die Gewichtung dieses Thema’s ist abhängig von den sozialen Risiken der Zulieferbranchen</v>
      </c>
      <c r="K247" s="408" t="str">
        <f t="shared" si="13"/>
        <v>[gr]Die Gewichtung dieses Thema’s ist abhängig von den sozialen Risiken der Zulieferbranchen</v>
      </c>
      <c r="L247" s="405"/>
      <c r="M247" s="409"/>
      <c r="N247" s="405"/>
      <c r="O247" s="405"/>
      <c r="P247" s="405"/>
      <c r="Q247" s="405"/>
      <c r="R247" s="405"/>
      <c r="S247" s="405"/>
      <c r="T247" s="405"/>
      <c r="U247" s="405"/>
      <c r="V247" s="405"/>
      <c r="W247" s="405"/>
      <c r="X247" s="405"/>
      <c r="Y247" s="405"/>
      <c r="Z247" s="405"/>
    </row>
    <row r="248" spans="1:26" ht="15.75" customHeight="1">
      <c r="A248" s="405"/>
      <c r="B248" s="281" t="s">
        <v>95</v>
      </c>
      <c r="C248" s="405"/>
      <c r="D248" s="407" t="str">
        <f t="shared" si="14"/>
        <v>-</v>
      </c>
      <c r="E248" s="452" t="s">
        <v>173</v>
      </c>
      <c r="F248" s="453" t="s">
        <v>173</v>
      </c>
      <c r="G248" s="453" t="s">
        <v>173</v>
      </c>
      <c r="H248" s="408" t="s">
        <v>173</v>
      </c>
      <c r="I248" s="408"/>
      <c r="J248" s="408" t="str">
        <f t="shared" si="12"/>
        <v>[pt]-</v>
      </c>
      <c r="K248" s="408" t="str">
        <f t="shared" si="13"/>
        <v>[gr]-</v>
      </c>
      <c r="L248" s="405"/>
      <c r="M248" s="409"/>
      <c r="N248" s="405"/>
      <c r="O248" s="405"/>
      <c r="P248" s="405"/>
      <c r="Q248" s="405"/>
      <c r="R248" s="405"/>
      <c r="S248" s="405"/>
      <c r="T248" s="405"/>
      <c r="U248" s="405"/>
      <c r="V248" s="405"/>
      <c r="W248" s="405"/>
      <c r="X248" s="405"/>
      <c r="Y248" s="405"/>
      <c r="Z248" s="405"/>
    </row>
    <row r="249" spans="1:26" ht="54.75" customHeight="1">
      <c r="A249" s="405"/>
      <c r="B249" s="282" t="s">
        <v>96</v>
      </c>
      <c r="C249" s="405"/>
      <c r="D249" s="407" t="str">
        <f t="shared" si="14"/>
        <v>The weighting of this theme is dependent on the environmental effect of the supplier's sector (see sheet “Industry").</v>
      </c>
      <c r="E249" s="452" t="s">
        <v>1924</v>
      </c>
      <c r="F249" s="408" t="s">
        <v>1925</v>
      </c>
      <c r="G249" s="413" t="s">
        <v>1926</v>
      </c>
      <c r="H249" s="408" t="s">
        <v>1927</v>
      </c>
      <c r="I249" s="408" t="s">
        <v>1928</v>
      </c>
      <c r="J249" s="408" t="str">
        <f t="shared" si="12"/>
        <v>[pt]Die Gewichtung dieses Thema’s ist abhängig vom ökologischen Effekt der Branche des Lieferanten (siehe Tabellenblatt “Industry”)</v>
      </c>
      <c r="K249" s="408" t="str">
        <f t="shared" si="13"/>
        <v>[gr]Die Gewichtung dieses Thema’s ist abhängig vom ökologischen Effekt der Branche des Lieferanten (siehe Tabellenblatt “Industry”)</v>
      </c>
      <c r="L249" s="405"/>
      <c r="M249" s="409"/>
      <c r="N249" s="405"/>
      <c r="O249" s="405"/>
      <c r="P249" s="405"/>
      <c r="Q249" s="405"/>
      <c r="R249" s="405"/>
      <c r="S249" s="405"/>
      <c r="T249" s="405"/>
      <c r="U249" s="405"/>
      <c r="V249" s="405"/>
      <c r="W249" s="405"/>
      <c r="X249" s="405"/>
      <c r="Y249" s="405"/>
      <c r="Z249" s="405"/>
    </row>
    <row r="250" spans="1:26" ht="68.25" customHeight="1">
      <c r="A250" s="405"/>
      <c r="B250" s="282" t="s">
        <v>97</v>
      </c>
      <c r="C250" s="405"/>
      <c r="D250" s="407" t="str">
        <f t="shared" si="14"/>
        <v>The weighting of this theme is dependent on co-determination rights in the countries of the most important supply industries (based on the ILUC index of the International Labour Union).</v>
      </c>
      <c r="E250" s="454" t="s">
        <v>1929</v>
      </c>
      <c r="F250" s="408" t="s">
        <v>1930</v>
      </c>
      <c r="G250" s="413" t="s">
        <v>1931</v>
      </c>
      <c r="H250" s="408" t="s">
        <v>1932</v>
      </c>
      <c r="I250" s="408" t="s">
        <v>1933</v>
      </c>
      <c r="J250" s="408" t="str">
        <f t="shared" si="12"/>
        <v>[pt]Die Gewichtung dieses Thema’s ist abhängig von den Mitbestimmungsrechte in den Ländern der wichtigsten Zulieferbranchen (basierend auf dem ITUC-Index der International Trade Union Confederation)</v>
      </c>
      <c r="K250" s="408" t="str">
        <f t="shared" si="13"/>
        <v>[gr]Die Gewichtung dieses Thema’s ist abhängig von den Mitbestimmungsrechte in den Ländern der wichtigsten Zulieferbranchen (basierend auf dem ITUC-Index der International Trade Union Confederation)</v>
      </c>
      <c r="L250" s="405"/>
      <c r="M250" s="409"/>
      <c r="N250" s="405"/>
      <c r="O250" s="405"/>
      <c r="P250" s="405"/>
      <c r="Q250" s="405"/>
      <c r="R250" s="405"/>
      <c r="S250" s="405"/>
      <c r="T250" s="405"/>
      <c r="U250" s="405"/>
      <c r="V250" s="405"/>
      <c r="W250" s="405"/>
      <c r="X250" s="405"/>
      <c r="Y250" s="405"/>
      <c r="Z250" s="405"/>
    </row>
    <row r="251" spans="1:26" ht="28.5" customHeight="1">
      <c r="A251" s="405"/>
      <c r="B251" s="282" t="s">
        <v>99</v>
      </c>
      <c r="C251" s="405"/>
      <c r="D251" s="407" t="str">
        <f t="shared" si="14"/>
        <v>The weighting of this theme depends on the ratio turnover to the balance sheet total.</v>
      </c>
      <c r="E251" s="452" t="s">
        <v>1934</v>
      </c>
      <c r="F251" s="408" t="s">
        <v>1935</v>
      </c>
      <c r="G251" s="413" t="s">
        <v>1936</v>
      </c>
      <c r="H251" s="408" t="s">
        <v>1937</v>
      </c>
      <c r="I251" s="408" t="s">
        <v>1938</v>
      </c>
      <c r="J251" s="408" t="str">
        <f t="shared" si="12"/>
        <v>[pt]Die Gewichtung dieses Thema’s ist abhängig von der Relation Umsatz zu Bilanzsumme</v>
      </c>
      <c r="K251" s="408" t="str">
        <f t="shared" si="13"/>
        <v>[gr]Die Gewichtung dieses Thema’s ist abhängig von der Relation Umsatz zu Bilanzsumme</v>
      </c>
      <c r="L251" s="405"/>
      <c r="M251" s="409"/>
      <c r="N251" s="405"/>
      <c r="O251" s="405"/>
      <c r="P251" s="405"/>
      <c r="Q251" s="405"/>
      <c r="R251" s="405"/>
      <c r="S251" s="405"/>
      <c r="T251" s="405"/>
      <c r="U251" s="405"/>
      <c r="V251" s="405"/>
      <c r="W251" s="405"/>
      <c r="X251" s="405"/>
      <c r="Y251" s="405"/>
      <c r="Z251" s="405"/>
    </row>
    <row r="252" spans="1:26" ht="42.75" customHeight="1">
      <c r="A252" s="405"/>
      <c r="B252" s="282" t="s">
        <v>100</v>
      </c>
      <c r="C252" s="405"/>
      <c r="D252" s="407" t="str">
        <f t="shared" si="14"/>
        <v>The weighting of this theme depends on the ratio profit to turnover</v>
      </c>
      <c r="E252" s="452" t="s">
        <v>1939</v>
      </c>
      <c r="F252" s="408" t="s">
        <v>1940</v>
      </c>
      <c r="G252" s="413" t="s">
        <v>1941</v>
      </c>
      <c r="H252" s="408" t="s">
        <v>1942</v>
      </c>
      <c r="I252" s="408" t="s">
        <v>1943</v>
      </c>
      <c r="J252" s="408" t="str">
        <f t="shared" si="12"/>
        <v xml:space="preserve">[pt]Die Gewichtung dieses Thema’s ist abhängig von der Relation Gewinn zu Umsatz </v>
      </c>
      <c r="K252" s="408" t="str">
        <f t="shared" si="13"/>
        <v xml:space="preserve">[gr]Die Gewichtung dieses Thema’s ist abhängig von der Relation Gewinn zu Umsatz </v>
      </c>
      <c r="L252" s="405"/>
      <c r="M252" s="409"/>
      <c r="N252" s="405"/>
      <c r="O252" s="405"/>
      <c r="P252" s="405"/>
      <c r="Q252" s="405"/>
      <c r="R252" s="405"/>
      <c r="S252" s="405"/>
      <c r="T252" s="405"/>
      <c r="U252" s="405"/>
      <c r="V252" s="405"/>
      <c r="W252" s="405"/>
      <c r="X252" s="405"/>
      <c r="Y252" s="405"/>
      <c r="Z252" s="405"/>
    </row>
    <row r="253" spans="1:26" ht="51" customHeight="1">
      <c r="A253" s="405"/>
      <c r="B253" s="282" t="s">
        <v>101</v>
      </c>
      <c r="C253" s="405"/>
      <c r="D253" s="407" t="str">
        <f t="shared" si="14"/>
        <v>The weighting of this theme is dependent on additions to fixed-assets and financial assets in relation to the balance sheet total.</v>
      </c>
      <c r="E253" s="452" t="s">
        <v>1944</v>
      </c>
      <c r="F253" s="408" t="s">
        <v>1945</v>
      </c>
      <c r="G253" s="413" t="s">
        <v>1946</v>
      </c>
      <c r="H253" s="408" t="s">
        <v>1947</v>
      </c>
      <c r="I253" s="408" t="s">
        <v>1948</v>
      </c>
      <c r="J253" s="408" t="str">
        <f t="shared" si="12"/>
        <v>[pt]Die Gewichtung dieses Thema’s ist abhängig  Zugängen zum Anlagevermögen und Finanzvermögen in Relation zu der Bilanzsumme</v>
      </c>
      <c r="K253" s="408" t="str">
        <f t="shared" si="13"/>
        <v>[gr]Die Gewichtung dieses Thema’s ist abhängig  Zugängen zum Anlagevermögen und Finanzvermögen in Relation zu der Bilanzsumme</v>
      </c>
      <c r="L253" s="405"/>
      <c r="M253" s="409"/>
      <c r="N253" s="405"/>
      <c r="O253" s="405"/>
      <c r="P253" s="405"/>
      <c r="Q253" s="405"/>
      <c r="R253" s="405"/>
      <c r="S253" s="405"/>
      <c r="T253" s="405"/>
      <c r="U253" s="405"/>
      <c r="V253" s="405"/>
      <c r="W253" s="405"/>
      <c r="X253" s="405"/>
      <c r="Y253" s="405"/>
      <c r="Z253" s="405"/>
    </row>
    <row r="254" spans="1:26" ht="28.5" customHeight="1">
      <c r="A254" s="405"/>
      <c r="B254" s="282" t="s">
        <v>102</v>
      </c>
      <c r="C254" s="405"/>
      <c r="D254" s="407" t="str">
        <f t="shared" si="14"/>
        <v>The weighting of this theme is dependent on the size of the company.</v>
      </c>
      <c r="E254" s="452" t="s">
        <v>1949</v>
      </c>
      <c r="F254" s="408" t="s">
        <v>1950</v>
      </c>
      <c r="G254" s="413" t="s">
        <v>1951</v>
      </c>
      <c r="H254" s="408" t="s">
        <v>1952</v>
      </c>
      <c r="I254" s="408" t="s">
        <v>1953</v>
      </c>
      <c r="J254" s="408" t="str">
        <f t="shared" si="12"/>
        <v>[pt]Die Gewichtung dieses Thema’s ist abhängig von der Größe des Unternehmens</v>
      </c>
      <c r="K254" s="408" t="str">
        <f t="shared" si="13"/>
        <v>[gr]Die Gewichtung dieses Thema’s ist abhängig von der Größe des Unternehmens</v>
      </c>
      <c r="L254" s="405"/>
      <c r="M254" s="409"/>
      <c r="N254" s="405"/>
      <c r="O254" s="405"/>
      <c r="P254" s="405"/>
      <c r="Q254" s="405"/>
      <c r="R254" s="405"/>
      <c r="S254" s="405"/>
      <c r="T254" s="405"/>
      <c r="U254" s="405"/>
      <c r="V254" s="405"/>
      <c r="W254" s="405"/>
      <c r="X254" s="405"/>
      <c r="Y254" s="405"/>
      <c r="Z254" s="405"/>
    </row>
    <row r="255" spans="1:26" ht="15.75" customHeight="1">
      <c r="A255" s="405"/>
      <c r="B255" s="282" t="s">
        <v>104</v>
      </c>
      <c r="C255" s="405"/>
      <c r="D255" s="407" t="str">
        <f t="shared" si="14"/>
        <v>-</v>
      </c>
      <c r="E255" s="455" t="s">
        <v>173</v>
      </c>
      <c r="F255" s="456" t="s">
        <v>173</v>
      </c>
      <c r="G255" s="456" t="s">
        <v>173</v>
      </c>
      <c r="H255" s="408" t="s">
        <v>173</v>
      </c>
      <c r="I255" s="408"/>
      <c r="J255" s="408" t="str">
        <f t="shared" si="12"/>
        <v>[pt]-</v>
      </c>
      <c r="K255" s="408" t="str">
        <f t="shared" si="13"/>
        <v>[gr]-</v>
      </c>
      <c r="L255" s="405"/>
      <c r="M255" s="409"/>
      <c r="N255" s="405"/>
      <c r="O255" s="405"/>
      <c r="P255" s="405"/>
      <c r="Q255" s="405"/>
      <c r="R255" s="405"/>
      <c r="S255" s="405"/>
      <c r="T255" s="405"/>
      <c r="U255" s="405"/>
      <c r="V255" s="405"/>
      <c r="W255" s="405"/>
      <c r="X255" s="405"/>
      <c r="Y255" s="405"/>
      <c r="Z255" s="405"/>
    </row>
    <row r="256" spans="1:26" ht="15.75" customHeight="1">
      <c r="A256" s="405"/>
      <c r="B256" s="282" t="s">
        <v>105</v>
      </c>
      <c r="C256" s="405"/>
      <c r="D256" s="407" t="str">
        <f t="shared" si="14"/>
        <v>-</v>
      </c>
      <c r="E256" s="452" t="s">
        <v>173</v>
      </c>
      <c r="F256" s="453" t="s">
        <v>173</v>
      </c>
      <c r="G256" s="453" t="s">
        <v>173</v>
      </c>
      <c r="H256" s="408" t="s">
        <v>173</v>
      </c>
      <c r="I256" s="408"/>
      <c r="J256" s="408" t="str">
        <f t="shared" si="12"/>
        <v>[pt]-</v>
      </c>
      <c r="K256" s="408" t="str">
        <f t="shared" si="13"/>
        <v>[gr]-</v>
      </c>
      <c r="L256" s="405"/>
      <c r="M256" s="409"/>
      <c r="N256" s="405"/>
      <c r="O256" s="405"/>
      <c r="P256" s="405"/>
      <c r="Q256" s="405"/>
      <c r="R256" s="405"/>
      <c r="S256" s="405"/>
      <c r="T256" s="405"/>
      <c r="U256" s="405"/>
      <c r="V256" s="405"/>
      <c r="W256" s="405"/>
      <c r="X256" s="405"/>
      <c r="Y256" s="405"/>
      <c r="Z256" s="405"/>
    </row>
    <row r="257" spans="1:26" ht="54.75" customHeight="1">
      <c r="A257" s="405"/>
      <c r="B257" s="282" t="s">
        <v>106</v>
      </c>
      <c r="C257" s="405"/>
      <c r="D257" s="407" t="str">
        <f t="shared" si="14"/>
        <v xml:space="preserve">The weighting of this theme is dependent on the existence of a canteen for most of the employees as well as an (estimated) average commute to work. </v>
      </c>
      <c r="E257" s="452" t="s">
        <v>1954</v>
      </c>
      <c r="F257" s="408" t="s">
        <v>1955</v>
      </c>
      <c r="G257" s="413" t="s">
        <v>1956</v>
      </c>
      <c r="H257" s="408" t="s">
        <v>1957</v>
      </c>
      <c r="I257" s="408" t="s">
        <v>1958</v>
      </c>
      <c r="J257" s="408" t="str">
        <f t="shared" si="12"/>
        <v>[pt]Die Gewichtung dieses Thema’s ist abhängig von der Existenz einer Kantine für die Mehrheit der Mitarbeiter*innen sowie dem (geschätzten) durchschnittlichen Anfahrtsweg zur Arbeit.</v>
      </c>
      <c r="K257" s="408" t="str">
        <f t="shared" si="13"/>
        <v>[gr]Die Gewichtung dieses Thema’s ist abhängig von der Existenz einer Kantine für die Mehrheit der Mitarbeiter*innen sowie dem (geschätzten) durchschnittlichen Anfahrtsweg zur Arbeit.</v>
      </c>
      <c r="L257" s="405"/>
      <c r="M257" s="409"/>
      <c r="N257" s="405"/>
      <c r="O257" s="405"/>
      <c r="P257" s="405"/>
      <c r="Q257" s="405"/>
      <c r="R257" s="405"/>
      <c r="S257" s="405"/>
      <c r="T257" s="405"/>
      <c r="U257" s="405"/>
      <c r="V257" s="405"/>
      <c r="W257" s="405"/>
      <c r="X257" s="405"/>
      <c r="Y257" s="405"/>
      <c r="Z257" s="405"/>
    </row>
    <row r="258" spans="1:26" ht="81" customHeight="1">
      <c r="A258" s="405"/>
      <c r="B258" s="282" t="s">
        <v>107</v>
      </c>
      <c r="C258" s="405"/>
      <c r="D258" s="407" t="str">
        <f t="shared" si="14"/>
        <v>The weighting of this theme is dependent on company size and co-determination rights in the countries of the most important supply industries (based on the ILUC index of the International Labour Union).</v>
      </c>
      <c r="E258" s="454" t="s">
        <v>1959</v>
      </c>
      <c r="F258" s="408" t="s">
        <v>1960</v>
      </c>
      <c r="G258" s="413" t="s">
        <v>1961</v>
      </c>
      <c r="H258" s="408" t="s">
        <v>1962</v>
      </c>
      <c r="I258" s="408" t="s">
        <v>1963</v>
      </c>
      <c r="J258" s="408" t="str">
        <f t="shared" si="12"/>
        <v>[pt]Die Gewichtung dieses Thema’s ist abhängig von der Größe des Unternehmens sowie von den Mitbestimmungsrechte in den Ländern der wichtigsten Standorte (basierend auf dem ITUC-Index der International Labour Union)</v>
      </c>
      <c r="K258" s="408" t="str">
        <f t="shared" si="13"/>
        <v>[gr]Die Gewichtung dieses Thema’s ist abhängig von der Größe des Unternehmens sowie von den Mitbestimmungsrechte in den Ländern der wichtigsten Standorte (basierend auf dem ITUC-Index der International Labour Union)</v>
      </c>
      <c r="L258" s="405"/>
      <c r="M258" s="409"/>
      <c r="N258" s="405"/>
      <c r="O258" s="405"/>
      <c r="P258" s="405"/>
      <c r="Q258" s="405"/>
      <c r="R258" s="405"/>
      <c r="S258" s="405"/>
      <c r="T258" s="405"/>
      <c r="U258" s="405"/>
      <c r="V258" s="405"/>
      <c r="W258" s="405"/>
      <c r="X258" s="405"/>
      <c r="Y258" s="405"/>
      <c r="Z258" s="405"/>
    </row>
    <row r="259" spans="1:26" ht="15.75" customHeight="1">
      <c r="A259" s="405"/>
      <c r="B259" s="282" t="s">
        <v>109</v>
      </c>
      <c r="C259" s="405"/>
      <c r="D259" s="407" t="str">
        <f t="shared" si="14"/>
        <v>-</v>
      </c>
      <c r="E259" s="452" t="s">
        <v>173</v>
      </c>
      <c r="F259" s="452" t="s">
        <v>173</v>
      </c>
      <c r="G259" s="452" t="s">
        <v>173</v>
      </c>
      <c r="H259" s="408" t="s">
        <v>173</v>
      </c>
      <c r="I259" s="408"/>
      <c r="J259" s="408" t="str">
        <f t="shared" si="12"/>
        <v>[pt]-</v>
      </c>
      <c r="K259" s="408" t="str">
        <f t="shared" si="13"/>
        <v>[gr]-</v>
      </c>
      <c r="L259" s="405"/>
      <c r="M259" s="409"/>
      <c r="N259" s="405"/>
      <c r="O259" s="405"/>
      <c r="P259" s="405"/>
      <c r="Q259" s="405"/>
      <c r="R259" s="405"/>
      <c r="S259" s="405"/>
      <c r="T259" s="405"/>
      <c r="U259" s="405"/>
      <c r="V259" s="405"/>
      <c r="W259" s="405"/>
      <c r="X259" s="405"/>
      <c r="Y259" s="405"/>
      <c r="Z259" s="405"/>
    </row>
    <row r="260" spans="1:26" ht="15.75" customHeight="1">
      <c r="A260" s="405"/>
      <c r="B260" s="282" t="s">
        <v>110</v>
      </c>
      <c r="C260" s="405"/>
      <c r="D260" s="407" t="str">
        <f t="shared" si="14"/>
        <v>-</v>
      </c>
      <c r="E260" s="452" t="s">
        <v>173</v>
      </c>
      <c r="F260" s="453" t="s">
        <v>173</v>
      </c>
      <c r="G260" s="453" t="s">
        <v>173</v>
      </c>
      <c r="H260" s="408" t="s">
        <v>173</v>
      </c>
      <c r="I260" s="408"/>
      <c r="J260" s="408" t="str">
        <f t="shared" si="12"/>
        <v>[pt]-</v>
      </c>
      <c r="K260" s="408" t="str">
        <f t="shared" si="13"/>
        <v>[gr]-</v>
      </c>
      <c r="L260" s="405"/>
      <c r="M260" s="409"/>
      <c r="N260" s="405"/>
      <c r="O260" s="405"/>
      <c r="P260" s="405"/>
      <c r="Q260" s="405"/>
      <c r="R260" s="405"/>
      <c r="S260" s="405"/>
      <c r="T260" s="405"/>
      <c r="U260" s="405"/>
      <c r="V260" s="405"/>
      <c r="W260" s="405"/>
      <c r="X260" s="405"/>
      <c r="Y260" s="405"/>
      <c r="Z260" s="405"/>
    </row>
    <row r="261" spans="1:26" ht="28.5" customHeight="1">
      <c r="A261" s="405"/>
      <c r="B261" s="282" t="s">
        <v>111</v>
      </c>
      <c r="C261" s="405"/>
      <c r="D261" s="407" t="str">
        <f t="shared" si="14"/>
        <v>The weighting of this theme depends on the industry sector.</v>
      </c>
      <c r="E261" s="452" t="s">
        <v>1964</v>
      </c>
      <c r="F261" s="408" t="s">
        <v>1965</v>
      </c>
      <c r="G261" s="413" t="s">
        <v>1966</v>
      </c>
      <c r="H261" s="408" t="s">
        <v>1967</v>
      </c>
      <c r="I261" s="408" t="s">
        <v>1968</v>
      </c>
      <c r="J261" s="408" t="str">
        <f t="shared" si="12"/>
        <v xml:space="preserve">[pt]Die Gewichtung dieses Thema’s ist abhängig von der Branche </v>
      </c>
      <c r="K261" s="408" t="str">
        <f t="shared" si="13"/>
        <v xml:space="preserve">[gr]Die Gewichtung dieses Thema’s ist abhängig von der Branche </v>
      </c>
      <c r="L261" s="405"/>
      <c r="M261" s="409"/>
      <c r="N261" s="405"/>
      <c r="O261" s="405"/>
      <c r="P261" s="405"/>
      <c r="Q261" s="405"/>
      <c r="R261" s="405"/>
      <c r="S261" s="405"/>
      <c r="T261" s="405"/>
      <c r="U261" s="405"/>
      <c r="V261" s="405"/>
      <c r="W261" s="405"/>
      <c r="X261" s="405"/>
      <c r="Y261" s="405"/>
      <c r="Z261" s="405"/>
    </row>
    <row r="262" spans="1:26" ht="41.25" customHeight="1">
      <c r="A262" s="405"/>
      <c r="B262" s="282" t="s">
        <v>112</v>
      </c>
      <c r="C262" s="405"/>
      <c r="D262" s="407" t="str">
        <f t="shared" si="14"/>
        <v>The weighting of this theme depends on whether customers are primarily individuals or companies.</v>
      </c>
      <c r="E262" s="452" t="s">
        <v>1969</v>
      </c>
      <c r="F262" s="408" t="s">
        <v>1970</v>
      </c>
      <c r="G262" s="413" t="s">
        <v>1971</v>
      </c>
      <c r="H262" s="408" t="s">
        <v>1972</v>
      </c>
      <c r="I262" s="408" t="s">
        <v>1973</v>
      </c>
      <c r="J262" s="408" t="str">
        <f t="shared" si="12"/>
        <v>[pt]Die Gewichtung dieses Thema’s ist abhängig davon, ob Kund*innen in erster Linie Private oder Unternehmen sind</v>
      </c>
      <c r="K262" s="408" t="str">
        <f t="shared" si="13"/>
        <v>[gr]Die Gewichtung dieses Thema’s ist abhängig davon, ob Kund*innen in erster Linie Private oder Unternehmen sind</v>
      </c>
      <c r="L262" s="405"/>
      <c r="M262" s="409"/>
      <c r="N262" s="405"/>
      <c r="O262" s="405"/>
      <c r="P262" s="405"/>
      <c r="Q262" s="405"/>
      <c r="R262" s="405"/>
      <c r="S262" s="405"/>
      <c r="T262" s="405"/>
      <c r="U262" s="405"/>
      <c r="V262" s="405"/>
      <c r="W262" s="405"/>
      <c r="X262" s="405"/>
      <c r="Y262" s="405"/>
      <c r="Z262" s="405"/>
    </row>
    <row r="263" spans="1:26" ht="15.75" customHeight="1">
      <c r="A263" s="405"/>
      <c r="B263" s="282" t="s">
        <v>114</v>
      </c>
      <c r="C263" s="405"/>
      <c r="D263" s="407" t="str">
        <f t="shared" si="14"/>
        <v>-</v>
      </c>
      <c r="E263" s="452" t="s">
        <v>173</v>
      </c>
      <c r="F263" s="453" t="s">
        <v>173</v>
      </c>
      <c r="G263" s="453" t="s">
        <v>173</v>
      </c>
      <c r="H263" s="408" t="s">
        <v>173</v>
      </c>
      <c r="I263" s="408"/>
      <c r="J263" s="408" t="str">
        <f t="shared" si="12"/>
        <v>[pt]-</v>
      </c>
      <c r="K263" s="408" t="str">
        <f t="shared" si="13"/>
        <v>[gr]-</v>
      </c>
      <c r="L263" s="405"/>
      <c r="M263" s="409"/>
      <c r="N263" s="405"/>
      <c r="O263" s="405"/>
      <c r="P263" s="405"/>
      <c r="Q263" s="405"/>
      <c r="R263" s="405"/>
      <c r="S263" s="405"/>
      <c r="T263" s="405"/>
      <c r="U263" s="405"/>
      <c r="V263" s="405"/>
      <c r="W263" s="405"/>
      <c r="X263" s="405"/>
      <c r="Y263" s="405"/>
      <c r="Z263" s="405"/>
    </row>
    <row r="264" spans="1:26" ht="41.25" customHeight="1">
      <c r="A264" s="405"/>
      <c r="B264" s="282" t="s">
        <v>115</v>
      </c>
      <c r="C264" s="405"/>
      <c r="D264" s="407" t="str">
        <f t="shared" si="14"/>
        <v>The weighting of this theme is dependent on the return on sales (profit/turnover).</v>
      </c>
      <c r="E264" s="452" t="s">
        <v>1974</v>
      </c>
      <c r="F264" s="408" t="s">
        <v>1975</v>
      </c>
      <c r="G264" s="413" t="s">
        <v>1976</v>
      </c>
      <c r="H264" s="408" t="s">
        <v>1977</v>
      </c>
      <c r="I264" s="408" t="s">
        <v>1978</v>
      </c>
      <c r="J264" s="408" t="str">
        <f t="shared" si="12"/>
        <v>[pt]Die Gewichtung dieses Thema’s ist abhängig von der Umsatzrentabilität (Gewinn/Umsatz)</v>
      </c>
      <c r="K264" s="408" t="str">
        <f t="shared" si="13"/>
        <v>[gr]Die Gewichtung dieses Thema’s ist abhängig von der Umsatzrentabilität (Gewinn/Umsatz)</v>
      </c>
      <c r="L264" s="405"/>
      <c r="M264" s="409"/>
      <c r="N264" s="405"/>
      <c r="O264" s="405"/>
      <c r="P264" s="405"/>
      <c r="Q264" s="405"/>
      <c r="R264" s="405"/>
      <c r="S264" s="405"/>
      <c r="T264" s="405"/>
      <c r="U264" s="405"/>
      <c r="V264" s="405"/>
      <c r="W264" s="405"/>
      <c r="X264" s="405"/>
      <c r="Y264" s="405"/>
      <c r="Z264" s="405"/>
    </row>
    <row r="265" spans="1:26" ht="28.5" customHeight="1">
      <c r="A265" s="405"/>
      <c r="B265" s="282" t="s">
        <v>116</v>
      </c>
      <c r="C265" s="405"/>
      <c r="D265" s="407" t="str">
        <f t="shared" si="14"/>
        <v>The weighting of this theme depends on the industry sector.</v>
      </c>
      <c r="E265" s="452" t="s">
        <v>1979</v>
      </c>
      <c r="F265" s="408" t="s">
        <v>1965</v>
      </c>
      <c r="G265" s="413" t="s">
        <v>1966</v>
      </c>
      <c r="H265" s="408" t="s">
        <v>1967</v>
      </c>
      <c r="I265" s="408" t="s">
        <v>1968</v>
      </c>
      <c r="J265" s="408" t="str">
        <f t="shared" si="12"/>
        <v>[pt]Die Gewichtung dieses Thenma’s ist abhängig von der Branche</v>
      </c>
      <c r="K265" s="408" t="str">
        <f t="shared" si="13"/>
        <v>[gr]Die Gewichtung dieses Thenma’s ist abhängig von der Branche</v>
      </c>
      <c r="L265" s="405"/>
      <c r="M265" s="409"/>
      <c r="N265" s="405"/>
      <c r="O265" s="405"/>
      <c r="P265" s="405"/>
      <c r="Q265" s="405"/>
      <c r="R265" s="405"/>
      <c r="S265" s="405"/>
      <c r="T265" s="405"/>
      <c r="U265" s="405"/>
      <c r="V265" s="405"/>
      <c r="W265" s="405"/>
      <c r="X265" s="405"/>
      <c r="Y265" s="405"/>
      <c r="Z265" s="405"/>
    </row>
    <row r="266" spans="1:26" ht="41.25" customHeight="1">
      <c r="A266" s="405"/>
      <c r="B266" s="283" t="s">
        <v>117</v>
      </c>
      <c r="C266" s="405"/>
      <c r="D266" s="407" t="str">
        <f t="shared" si="14"/>
        <v>The weighting of this theme depends on the company size and the industry sector.</v>
      </c>
      <c r="E266" s="457" t="s">
        <v>1980</v>
      </c>
      <c r="F266" s="408" t="s">
        <v>1981</v>
      </c>
      <c r="G266" s="413" t="s">
        <v>1982</v>
      </c>
      <c r="H266" s="408" t="s">
        <v>1983</v>
      </c>
      <c r="I266" s="408" t="s">
        <v>1984</v>
      </c>
      <c r="J266" s="408" t="str">
        <f t="shared" ref="J266:J329" si="15">"[pt]"&amp;E266</f>
        <v>[pt]Die Gewichtung dieses Thema’s ist abhängig von der Größe sowie der Branche des Unternehmens.</v>
      </c>
      <c r="K266" s="408" t="str">
        <f t="shared" ref="K266:K329" si="16">"[gr]"&amp;E266</f>
        <v>[gr]Die Gewichtung dieses Thema’s ist abhängig von der Größe sowie der Branche des Unternehmens.</v>
      </c>
      <c r="L266" s="405"/>
      <c r="M266" s="409"/>
      <c r="N266" s="405"/>
      <c r="O266" s="405"/>
      <c r="P266" s="405"/>
      <c r="Q266" s="405"/>
      <c r="R266" s="405"/>
      <c r="S266" s="405"/>
      <c r="T266" s="405"/>
      <c r="U266" s="405"/>
      <c r="V266" s="405"/>
      <c r="W266" s="405"/>
      <c r="X266" s="405"/>
      <c r="Y266" s="405"/>
      <c r="Z266" s="405"/>
    </row>
    <row r="267" spans="1:26" ht="15.75" customHeight="1">
      <c r="A267" s="405"/>
      <c r="B267" s="405"/>
      <c r="C267" s="405"/>
      <c r="D267" s="407">
        <f t="shared" si="14"/>
        <v>0</v>
      </c>
      <c r="E267" s="408"/>
      <c r="F267" s="408"/>
      <c r="G267" s="408"/>
      <c r="H267" s="408"/>
      <c r="I267" s="408"/>
      <c r="J267" s="408" t="str">
        <f t="shared" si="15"/>
        <v>[pt]</v>
      </c>
      <c r="K267" s="408" t="str">
        <f t="shared" si="16"/>
        <v>[gr]</v>
      </c>
      <c r="L267" s="405"/>
      <c r="M267" s="409"/>
      <c r="N267" s="405"/>
      <c r="O267" s="405"/>
      <c r="P267" s="405"/>
      <c r="Q267" s="405"/>
      <c r="R267" s="405"/>
      <c r="S267" s="405"/>
      <c r="T267" s="405"/>
      <c r="U267" s="405"/>
      <c r="V267" s="405"/>
      <c r="W267" s="405"/>
      <c r="X267" s="405"/>
      <c r="Y267" s="405"/>
      <c r="Z267" s="405"/>
    </row>
    <row r="268" spans="1:26" ht="28.5" customHeight="1">
      <c r="A268" s="405"/>
      <c r="B268" s="405"/>
      <c r="C268" s="405"/>
      <c r="D268" s="407" t="str">
        <f t="shared" si="14"/>
        <v>A - agriculture, forestry management, fishing industry</v>
      </c>
      <c r="E268" s="408" t="s">
        <v>1985</v>
      </c>
      <c r="F268" s="408" t="s">
        <v>1986</v>
      </c>
      <c r="G268" s="413" t="s">
        <v>1987</v>
      </c>
      <c r="H268" s="408" t="s">
        <v>1988</v>
      </c>
      <c r="I268" s="408" t="s">
        <v>1989</v>
      </c>
      <c r="J268" s="408" t="str">
        <f t="shared" si="15"/>
        <v>[pt]A - Landwirtschaft, Forstwirtschaft und Fischerei</v>
      </c>
      <c r="K268" s="408" t="str">
        <f t="shared" si="16"/>
        <v>[gr]A - Landwirtschaft, Forstwirtschaft und Fischerei</v>
      </c>
      <c r="L268" s="405"/>
      <c r="M268" s="409"/>
      <c r="N268" s="405"/>
      <c r="O268" s="405"/>
      <c r="P268" s="405"/>
      <c r="Q268" s="405"/>
      <c r="R268" s="405"/>
      <c r="S268" s="405"/>
      <c r="T268" s="405"/>
      <c r="U268" s="405"/>
      <c r="V268" s="405"/>
      <c r="W268" s="405"/>
      <c r="X268" s="405"/>
      <c r="Y268" s="405"/>
      <c r="Z268" s="405"/>
    </row>
    <row r="269" spans="1:26" ht="28.5" customHeight="1">
      <c r="A269" s="405"/>
      <c r="B269" s="405"/>
      <c r="C269" s="405"/>
      <c r="D269" s="407" t="str">
        <f t="shared" si="14"/>
        <v>B - Mining and quarrying</v>
      </c>
      <c r="E269" s="408" t="s">
        <v>1990</v>
      </c>
      <c r="F269" s="408" t="s">
        <v>1991</v>
      </c>
      <c r="G269" s="413" t="s">
        <v>1992</v>
      </c>
      <c r="H269" s="408" t="s">
        <v>1993</v>
      </c>
      <c r="I269" s="408" t="s">
        <v>1994</v>
      </c>
      <c r="J269" s="408" t="str">
        <f t="shared" si="15"/>
        <v>[pt]B - Bergbau und Gewinnung von Steinen und Erden</v>
      </c>
      <c r="K269" s="408" t="str">
        <f t="shared" si="16"/>
        <v>[gr]B - Bergbau und Gewinnung von Steinen und Erden</v>
      </c>
      <c r="L269" s="405"/>
      <c r="M269" s="409"/>
      <c r="N269" s="405"/>
      <c r="O269" s="405"/>
      <c r="P269" s="405"/>
      <c r="Q269" s="405"/>
      <c r="R269" s="405"/>
      <c r="S269" s="405"/>
      <c r="T269" s="405"/>
      <c r="U269" s="405"/>
      <c r="V269" s="405"/>
      <c r="W269" s="405"/>
      <c r="X269" s="405"/>
      <c r="Y269" s="405"/>
      <c r="Z269" s="405"/>
    </row>
    <row r="270" spans="1:26" ht="28.5" customHeight="1">
      <c r="A270" s="405"/>
      <c r="B270" s="405"/>
      <c r="C270" s="405"/>
      <c r="D270" s="407" t="str">
        <f t="shared" si="14"/>
        <v>C - Manufacturing industries (not further specified)</v>
      </c>
      <c r="E270" s="408" t="s">
        <v>1995</v>
      </c>
      <c r="F270" s="408" t="s">
        <v>1996</v>
      </c>
      <c r="G270" s="413" t="s">
        <v>1997</v>
      </c>
      <c r="H270" s="408" t="s">
        <v>1998</v>
      </c>
      <c r="I270" s="408" t="s">
        <v>1999</v>
      </c>
      <c r="J270" s="408" t="str">
        <f t="shared" si="15"/>
        <v>[pt]C - Verarbeitendes Gewerbe (nicht weiter spezifiziert)</v>
      </c>
      <c r="K270" s="408" t="str">
        <f t="shared" si="16"/>
        <v>[gr]C - Verarbeitendes Gewerbe (nicht weiter spezifiziert)</v>
      </c>
      <c r="L270" s="405"/>
      <c r="M270" s="409"/>
      <c r="N270" s="405"/>
      <c r="O270" s="405"/>
      <c r="P270" s="405"/>
      <c r="Q270" s="405"/>
      <c r="R270" s="405"/>
      <c r="S270" s="405"/>
      <c r="T270" s="405"/>
      <c r="U270" s="405"/>
      <c r="V270" s="405"/>
      <c r="W270" s="405"/>
      <c r="X270" s="405"/>
      <c r="Y270" s="405"/>
      <c r="Z270" s="405"/>
    </row>
    <row r="271" spans="1:26" ht="28.5" customHeight="1">
      <c r="A271" s="405"/>
      <c r="B271" s="405"/>
      <c r="C271" s="405"/>
      <c r="D271" s="407" t="str">
        <f t="shared" si="14"/>
        <v>Ca - Food production, drinks and tobacco (C10, C11, C12)</v>
      </c>
      <c r="E271" s="408" t="s">
        <v>2000</v>
      </c>
      <c r="F271" s="408" t="s">
        <v>2001</v>
      </c>
      <c r="G271" s="413" t="s">
        <v>2002</v>
      </c>
      <c r="H271" s="408" t="s">
        <v>2003</v>
      </c>
      <c r="I271" s="408" t="s">
        <v>2004</v>
      </c>
      <c r="J271" s="408" t="str">
        <f t="shared" si="15"/>
        <v>[pt]Ca - Produktion von Lebensmittel, Getränken und Tabak (C10,C11,C12)</v>
      </c>
      <c r="K271" s="408" t="str">
        <f t="shared" si="16"/>
        <v>[gr]Ca - Produktion von Lebensmittel, Getränken und Tabak (C10,C11,C12)</v>
      </c>
      <c r="L271" s="405"/>
      <c r="M271" s="409"/>
      <c r="N271" s="405"/>
      <c r="O271" s="405"/>
      <c r="P271" s="405"/>
      <c r="Q271" s="405"/>
      <c r="R271" s="405"/>
      <c r="S271" s="405"/>
      <c r="T271" s="405"/>
      <c r="U271" s="405"/>
      <c r="V271" s="405"/>
      <c r="W271" s="405"/>
      <c r="X271" s="405"/>
      <c r="Y271" s="405"/>
      <c r="Z271" s="405"/>
    </row>
    <row r="272" spans="1:26" ht="28.5" customHeight="1">
      <c r="A272" s="405"/>
      <c r="B272" s="405"/>
      <c r="C272" s="405"/>
      <c r="D272" s="407" t="str">
        <f t="shared" si="14"/>
        <v>Cb - Textile production, clothing, leather and leather products (C13, C14, C15)</v>
      </c>
      <c r="E272" s="408" t="s">
        <v>2005</v>
      </c>
      <c r="F272" s="408" t="s">
        <v>2006</v>
      </c>
      <c r="G272" s="413" t="s">
        <v>2007</v>
      </c>
      <c r="H272" s="408" t="s">
        <v>2008</v>
      </c>
      <c r="I272" s="408" t="s">
        <v>2009</v>
      </c>
      <c r="J272" s="408" t="str">
        <f t="shared" si="15"/>
        <v>[pt]Cb - Produktion von Textilien, Kleidung, Leder und Produkten hieraus (C13,C14,C15)</v>
      </c>
      <c r="K272" s="408" t="str">
        <f t="shared" si="16"/>
        <v>[gr]Cb - Produktion von Textilien, Kleidung, Leder und Produkten hieraus (C13,C14,C15)</v>
      </c>
      <c r="L272" s="405"/>
      <c r="M272" s="409"/>
      <c r="N272" s="405"/>
      <c r="O272" s="405"/>
      <c r="P272" s="405"/>
      <c r="Q272" s="405"/>
      <c r="R272" s="405"/>
      <c r="S272" s="405"/>
      <c r="T272" s="405"/>
      <c r="U272" s="405"/>
      <c r="V272" s="405"/>
      <c r="W272" s="405"/>
      <c r="X272" s="405"/>
      <c r="Y272" s="405"/>
      <c r="Z272" s="405"/>
    </row>
    <row r="273" spans="1:26" ht="41.25" customHeight="1">
      <c r="A273" s="405"/>
      <c r="B273" s="405"/>
      <c r="C273" s="405"/>
      <c r="D273" s="407" t="str">
        <f t="shared" si="14"/>
        <v>Cc - Paper and forest products, also printed matter (C16, C17, C18)</v>
      </c>
      <c r="E273" s="408" t="s">
        <v>2010</v>
      </c>
      <c r="F273" s="408" t="s">
        <v>2011</v>
      </c>
      <c r="G273" s="413" t="s">
        <v>2012</v>
      </c>
      <c r="H273" s="408" t="s">
        <v>2013</v>
      </c>
      <c r="I273" s="408" t="s">
        <v>2014</v>
      </c>
      <c r="J273" s="408" t="str">
        <f t="shared" si="15"/>
        <v>[pt]Cc - Produktion von Holz- und Papierprodukten sowie Drucksorten (C16,C17,C18)</v>
      </c>
      <c r="K273" s="408" t="str">
        <f t="shared" si="16"/>
        <v>[gr]Cc - Produktion von Holz- und Papierprodukten sowie Drucksorten (C16,C17,C18)</v>
      </c>
      <c r="L273" s="405"/>
      <c r="M273" s="409"/>
      <c r="N273" s="405"/>
      <c r="O273" s="405"/>
      <c r="P273" s="405"/>
      <c r="Q273" s="405"/>
      <c r="R273" s="405"/>
      <c r="S273" s="405"/>
      <c r="T273" s="405"/>
      <c r="U273" s="405"/>
      <c r="V273" s="405"/>
      <c r="W273" s="405"/>
      <c r="X273" s="405"/>
      <c r="Y273" s="405"/>
      <c r="Z273" s="405"/>
    </row>
    <row r="274" spans="1:26" ht="41.25" customHeight="1">
      <c r="A274" s="405"/>
      <c r="B274" s="405"/>
      <c r="C274" s="405"/>
      <c r="D274" s="407" t="str">
        <f t="shared" si="14"/>
        <v>Cd - Production of petrochemical products and plastics (C19, C20;C22)</v>
      </c>
      <c r="E274" s="408" t="s">
        <v>2015</v>
      </c>
      <c r="F274" s="408" t="s">
        <v>2016</v>
      </c>
      <c r="G274" s="413" t="s">
        <v>2017</v>
      </c>
      <c r="H274" s="408" t="s">
        <v>2018</v>
      </c>
      <c r="I274" s="408" t="s">
        <v>2019</v>
      </c>
      <c r="J274" s="408" t="str">
        <f t="shared" si="15"/>
        <v>[pt]Cd - Produktion von petrochemischen Produkte und Kunststoffen (C19, C20;C22)</v>
      </c>
      <c r="K274" s="408" t="str">
        <f t="shared" si="16"/>
        <v>[gr]Cd - Produktion von petrochemischen Produkte und Kunststoffen (C19, C20;C22)</v>
      </c>
      <c r="L274" s="405"/>
      <c r="M274" s="409"/>
      <c r="N274" s="405"/>
      <c r="O274" s="405"/>
      <c r="P274" s="405"/>
      <c r="Q274" s="405"/>
      <c r="R274" s="405"/>
      <c r="S274" s="405"/>
      <c r="T274" s="405"/>
      <c r="U274" s="405"/>
      <c r="V274" s="405"/>
      <c r="W274" s="405"/>
      <c r="X274" s="405"/>
      <c r="Y274" s="405"/>
      <c r="Z274" s="405"/>
    </row>
    <row r="275" spans="1:26" ht="28.5" customHeight="1">
      <c r="A275" s="405"/>
      <c r="B275" s="405"/>
      <c r="C275" s="405"/>
      <c r="D275" s="407" t="str">
        <f t="shared" si="14"/>
        <v>Ce - Pharmaceutical products and preparations (C21)</v>
      </c>
      <c r="E275" s="408" t="s">
        <v>2020</v>
      </c>
      <c r="F275" s="408" t="s">
        <v>2021</v>
      </c>
      <c r="G275" s="413" t="s">
        <v>2022</v>
      </c>
      <c r="H275" s="408" t="s">
        <v>2023</v>
      </c>
      <c r="I275" s="408" t="s">
        <v>2024</v>
      </c>
      <c r="J275" s="408" t="str">
        <f t="shared" si="15"/>
        <v>[pt]Ce - Produktion von pharmazeutischen Produktion und Präparaten (C21)</v>
      </c>
      <c r="K275" s="408" t="str">
        <f t="shared" si="16"/>
        <v>[gr]Ce - Produktion von pharmazeutischen Produktion und Präparaten (C21)</v>
      </c>
      <c r="L275" s="405"/>
      <c r="M275" s="409"/>
      <c r="N275" s="405"/>
      <c r="O275" s="405"/>
      <c r="P275" s="405"/>
      <c r="Q275" s="405"/>
      <c r="R275" s="405"/>
      <c r="S275" s="405"/>
      <c r="T275" s="405"/>
      <c r="U275" s="405"/>
      <c r="V275" s="405"/>
      <c r="W275" s="405"/>
      <c r="X275" s="405"/>
      <c r="Y275" s="405"/>
      <c r="Z275" s="405"/>
    </row>
    <row r="276" spans="1:26" ht="28.5" customHeight="1">
      <c r="A276" s="405"/>
      <c r="B276" s="405"/>
      <c r="C276" s="405"/>
      <c r="D276" s="407" t="str">
        <f t="shared" si="14"/>
        <v>Cf - Production of non-metallic minerals (C23)</v>
      </c>
      <c r="E276" s="408" t="s">
        <v>2025</v>
      </c>
      <c r="F276" s="408" t="s">
        <v>2026</v>
      </c>
      <c r="G276" s="413" t="s">
        <v>2027</v>
      </c>
      <c r="H276" s="408" t="s">
        <v>2028</v>
      </c>
      <c r="I276" s="408" t="s">
        <v>2029</v>
      </c>
      <c r="J276" s="408" t="str">
        <f t="shared" si="15"/>
        <v>[pt]Cf - Produktion nicht metallischer Mineralstoffe (C23)</v>
      </c>
      <c r="K276" s="408" t="str">
        <f t="shared" si="16"/>
        <v>[gr]Cf - Produktion nicht metallischer Mineralstoffe (C23)</v>
      </c>
      <c r="L276" s="405"/>
      <c r="M276" s="409"/>
      <c r="N276" s="405"/>
      <c r="O276" s="405"/>
      <c r="P276" s="405"/>
      <c r="Q276" s="405"/>
      <c r="R276" s="405"/>
      <c r="S276" s="405"/>
      <c r="T276" s="405"/>
      <c r="U276" s="405"/>
      <c r="V276" s="405"/>
      <c r="W276" s="405"/>
      <c r="X276" s="405"/>
      <c r="Y276" s="405"/>
      <c r="Z276" s="405"/>
    </row>
    <row r="277" spans="1:26" ht="54.75" customHeight="1">
      <c r="A277" s="405"/>
      <c r="B277" s="405"/>
      <c r="C277" s="405"/>
      <c r="D277" s="407" t="str">
        <f t="shared" si="14"/>
        <v>Cg - Production of metal and metallic products (excl. machines and equipment) (C24, C25)</v>
      </c>
      <c r="E277" s="408" t="s">
        <v>2030</v>
      </c>
      <c r="F277" s="408" t="s">
        <v>2031</v>
      </c>
      <c r="G277" s="413" t="s">
        <v>2032</v>
      </c>
      <c r="H277" s="408" t="s">
        <v>2033</v>
      </c>
      <c r="I277" s="408" t="s">
        <v>2034</v>
      </c>
      <c r="J277" s="408" t="str">
        <f t="shared" si="15"/>
        <v>[pt]Cg - Produktion von Metallen und metallischen Produkten (exkl. Maschinen und Geräten) (C24,C25)</v>
      </c>
      <c r="K277" s="408" t="str">
        <f t="shared" si="16"/>
        <v>[gr]Cg - Produktion von Metallen und metallischen Produkten (exkl. Maschinen und Geräten) (C24,C25)</v>
      </c>
      <c r="L277" s="405"/>
      <c r="M277" s="409"/>
      <c r="N277" s="405"/>
      <c r="O277" s="405"/>
      <c r="P277" s="405"/>
      <c r="Q277" s="405"/>
      <c r="R277" s="405"/>
      <c r="S277" s="405"/>
      <c r="T277" s="405"/>
      <c r="U277" s="405"/>
      <c r="V277" s="405"/>
      <c r="W277" s="405"/>
      <c r="X277" s="405"/>
      <c r="Y277" s="405"/>
      <c r="Z277" s="405"/>
    </row>
    <row r="278" spans="1:26" ht="54.75" customHeight="1">
      <c r="A278" s="405"/>
      <c r="B278" s="405"/>
      <c r="C278" s="405"/>
      <c r="D278" s="407" t="str">
        <f t="shared" si="14"/>
        <v>Ch - Production of electronic equipment, instruments and components as well as computers (C26, C27, C28)</v>
      </c>
      <c r="E278" s="408" t="s">
        <v>2035</v>
      </c>
      <c r="F278" s="408" t="s">
        <v>2036</v>
      </c>
      <c r="G278" s="413" t="s">
        <v>2037</v>
      </c>
      <c r="H278" s="408" t="s">
        <v>2038</v>
      </c>
      <c r="I278" s="408" t="s">
        <v>2039</v>
      </c>
      <c r="J278" s="408" t="str">
        <f t="shared" si="15"/>
        <v>[pt]Ch - Produktion von elektronischen, optischen und sonstigen Geräten und Bauteilen sowie Computer (C26,C27,C28)</v>
      </c>
      <c r="K278" s="408" t="str">
        <f t="shared" si="16"/>
        <v>[gr]Ch - Produktion von elektronischen, optischen und sonstigen Geräten und Bauteilen sowie Computer (C26,C27,C28)</v>
      </c>
      <c r="L278" s="405"/>
      <c r="M278" s="409"/>
      <c r="N278" s="405"/>
      <c r="O278" s="405"/>
      <c r="P278" s="405"/>
      <c r="Q278" s="405"/>
      <c r="R278" s="405"/>
      <c r="S278" s="405"/>
      <c r="T278" s="405"/>
      <c r="U278" s="405"/>
      <c r="V278" s="405"/>
      <c r="W278" s="405"/>
      <c r="X278" s="405"/>
      <c r="Y278" s="405"/>
      <c r="Z278" s="405"/>
    </row>
    <row r="279" spans="1:26" ht="28.5" customHeight="1">
      <c r="A279" s="405"/>
      <c r="B279" s="405"/>
      <c r="C279" s="405"/>
      <c r="D279" s="407" t="str">
        <f t="shared" si="14"/>
        <v>D - Electric, Gas, Steam and Refrigeration</v>
      </c>
      <c r="E279" s="408" t="s">
        <v>2040</v>
      </c>
      <c r="F279" s="408" t="s">
        <v>2041</v>
      </c>
      <c r="G279" s="413" t="s">
        <v>2042</v>
      </c>
      <c r="H279" s="408" t="s">
        <v>2043</v>
      </c>
      <c r="I279" s="408" t="s">
        <v>2044</v>
      </c>
      <c r="J279" s="408" t="str">
        <f t="shared" si="15"/>
        <v xml:space="preserve">[pt]D - Strom-, Gas-, Dampfversorgung und Kühlung </v>
      </c>
      <c r="K279" s="408" t="str">
        <f t="shared" si="16"/>
        <v xml:space="preserve">[gr]D - Strom-, Gas-, Dampfversorgung und Kühlung </v>
      </c>
      <c r="L279" s="405"/>
      <c r="M279" s="409"/>
      <c r="N279" s="405"/>
      <c r="O279" s="405"/>
      <c r="P279" s="405"/>
      <c r="Q279" s="405"/>
      <c r="R279" s="405"/>
      <c r="S279" s="405"/>
      <c r="T279" s="405"/>
      <c r="U279" s="405"/>
      <c r="V279" s="405"/>
      <c r="W279" s="405"/>
      <c r="X279" s="405"/>
      <c r="Y279" s="405"/>
      <c r="Z279" s="405"/>
    </row>
    <row r="280" spans="1:26" ht="28.5" customHeight="1">
      <c r="A280" s="405"/>
      <c r="B280" s="405"/>
      <c r="C280" s="405"/>
      <c r="D280" s="407" t="str">
        <f t="shared" si="14"/>
        <v>E - Water supply, waste management</v>
      </c>
      <c r="E280" s="408" t="s">
        <v>2045</v>
      </c>
      <c r="F280" s="408" t="s">
        <v>2046</v>
      </c>
      <c r="G280" s="413" t="s">
        <v>2047</v>
      </c>
      <c r="H280" s="408" t="s">
        <v>2048</v>
      </c>
      <c r="I280" s="408" t="s">
        <v>2049</v>
      </c>
      <c r="J280" s="408" t="str">
        <f t="shared" si="15"/>
        <v>[pt]E - Wasserversorgung, Abfallwirtschaft</v>
      </c>
      <c r="K280" s="408" t="str">
        <f t="shared" si="16"/>
        <v>[gr]E - Wasserversorgung, Abfallwirtschaft</v>
      </c>
      <c r="L280" s="405"/>
      <c r="M280" s="409"/>
      <c r="N280" s="405"/>
      <c r="O280" s="405"/>
      <c r="P280" s="405"/>
      <c r="Q280" s="405"/>
      <c r="R280" s="405"/>
      <c r="S280" s="405"/>
      <c r="T280" s="405"/>
      <c r="U280" s="405"/>
      <c r="V280" s="405"/>
      <c r="W280" s="405"/>
      <c r="X280" s="405"/>
      <c r="Y280" s="405"/>
      <c r="Z280" s="405"/>
    </row>
    <row r="281" spans="1:26" ht="15.75" customHeight="1">
      <c r="A281" s="405"/>
      <c r="B281" s="405"/>
      <c r="C281" s="405"/>
      <c r="D281" s="407" t="str">
        <f t="shared" si="14"/>
        <v>F - Construction industry</v>
      </c>
      <c r="E281" s="408" t="s">
        <v>2050</v>
      </c>
      <c r="F281" s="408" t="s">
        <v>2051</v>
      </c>
      <c r="G281" s="413" t="s">
        <v>2052</v>
      </c>
      <c r="H281" s="408" t="s">
        <v>2053</v>
      </c>
      <c r="I281" s="408" t="s">
        <v>2054</v>
      </c>
      <c r="J281" s="408" t="str">
        <f t="shared" si="15"/>
        <v>[pt]F - Baugewerbe</v>
      </c>
      <c r="K281" s="408" t="str">
        <f t="shared" si="16"/>
        <v>[gr]F - Baugewerbe</v>
      </c>
      <c r="L281" s="405"/>
      <c r="M281" s="409"/>
      <c r="N281" s="405"/>
      <c r="O281" s="405"/>
      <c r="P281" s="405"/>
      <c r="Q281" s="405"/>
      <c r="R281" s="405"/>
      <c r="S281" s="405"/>
      <c r="T281" s="405"/>
      <c r="U281" s="405"/>
      <c r="V281" s="405"/>
      <c r="W281" s="405"/>
      <c r="X281" s="405"/>
      <c r="Y281" s="405"/>
      <c r="Z281" s="405"/>
    </row>
    <row r="282" spans="1:26" ht="41.25" customHeight="1">
      <c r="A282" s="405"/>
      <c r="B282" s="405"/>
      <c r="C282" s="405"/>
      <c r="D282" s="407" t="str">
        <f t="shared" si="14"/>
        <v>G - Wholesale and retail</v>
      </c>
      <c r="E282" s="412" t="s">
        <v>2055</v>
      </c>
      <c r="F282" s="408" t="s">
        <v>2056</v>
      </c>
      <c r="G282" s="413" t="s">
        <v>2057</v>
      </c>
      <c r="H282" s="408" t="s">
        <v>2058</v>
      </c>
      <c r="I282" s="408" t="s">
        <v>2059</v>
      </c>
      <c r="J282" s="408" t="str">
        <f t="shared" si="15"/>
        <v>[pt]G - Groß- und Einzelhandel sowie Werkstätten für Kraftfahrzeuge (Anmerkung: Groß- und Einzelhandel nicht auf KFZ beschränkt)</v>
      </c>
      <c r="K282" s="408" t="str">
        <f t="shared" si="16"/>
        <v>[gr]G - Groß- und Einzelhandel sowie Werkstätten für Kraftfahrzeuge (Anmerkung: Groß- und Einzelhandel nicht auf KFZ beschränkt)</v>
      </c>
      <c r="L282" s="405"/>
      <c r="M282" s="409"/>
      <c r="N282" s="405"/>
      <c r="O282" s="405"/>
      <c r="P282" s="405"/>
      <c r="Q282" s="405"/>
      <c r="R282" s="405"/>
      <c r="S282" s="405"/>
      <c r="T282" s="405"/>
      <c r="U282" s="405"/>
      <c r="V282" s="405"/>
      <c r="W282" s="405"/>
      <c r="X282" s="405"/>
      <c r="Y282" s="405"/>
      <c r="Z282" s="405"/>
    </row>
    <row r="283" spans="1:26" ht="15.75" customHeight="1">
      <c r="A283" s="405"/>
      <c r="B283" s="405"/>
      <c r="C283" s="405"/>
      <c r="D283" s="407" t="str">
        <f t="shared" si="14"/>
        <v>H - Transport and warehousing</v>
      </c>
      <c r="E283" s="408" t="s">
        <v>2060</v>
      </c>
      <c r="F283" s="408" t="s">
        <v>2061</v>
      </c>
      <c r="G283" s="413" t="s">
        <v>2062</v>
      </c>
      <c r="H283" s="408" t="s">
        <v>2063</v>
      </c>
      <c r="I283" s="408" t="s">
        <v>2064</v>
      </c>
      <c r="J283" s="408" t="str">
        <f t="shared" si="15"/>
        <v>[pt]H - Verkehr und Lagerhaltung</v>
      </c>
      <c r="K283" s="408" t="str">
        <f t="shared" si="16"/>
        <v>[gr]H - Verkehr und Lagerhaltung</v>
      </c>
      <c r="L283" s="405"/>
      <c r="M283" s="409"/>
      <c r="N283" s="405"/>
      <c r="O283" s="405"/>
      <c r="P283" s="405"/>
      <c r="Q283" s="405"/>
      <c r="R283" s="405"/>
      <c r="S283" s="405"/>
      <c r="T283" s="405"/>
      <c r="U283" s="405"/>
      <c r="V283" s="405"/>
      <c r="W283" s="405"/>
      <c r="X283" s="405"/>
      <c r="Y283" s="405"/>
      <c r="Z283" s="405"/>
    </row>
    <row r="284" spans="1:26" ht="15.75" customHeight="1">
      <c r="A284" s="405"/>
      <c r="B284" s="405"/>
      <c r="C284" s="405"/>
      <c r="D284" s="407" t="str">
        <f t="shared" si="14"/>
        <v>I - Accommodation and catering</v>
      </c>
      <c r="E284" s="408" t="s">
        <v>2065</v>
      </c>
      <c r="F284" s="408" t="s">
        <v>2066</v>
      </c>
      <c r="G284" s="413" t="s">
        <v>2067</v>
      </c>
      <c r="H284" s="408" t="s">
        <v>2068</v>
      </c>
      <c r="I284" s="408" t="s">
        <v>2069</v>
      </c>
      <c r="J284" s="408" t="str">
        <f t="shared" si="15"/>
        <v>[pt]I - Beherbergung und Gastronomie</v>
      </c>
      <c r="K284" s="408" t="str">
        <f t="shared" si="16"/>
        <v>[gr]I - Beherbergung und Gastronomie</v>
      </c>
      <c r="L284" s="405"/>
      <c r="M284" s="409"/>
      <c r="N284" s="405"/>
      <c r="O284" s="405"/>
      <c r="P284" s="405"/>
      <c r="Q284" s="405"/>
      <c r="R284" s="405"/>
      <c r="S284" s="405"/>
      <c r="T284" s="405"/>
      <c r="U284" s="405"/>
      <c r="V284" s="405"/>
      <c r="W284" s="405"/>
      <c r="X284" s="405"/>
      <c r="Y284" s="405"/>
      <c r="Z284" s="405"/>
    </row>
    <row r="285" spans="1:26" ht="15.75" customHeight="1">
      <c r="A285" s="405"/>
      <c r="B285" s="405"/>
      <c r="C285" s="405"/>
      <c r="D285" s="407" t="str">
        <f t="shared" si="14"/>
        <v>J - Information and Communication</v>
      </c>
      <c r="E285" s="408" t="s">
        <v>2070</v>
      </c>
      <c r="F285" s="408" t="s">
        <v>2071</v>
      </c>
      <c r="G285" s="413" t="s">
        <v>2072</v>
      </c>
      <c r="H285" s="408" t="s">
        <v>2073</v>
      </c>
      <c r="I285" s="408" t="s">
        <v>2074</v>
      </c>
      <c r="J285" s="408" t="str">
        <f t="shared" si="15"/>
        <v>[pt]J - Information und Kommunikation</v>
      </c>
      <c r="K285" s="408" t="str">
        <f t="shared" si="16"/>
        <v>[gr]J - Information und Kommunikation</v>
      </c>
      <c r="L285" s="405"/>
      <c r="M285" s="409"/>
      <c r="N285" s="405"/>
      <c r="O285" s="405"/>
      <c r="P285" s="405"/>
      <c r="Q285" s="405"/>
      <c r="R285" s="405"/>
      <c r="S285" s="405"/>
      <c r="T285" s="405"/>
      <c r="U285" s="405"/>
      <c r="V285" s="405"/>
      <c r="W285" s="405"/>
      <c r="X285" s="405"/>
      <c r="Y285" s="405"/>
      <c r="Z285" s="405"/>
    </row>
    <row r="286" spans="1:26" ht="15.75" customHeight="1">
      <c r="A286" s="405"/>
      <c r="B286" s="405"/>
      <c r="C286" s="405"/>
      <c r="D286" s="407" t="str">
        <f t="shared" si="14"/>
        <v>K - Financial services</v>
      </c>
      <c r="E286" s="408" t="s">
        <v>2075</v>
      </c>
      <c r="F286" s="408" t="s">
        <v>2076</v>
      </c>
      <c r="G286" s="413" t="s">
        <v>2077</v>
      </c>
      <c r="H286" s="408" t="s">
        <v>2078</v>
      </c>
      <c r="I286" s="408" t="s">
        <v>2079</v>
      </c>
      <c r="J286" s="408" t="str">
        <f t="shared" si="15"/>
        <v>[pt]K - Kredit- und Finanzwesen</v>
      </c>
      <c r="K286" s="408" t="str">
        <f t="shared" si="16"/>
        <v>[gr]K - Kredit- und Finanzwesen</v>
      </c>
      <c r="L286" s="405"/>
      <c r="M286" s="409"/>
      <c r="N286" s="405"/>
      <c r="O286" s="405"/>
      <c r="P286" s="405"/>
      <c r="Q286" s="405"/>
      <c r="R286" s="405"/>
      <c r="S286" s="405"/>
      <c r="T286" s="405"/>
      <c r="U286" s="405"/>
      <c r="V286" s="405"/>
      <c r="W286" s="405"/>
      <c r="X286" s="405"/>
      <c r="Y286" s="405"/>
      <c r="Z286" s="405"/>
    </row>
    <row r="287" spans="1:26" ht="15.75" customHeight="1">
      <c r="A287" s="405"/>
      <c r="B287" s="405"/>
      <c r="C287" s="405"/>
      <c r="D287" s="407" t="str">
        <f t="shared" si="14"/>
        <v>L - Real estate</v>
      </c>
      <c r="E287" s="408" t="s">
        <v>2080</v>
      </c>
      <c r="F287" s="408" t="s">
        <v>2081</v>
      </c>
      <c r="G287" s="413" t="s">
        <v>2082</v>
      </c>
      <c r="H287" s="408" t="s">
        <v>2083</v>
      </c>
      <c r="I287" s="408" t="s">
        <v>2084</v>
      </c>
      <c r="J287" s="408" t="str">
        <f t="shared" si="15"/>
        <v>[pt]L - (Immobilienwirtschaft</v>
      </c>
      <c r="K287" s="408" t="str">
        <f t="shared" si="16"/>
        <v>[gr]L - (Immobilienwirtschaft</v>
      </c>
      <c r="L287" s="405"/>
      <c r="M287" s="409"/>
      <c r="N287" s="405"/>
      <c r="O287" s="405"/>
      <c r="P287" s="405"/>
      <c r="Q287" s="405"/>
      <c r="R287" s="405"/>
      <c r="S287" s="405"/>
      <c r="T287" s="405"/>
      <c r="U287" s="405"/>
      <c r="V287" s="405"/>
      <c r="W287" s="405"/>
      <c r="X287" s="405"/>
      <c r="Y287" s="405"/>
      <c r="Z287" s="405"/>
    </row>
    <row r="288" spans="1:26" ht="28.5" customHeight="1">
      <c r="A288" s="405"/>
      <c r="B288" s="405"/>
      <c r="C288" s="405"/>
      <c r="D288" s="407" t="str">
        <f t="shared" si="14"/>
        <v>M - Professional, technical and scientific services</v>
      </c>
      <c r="E288" s="408" t="s">
        <v>2085</v>
      </c>
      <c r="F288" s="408" t="s">
        <v>2086</v>
      </c>
      <c r="G288" s="413" t="s">
        <v>2087</v>
      </c>
      <c r="H288" s="408" t="s">
        <v>2088</v>
      </c>
      <c r="I288" s="408" t="s">
        <v>2089</v>
      </c>
      <c r="J288" s="408" t="str">
        <f t="shared" si="15"/>
        <v>[pt]M - Freiberufliche, wissenschaftliche und technische Dienstleistungen</v>
      </c>
      <c r="K288" s="408" t="str">
        <f t="shared" si="16"/>
        <v>[gr]M - Freiberufliche, wissenschaftliche und technische Dienstleistungen</v>
      </c>
      <c r="L288" s="405"/>
      <c r="M288" s="409"/>
      <c r="N288" s="405"/>
      <c r="O288" s="405"/>
      <c r="P288" s="405"/>
      <c r="Q288" s="405"/>
      <c r="R288" s="405"/>
      <c r="S288" s="405"/>
      <c r="T288" s="405"/>
      <c r="U288" s="405"/>
      <c r="V288" s="405"/>
      <c r="W288" s="405"/>
      <c r="X288" s="405"/>
      <c r="Y288" s="405"/>
      <c r="Z288" s="405"/>
    </row>
    <row r="289" spans="1:26" ht="28.5" customHeight="1">
      <c r="A289" s="405"/>
      <c r="B289" s="405"/>
      <c r="C289" s="405"/>
      <c r="D289" s="407" t="str">
        <f t="shared" si="14"/>
        <v>N - Administrative and support services</v>
      </c>
      <c r="E289" s="408" t="s">
        <v>2090</v>
      </c>
      <c r="F289" s="408" t="s">
        <v>2091</v>
      </c>
      <c r="G289" s="413" t="s">
        <v>2092</v>
      </c>
      <c r="H289" s="408" t="s">
        <v>2093</v>
      </c>
      <c r="I289" s="408" t="s">
        <v>2094</v>
      </c>
      <c r="J289" s="408" t="str">
        <f t="shared" si="15"/>
        <v>[pt]N - Administrative und unterstützende Dienstleistungen</v>
      </c>
      <c r="K289" s="408" t="str">
        <f t="shared" si="16"/>
        <v>[gr]N - Administrative und unterstützende Dienstleistungen</v>
      </c>
      <c r="L289" s="405"/>
      <c r="M289" s="409"/>
      <c r="N289" s="405"/>
      <c r="O289" s="405"/>
      <c r="P289" s="405"/>
      <c r="Q289" s="405"/>
      <c r="R289" s="405"/>
      <c r="S289" s="405"/>
      <c r="T289" s="405"/>
      <c r="U289" s="405"/>
      <c r="V289" s="405"/>
      <c r="W289" s="405"/>
      <c r="X289" s="405"/>
      <c r="Y289" s="405"/>
      <c r="Z289" s="405"/>
    </row>
    <row r="290" spans="1:26" ht="28.5" customHeight="1">
      <c r="A290" s="405"/>
      <c r="B290" s="405"/>
      <c r="C290" s="405"/>
      <c r="D290" s="407" t="str">
        <f t="shared" si="14"/>
        <v>O - Public administration; defence; social security</v>
      </c>
      <c r="E290" s="408" t="s">
        <v>2095</v>
      </c>
      <c r="F290" s="408" t="s">
        <v>2096</v>
      </c>
      <c r="G290" s="413" t="s">
        <v>2097</v>
      </c>
      <c r="H290" s="408" t="s">
        <v>2098</v>
      </c>
      <c r="I290" s="408" t="s">
        <v>2099</v>
      </c>
      <c r="J290" s="408" t="str">
        <f t="shared" si="15"/>
        <v>[pt]O - Öffentliche Verwaltung; Verteidigung; Sozialversicherungswesen</v>
      </c>
      <c r="K290" s="408" t="str">
        <f t="shared" si="16"/>
        <v>[gr]O - Öffentliche Verwaltung; Verteidigung; Sozialversicherungswesen</v>
      </c>
      <c r="L290" s="405"/>
      <c r="M290" s="409"/>
      <c r="N290" s="405"/>
      <c r="O290" s="405"/>
      <c r="P290" s="405"/>
      <c r="Q290" s="405"/>
      <c r="R290" s="405"/>
      <c r="S290" s="405"/>
      <c r="T290" s="405"/>
      <c r="U290" s="405"/>
      <c r="V290" s="405"/>
      <c r="W290" s="405"/>
      <c r="X290" s="405"/>
      <c r="Y290" s="405"/>
      <c r="Z290" s="405"/>
    </row>
    <row r="291" spans="1:26" ht="15.75" customHeight="1">
      <c r="A291" s="405"/>
      <c r="B291" s="405"/>
      <c r="C291" s="405"/>
      <c r="D291" s="407" t="str">
        <f t="shared" si="14"/>
        <v>P - Education</v>
      </c>
      <c r="E291" s="408" t="s">
        <v>2100</v>
      </c>
      <c r="F291" s="408" t="s">
        <v>2101</v>
      </c>
      <c r="G291" s="413" t="s">
        <v>2102</v>
      </c>
      <c r="H291" s="408" t="s">
        <v>2103</v>
      </c>
      <c r="I291" s="408" t="s">
        <v>2104</v>
      </c>
      <c r="J291" s="408" t="str">
        <f t="shared" si="15"/>
        <v>[pt]P - Bildung</v>
      </c>
      <c r="K291" s="408" t="str">
        <f t="shared" si="16"/>
        <v>[gr]P - Bildung</v>
      </c>
      <c r="L291" s="405"/>
      <c r="M291" s="409"/>
      <c r="N291" s="405"/>
      <c r="O291" s="405"/>
      <c r="P291" s="405"/>
      <c r="Q291" s="405"/>
      <c r="R291" s="405"/>
      <c r="S291" s="405"/>
      <c r="T291" s="405"/>
      <c r="U291" s="405"/>
      <c r="V291" s="405"/>
      <c r="W291" s="405"/>
      <c r="X291" s="405"/>
      <c r="Y291" s="405"/>
      <c r="Z291" s="405"/>
    </row>
    <row r="292" spans="1:26" ht="28.5" customHeight="1">
      <c r="A292" s="405"/>
      <c r="B292" s="405"/>
      <c r="C292" s="405"/>
      <c r="D292" s="407" t="str">
        <f t="shared" si="14"/>
        <v>Q - Health and social work</v>
      </c>
      <c r="E292" s="408" t="s">
        <v>2105</v>
      </c>
      <c r="F292" s="408" t="s">
        <v>2106</v>
      </c>
      <c r="G292" s="413" t="s">
        <v>2107</v>
      </c>
      <c r="H292" s="408" t="s">
        <v>2108</v>
      </c>
      <c r="I292" s="408" t="s">
        <v>2109</v>
      </c>
      <c r="J292" s="408" t="str">
        <f t="shared" si="15"/>
        <v>[pt]Q - Gesundheit und Sozialarbeit</v>
      </c>
      <c r="K292" s="408" t="str">
        <f t="shared" si="16"/>
        <v>[gr]Q - Gesundheit und Sozialarbeit</v>
      </c>
      <c r="L292" s="405"/>
      <c r="M292" s="409"/>
      <c r="N292" s="405"/>
      <c r="O292" s="405"/>
      <c r="P292" s="405"/>
      <c r="Q292" s="405"/>
      <c r="R292" s="405"/>
      <c r="S292" s="405"/>
      <c r="T292" s="405"/>
      <c r="U292" s="405"/>
      <c r="V292" s="405"/>
      <c r="W292" s="405"/>
      <c r="X292" s="405"/>
      <c r="Y292" s="405"/>
      <c r="Z292" s="405"/>
    </row>
    <row r="293" spans="1:26" ht="28.5" customHeight="1">
      <c r="A293" s="405"/>
      <c r="B293" s="405"/>
      <c r="C293" s="405"/>
      <c r="D293" s="407" t="str">
        <f t="shared" si="14"/>
        <v>R - Art, education and leisure</v>
      </c>
      <c r="E293" s="408" t="s">
        <v>2110</v>
      </c>
      <c r="F293" s="408" t="s">
        <v>2111</v>
      </c>
      <c r="G293" s="413" t="s">
        <v>2112</v>
      </c>
      <c r="H293" s="408" t="s">
        <v>2113</v>
      </c>
      <c r="I293" s="408" t="s">
        <v>2114</v>
      </c>
      <c r="J293" s="408" t="str">
        <f t="shared" si="15"/>
        <v>[pt]R - Kunst, Unterhaltung und Erholung</v>
      </c>
      <c r="K293" s="408" t="str">
        <f t="shared" si="16"/>
        <v>[gr]R - Kunst, Unterhaltung und Erholung</v>
      </c>
      <c r="L293" s="405"/>
      <c r="M293" s="409"/>
      <c r="N293" s="405"/>
      <c r="O293" s="405"/>
      <c r="P293" s="405"/>
      <c r="Q293" s="405"/>
      <c r="R293" s="405"/>
      <c r="S293" s="405"/>
      <c r="T293" s="405"/>
      <c r="U293" s="405"/>
      <c r="V293" s="405"/>
      <c r="W293" s="405"/>
      <c r="X293" s="405"/>
      <c r="Y293" s="405"/>
      <c r="Z293" s="405"/>
    </row>
    <row r="294" spans="1:26" ht="15.75" customHeight="1">
      <c r="A294" s="405"/>
      <c r="B294" s="405"/>
      <c r="C294" s="405"/>
      <c r="D294" s="407" t="str">
        <f t="shared" si="14"/>
        <v>S - Other services</v>
      </c>
      <c r="E294" s="408" t="s">
        <v>2115</v>
      </c>
      <c r="F294" s="408" t="s">
        <v>2116</v>
      </c>
      <c r="G294" s="413" t="s">
        <v>2117</v>
      </c>
      <c r="H294" s="408" t="s">
        <v>2118</v>
      </c>
      <c r="I294" s="408" t="s">
        <v>2119</v>
      </c>
      <c r="J294" s="408" t="str">
        <f t="shared" si="15"/>
        <v>[pt]S - Andere Dienstleistungen</v>
      </c>
      <c r="K294" s="408" t="str">
        <f t="shared" si="16"/>
        <v>[gr]S - Andere Dienstleistungen</v>
      </c>
      <c r="L294" s="405"/>
      <c r="M294" s="409"/>
      <c r="N294" s="405"/>
      <c r="O294" s="405"/>
      <c r="P294" s="405"/>
      <c r="Q294" s="405"/>
      <c r="R294" s="405"/>
      <c r="S294" s="405"/>
      <c r="T294" s="405"/>
      <c r="U294" s="405"/>
      <c r="V294" s="405"/>
      <c r="W294" s="405"/>
      <c r="X294" s="405"/>
      <c r="Y294" s="405"/>
      <c r="Z294" s="405"/>
    </row>
    <row r="295" spans="1:26" ht="54.75" customHeight="1">
      <c r="A295" s="405"/>
      <c r="B295" s="405"/>
      <c r="C295" s="405"/>
      <c r="D295" s="407" t="str">
        <f t="shared" ref="D295:D338" si="17">HLOOKUP($C$1,$E$1:$X$4910,ROW(D295))</f>
        <v>Please enter</v>
      </c>
      <c r="E295" s="412" t="s">
        <v>2120</v>
      </c>
      <c r="F295" s="408" t="s">
        <v>2121</v>
      </c>
      <c r="G295" s="413" t="s">
        <v>1723</v>
      </c>
      <c r="H295" s="408" t="s">
        <v>2122</v>
      </c>
      <c r="I295" s="408" t="s">
        <v>2123</v>
      </c>
      <c r="J295" s="408" t="str">
        <f t="shared" si="15"/>
        <v>[pt]T - Private Haushalte</v>
      </c>
      <c r="K295" s="408" t="str">
        <f t="shared" si="16"/>
        <v>[gr]T - Private Haushalte</v>
      </c>
      <c r="L295" s="405"/>
      <c r="M295" s="409"/>
      <c r="N295" s="405"/>
      <c r="O295" s="405"/>
      <c r="P295" s="405"/>
      <c r="Q295" s="405"/>
      <c r="R295" s="405"/>
      <c r="S295" s="405"/>
      <c r="T295" s="405"/>
      <c r="U295" s="405"/>
      <c r="V295" s="405"/>
      <c r="W295" s="405"/>
      <c r="X295" s="405"/>
      <c r="Y295" s="405"/>
      <c r="Z295" s="405"/>
    </row>
    <row r="296" spans="1:26" ht="28.5" customHeight="1">
      <c r="A296" s="405"/>
      <c r="B296" s="405"/>
      <c r="C296" s="405"/>
      <c r="D296" s="407" t="str">
        <f t="shared" si="17"/>
        <v>U - Extraterritorial organisations and bodies</v>
      </c>
      <c r="E296" s="408" t="s">
        <v>2124</v>
      </c>
      <c r="F296" s="408" t="s">
        <v>2125</v>
      </c>
      <c r="G296" s="413" t="s">
        <v>2126</v>
      </c>
      <c r="H296" s="408" t="s">
        <v>2127</v>
      </c>
      <c r="I296" s="408" t="s">
        <v>2128</v>
      </c>
      <c r="J296" s="408" t="str">
        <f t="shared" si="15"/>
        <v>[pt]U - Exterritoriale Organisationen und Körperschaften</v>
      </c>
      <c r="K296" s="408" t="str">
        <f t="shared" si="16"/>
        <v>[gr]U - Exterritoriale Organisationen und Körperschaften</v>
      </c>
      <c r="L296" s="405"/>
      <c r="M296" s="409"/>
      <c r="N296" s="405"/>
      <c r="O296" s="405"/>
      <c r="P296" s="405"/>
      <c r="Q296" s="405"/>
      <c r="R296" s="405"/>
      <c r="S296" s="405"/>
      <c r="T296" s="405"/>
      <c r="U296" s="405"/>
      <c r="V296" s="405"/>
      <c r="W296" s="405"/>
      <c r="X296" s="405"/>
      <c r="Y296" s="405"/>
      <c r="Z296" s="405"/>
    </row>
    <row r="297" spans="1:26" ht="15.75" customHeight="1">
      <c r="A297" s="405"/>
      <c r="B297" s="405"/>
      <c r="C297" s="405"/>
      <c r="D297" s="407" t="str">
        <f t="shared" si="17"/>
        <v>Total purchases from suppliers (in Euros):</v>
      </c>
      <c r="E297" s="408" t="s">
        <v>2129</v>
      </c>
      <c r="F297" s="408" t="s">
        <v>2130</v>
      </c>
      <c r="G297" s="413" t="s">
        <v>2131</v>
      </c>
      <c r="H297" s="408" t="s">
        <v>2132</v>
      </c>
      <c r="I297" s="408" t="s">
        <v>2133</v>
      </c>
      <c r="J297" s="408" t="str">
        <f t="shared" si="15"/>
        <v>[pt]Gesamt-Ausgaben an Lieferanten (in Euro):</v>
      </c>
      <c r="K297" s="408" t="str">
        <f t="shared" si="16"/>
        <v>[gr]Gesamt-Ausgaben an Lieferanten (in Euro):</v>
      </c>
      <c r="L297" s="405"/>
      <c r="M297" s="409"/>
      <c r="N297" s="405"/>
      <c r="O297" s="405"/>
      <c r="P297" s="405"/>
      <c r="Q297" s="405"/>
      <c r="R297" s="405"/>
      <c r="S297" s="405"/>
      <c r="T297" s="405"/>
      <c r="U297" s="405"/>
      <c r="V297" s="405"/>
      <c r="W297" s="405"/>
      <c r="X297" s="405"/>
      <c r="Y297" s="405"/>
      <c r="Z297" s="405"/>
    </row>
    <row r="298" spans="1:26" ht="41.25" customHeight="1">
      <c r="A298" s="405"/>
      <c r="B298" s="405"/>
      <c r="C298" s="405"/>
      <c r="D298" s="407" t="str">
        <f t="shared" si="17"/>
        <v>Enter the 5 most important industry sectors whose products or services you use.</v>
      </c>
      <c r="E298" s="408" t="s">
        <v>2134</v>
      </c>
      <c r="F298" s="408" t="s">
        <v>2135</v>
      </c>
      <c r="G298" s="413" t="s">
        <v>2136</v>
      </c>
      <c r="H298" s="408" t="s">
        <v>2137</v>
      </c>
      <c r="I298" s="408" t="s">
        <v>2138</v>
      </c>
      <c r="J298" s="408" t="str">
        <f t="shared" si="15"/>
        <v xml:space="preserve">[pt]Tragen Sie nachstehend, bitte die 5 wichtigstenBranchen ein, aus denen Sie Produkte/Dienstleistungen beziehen. </v>
      </c>
      <c r="K298" s="408" t="str">
        <f t="shared" si="16"/>
        <v xml:space="preserve">[gr]Tragen Sie nachstehend, bitte die 5 wichtigstenBranchen ein, aus denen Sie Produkte/Dienstleistungen beziehen. </v>
      </c>
      <c r="L298" s="405"/>
      <c r="M298" s="409"/>
      <c r="N298" s="405"/>
      <c r="O298" s="405"/>
      <c r="P298" s="405"/>
      <c r="Q298" s="405"/>
      <c r="R298" s="405"/>
      <c r="S298" s="405"/>
      <c r="T298" s="405"/>
      <c r="U298" s="405"/>
      <c r="V298" s="405"/>
      <c r="W298" s="405"/>
      <c r="X298" s="405"/>
      <c r="Y298" s="405"/>
      <c r="Z298" s="405"/>
    </row>
    <row r="299" spans="1:26" ht="15.75" customHeight="1">
      <c r="A299" s="405"/>
      <c r="B299" s="405"/>
      <c r="C299" s="405"/>
      <c r="D299" s="407" t="str">
        <f t="shared" si="17"/>
        <v>Industry sector</v>
      </c>
      <c r="E299" s="408" t="s">
        <v>2139</v>
      </c>
      <c r="F299" s="408" t="s">
        <v>2140</v>
      </c>
      <c r="G299" s="413" t="s">
        <v>2141</v>
      </c>
      <c r="H299" s="408" t="s">
        <v>2142</v>
      </c>
      <c r="I299" s="408" t="s">
        <v>2143</v>
      </c>
      <c r="J299" s="408" t="str">
        <f t="shared" si="15"/>
        <v>[pt]Branche</v>
      </c>
      <c r="K299" s="408" t="str">
        <f t="shared" si="16"/>
        <v>[gr]Branche</v>
      </c>
      <c r="L299" s="405"/>
      <c r="M299" s="409"/>
      <c r="N299" s="405"/>
      <c r="O299" s="405"/>
      <c r="P299" s="405"/>
      <c r="Q299" s="405"/>
      <c r="R299" s="405"/>
      <c r="S299" s="405"/>
      <c r="T299" s="405"/>
      <c r="U299" s="405"/>
      <c r="V299" s="405"/>
      <c r="W299" s="405"/>
      <c r="X299" s="405"/>
      <c r="Y299" s="405"/>
      <c r="Z299" s="405"/>
    </row>
    <row r="300" spans="1:26" ht="15.75" customHeight="1">
      <c r="A300" s="405"/>
      <c r="B300" s="405"/>
      <c r="C300" s="405"/>
      <c r="D300" s="407" t="str">
        <f t="shared" si="17"/>
        <v>Description</v>
      </c>
      <c r="E300" s="408" t="s">
        <v>2144</v>
      </c>
      <c r="F300" s="408" t="s">
        <v>1118</v>
      </c>
      <c r="G300" s="413" t="s">
        <v>2145</v>
      </c>
      <c r="H300" s="408" t="s">
        <v>2146</v>
      </c>
      <c r="I300" s="408" t="s">
        <v>2145</v>
      </c>
      <c r="J300" s="408" t="str">
        <f t="shared" si="15"/>
        <v>[pt]Beschreibung</v>
      </c>
      <c r="K300" s="408" t="str">
        <f t="shared" si="16"/>
        <v>[gr]Beschreibung</v>
      </c>
      <c r="L300" s="405"/>
      <c r="M300" s="409"/>
      <c r="N300" s="405"/>
      <c r="O300" s="405"/>
      <c r="P300" s="405"/>
      <c r="Q300" s="405"/>
      <c r="R300" s="405"/>
      <c r="S300" s="405"/>
      <c r="T300" s="405"/>
      <c r="U300" s="405"/>
      <c r="V300" s="405"/>
      <c r="W300" s="405"/>
      <c r="X300" s="405"/>
      <c r="Y300" s="405"/>
      <c r="Z300" s="405"/>
    </row>
    <row r="301" spans="1:26" ht="15.75" customHeight="1">
      <c r="A301" s="405"/>
      <c r="B301" s="405"/>
      <c r="C301" s="405"/>
      <c r="D301" s="407" t="str">
        <f t="shared" si="17"/>
        <v>Region of origin</v>
      </c>
      <c r="E301" s="408" t="s">
        <v>2147</v>
      </c>
      <c r="F301" s="408" t="s">
        <v>2148</v>
      </c>
      <c r="G301" s="413" t="s">
        <v>2149</v>
      </c>
      <c r="H301" s="408" t="s">
        <v>2150</v>
      </c>
      <c r="I301" s="408" t="s">
        <v>2151</v>
      </c>
      <c r="J301" s="408" t="str">
        <f t="shared" si="15"/>
        <v>[pt]regionale Herkunft</v>
      </c>
      <c r="K301" s="408" t="str">
        <f t="shared" si="16"/>
        <v>[gr]regionale Herkunft</v>
      </c>
      <c r="L301" s="405"/>
      <c r="M301" s="409"/>
      <c r="N301" s="405"/>
      <c r="O301" s="405"/>
      <c r="P301" s="405"/>
      <c r="Q301" s="405"/>
      <c r="R301" s="405"/>
      <c r="S301" s="405"/>
      <c r="T301" s="405"/>
      <c r="U301" s="405"/>
      <c r="V301" s="405"/>
      <c r="W301" s="405"/>
      <c r="X301" s="405"/>
      <c r="Y301" s="405"/>
      <c r="Z301" s="405"/>
    </row>
    <row r="302" spans="1:26" ht="15.75" customHeight="1">
      <c r="A302" s="405"/>
      <c r="B302" s="405"/>
      <c r="C302" s="405"/>
      <c r="D302" s="407" t="str">
        <f t="shared" si="17"/>
        <v>Costs</v>
      </c>
      <c r="E302" s="408" t="s">
        <v>2152</v>
      </c>
      <c r="F302" s="408" t="s">
        <v>2153</v>
      </c>
      <c r="G302" s="413" t="s">
        <v>2154</v>
      </c>
      <c r="H302" s="408" t="s">
        <v>2155</v>
      </c>
      <c r="I302" s="408" t="s">
        <v>2156</v>
      </c>
      <c r="J302" s="408" t="str">
        <f t="shared" si="15"/>
        <v>[pt]Ausgaben</v>
      </c>
      <c r="K302" s="408" t="str">
        <f t="shared" si="16"/>
        <v>[gr]Ausgaben</v>
      </c>
      <c r="L302" s="405"/>
      <c r="M302" s="409"/>
      <c r="N302" s="405"/>
      <c r="O302" s="405"/>
      <c r="P302" s="405"/>
      <c r="Q302" s="405"/>
      <c r="R302" s="405"/>
      <c r="S302" s="405"/>
      <c r="T302" s="405"/>
      <c r="U302" s="405"/>
      <c r="V302" s="405"/>
      <c r="W302" s="405"/>
      <c r="X302" s="405"/>
      <c r="Y302" s="405"/>
      <c r="Z302" s="405"/>
    </row>
    <row r="303" spans="1:26" ht="28.5" customHeight="1">
      <c r="A303" s="405"/>
      <c r="B303" s="405"/>
      <c r="C303" s="405"/>
      <c r="D303" s="407" t="str">
        <f t="shared" si="17"/>
        <v>Main origin of the other suppliers</v>
      </c>
      <c r="E303" s="408" t="s">
        <v>2157</v>
      </c>
      <c r="F303" s="408" t="s">
        <v>2158</v>
      </c>
      <c r="G303" s="413" t="s">
        <v>2159</v>
      </c>
      <c r="H303" s="408" t="s">
        <v>2160</v>
      </c>
      <c r="I303" s="408" t="s">
        <v>2161</v>
      </c>
      <c r="J303" s="408" t="str">
        <f t="shared" si="15"/>
        <v>[pt]Überwiegende Herkunft restlicher Lieferanten</v>
      </c>
      <c r="K303" s="408" t="str">
        <f t="shared" si="16"/>
        <v>[gr]Überwiegende Herkunft restlicher Lieferanten</v>
      </c>
      <c r="L303" s="405"/>
      <c r="M303" s="409"/>
      <c r="N303" s="405"/>
      <c r="O303" s="405"/>
      <c r="P303" s="405"/>
      <c r="Q303" s="405"/>
      <c r="R303" s="405"/>
      <c r="S303" s="405"/>
      <c r="T303" s="405"/>
      <c r="U303" s="405"/>
      <c r="V303" s="405"/>
      <c r="W303" s="405"/>
      <c r="X303" s="405"/>
      <c r="Y303" s="405"/>
      <c r="Z303" s="405"/>
    </row>
    <row r="304" spans="1:26" ht="15.75" customHeight="1">
      <c r="A304" s="405"/>
      <c r="B304" s="405"/>
      <c r="C304" s="405"/>
      <c r="D304" s="407" t="str">
        <f t="shared" si="17"/>
        <v>Profit</v>
      </c>
      <c r="E304" s="408" t="s">
        <v>2162</v>
      </c>
      <c r="F304" t="s">
        <v>2163</v>
      </c>
      <c r="G304" s="413" t="s">
        <v>2164</v>
      </c>
      <c r="H304" s="408" t="s">
        <v>2165</v>
      </c>
      <c r="I304" s="408" t="s">
        <v>2166</v>
      </c>
      <c r="J304" s="408" t="str">
        <f t="shared" si="15"/>
        <v>[pt]Gewinn (EBIT):</v>
      </c>
      <c r="K304" s="408" t="str">
        <f t="shared" si="16"/>
        <v>[gr]Gewinn (EBIT):</v>
      </c>
      <c r="L304" s="405"/>
      <c r="M304" s="409"/>
      <c r="N304" s="405"/>
      <c r="O304" s="405"/>
      <c r="P304" s="405"/>
      <c r="Q304" s="405"/>
      <c r="R304" s="405"/>
      <c r="S304" s="405"/>
      <c r="T304" s="405"/>
      <c r="U304" s="405"/>
      <c r="V304" s="405"/>
      <c r="W304" s="405"/>
      <c r="X304" s="405"/>
      <c r="Y304" s="405"/>
      <c r="Z304" s="405"/>
    </row>
    <row r="305" spans="1:26" ht="15.75" customHeight="1">
      <c r="A305" s="405"/>
      <c r="B305" s="405"/>
      <c r="C305" s="405"/>
      <c r="D305" s="407" t="str">
        <f t="shared" si="17"/>
        <v>Financing costs</v>
      </c>
      <c r="E305" s="408" t="s">
        <v>2167</v>
      </c>
      <c r="F305" s="408" t="s">
        <v>2168</v>
      </c>
      <c r="G305" s="413" t="s">
        <v>2169</v>
      </c>
      <c r="H305" s="408" t="s">
        <v>2170</v>
      </c>
      <c r="I305" s="408" t="s">
        <v>2171</v>
      </c>
      <c r="J305" s="408" t="str">
        <f t="shared" si="15"/>
        <v>[pt]Finanzierungskosten</v>
      </c>
      <c r="K305" s="408" t="str">
        <f t="shared" si="16"/>
        <v>[gr]Finanzierungskosten</v>
      </c>
      <c r="L305" s="405"/>
      <c r="M305" s="409"/>
      <c r="N305" s="405"/>
      <c r="O305" s="405"/>
      <c r="P305" s="405"/>
      <c r="Q305" s="405"/>
      <c r="R305" s="405"/>
      <c r="S305" s="405"/>
      <c r="T305" s="405"/>
      <c r="U305" s="405"/>
      <c r="V305" s="405"/>
      <c r="W305" s="405"/>
      <c r="X305" s="405"/>
      <c r="Y305" s="405"/>
      <c r="Z305" s="405"/>
    </row>
    <row r="306" spans="1:26" ht="15.75" customHeight="1">
      <c r="A306" s="405"/>
      <c r="B306" s="405"/>
      <c r="C306" s="405"/>
      <c r="D306" s="407" t="str">
        <f t="shared" si="17"/>
        <v>Income from financial investments</v>
      </c>
      <c r="E306" s="408" t="s">
        <v>2172</v>
      </c>
      <c r="F306" s="408" t="s">
        <v>2173</v>
      </c>
      <c r="G306" s="413" t="s">
        <v>2174</v>
      </c>
      <c r="H306" s="408" t="s">
        <v>2175</v>
      </c>
      <c r="I306" s="408" t="s">
        <v>2176</v>
      </c>
      <c r="J306" s="408" t="str">
        <f t="shared" si="15"/>
        <v>[pt]Erträge aus Finanzanlagen</v>
      </c>
      <c r="K306" s="408" t="str">
        <f t="shared" si="16"/>
        <v>[gr]Erträge aus Finanzanlagen</v>
      </c>
      <c r="L306" s="405"/>
      <c r="M306" s="409"/>
      <c r="N306" s="405"/>
      <c r="O306" s="405"/>
      <c r="P306" s="405"/>
      <c r="Q306" s="405"/>
      <c r="R306" s="405"/>
      <c r="S306" s="405"/>
      <c r="T306" s="405"/>
      <c r="U306" s="405"/>
      <c r="V306" s="405"/>
      <c r="W306" s="405"/>
      <c r="X306" s="405"/>
      <c r="Y306" s="405"/>
      <c r="Z306" s="405"/>
    </row>
    <row r="307" spans="1:26" ht="15.75" customHeight="1">
      <c r="A307" s="405"/>
      <c r="B307" s="405"/>
      <c r="C307" s="405"/>
      <c r="D307" s="407" t="str">
        <f t="shared" si="17"/>
        <v>Total assets</v>
      </c>
      <c r="E307" s="408" t="s">
        <v>2177</v>
      </c>
      <c r="F307" t="s">
        <v>2178</v>
      </c>
      <c r="G307" s="413" t="s">
        <v>2179</v>
      </c>
      <c r="H307" s="408" t="s">
        <v>2180</v>
      </c>
      <c r="I307" s="408" t="s">
        <v>2181</v>
      </c>
      <c r="J307" s="408" t="str">
        <f t="shared" si="15"/>
        <v>[pt]Bilanzaktiva</v>
      </c>
      <c r="K307" s="408" t="str">
        <f t="shared" si="16"/>
        <v>[gr]Bilanzaktiva</v>
      </c>
      <c r="L307" s="405"/>
      <c r="M307" s="409"/>
      <c r="N307" s="405"/>
      <c r="O307" s="405"/>
      <c r="P307" s="405"/>
      <c r="Q307" s="405"/>
      <c r="R307" s="405"/>
      <c r="S307" s="405"/>
      <c r="T307" s="405"/>
      <c r="U307" s="405"/>
      <c r="V307" s="405"/>
      <c r="W307" s="405"/>
      <c r="X307" s="405"/>
      <c r="Y307" s="405"/>
      <c r="Z307" s="405"/>
    </row>
    <row r="308" spans="1:26" ht="15.75" customHeight="1">
      <c r="A308" s="405"/>
      <c r="B308" s="405"/>
      <c r="C308" s="405"/>
      <c r="D308" s="407" t="str">
        <f t="shared" si="17"/>
        <v>Additions to fixed-assets</v>
      </c>
      <c r="E308" s="408" t="s">
        <v>2182</v>
      </c>
      <c r="F308" t="s">
        <v>2183</v>
      </c>
      <c r="G308" s="413" t="s">
        <v>2184</v>
      </c>
      <c r="H308" s="408" t="s">
        <v>2185</v>
      </c>
      <c r="I308" s="408" t="s">
        <v>2186</v>
      </c>
      <c r="J308" s="408" t="str">
        <f t="shared" si="15"/>
        <v xml:space="preserve">[pt]Zugänge zum Anlagevermögen </v>
      </c>
      <c r="K308" s="408" t="str">
        <f t="shared" si="16"/>
        <v xml:space="preserve">[gr]Zugänge zum Anlagevermögen </v>
      </c>
      <c r="L308" s="405"/>
      <c r="M308" s="409"/>
      <c r="N308" s="405"/>
      <c r="O308" s="405"/>
      <c r="P308" s="405"/>
      <c r="Q308" s="405"/>
      <c r="R308" s="405"/>
      <c r="S308" s="405"/>
      <c r="T308" s="405"/>
      <c r="U308" s="405"/>
      <c r="V308" s="405"/>
      <c r="W308" s="405"/>
      <c r="X308" s="405"/>
      <c r="Y308" s="405"/>
      <c r="Z308" s="405"/>
    </row>
    <row r="309" spans="1:26" ht="15.75" customHeight="1">
      <c r="A309" s="405"/>
      <c r="B309" s="405"/>
      <c r="C309" s="405"/>
      <c r="D309" s="407" t="str">
        <f t="shared" si="17"/>
        <v>Financial assets and cash balance</v>
      </c>
      <c r="E309" s="408" t="s">
        <v>2187</v>
      </c>
      <c r="F309" t="s">
        <v>2188</v>
      </c>
      <c r="G309" s="413" t="s">
        <v>2189</v>
      </c>
      <c r="H309" s="408" t="s">
        <v>2190</v>
      </c>
      <c r="I309" s="408" t="s">
        <v>2191</v>
      </c>
      <c r="J309" s="408" t="str">
        <f t="shared" si="15"/>
        <v>[pt]Finanzanlagen und Barguthaben</v>
      </c>
      <c r="K309" s="408" t="str">
        <f t="shared" si="16"/>
        <v>[gr]Finanzanlagen und Barguthaben</v>
      </c>
      <c r="L309" s="405"/>
      <c r="M309" s="409"/>
      <c r="N309" s="405"/>
      <c r="O309" s="405"/>
      <c r="P309" s="405"/>
      <c r="Q309" s="405"/>
      <c r="R309" s="405"/>
      <c r="S309" s="405"/>
      <c r="T309" s="405"/>
      <c r="U309" s="405"/>
      <c r="V309" s="405"/>
      <c r="W309" s="405"/>
      <c r="X309" s="405"/>
      <c r="Y309" s="405"/>
      <c r="Z309" s="405"/>
    </row>
    <row r="310" spans="1:26" ht="28.5" customHeight="1">
      <c r="A310" s="405"/>
      <c r="B310" s="405"/>
      <c r="C310" s="405"/>
      <c r="D310" s="407" t="str">
        <f t="shared" si="17"/>
        <v>Number of employees (full time equivalents)</v>
      </c>
      <c r="E310" s="408" t="s">
        <v>2192</v>
      </c>
      <c r="F310" s="408" t="s">
        <v>2193</v>
      </c>
      <c r="G310" s="413" t="s">
        <v>2194</v>
      </c>
      <c r="H310" s="408" t="s">
        <v>2195</v>
      </c>
      <c r="I310" s="408" t="s">
        <v>2196</v>
      </c>
      <c r="J310" s="408" t="str">
        <f t="shared" si="15"/>
        <v xml:space="preserve">[pt]Anzahl der Mitarbeitenden (in Vollzeitäquivalenten): </v>
      </c>
      <c r="K310" s="408" t="str">
        <f t="shared" si="16"/>
        <v xml:space="preserve">[gr]Anzahl der Mitarbeitenden (in Vollzeitäquivalenten): </v>
      </c>
      <c r="L310" s="405"/>
      <c r="M310" s="409"/>
      <c r="N310" s="405"/>
      <c r="O310" s="405"/>
      <c r="P310" s="405"/>
      <c r="Q310" s="405"/>
      <c r="R310" s="405"/>
      <c r="S310" s="405"/>
      <c r="T310" s="405"/>
      <c r="U310" s="405"/>
      <c r="V310" s="405"/>
      <c r="W310" s="405"/>
      <c r="X310" s="405"/>
      <c r="Y310" s="405"/>
      <c r="Z310" s="405"/>
    </row>
    <row r="311" spans="1:26" ht="28.5" customHeight="1">
      <c r="A311" s="405"/>
      <c r="B311" s="405"/>
      <c r="C311" s="405"/>
      <c r="D311" s="407" t="str">
        <f t="shared" si="17"/>
        <v>Staff costs (gross without employer contribution)</v>
      </c>
      <c r="E311" s="408" t="s">
        <v>2197</v>
      </c>
      <c r="F311" s="408" t="s">
        <v>2198</v>
      </c>
      <c r="G311" s="413" t="s">
        <v>2199</v>
      </c>
      <c r="H311" s="408" t="s">
        <v>2200</v>
      </c>
      <c r="I311" s="408" t="s">
        <v>2201</v>
      </c>
      <c r="J311" s="408" t="str">
        <f t="shared" si="15"/>
        <v>[pt]Personalkosten (brutto ohne Dienstgeberanteil)</v>
      </c>
      <c r="K311" s="408" t="str">
        <f t="shared" si="16"/>
        <v>[gr]Personalkosten (brutto ohne Dienstgeberanteil)</v>
      </c>
      <c r="L311" s="405"/>
      <c r="M311" s="409"/>
      <c r="N311" s="405"/>
      <c r="O311" s="405"/>
      <c r="P311" s="405"/>
      <c r="Q311" s="405"/>
      <c r="R311" s="405"/>
      <c r="S311" s="405"/>
      <c r="T311" s="405"/>
      <c r="U311" s="405"/>
      <c r="V311" s="405"/>
      <c r="W311" s="405"/>
      <c r="X311" s="405"/>
      <c r="Y311" s="405"/>
      <c r="Z311" s="405"/>
    </row>
    <row r="312" spans="1:26" ht="41.25" customHeight="1">
      <c r="A312" s="405"/>
      <c r="B312" s="405"/>
      <c r="C312" s="405"/>
      <c r="D312" s="407" t="str">
        <f t="shared" si="17"/>
        <v>Enter the 3 countries and regions where most of the staff are</v>
      </c>
      <c r="E312" s="412" t="s">
        <v>2202</v>
      </c>
      <c r="F312" s="408" t="s">
        <v>2203</v>
      </c>
      <c r="G312" s="413" t="s">
        <v>2204</v>
      </c>
      <c r="H312" s="408" t="s">
        <v>2205</v>
      </c>
      <c r="I312" s="408" t="s">
        <v>2206</v>
      </c>
      <c r="J312" s="408" t="str">
        <f t="shared" si="15"/>
        <v>[pt]Tragen Sie bitte nachstehend jene drei Länder und Regionen ein, wo die meisten Mitarbeitenden arbeiten</v>
      </c>
      <c r="K312" s="408" t="str">
        <f t="shared" si="16"/>
        <v>[gr]Tragen Sie bitte nachstehend jene drei Länder und Regionen ein, wo die meisten Mitarbeitenden arbeiten</v>
      </c>
      <c r="L312" s="405"/>
      <c r="M312" s="409"/>
      <c r="N312" s="405"/>
      <c r="O312" s="405"/>
      <c r="P312" s="405"/>
      <c r="Q312" s="405"/>
      <c r="R312" s="405"/>
      <c r="S312" s="405"/>
      <c r="T312" s="405"/>
      <c r="U312" s="405"/>
      <c r="V312" s="405"/>
      <c r="W312" s="405"/>
      <c r="X312" s="405"/>
      <c r="Y312" s="405"/>
      <c r="Z312" s="405"/>
    </row>
    <row r="313" spans="1:26" ht="15.75" customHeight="1">
      <c r="A313" s="405"/>
      <c r="B313" s="405"/>
      <c r="C313" s="405"/>
      <c r="D313" s="407" t="str">
        <f t="shared" si="17"/>
        <v>Country and region</v>
      </c>
      <c r="E313" s="408" t="s">
        <v>2207</v>
      </c>
      <c r="F313" s="408" t="s">
        <v>2208</v>
      </c>
      <c r="G313" s="413" t="s">
        <v>2209</v>
      </c>
      <c r="H313" s="408" t="s">
        <v>2210</v>
      </c>
      <c r="I313" s="408" t="s">
        <v>2211</v>
      </c>
      <c r="J313" s="408" t="str">
        <f t="shared" si="15"/>
        <v>[pt]Land &amp; Region</v>
      </c>
      <c r="K313" s="408" t="str">
        <f t="shared" si="16"/>
        <v>[gr]Land &amp; Region</v>
      </c>
      <c r="L313" s="405"/>
      <c r="M313" s="409"/>
      <c r="N313" s="405"/>
      <c r="O313" s="405"/>
      <c r="P313" s="405"/>
      <c r="Q313" s="405"/>
      <c r="R313" s="405"/>
      <c r="S313" s="405"/>
      <c r="T313" s="405"/>
      <c r="U313" s="405"/>
      <c r="V313" s="405"/>
      <c r="W313" s="405"/>
      <c r="X313" s="405"/>
      <c r="Y313" s="405"/>
      <c r="Z313" s="405"/>
    </row>
    <row r="314" spans="1:26" ht="15.75" customHeight="1">
      <c r="A314" s="405"/>
      <c r="B314" s="405"/>
      <c r="C314" s="405"/>
      <c r="D314" s="407" t="str">
        <f t="shared" si="17"/>
        <v>Amount in %</v>
      </c>
      <c r="E314" s="408" t="s">
        <v>2212</v>
      </c>
      <c r="F314" s="408" t="s">
        <v>2213</v>
      </c>
      <c r="G314" s="413" t="s">
        <v>2214</v>
      </c>
      <c r="H314" s="408" t="s">
        <v>2215</v>
      </c>
      <c r="I314" s="408" t="s">
        <v>2216</v>
      </c>
      <c r="J314" s="408" t="str">
        <f t="shared" si="15"/>
        <v xml:space="preserve">[pt]Anteil in % </v>
      </c>
      <c r="K314" s="408" t="str">
        <f t="shared" si="16"/>
        <v xml:space="preserve">[gr]Anteil in % </v>
      </c>
      <c r="L314" s="405"/>
      <c r="M314" s="409"/>
      <c r="N314" s="405"/>
      <c r="O314" s="405"/>
      <c r="P314" s="405"/>
      <c r="Q314" s="405"/>
      <c r="R314" s="405"/>
      <c r="S314" s="405"/>
      <c r="T314" s="405"/>
      <c r="U314" s="405"/>
      <c r="V314" s="405"/>
      <c r="W314" s="405"/>
      <c r="X314" s="405"/>
      <c r="Y314" s="405"/>
      <c r="Z314" s="405"/>
    </row>
    <row r="315" spans="1:26" ht="28.5" customHeight="1">
      <c r="A315" s="405"/>
      <c r="B315" s="405"/>
      <c r="C315" s="405"/>
      <c r="D315" s="407" t="str">
        <f t="shared" si="17"/>
        <v>Average journey to work for staff (in km)</v>
      </c>
      <c r="E315" s="408" t="s">
        <v>2217</v>
      </c>
      <c r="F315" s="408" t="s">
        <v>2218</v>
      </c>
      <c r="G315" s="413" t="s">
        <v>2219</v>
      </c>
      <c r="H315" s="408" t="s">
        <v>2220</v>
      </c>
      <c r="I315" s="408" t="s">
        <v>2221</v>
      </c>
      <c r="J315" s="408" t="str">
        <f t="shared" si="15"/>
        <v>[pt]Durchschnittlicher Arbeitsweg der Mitarbeitenden (in km):</v>
      </c>
      <c r="K315" s="408" t="str">
        <f t="shared" si="16"/>
        <v>[gr]Durchschnittlicher Arbeitsweg der Mitarbeitenden (in km):</v>
      </c>
      <c r="L315" s="405"/>
      <c r="M315" s="409"/>
      <c r="N315" s="405"/>
      <c r="O315" s="405"/>
      <c r="P315" s="405"/>
      <c r="Q315" s="405"/>
      <c r="R315" s="405"/>
      <c r="S315" s="405"/>
      <c r="T315" s="405"/>
      <c r="U315" s="405"/>
      <c r="V315" s="405"/>
      <c r="W315" s="405"/>
      <c r="X315" s="405"/>
      <c r="Y315" s="405"/>
      <c r="Z315" s="405"/>
    </row>
    <row r="316" spans="1:26" ht="29.25" customHeight="1">
      <c r="A316" s="405"/>
      <c r="B316" s="405"/>
      <c r="C316" s="405"/>
      <c r="D316" s="407" t="str">
        <f t="shared" si="17"/>
        <v>Is there a canteen for the majority of staff?</v>
      </c>
      <c r="E316" s="408" t="s">
        <v>2222</v>
      </c>
      <c r="F316" s="408" t="s">
        <v>2223</v>
      </c>
      <c r="G316" s="413" t="s">
        <v>2224</v>
      </c>
      <c r="H316" s="408" t="s">
        <v>2225</v>
      </c>
      <c r="I316" s="408" t="s">
        <v>2226</v>
      </c>
      <c r="J316" s="408" t="str">
        <f t="shared" si="15"/>
        <v>[pt]Gibt es eine Kantine für die Mehrheit der Mitarbeitenden?</v>
      </c>
      <c r="K316" s="408" t="str">
        <f t="shared" si="16"/>
        <v>[gr]Gibt es eine Kantine für die Mehrheit der Mitarbeitenden?</v>
      </c>
      <c r="L316" s="405"/>
      <c r="M316" s="409"/>
      <c r="N316" s="405"/>
      <c r="O316" s="405"/>
      <c r="P316" s="405"/>
      <c r="Q316" s="405"/>
      <c r="R316" s="405"/>
      <c r="S316" s="405"/>
      <c r="T316" s="405"/>
      <c r="U316" s="405"/>
      <c r="V316" s="405"/>
      <c r="W316" s="405"/>
      <c r="X316" s="405"/>
      <c r="Y316" s="405"/>
      <c r="Z316" s="405"/>
    </row>
    <row r="317" spans="1:26" ht="15.75" customHeight="1">
      <c r="A317" s="405"/>
      <c r="B317" s="405"/>
      <c r="C317" s="405"/>
      <c r="D317" s="407" t="str">
        <f t="shared" si="17"/>
        <v>Turnover (in Euros)</v>
      </c>
      <c r="E317" s="408" t="s">
        <v>2227</v>
      </c>
      <c r="F317" s="408" t="s">
        <v>2228</v>
      </c>
      <c r="G317" s="413" t="s">
        <v>2229</v>
      </c>
      <c r="H317" s="408" t="s">
        <v>2230</v>
      </c>
      <c r="I317" s="408" t="s">
        <v>2231</v>
      </c>
      <c r="J317" s="408" t="str">
        <f t="shared" si="15"/>
        <v>[pt]Umsatz (in Euro)</v>
      </c>
      <c r="K317" s="408" t="str">
        <f t="shared" si="16"/>
        <v>[gr]Umsatz (in Euro)</v>
      </c>
      <c r="L317" s="405"/>
      <c r="M317" s="409"/>
      <c r="N317" s="405"/>
      <c r="O317" s="405"/>
      <c r="P317" s="405"/>
      <c r="Q317" s="405"/>
      <c r="R317" s="405"/>
      <c r="S317" s="405"/>
      <c r="T317" s="405"/>
      <c r="U317" s="405"/>
      <c r="V317" s="405"/>
      <c r="W317" s="405"/>
      <c r="X317" s="405"/>
      <c r="Y317" s="405"/>
      <c r="Z317" s="405"/>
    </row>
    <row r="318" spans="1:26" ht="28.5" customHeight="1">
      <c r="A318" s="405"/>
      <c r="B318" s="405"/>
      <c r="C318" s="405"/>
      <c r="D318" s="407" t="str">
        <f t="shared" si="17"/>
        <v>Are your customers mainly other companies?</v>
      </c>
      <c r="E318" s="408" t="s">
        <v>2232</v>
      </c>
      <c r="F318" s="408" t="s">
        <v>2233</v>
      </c>
      <c r="G318" s="413" t="s">
        <v>2234</v>
      </c>
      <c r="H318" s="408" t="s">
        <v>2235</v>
      </c>
      <c r="I318" s="408" t="s">
        <v>2236</v>
      </c>
      <c r="J318" s="408" t="str">
        <f t="shared" si="15"/>
        <v>[pt]Haben Sie nahezu ausschließlich Unternehmen als Kunden</v>
      </c>
      <c r="K318" s="408" t="str">
        <f t="shared" si="16"/>
        <v>[gr]Haben Sie nahezu ausschließlich Unternehmen als Kunden</v>
      </c>
      <c r="L318" s="405"/>
      <c r="M318" s="409"/>
      <c r="N318" s="405"/>
      <c r="O318" s="405"/>
      <c r="P318" s="405"/>
      <c r="Q318" s="405"/>
      <c r="R318" s="405"/>
      <c r="S318" s="405"/>
      <c r="T318" s="405"/>
      <c r="U318" s="405"/>
      <c r="V318" s="405"/>
      <c r="W318" s="405"/>
      <c r="X318" s="405"/>
      <c r="Y318" s="405"/>
      <c r="Z318" s="405"/>
    </row>
    <row r="319" spans="1:26" ht="41.25" customHeight="1">
      <c r="A319" s="405"/>
      <c r="B319" s="405"/>
      <c r="C319" s="405"/>
      <c r="D319" s="407" t="str">
        <f t="shared" si="17"/>
        <v>Enter the 3 most important industry sectors which your company is active in, including a rough share of turnover</v>
      </c>
      <c r="E319" s="408" t="s">
        <v>2237</v>
      </c>
      <c r="F319" s="408" t="s">
        <v>2238</v>
      </c>
      <c r="G319" s="413" t="s">
        <v>2239</v>
      </c>
      <c r="H319" s="408" t="s">
        <v>2240</v>
      </c>
      <c r="I319" s="408" t="s">
        <v>2241</v>
      </c>
      <c r="J319" s="408" t="str">
        <f t="shared" si="15"/>
        <v>[pt]Tragen Sie nachstehend, bitte die 3 wichtigsten Branchen ein, in denen Ihr Unternehmen tätig ist, inklusive ungefährem Umsatzanteil</v>
      </c>
      <c r="K319" s="408" t="str">
        <f t="shared" si="16"/>
        <v>[gr]Tragen Sie nachstehend, bitte die 3 wichtigsten Branchen ein, in denen Ihr Unternehmen tätig ist, inklusive ungefährem Umsatzanteil</v>
      </c>
      <c r="L319" s="405"/>
      <c r="M319" s="409"/>
      <c r="N319" s="405"/>
      <c r="O319" s="405"/>
      <c r="P319" s="405"/>
      <c r="Q319" s="405"/>
      <c r="R319" s="405"/>
      <c r="S319" s="405"/>
      <c r="T319" s="405"/>
      <c r="U319" s="405"/>
      <c r="V319" s="405"/>
      <c r="W319" s="405"/>
      <c r="X319" s="405"/>
      <c r="Y319" s="405"/>
      <c r="Z319" s="405"/>
    </row>
    <row r="320" spans="1:26" ht="15.75" customHeight="1">
      <c r="A320" s="405"/>
      <c r="B320" s="405"/>
      <c r="C320" s="405"/>
      <c r="D320" s="407" t="str">
        <f t="shared" si="17"/>
        <v>Industry sector</v>
      </c>
      <c r="E320" s="408" t="s">
        <v>2139</v>
      </c>
      <c r="F320" s="408" t="s">
        <v>2140</v>
      </c>
      <c r="G320" s="413" t="s">
        <v>2141</v>
      </c>
      <c r="H320" s="408" t="s">
        <v>2142</v>
      </c>
      <c r="I320" s="408" t="s">
        <v>2143</v>
      </c>
      <c r="J320" s="408" t="str">
        <f t="shared" si="15"/>
        <v>[pt]Branche</v>
      </c>
      <c r="K320" s="408" t="str">
        <f t="shared" si="16"/>
        <v>[gr]Branche</v>
      </c>
      <c r="L320" s="405"/>
      <c r="M320" s="409"/>
      <c r="N320" s="405"/>
      <c r="O320" s="405"/>
      <c r="P320" s="405"/>
      <c r="Q320" s="405"/>
      <c r="R320" s="405"/>
      <c r="S320" s="405"/>
      <c r="T320" s="405"/>
      <c r="U320" s="405"/>
      <c r="V320" s="405"/>
      <c r="W320" s="405"/>
      <c r="X320" s="405"/>
      <c r="Y320" s="405"/>
      <c r="Z320" s="405"/>
    </row>
    <row r="321" spans="1:26" ht="15.75" customHeight="1">
      <c r="A321" s="405"/>
      <c r="B321" s="405"/>
      <c r="C321" s="405"/>
      <c r="D321" s="407" t="str">
        <f t="shared" si="17"/>
        <v>Description</v>
      </c>
      <c r="E321" s="408" t="s">
        <v>2144</v>
      </c>
      <c r="F321" s="408" t="s">
        <v>2242</v>
      </c>
      <c r="G321" s="413" t="s">
        <v>2145</v>
      </c>
      <c r="H321" s="408" t="s">
        <v>2146</v>
      </c>
      <c r="I321" s="408" t="s">
        <v>2145</v>
      </c>
      <c r="J321" s="408" t="str">
        <f t="shared" si="15"/>
        <v>[pt]Beschreibung</v>
      </c>
      <c r="K321" s="408" t="str">
        <f t="shared" si="16"/>
        <v>[gr]Beschreibung</v>
      </c>
      <c r="L321" s="405"/>
      <c r="M321" s="409"/>
      <c r="N321" s="405"/>
      <c r="O321" s="405"/>
      <c r="P321" s="405"/>
      <c r="Q321" s="405"/>
      <c r="R321" s="405"/>
      <c r="S321" s="405"/>
      <c r="T321" s="405"/>
      <c r="U321" s="405"/>
      <c r="V321" s="405"/>
      <c r="W321" s="405"/>
      <c r="X321" s="405"/>
      <c r="Y321" s="405"/>
      <c r="Z321" s="405"/>
    </row>
    <row r="322" spans="1:26" ht="15.75" customHeight="1">
      <c r="A322" s="405"/>
      <c r="B322" s="405"/>
      <c r="C322" s="405"/>
      <c r="D322" s="407" t="str">
        <f t="shared" si="17"/>
        <v>% Amount of total turnover</v>
      </c>
      <c r="E322" s="408" t="s">
        <v>2243</v>
      </c>
      <c r="F322" s="408" t="s">
        <v>2244</v>
      </c>
      <c r="G322" s="413" t="s">
        <v>2245</v>
      </c>
      <c r="H322" s="408" t="s">
        <v>2246</v>
      </c>
      <c r="I322" s="408" t="s">
        <v>2247</v>
      </c>
      <c r="J322" s="408" t="str">
        <f t="shared" si="15"/>
        <v>[pt]% Anteil am Gesamtumsatz</v>
      </c>
      <c r="K322" s="408" t="str">
        <f t="shared" si="16"/>
        <v>[gr]% Anteil am Gesamtumsatz</v>
      </c>
      <c r="L322" s="405"/>
      <c r="M322" s="409"/>
      <c r="N322" s="405"/>
      <c r="O322" s="405"/>
      <c r="P322" s="405"/>
      <c r="Q322" s="405"/>
      <c r="R322" s="405"/>
      <c r="S322" s="405"/>
      <c r="T322" s="405"/>
      <c r="U322" s="405"/>
      <c r="V322" s="405"/>
      <c r="W322" s="405"/>
      <c r="X322" s="405"/>
      <c r="Y322" s="405"/>
      <c r="Z322" s="405"/>
    </row>
    <row r="323" spans="1:26" ht="15.75" customHeight="1">
      <c r="A323" s="405"/>
      <c r="B323" s="405"/>
      <c r="C323" s="405"/>
      <c r="D323" s="407" t="str">
        <f t="shared" si="17"/>
        <v>Company size</v>
      </c>
      <c r="E323" s="408" t="s">
        <v>2248</v>
      </c>
      <c r="F323" s="408" t="s">
        <v>2249</v>
      </c>
      <c r="G323" s="413" t="s">
        <v>2250</v>
      </c>
      <c r="H323" s="408" t="s">
        <v>2251</v>
      </c>
      <c r="I323" s="408" t="s">
        <v>2252</v>
      </c>
      <c r="J323" s="408" t="str">
        <f t="shared" si="15"/>
        <v xml:space="preserve">[pt]Unternehmensgrösse </v>
      </c>
      <c r="K323" s="408" t="str">
        <f t="shared" si="16"/>
        <v xml:space="preserve">[gr]Unternehmensgrösse </v>
      </c>
      <c r="L323" s="405"/>
      <c r="M323" s="409"/>
      <c r="N323" s="405"/>
      <c r="O323" s="405"/>
      <c r="P323" s="405"/>
      <c r="Q323" s="405"/>
      <c r="R323" s="405"/>
      <c r="S323" s="405"/>
      <c r="T323" s="405"/>
      <c r="U323" s="405"/>
      <c r="V323" s="405"/>
      <c r="W323" s="405"/>
      <c r="X323" s="405"/>
      <c r="Y323" s="405"/>
      <c r="Z323" s="405"/>
    </row>
    <row r="324" spans="1:26" ht="15.75" customHeight="1">
      <c r="A324" s="405"/>
      <c r="B324" s="405"/>
      <c r="C324" s="405"/>
      <c r="D324" s="407" t="str">
        <f t="shared" si="17"/>
        <v>Micro-business</v>
      </c>
      <c r="E324" s="408" t="s">
        <v>2253</v>
      </c>
      <c r="F324" s="408" t="s">
        <v>2254</v>
      </c>
      <c r="G324" s="413" t="s">
        <v>2255</v>
      </c>
      <c r="H324" s="408" t="s">
        <v>2256</v>
      </c>
      <c r="I324" s="408" t="s">
        <v>2257</v>
      </c>
      <c r="J324" s="408" t="str">
        <f t="shared" si="15"/>
        <v>[pt]Kleinstunternehmen</v>
      </c>
      <c r="K324" s="408" t="str">
        <f t="shared" si="16"/>
        <v>[gr]Kleinstunternehmen</v>
      </c>
      <c r="L324" s="405"/>
      <c r="M324" s="409"/>
      <c r="N324" s="405"/>
      <c r="O324" s="405"/>
      <c r="P324" s="405"/>
      <c r="Q324" s="405"/>
      <c r="R324" s="405"/>
      <c r="S324" s="405"/>
      <c r="T324" s="405"/>
      <c r="U324" s="405"/>
      <c r="V324" s="405"/>
      <c r="W324" s="405"/>
      <c r="X324" s="405"/>
      <c r="Y324" s="405"/>
      <c r="Z324" s="405"/>
    </row>
    <row r="325" spans="1:26" ht="15.75" customHeight="1">
      <c r="A325" s="405"/>
      <c r="B325" s="405"/>
      <c r="C325" s="405"/>
      <c r="D325" s="407" t="str">
        <f t="shared" si="17"/>
        <v>Small business</v>
      </c>
      <c r="E325" s="408" t="s">
        <v>2258</v>
      </c>
      <c r="F325" s="408" t="s">
        <v>2259</v>
      </c>
      <c r="G325" s="413" t="s">
        <v>2260</v>
      </c>
      <c r="H325" s="408" t="s">
        <v>2261</v>
      </c>
      <c r="I325" s="408" t="s">
        <v>2262</v>
      </c>
      <c r="J325" s="408" t="str">
        <f t="shared" si="15"/>
        <v>[pt]Kleinunternehmen</v>
      </c>
      <c r="K325" s="408" t="str">
        <f t="shared" si="16"/>
        <v>[gr]Kleinunternehmen</v>
      </c>
      <c r="L325" s="405"/>
      <c r="M325" s="409"/>
      <c r="N325" s="405"/>
      <c r="O325" s="405"/>
      <c r="P325" s="405"/>
      <c r="Q325" s="405"/>
      <c r="R325" s="405"/>
      <c r="S325" s="405"/>
      <c r="T325" s="405"/>
      <c r="U325" s="405"/>
      <c r="V325" s="405"/>
      <c r="W325" s="405"/>
      <c r="X325" s="405"/>
      <c r="Y325" s="405"/>
      <c r="Z325" s="405"/>
    </row>
    <row r="326" spans="1:26" ht="15.75" customHeight="1">
      <c r="A326" s="405"/>
      <c r="B326" s="405"/>
      <c r="C326" s="405"/>
      <c r="D326" s="407" t="str">
        <f t="shared" si="17"/>
        <v>Medium business</v>
      </c>
      <c r="E326" s="408" t="s">
        <v>2263</v>
      </c>
      <c r="F326" s="408" t="s">
        <v>2264</v>
      </c>
      <c r="G326" s="413" t="s">
        <v>2265</v>
      </c>
      <c r="H326" s="408" t="s">
        <v>2266</v>
      </c>
      <c r="I326" s="408" t="s">
        <v>2267</v>
      </c>
      <c r="J326" s="408" t="str">
        <f t="shared" si="15"/>
        <v>[pt]Mittleres Unternehmen</v>
      </c>
      <c r="K326" s="408" t="str">
        <f t="shared" si="16"/>
        <v>[gr]Mittleres Unternehmen</v>
      </c>
      <c r="L326" s="405"/>
      <c r="M326" s="409"/>
      <c r="N326" s="405"/>
      <c r="O326" s="405"/>
      <c r="P326" s="405"/>
      <c r="Q326" s="405"/>
      <c r="R326" s="405"/>
      <c r="S326" s="405"/>
      <c r="T326" s="405"/>
      <c r="U326" s="405"/>
      <c r="V326" s="405"/>
      <c r="W326" s="405"/>
      <c r="X326" s="405"/>
      <c r="Y326" s="405"/>
      <c r="Z326" s="405"/>
    </row>
    <row r="327" spans="1:26" ht="15.75" customHeight="1">
      <c r="A327" s="405"/>
      <c r="B327" s="405"/>
      <c r="C327" s="405"/>
      <c r="D327" s="407" t="str">
        <f t="shared" si="17"/>
        <v>Large business</v>
      </c>
      <c r="E327" s="408" t="s">
        <v>2268</v>
      </c>
      <c r="F327" s="408" t="s">
        <v>2269</v>
      </c>
      <c r="G327" s="413" t="s">
        <v>2270</v>
      </c>
      <c r="H327" s="408" t="s">
        <v>2271</v>
      </c>
      <c r="I327" s="408" t="s">
        <v>2272</v>
      </c>
      <c r="J327" s="408" t="str">
        <f t="shared" si="15"/>
        <v>[pt]Grossunternehmen</v>
      </c>
      <c r="K327" s="408" t="str">
        <f t="shared" si="16"/>
        <v>[gr]Grossunternehmen</v>
      </c>
      <c r="L327" s="405"/>
      <c r="M327" s="409"/>
      <c r="N327" s="405"/>
      <c r="O327" s="405"/>
      <c r="P327" s="405"/>
      <c r="Q327" s="405"/>
      <c r="R327" s="405"/>
      <c r="S327" s="405"/>
      <c r="T327" s="405"/>
      <c r="U327" s="405"/>
      <c r="V327" s="405"/>
      <c r="W327" s="405"/>
      <c r="X327" s="405"/>
      <c r="Y327" s="405"/>
      <c r="Z327" s="405"/>
    </row>
    <row r="328" spans="1:26" ht="28.5" customHeight="1">
      <c r="A328" s="405"/>
      <c r="B328" s="405"/>
      <c r="C328" s="405"/>
      <c r="D328" s="407" t="str">
        <f t="shared" si="17"/>
        <v xml:space="preserve">[en]In diesem Tabellenblatt wird die Gemeinwohlbilanz berechnet. </v>
      </c>
      <c r="E328" s="412" t="s">
        <v>2273</v>
      </c>
      <c r="F328" s="408" t="s">
        <v>2274</v>
      </c>
      <c r="G328" s="408" t="str">
        <f>"[en]"&amp;E328</f>
        <v xml:space="preserve">[en]In diesem Tabellenblatt wird die Gemeinwohlbilanz berechnet. </v>
      </c>
      <c r="H328" s="408" t="s">
        <v>2275</v>
      </c>
      <c r="I328" s="408" t="s">
        <v>2276</v>
      </c>
      <c r="J328" s="408" t="str">
        <f t="shared" si="15"/>
        <v xml:space="preserve">[pt]In diesem Tabellenblatt wird die Gemeinwohlbilanz berechnet. </v>
      </c>
      <c r="K328" s="408" t="str">
        <f t="shared" si="16"/>
        <v xml:space="preserve">[gr]In diesem Tabellenblatt wird die Gemeinwohlbilanz berechnet. </v>
      </c>
      <c r="L328" s="405"/>
      <c r="M328" s="409"/>
      <c r="N328" s="405"/>
      <c r="O328" s="405"/>
      <c r="P328" s="405"/>
      <c r="Q328" s="405"/>
      <c r="R328" s="405"/>
      <c r="S328" s="405"/>
      <c r="T328" s="405"/>
      <c r="U328" s="405"/>
      <c r="V328" s="405"/>
      <c r="W328" s="405"/>
      <c r="X328" s="405"/>
      <c r="Y328" s="405"/>
      <c r="Z328" s="405"/>
    </row>
    <row r="329" spans="1:26" ht="28.5" customHeight="1">
      <c r="A329" s="405"/>
      <c r="B329" s="405"/>
      <c r="C329" s="405"/>
      <c r="D329" s="407" t="str">
        <f t="shared" si="17"/>
        <v>Introduce value between 0 and 10</v>
      </c>
      <c r="E329" s="412" t="s">
        <v>2277</v>
      </c>
      <c r="F329" s="458" t="s">
        <v>2278</v>
      </c>
      <c r="G329" s="413" t="s">
        <v>2279</v>
      </c>
      <c r="H329" s="408" t="s">
        <v>2280</v>
      </c>
      <c r="I329" s="408" t="s">
        <v>2281</v>
      </c>
      <c r="J329" s="408" t="str">
        <f t="shared" si="15"/>
        <v>[pt]Skalenwert eingeben: Wert muss im Bereich von 0 bis 10 liegen.</v>
      </c>
      <c r="K329" s="408" t="str">
        <f t="shared" si="16"/>
        <v>[gr]Skalenwert eingeben: Wert muss im Bereich von 0 bis 10 liegen.</v>
      </c>
      <c r="L329" s="405"/>
      <c r="M329" s="409"/>
      <c r="N329" s="405"/>
      <c r="O329" s="405"/>
      <c r="P329" s="405"/>
      <c r="Q329" s="405"/>
      <c r="R329" s="405"/>
      <c r="S329" s="405"/>
      <c r="T329" s="405"/>
      <c r="U329" s="405"/>
      <c r="V329" s="405"/>
      <c r="W329" s="405"/>
      <c r="X329" s="405"/>
      <c r="Y329" s="405"/>
      <c r="Z329" s="405"/>
    </row>
    <row r="330" spans="1:26" ht="28.5" customHeight="1">
      <c r="A330" s="405"/>
      <c r="B330" s="405"/>
      <c r="C330" s="405"/>
      <c r="D330" s="407" t="str">
        <f t="shared" si="17"/>
        <v>Introduce negative points between 0 and -200</v>
      </c>
      <c r="E330" s="412" t="s">
        <v>2282</v>
      </c>
      <c r="F330" s="458" t="s">
        <v>2283</v>
      </c>
      <c r="G330" s="413" t="s">
        <v>2284</v>
      </c>
      <c r="H330" s="408" t="s">
        <v>2285</v>
      </c>
      <c r="I330" s="408" t="s">
        <v>2286</v>
      </c>
      <c r="J330" s="408" t="str">
        <f t="shared" ref="J330:J393" si="18">"[pt]"&amp;E330</f>
        <v>[pt]Negativpunkte eingeben: Werte müssen im Bereich von -200 bis 0 liegen.</v>
      </c>
      <c r="K330" s="408" t="str">
        <f t="shared" ref="K330:K393" si="19">"[gr]"&amp;E330</f>
        <v>[gr]Negativpunkte eingeben: Werte müssen im Bereich von -200 bis 0 liegen.</v>
      </c>
      <c r="L330" s="405"/>
      <c r="M330" s="409"/>
      <c r="N330" s="405"/>
      <c r="O330" s="405"/>
      <c r="P330" s="405"/>
      <c r="Q330" s="405"/>
      <c r="R330" s="405"/>
      <c r="S330" s="405"/>
      <c r="T330" s="405"/>
      <c r="U330" s="405"/>
      <c r="V330" s="405"/>
      <c r="W330" s="405"/>
      <c r="X330" s="405"/>
      <c r="Y330" s="405"/>
      <c r="Z330" s="405"/>
    </row>
    <row r="331" spans="1:26" ht="15.75" customHeight="1">
      <c r="A331" s="405"/>
      <c r="B331" s="405"/>
      <c r="C331" s="405"/>
      <c r="D331" s="407" t="str">
        <f t="shared" si="17"/>
        <v>[en]globaler Durchschnitt</v>
      </c>
      <c r="E331" s="459" t="s">
        <v>2287</v>
      </c>
      <c r="F331" s="408" t="s">
        <v>2288</v>
      </c>
      <c r="G331" s="413" t="str">
        <f>"[en]"&amp;E331</f>
        <v>[en]globaler Durchschnitt</v>
      </c>
      <c r="H331" s="408" t="s">
        <v>2289</v>
      </c>
      <c r="I331" s="408" t="s">
        <v>2290</v>
      </c>
      <c r="J331" s="408" t="str">
        <f t="shared" si="18"/>
        <v>[pt]globaler Durchschnitt</v>
      </c>
      <c r="K331" s="408" t="str">
        <f t="shared" si="19"/>
        <v>[gr]globaler Durchschnitt</v>
      </c>
      <c r="L331" s="405"/>
      <c r="M331" s="409"/>
      <c r="N331" s="405"/>
      <c r="O331" s="405"/>
      <c r="P331" s="405"/>
      <c r="Q331" s="405"/>
      <c r="R331" s="405"/>
      <c r="S331" s="405"/>
      <c r="T331" s="405"/>
      <c r="U331" s="405"/>
      <c r="V331" s="405"/>
      <c r="W331" s="405"/>
      <c r="X331" s="405"/>
      <c r="Y331" s="405"/>
      <c r="Z331" s="405"/>
    </row>
    <row r="332" spans="1:26" ht="15.75" customHeight="1">
      <c r="A332" s="405"/>
      <c r="B332" s="405"/>
      <c r="C332" s="405"/>
      <c r="D332" s="407" t="str">
        <f t="shared" si="17"/>
        <v>Please choose</v>
      </c>
      <c r="E332" s="459" t="s">
        <v>2291</v>
      </c>
      <c r="F332" s="408" t="s">
        <v>1727</v>
      </c>
      <c r="G332" s="413" t="s">
        <v>1728</v>
      </c>
      <c r="H332" s="408" t="s">
        <v>2292</v>
      </c>
      <c r="I332" s="408" t="s">
        <v>1730</v>
      </c>
      <c r="J332" s="408" t="str">
        <f t="shared" si="18"/>
        <v>[pt]Bitte auswählen</v>
      </c>
      <c r="K332" s="408" t="str">
        <f t="shared" si="19"/>
        <v>[gr]Bitte auswählen</v>
      </c>
      <c r="L332" s="405"/>
      <c r="M332" s="409"/>
      <c r="N332" s="405"/>
      <c r="O332" s="405"/>
      <c r="P332" s="405"/>
      <c r="Q332" s="405"/>
      <c r="R332" s="405"/>
      <c r="S332" s="405"/>
      <c r="T332" s="405"/>
      <c r="U332" s="405"/>
      <c r="V332" s="405"/>
      <c r="W332" s="405"/>
      <c r="X332" s="405"/>
      <c r="Y332" s="405"/>
      <c r="Z332" s="405"/>
    </row>
    <row r="333" spans="1:26" ht="15.75" customHeight="1">
      <c r="A333" s="405"/>
      <c r="B333" s="405"/>
      <c r="C333" s="405"/>
      <c r="D333" s="407" t="str">
        <f t="shared" si="17"/>
        <v>[en]Afrika</v>
      </c>
      <c r="E333" s="459" t="s">
        <v>2293</v>
      </c>
      <c r="F333" s="408" t="s">
        <v>272</v>
      </c>
      <c r="G333" s="413" t="str">
        <f t="shared" ref="G333:G338" si="20">"[en]"&amp;E333</f>
        <v>[en]Afrika</v>
      </c>
      <c r="H333" s="408" t="s">
        <v>2294</v>
      </c>
      <c r="I333" s="408" t="s">
        <v>2295</v>
      </c>
      <c r="J333" s="408" t="str">
        <f t="shared" si="18"/>
        <v>[pt]Afrika</v>
      </c>
      <c r="K333" s="408" t="str">
        <f t="shared" si="19"/>
        <v>[gr]Afrika</v>
      </c>
      <c r="L333" s="405"/>
      <c r="M333" s="409"/>
      <c r="N333" s="405"/>
      <c r="O333" s="405"/>
      <c r="P333" s="405"/>
      <c r="Q333" s="405"/>
      <c r="R333" s="405"/>
      <c r="S333" s="405"/>
      <c r="T333" s="405"/>
      <c r="U333" s="405"/>
      <c r="V333" s="405"/>
      <c r="W333" s="405"/>
      <c r="X333" s="405"/>
      <c r="Y333" s="405"/>
      <c r="Z333" s="405"/>
    </row>
    <row r="334" spans="1:26" ht="15.75" customHeight="1">
      <c r="A334" s="405"/>
      <c r="B334" s="405"/>
      <c r="C334" s="405"/>
      <c r="D334" s="407" t="str">
        <f t="shared" si="17"/>
        <v>[en]Nord-Afrika und Mittlere Osten</v>
      </c>
      <c r="E334" s="459" t="s">
        <v>2296</v>
      </c>
      <c r="F334" s="408" t="s">
        <v>2297</v>
      </c>
      <c r="G334" s="413" t="str">
        <f t="shared" si="20"/>
        <v>[en]Nord-Afrika und Mittlere Osten</v>
      </c>
      <c r="H334" s="408" t="s">
        <v>2298</v>
      </c>
      <c r="I334" s="408" t="s">
        <v>2299</v>
      </c>
      <c r="J334" s="408" t="str">
        <f t="shared" si="18"/>
        <v>[pt]Nord-Afrika und Mittlere Osten</v>
      </c>
      <c r="K334" s="408" t="str">
        <f t="shared" si="19"/>
        <v>[gr]Nord-Afrika und Mittlere Osten</v>
      </c>
      <c r="L334" s="405"/>
      <c r="M334" s="409"/>
      <c r="N334" s="405"/>
      <c r="O334" s="405"/>
      <c r="P334" s="405"/>
      <c r="Q334" s="405"/>
      <c r="R334" s="405"/>
      <c r="S334" s="405"/>
      <c r="T334" s="405"/>
      <c r="U334" s="405"/>
      <c r="V334" s="405"/>
      <c r="W334" s="405"/>
      <c r="X334" s="405"/>
      <c r="Y334" s="405"/>
      <c r="Z334" s="405"/>
    </row>
    <row r="335" spans="1:26" ht="15.75" customHeight="1">
      <c r="A335" s="405"/>
      <c r="B335" s="405"/>
      <c r="C335" s="405"/>
      <c r="D335" s="407" t="str">
        <f t="shared" si="17"/>
        <v>[en]Latein-Amerika</v>
      </c>
      <c r="E335" s="459" t="s">
        <v>2300</v>
      </c>
      <c r="F335" s="408" t="s">
        <v>2301</v>
      </c>
      <c r="G335" s="413" t="str">
        <f t="shared" si="20"/>
        <v>[en]Latein-Amerika</v>
      </c>
      <c r="H335" s="408" t="s">
        <v>2302</v>
      </c>
      <c r="I335" s="408" t="s">
        <v>2303</v>
      </c>
      <c r="J335" s="408" t="str">
        <f t="shared" si="18"/>
        <v>[pt]Latein-Amerika</v>
      </c>
      <c r="K335" s="408" t="str">
        <f t="shared" si="19"/>
        <v>[gr]Latein-Amerika</v>
      </c>
      <c r="L335" s="405"/>
      <c r="M335" s="409"/>
      <c r="N335" s="405"/>
      <c r="O335" s="405"/>
      <c r="P335" s="405"/>
      <c r="Q335" s="405"/>
      <c r="R335" s="405"/>
      <c r="S335" s="405"/>
      <c r="T335" s="405"/>
      <c r="U335" s="405"/>
      <c r="V335" s="405"/>
      <c r="W335" s="405"/>
      <c r="X335" s="405"/>
      <c r="Y335" s="405"/>
      <c r="Z335" s="405"/>
    </row>
    <row r="336" spans="1:26" ht="15.75" customHeight="1">
      <c r="A336" s="405"/>
      <c r="B336" s="405"/>
      <c r="C336" s="405"/>
      <c r="D336" s="407" t="str">
        <f t="shared" si="17"/>
        <v>[en]Nord-Amerika &amp; Ozeanien</v>
      </c>
      <c r="E336" s="459" t="s">
        <v>2304</v>
      </c>
      <c r="F336" s="408" t="s">
        <v>2305</v>
      </c>
      <c r="G336" s="413" t="str">
        <f t="shared" si="20"/>
        <v>[en]Nord-Amerika &amp; Ozeanien</v>
      </c>
      <c r="H336" s="408" t="s">
        <v>2306</v>
      </c>
      <c r="I336" s="408" t="s">
        <v>2307</v>
      </c>
      <c r="J336" s="408" t="str">
        <f t="shared" si="18"/>
        <v>[pt]Nord-Amerika &amp; Ozeanien</v>
      </c>
      <c r="K336" s="408" t="str">
        <f t="shared" si="19"/>
        <v>[gr]Nord-Amerika &amp; Ozeanien</v>
      </c>
      <c r="L336" s="405"/>
      <c r="M336" s="409"/>
      <c r="N336" s="405"/>
      <c r="O336" s="405"/>
      <c r="P336" s="405"/>
      <c r="Q336" s="405"/>
      <c r="R336" s="405"/>
      <c r="S336" s="405"/>
      <c r="T336" s="405"/>
      <c r="U336" s="405"/>
      <c r="V336" s="405"/>
      <c r="W336" s="405"/>
      <c r="X336" s="405"/>
      <c r="Y336" s="405"/>
      <c r="Z336" s="405"/>
    </row>
    <row r="337" spans="1:26" ht="15.75" customHeight="1">
      <c r="A337" s="405"/>
      <c r="B337" s="405"/>
      <c r="C337" s="405"/>
      <c r="D337" s="407" t="str">
        <f t="shared" si="17"/>
        <v>[en]Asien</v>
      </c>
      <c r="E337" s="459" t="s">
        <v>2308</v>
      </c>
      <c r="F337" s="408" t="s">
        <v>269</v>
      </c>
      <c r="G337" s="413" t="str">
        <f t="shared" si="20"/>
        <v>[en]Asien</v>
      </c>
      <c r="H337" s="408" t="s">
        <v>269</v>
      </c>
      <c r="I337" s="408" t="s">
        <v>2309</v>
      </c>
      <c r="J337" s="408" t="str">
        <f t="shared" si="18"/>
        <v>[pt]Asien</v>
      </c>
      <c r="K337" s="408" t="str">
        <f t="shared" si="19"/>
        <v>[gr]Asien</v>
      </c>
      <c r="L337" s="405"/>
      <c r="M337" s="409"/>
      <c r="N337" s="405"/>
      <c r="O337" s="405"/>
      <c r="P337" s="405"/>
      <c r="Q337" s="405"/>
      <c r="R337" s="405"/>
      <c r="S337" s="405"/>
      <c r="T337" s="405"/>
      <c r="U337" s="405"/>
      <c r="V337" s="405"/>
      <c r="W337" s="405"/>
      <c r="X337" s="405"/>
      <c r="Y337" s="405"/>
      <c r="Z337" s="405"/>
    </row>
    <row r="338" spans="1:26" ht="15.75" customHeight="1">
      <c r="A338" s="405"/>
      <c r="B338" s="405"/>
      <c r="C338" s="405"/>
      <c r="D338" s="407" t="str">
        <f t="shared" si="17"/>
        <v>[en]Europa</v>
      </c>
      <c r="E338" s="459" t="s">
        <v>2310</v>
      </c>
      <c r="F338" s="408" t="s">
        <v>2310</v>
      </c>
      <c r="G338" s="413" t="str">
        <f t="shared" si="20"/>
        <v>[en]Europa</v>
      </c>
      <c r="H338" s="408" t="s">
        <v>2310</v>
      </c>
      <c r="I338" s="408" t="s">
        <v>275</v>
      </c>
      <c r="J338" s="408" t="str">
        <f t="shared" si="18"/>
        <v>[pt]Europa</v>
      </c>
      <c r="K338" s="408" t="str">
        <f t="shared" si="19"/>
        <v>[gr]Europa</v>
      </c>
      <c r="L338" s="405"/>
      <c r="M338" s="409"/>
      <c r="N338" s="405"/>
      <c r="O338" s="405"/>
      <c r="P338" s="405"/>
      <c r="Q338" s="405"/>
      <c r="R338" s="405"/>
      <c r="S338" s="405"/>
      <c r="T338" s="405"/>
      <c r="U338" s="405"/>
      <c r="V338" s="405"/>
      <c r="W338" s="405"/>
      <c r="X338" s="405"/>
      <c r="Y338" s="405"/>
      <c r="Z338" s="405"/>
    </row>
    <row r="339" spans="1:26" ht="15.75" customHeight="1">
      <c r="A339" s="460" t="s">
        <v>267</v>
      </c>
      <c r="B339" t="s">
        <v>2311</v>
      </c>
      <c r="C339" s="460" t="s">
        <v>2312</v>
      </c>
      <c r="D339" s="407" t="str">
        <f t="shared" ref="D339:D402" si="21">A339&amp;" "&amp;HLOOKUP($C$1,$E$1:$X$4910,ROW(D339))</f>
        <v xml:space="preserve">ABW Aruba </v>
      </c>
      <c r="E339" s="461" t="s">
        <v>264</v>
      </c>
      <c r="F339" s="408" t="s">
        <v>2313</v>
      </c>
      <c r="G339" s="413" t="s">
        <v>2313</v>
      </c>
      <c r="H339" s="408" t="s">
        <v>264</v>
      </c>
      <c r="I339" s="408" t="s">
        <v>264</v>
      </c>
      <c r="J339" s="408" t="str">
        <f t="shared" si="18"/>
        <v>[pt]Aruba</v>
      </c>
      <c r="K339" s="408" t="str">
        <f t="shared" si="19"/>
        <v>[gr]Aruba</v>
      </c>
      <c r="L339" s="392" t="s">
        <v>267</v>
      </c>
      <c r="M339" s="409" t="str">
        <f t="shared" ref="M339:M402" si="22">IF(L339=A339,"","nix")</f>
        <v/>
      </c>
      <c r="N339" s="405"/>
      <c r="O339" s="405"/>
      <c r="P339" s="405"/>
      <c r="Q339" s="405"/>
      <c r="R339" s="405"/>
      <c r="S339" s="405"/>
      <c r="T339" s="405"/>
      <c r="U339" s="405"/>
      <c r="V339" s="405"/>
      <c r="W339" s="405"/>
      <c r="X339" s="405"/>
      <c r="Y339" s="405"/>
      <c r="Z339" s="405"/>
    </row>
    <row r="340" spans="1:26" ht="15.75" customHeight="1">
      <c r="A340" s="460" t="s">
        <v>270</v>
      </c>
      <c r="B340" t="s">
        <v>2314</v>
      </c>
      <c r="C340" s="460" t="s">
        <v>2315</v>
      </c>
      <c r="D340" s="407" t="str">
        <f t="shared" si="21"/>
        <v xml:space="preserve">AFG Afghanistan </v>
      </c>
      <c r="E340" s="461" t="s">
        <v>268</v>
      </c>
      <c r="F340" s="408" t="s">
        <v>2316</v>
      </c>
      <c r="G340" s="413" t="s">
        <v>2316</v>
      </c>
      <c r="H340" s="408" t="s">
        <v>2317</v>
      </c>
      <c r="I340" s="408" t="s">
        <v>268</v>
      </c>
      <c r="J340" s="408" t="str">
        <f t="shared" si="18"/>
        <v>[pt]Afghanistan</v>
      </c>
      <c r="K340" s="408" t="str">
        <f t="shared" si="19"/>
        <v>[gr]Afghanistan</v>
      </c>
      <c r="L340" s="392" t="s">
        <v>270</v>
      </c>
      <c r="M340" s="409" t="str">
        <f t="shared" si="22"/>
        <v/>
      </c>
      <c r="N340" s="405"/>
      <c r="O340" s="405"/>
      <c r="P340" s="405"/>
      <c r="Q340" s="405"/>
      <c r="R340" s="405"/>
      <c r="S340" s="405"/>
      <c r="T340" s="405"/>
      <c r="U340" s="405"/>
      <c r="V340" s="405"/>
      <c r="W340" s="405"/>
      <c r="X340" s="405"/>
      <c r="Y340" s="405"/>
      <c r="Z340" s="405"/>
    </row>
    <row r="341" spans="1:26" ht="15.75" customHeight="1">
      <c r="A341" s="460" t="s">
        <v>273</v>
      </c>
      <c r="B341" t="s">
        <v>2318</v>
      </c>
      <c r="C341" s="460" t="s">
        <v>2319</v>
      </c>
      <c r="D341" s="407" t="str">
        <f t="shared" si="21"/>
        <v xml:space="preserve">AGO Angola </v>
      </c>
      <c r="E341" s="461" t="s">
        <v>271</v>
      </c>
      <c r="F341" s="408" t="s">
        <v>2320</v>
      </c>
      <c r="G341" s="413" t="s">
        <v>2320</v>
      </c>
      <c r="H341" s="408" t="s">
        <v>271</v>
      </c>
      <c r="I341" s="408" t="s">
        <v>271</v>
      </c>
      <c r="J341" s="408" t="str">
        <f t="shared" si="18"/>
        <v>[pt]Angola</v>
      </c>
      <c r="K341" s="408" t="str">
        <f t="shared" si="19"/>
        <v>[gr]Angola</v>
      </c>
      <c r="L341" s="392" t="s">
        <v>273</v>
      </c>
      <c r="M341" s="409" t="str">
        <f t="shared" si="22"/>
        <v/>
      </c>
      <c r="N341" s="405"/>
      <c r="O341" s="405"/>
      <c r="P341" s="405"/>
      <c r="Q341" s="405"/>
      <c r="R341" s="405"/>
      <c r="S341" s="405"/>
      <c r="T341" s="405"/>
      <c r="U341" s="405"/>
      <c r="V341" s="405"/>
      <c r="W341" s="405"/>
      <c r="X341" s="405"/>
      <c r="Y341" s="405"/>
      <c r="Z341" s="405"/>
    </row>
    <row r="342" spans="1:26" ht="15.75" customHeight="1">
      <c r="A342" s="460" t="s">
        <v>276</v>
      </c>
      <c r="B342" t="s">
        <v>2321</v>
      </c>
      <c r="C342" s="460" t="s">
        <v>2322</v>
      </c>
      <c r="D342" s="407" t="str">
        <f t="shared" si="21"/>
        <v xml:space="preserve">ALB Albania </v>
      </c>
      <c r="E342" s="461" t="s">
        <v>2323</v>
      </c>
      <c r="F342" s="408" t="s">
        <v>2324</v>
      </c>
      <c r="G342" s="413" t="s">
        <v>2324</v>
      </c>
      <c r="H342" s="408" t="s">
        <v>274</v>
      </c>
      <c r="I342" s="408" t="s">
        <v>2325</v>
      </c>
      <c r="J342" s="408" t="str">
        <f t="shared" si="18"/>
        <v>[pt]Albanien</v>
      </c>
      <c r="K342" s="408" t="str">
        <f t="shared" si="19"/>
        <v>[gr]Albanien</v>
      </c>
      <c r="L342" s="392" t="s">
        <v>276</v>
      </c>
      <c r="M342" s="409" t="str">
        <f t="shared" si="22"/>
        <v/>
      </c>
      <c r="N342" s="405"/>
      <c r="O342" s="405"/>
      <c r="P342" s="405"/>
      <c r="Q342" s="405"/>
      <c r="R342" s="405"/>
      <c r="S342" s="405"/>
      <c r="T342" s="405"/>
      <c r="U342" s="405"/>
      <c r="V342" s="405"/>
      <c r="W342" s="405"/>
      <c r="X342" s="405"/>
      <c r="Y342" s="405"/>
      <c r="Z342" s="405"/>
    </row>
    <row r="343" spans="1:26" ht="15.75" customHeight="1">
      <c r="A343" s="460" t="s">
        <v>278</v>
      </c>
      <c r="B343" t="s">
        <v>2326</v>
      </c>
      <c r="C343" s="460" t="s">
        <v>2327</v>
      </c>
      <c r="D343" s="407" t="str">
        <f t="shared" si="21"/>
        <v xml:space="preserve">AND Andorra </v>
      </c>
      <c r="E343" s="461" t="s">
        <v>277</v>
      </c>
      <c r="F343" s="408" t="s">
        <v>2328</v>
      </c>
      <c r="G343" s="413" t="s">
        <v>2328</v>
      </c>
      <c r="H343" s="408" t="s">
        <v>277</v>
      </c>
      <c r="I343" s="408" t="s">
        <v>2329</v>
      </c>
      <c r="J343" s="408" t="str">
        <f t="shared" si="18"/>
        <v>[pt]Andorra</v>
      </c>
      <c r="K343" s="408" t="str">
        <f t="shared" si="19"/>
        <v>[gr]Andorra</v>
      </c>
      <c r="L343" s="392" t="s">
        <v>278</v>
      </c>
      <c r="M343" s="409" t="str">
        <f t="shared" si="22"/>
        <v/>
      </c>
      <c r="N343" s="405"/>
      <c r="O343" s="405"/>
      <c r="P343" s="405"/>
      <c r="Q343" s="405"/>
      <c r="R343" s="405"/>
      <c r="S343" s="405"/>
      <c r="T343" s="405"/>
      <c r="U343" s="405"/>
      <c r="V343" s="405"/>
      <c r="W343" s="405"/>
      <c r="X343" s="405"/>
      <c r="Y343" s="405"/>
      <c r="Z343" s="405"/>
    </row>
    <row r="344" spans="1:26" ht="15.75" customHeight="1">
      <c r="A344" s="460" t="s">
        <v>280</v>
      </c>
      <c r="B344" t="s">
        <v>2330</v>
      </c>
      <c r="C344" s="460" t="s">
        <v>2331</v>
      </c>
      <c r="D344" s="407" t="str">
        <f t="shared" si="21"/>
        <v xml:space="preserve">ARE United Arab Emirates </v>
      </c>
      <c r="E344" s="461" t="s">
        <v>2332</v>
      </c>
      <c r="F344" s="408" t="s">
        <v>2333</v>
      </c>
      <c r="G344" s="413" t="s">
        <v>2334</v>
      </c>
      <c r="H344" s="408" t="s">
        <v>2335</v>
      </c>
      <c r="I344" s="408" t="s">
        <v>2336</v>
      </c>
      <c r="J344" s="408" t="str">
        <f t="shared" si="18"/>
        <v>[pt]Vereinigte Arabische Emirate</v>
      </c>
      <c r="K344" s="408" t="str">
        <f t="shared" si="19"/>
        <v>[gr]Vereinigte Arabische Emirate</v>
      </c>
      <c r="L344" s="392" t="s">
        <v>280</v>
      </c>
      <c r="M344" s="409" t="str">
        <f t="shared" si="22"/>
        <v/>
      </c>
      <c r="N344" s="405"/>
      <c r="O344" s="405"/>
      <c r="P344" s="405"/>
      <c r="Q344" s="405"/>
      <c r="R344" s="405"/>
      <c r="S344" s="405"/>
      <c r="T344" s="405"/>
      <c r="U344" s="405"/>
      <c r="V344" s="405"/>
      <c r="W344" s="405"/>
      <c r="X344" s="405"/>
      <c r="Y344" s="405"/>
      <c r="Z344" s="405"/>
    </row>
    <row r="345" spans="1:26" ht="15.75" customHeight="1">
      <c r="A345" s="460" t="s">
        <v>282</v>
      </c>
      <c r="B345" t="s">
        <v>2337</v>
      </c>
      <c r="C345" s="460" t="s">
        <v>2338</v>
      </c>
      <c r="D345" s="407" t="str">
        <f t="shared" si="21"/>
        <v xml:space="preserve">ARG Argentina </v>
      </c>
      <c r="E345" s="461" t="s">
        <v>2339</v>
      </c>
      <c r="F345" s="408" t="s">
        <v>2340</v>
      </c>
      <c r="G345" s="413" t="s">
        <v>2340</v>
      </c>
      <c r="H345" s="408" t="s">
        <v>281</v>
      </c>
      <c r="I345" s="408" t="s">
        <v>2341</v>
      </c>
      <c r="J345" s="408" t="str">
        <f t="shared" si="18"/>
        <v>[pt]Argentinien</v>
      </c>
      <c r="K345" s="408" t="str">
        <f t="shared" si="19"/>
        <v>[gr]Argentinien</v>
      </c>
      <c r="L345" s="392" t="s">
        <v>282</v>
      </c>
      <c r="M345" s="409" t="str">
        <f t="shared" si="22"/>
        <v/>
      </c>
      <c r="N345" s="405"/>
      <c r="O345" s="405"/>
      <c r="P345" s="405"/>
      <c r="Q345" s="405"/>
      <c r="R345" s="405"/>
      <c r="S345" s="405"/>
      <c r="T345" s="405"/>
      <c r="U345" s="405"/>
      <c r="V345" s="405"/>
      <c r="W345" s="405"/>
      <c r="X345" s="405"/>
      <c r="Y345" s="405"/>
      <c r="Z345" s="405"/>
    </row>
    <row r="346" spans="1:26" ht="15.75" customHeight="1">
      <c r="A346" s="460" t="s">
        <v>284</v>
      </c>
      <c r="B346" t="s">
        <v>2342</v>
      </c>
      <c r="C346" s="460" t="s">
        <v>2343</v>
      </c>
      <c r="D346" s="407" t="str">
        <f t="shared" si="21"/>
        <v xml:space="preserve">ARM Armenia </v>
      </c>
      <c r="E346" s="461" t="s">
        <v>2344</v>
      </c>
      <c r="F346" s="408" t="s">
        <v>2345</v>
      </c>
      <c r="G346" s="413" t="s">
        <v>2345</v>
      </c>
      <c r="H346" s="408" t="s">
        <v>283</v>
      </c>
      <c r="I346" s="408" t="s">
        <v>2346</v>
      </c>
      <c r="J346" s="408" t="str">
        <f t="shared" si="18"/>
        <v>[pt]Armenien</v>
      </c>
      <c r="K346" s="408" t="str">
        <f t="shared" si="19"/>
        <v>[gr]Armenien</v>
      </c>
      <c r="L346" s="392" t="s">
        <v>284</v>
      </c>
      <c r="M346" s="409" t="str">
        <f t="shared" si="22"/>
        <v/>
      </c>
      <c r="N346" s="405"/>
      <c r="O346" s="405"/>
      <c r="P346" s="405"/>
      <c r="Q346" s="405"/>
      <c r="R346" s="405"/>
      <c r="S346" s="405"/>
      <c r="T346" s="405"/>
      <c r="U346" s="405"/>
      <c r="V346" s="405"/>
      <c r="W346" s="405"/>
      <c r="X346" s="405"/>
      <c r="Y346" s="405"/>
      <c r="Z346" s="405"/>
    </row>
    <row r="347" spans="1:26" ht="15.75" customHeight="1">
      <c r="A347" s="460" t="s">
        <v>287</v>
      </c>
      <c r="B347" t="s">
        <v>2347</v>
      </c>
      <c r="C347" s="460" t="s">
        <v>2348</v>
      </c>
      <c r="D347" s="407" t="str">
        <f t="shared" si="21"/>
        <v xml:space="preserve">ASM American Samoa </v>
      </c>
      <c r="E347" s="461" t="s">
        <v>2349</v>
      </c>
      <c r="F347" s="408" t="s">
        <v>2350</v>
      </c>
      <c r="G347" s="413" t="s">
        <v>2351</v>
      </c>
      <c r="H347" s="408" t="s">
        <v>2352</v>
      </c>
      <c r="I347" s="408" t="s">
        <v>2353</v>
      </c>
      <c r="J347" s="408" t="str">
        <f t="shared" si="18"/>
        <v>[pt]Amerikanisch-Samoa</v>
      </c>
      <c r="K347" s="408" t="str">
        <f t="shared" si="19"/>
        <v>[gr]Amerikanisch-Samoa</v>
      </c>
      <c r="L347" s="392" t="s">
        <v>287</v>
      </c>
      <c r="M347" s="409" t="str">
        <f t="shared" si="22"/>
        <v/>
      </c>
      <c r="N347" s="405"/>
      <c r="O347" s="405"/>
      <c r="P347" s="405"/>
      <c r="Q347" s="405"/>
      <c r="R347" s="405"/>
      <c r="S347" s="405"/>
      <c r="T347" s="405"/>
      <c r="U347" s="405"/>
      <c r="V347" s="405"/>
      <c r="W347" s="405"/>
      <c r="X347" s="405"/>
      <c r="Y347" s="405"/>
      <c r="Z347" s="405"/>
    </row>
    <row r="348" spans="1:26" ht="15.75" customHeight="1">
      <c r="A348" s="460" t="s">
        <v>289</v>
      </c>
      <c r="B348" t="s">
        <v>2354</v>
      </c>
      <c r="C348" s="460" t="s">
        <v>2355</v>
      </c>
      <c r="D348" s="407" t="str">
        <f t="shared" si="21"/>
        <v xml:space="preserve">ATG Antigua and Barbuda </v>
      </c>
      <c r="E348" s="461" t="s">
        <v>2356</v>
      </c>
      <c r="F348" s="408" t="s">
        <v>2357</v>
      </c>
      <c r="G348" s="413" t="s">
        <v>2358</v>
      </c>
      <c r="H348" s="408" t="s">
        <v>2359</v>
      </c>
      <c r="I348" s="408" t="s">
        <v>2360</v>
      </c>
      <c r="J348" s="408" t="str">
        <f t="shared" si="18"/>
        <v>[pt]Antigua und Barbuda</v>
      </c>
      <c r="K348" s="408" t="str">
        <f t="shared" si="19"/>
        <v>[gr]Antigua und Barbuda</v>
      </c>
      <c r="L348" s="392" t="s">
        <v>289</v>
      </c>
      <c r="M348" s="409" t="str">
        <f t="shared" si="22"/>
        <v/>
      </c>
      <c r="N348" s="405"/>
      <c r="O348" s="405"/>
      <c r="P348" s="405"/>
      <c r="Q348" s="405"/>
      <c r="R348" s="405"/>
      <c r="S348" s="405"/>
      <c r="T348" s="405"/>
      <c r="U348" s="405"/>
      <c r="V348" s="405"/>
      <c r="W348" s="405"/>
      <c r="X348" s="405"/>
      <c r="Y348" s="405"/>
      <c r="Z348" s="405"/>
    </row>
    <row r="349" spans="1:26" ht="15.75" customHeight="1">
      <c r="A349" s="460" t="s">
        <v>291</v>
      </c>
      <c r="B349" t="s">
        <v>2361</v>
      </c>
      <c r="C349" s="460" t="s">
        <v>2362</v>
      </c>
      <c r="D349" s="407" t="str">
        <f t="shared" si="21"/>
        <v xml:space="preserve">AUS Australia </v>
      </c>
      <c r="E349" s="461" t="s">
        <v>2363</v>
      </c>
      <c r="F349" s="408" t="s">
        <v>2364</v>
      </c>
      <c r="G349" s="413" t="s">
        <v>2364</v>
      </c>
      <c r="H349" s="408" t="s">
        <v>290</v>
      </c>
      <c r="I349" s="408" t="s">
        <v>2365</v>
      </c>
      <c r="J349" s="408" t="str">
        <f t="shared" si="18"/>
        <v>[pt]Australien</v>
      </c>
      <c r="K349" s="408" t="str">
        <f t="shared" si="19"/>
        <v>[gr]Australien</v>
      </c>
      <c r="L349" s="392" t="s">
        <v>291</v>
      </c>
      <c r="M349" s="409" t="str">
        <f t="shared" si="22"/>
        <v/>
      </c>
      <c r="N349" s="405"/>
      <c r="O349" s="405"/>
      <c r="P349" s="405"/>
      <c r="Q349" s="405"/>
      <c r="R349" s="405"/>
      <c r="S349" s="405"/>
      <c r="T349" s="405"/>
      <c r="U349" s="405"/>
      <c r="V349" s="405"/>
      <c r="W349" s="405"/>
      <c r="X349" s="405"/>
      <c r="Y349" s="405"/>
      <c r="Z349" s="405"/>
    </row>
    <row r="350" spans="1:26" ht="15.75" customHeight="1">
      <c r="A350" s="460" t="s">
        <v>293</v>
      </c>
      <c r="B350" t="s">
        <v>2366</v>
      </c>
      <c r="C350" s="460" t="s">
        <v>2367</v>
      </c>
      <c r="D350" s="407" t="str">
        <f t="shared" si="21"/>
        <v xml:space="preserve">AUT Austria </v>
      </c>
      <c r="E350" s="461" t="s">
        <v>2368</v>
      </c>
      <c r="F350" s="408" t="s">
        <v>2369</v>
      </c>
      <c r="G350" s="413" t="s">
        <v>2369</v>
      </c>
      <c r="H350" s="408" t="s">
        <v>292</v>
      </c>
      <c r="I350" s="408" t="s">
        <v>2370</v>
      </c>
      <c r="J350" s="408" t="str">
        <f t="shared" si="18"/>
        <v>[pt]Österreich</v>
      </c>
      <c r="K350" s="408" t="str">
        <f t="shared" si="19"/>
        <v>[gr]Österreich</v>
      </c>
      <c r="L350" s="392" t="s">
        <v>293</v>
      </c>
      <c r="M350" s="409" t="str">
        <f t="shared" si="22"/>
        <v/>
      </c>
      <c r="N350" s="405"/>
      <c r="O350" s="405"/>
      <c r="P350" s="405"/>
      <c r="Q350" s="405"/>
      <c r="R350" s="405"/>
      <c r="S350" s="405"/>
      <c r="T350" s="405"/>
      <c r="U350" s="405"/>
      <c r="V350" s="405"/>
      <c r="W350" s="405"/>
      <c r="X350" s="405"/>
      <c r="Y350" s="405"/>
      <c r="Z350" s="405"/>
    </row>
    <row r="351" spans="1:26" ht="15.75" customHeight="1">
      <c r="A351" s="460" t="s">
        <v>295</v>
      </c>
      <c r="B351" t="s">
        <v>2371</v>
      </c>
      <c r="C351" s="460" t="s">
        <v>2372</v>
      </c>
      <c r="D351" s="407" t="str">
        <f t="shared" si="21"/>
        <v xml:space="preserve">AZE Azerbaijan </v>
      </c>
      <c r="E351" s="461" t="s">
        <v>2373</v>
      </c>
      <c r="F351" s="408" t="s">
        <v>2374</v>
      </c>
      <c r="G351" s="413" t="s">
        <v>2375</v>
      </c>
      <c r="H351" s="408" t="s">
        <v>2376</v>
      </c>
      <c r="I351" s="408" t="s">
        <v>2377</v>
      </c>
      <c r="J351" s="408" t="str">
        <f t="shared" si="18"/>
        <v>[pt]Aserbaidschan</v>
      </c>
      <c r="K351" s="408" t="str">
        <f t="shared" si="19"/>
        <v>[gr]Aserbaidschan</v>
      </c>
      <c r="L351" s="392" t="s">
        <v>295</v>
      </c>
      <c r="M351" s="409" t="str">
        <f t="shared" si="22"/>
        <v/>
      </c>
      <c r="N351" s="405"/>
      <c r="O351" s="405"/>
      <c r="P351" s="405"/>
      <c r="Q351" s="405"/>
      <c r="R351" s="405"/>
      <c r="S351" s="405"/>
      <c r="T351" s="405"/>
      <c r="U351" s="405"/>
      <c r="V351" s="405"/>
      <c r="W351" s="405"/>
      <c r="X351" s="405"/>
      <c r="Y351" s="405"/>
      <c r="Z351" s="405"/>
    </row>
    <row r="352" spans="1:26" ht="15.75" customHeight="1">
      <c r="A352" s="460" t="s">
        <v>297</v>
      </c>
      <c r="B352" t="s">
        <v>2378</v>
      </c>
      <c r="C352" s="460" t="s">
        <v>2379</v>
      </c>
      <c r="D352" s="407" t="str">
        <f t="shared" si="21"/>
        <v xml:space="preserve">BDI Burundi </v>
      </c>
      <c r="E352" s="461" t="s">
        <v>296</v>
      </c>
      <c r="F352" s="408" t="s">
        <v>2380</v>
      </c>
      <c r="G352" s="413" t="s">
        <v>2380</v>
      </c>
      <c r="H352" s="408" t="s">
        <v>296</v>
      </c>
      <c r="I352" s="408" t="s">
        <v>296</v>
      </c>
      <c r="J352" s="408" t="str">
        <f t="shared" si="18"/>
        <v>[pt]Burundi</v>
      </c>
      <c r="K352" s="408" t="str">
        <f t="shared" si="19"/>
        <v>[gr]Burundi</v>
      </c>
      <c r="L352" s="392" t="s">
        <v>297</v>
      </c>
      <c r="M352" s="409" t="str">
        <f t="shared" si="22"/>
        <v/>
      </c>
      <c r="N352" s="405"/>
      <c r="O352" s="405"/>
      <c r="P352" s="405"/>
      <c r="Q352" s="405"/>
      <c r="R352" s="405"/>
      <c r="S352" s="405"/>
      <c r="T352" s="405"/>
      <c r="U352" s="405"/>
      <c r="V352" s="405"/>
      <c r="W352" s="405"/>
      <c r="X352" s="405"/>
      <c r="Y352" s="405"/>
      <c r="Z352" s="405"/>
    </row>
    <row r="353" spans="1:26" ht="15.75" customHeight="1">
      <c r="A353" s="460" t="s">
        <v>299</v>
      </c>
      <c r="B353" t="s">
        <v>2381</v>
      </c>
      <c r="C353" s="460" t="s">
        <v>2382</v>
      </c>
      <c r="D353" s="407" t="str">
        <f t="shared" si="21"/>
        <v xml:space="preserve">BEL Belgium </v>
      </c>
      <c r="E353" s="461" t="s">
        <v>2383</v>
      </c>
      <c r="F353" s="408" t="s">
        <v>2384</v>
      </c>
      <c r="G353" s="413" t="s">
        <v>2385</v>
      </c>
      <c r="H353" s="408" t="s">
        <v>2386</v>
      </c>
      <c r="I353" s="408" t="s">
        <v>2387</v>
      </c>
      <c r="J353" s="408" t="str">
        <f t="shared" si="18"/>
        <v>[pt]Belgien</v>
      </c>
      <c r="K353" s="408" t="str">
        <f t="shared" si="19"/>
        <v>[gr]Belgien</v>
      </c>
      <c r="L353" s="392" t="s">
        <v>299</v>
      </c>
      <c r="M353" s="409" t="str">
        <f t="shared" si="22"/>
        <v/>
      </c>
      <c r="N353" s="405"/>
      <c r="O353" s="405"/>
      <c r="P353" s="405"/>
      <c r="Q353" s="405"/>
      <c r="R353" s="405"/>
      <c r="S353" s="405"/>
      <c r="T353" s="405"/>
      <c r="U353" s="405"/>
      <c r="V353" s="405"/>
      <c r="W353" s="405"/>
      <c r="X353" s="405"/>
      <c r="Y353" s="405"/>
      <c r="Z353" s="405"/>
    </row>
    <row r="354" spans="1:26" ht="15.75" customHeight="1">
      <c r="A354" s="460" t="s">
        <v>301</v>
      </c>
      <c r="B354" t="s">
        <v>2388</v>
      </c>
      <c r="C354" s="460" t="s">
        <v>2389</v>
      </c>
      <c r="D354" s="407" t="str">
        <f t="shared" si="21"/>
        <v xml:space="preserve">BEN Benin </v>
      </c>
      <c r="E354" s="461" t="s">
        <v>300</v>
      </c>
      <c r="F354" s="408" t="s">
        <v>2390</v>
      </c>
      <c r="G354" s="413" t="s">
        <v>2390</v>
      </c>
      <c r="H354" s="408" t="s">
        <v>2391</v>
      </c>
      <c r="I354" s="408" t="s">
        <v>2392</v>
      </c>
      <c r="J354" s="408" t="str">
        <f t="shared" si="18"/>
        <v>[pt]Benin</v>
      </c>
      <c r="K354" s="408" t="str">
        <f t="shared" si="19"/>
        <v>[gr]Benin</v>
      </c>
      <c r="L354" s="392" t="s">
        <v>301</v>
      </c>
      <c r="M354" s="409" t="str">
        <f t="shared" si="22"/>
        <v/>
      </c>
      <c r="N354" s="405"/>
      <c r="O354" s="405"/>
      <c r="P354" s="405"/>
      <c r="Q354" s="405"/>
      <c r="R354" s="405"/>
      <c r="S354" s="405"/>
      <c r="T354" s="405"/>
      <c r="U354" s="405"/>
      <c r="V354" s="405"/>
      <c r="W354" s="405"/>
      <c r="X354" s="405"/>
      <c r="Y354" s="405"/>
      <c r="Z354" s="405"/>
    </row>
    <row r="355" spans="1:26" ht="15.75" customHeight="1">
      <c r="A355" s="460" t="s">
        <v>303</v>
      </c>
      <c r="B355" t="s">
        <v>2393</v>
      </c>
      <c r="C355" s="460" t="s">
        <v>2394</v>
      </c>
      <c r="D355" s="407" t="str">
        <f t="shared" si="21"/>
        <v xml:space="preserve">BFA Burkina Faso </v>
      </c>
      <c r="E355" s="461" t="s">
        <v>302</v>
      </c>
      <c r="F355" s="408" t="s">
        <v>2395</v>
      </c>
      <c r="G355" s="413" t="s">
        <v>2395</v>
      </c>
      <c r="H355" s="408" t="s">
        <v>302</v>
      </c>
      <c r="I355" s="408" t="s">
        <v>302</v>
      </c>
      <c r="J355" s="408" t="str">
        <f t="shared" si="18"/>
        <v>[pt]Burkina Faso</v>
      </c>
      <c r="K355" s="408" t="str">
        <f t="shared" si="19"/>
        <v>[gr]Burkina Faso</v>
      </c>
      <c r="L355" s="392" t="s">
        <v>303</v>
      </c>
      <c r="M355" s="409" t="str">
        <f t="shared" si="22"/>
        <v/>
      </c>
      <c r="N355" s="405"/>
      <c r="O355" s="405"/>
      <c r="P355" s="405"/>
      <c r="Q355" s="405"/>
      <c r="R355" s="405"/>
      <c r="S355" s="405"/>
      <c r="T355" s="405"/>
      <c r="U355" s="405"/>
      <c r="V355" s="405"/>
      <c r="W355" s="405"/>
      <c r="X355" s="405"/>
      <c r="Y355" s="405"/>
      <c r="Z355" s="405"/>
    </row>
    <row r="356" spans="1:26" ht="15.75" customHeight="1">
      <c r="A356" s="460" t="s">
        <v>305</v>
      </c>
      <c r="B356" t="s">
        <v>2396</v>
      </c>
      <c r="C356" s="460" t="s">
        <v>2397</v>
      </c>
      <c r="D356" s="407" t="str">
        <f t="shared" si="21"/>
        <v xml:space="preserve">BGD Bangladesh </v>
      </c>
      <c r="E356" s="461" t="s">
        <v>2398</v>
      </c>
      <c r="F356" s="408" t="s">
        <v>2399</v>
      </c>
      <c r="G356" s="413" t="s">
        <v>2399</v>
      </c>
      <c r="H356" s="408" t="s">
        <v>2400</v>
      </c>
      <c r="I356" s="408" t="s">
        <v>304</v>
      </c>
      <c r="J356" s="408" t="str">
        <f t="shared" si="18"/>
        <v>[pt]Bangladesch</v>
      </c>
      <c r="K356" s="408" t="str">
        <f t="shared" si="19"/>
        <v>[gr]Bangladesch</v>
      </c>
      <c r="L356" s="392" t="s">
        <v>305</v>
      </c>
      <c r="M356" s="409" t="str">
        <f t="shared" si="22"/>
        <v/>
      </c>
      <c r="N356" s="405"/>
      <c r="O356" s="405"/>
      <c r="P356" s="405"/>
      <c r="Q356" s="405"/>
      <c r="R356" s="405"/>
      <c r="S356" s="405"/>
      <c r="T356" s="405"/>
      <c r="U356" s="405"/>
      <c r="V356" s="405"/>
      <c r="W356" s="405"/>
      <c r="X356" s="405"/>
      <c r="Y356" s="405"/>
      <c r="Z356" s="405"/>
    </row>
    <row r="357" spans="1:26" ht="15.75" customHeight="1">
      <c r="A357" s="460" t="s">
        <v>307</v>
      </c>
      <c r="B357" t="s">
        <v>2401</v>
      </c>
      <c r="C357" s="460" t="s">
        <v>2402</v>
      </c>
      <c r="D357" s="407" t="str">
        <f t="shared" si="21"/>
        <v xml:space="preserve">BGR Bulgaria </v>
      </c>
      <c r="E357" s="461" t="s">
        <v>2403</v>
      </c>
      <c r="F357" s="408" t="s">
        <v>2404</v>
      </c>
      <c r="G357" s="413" t="s">
        <v>2404</v>
      </c>
      <c r="H357" s="408" t="s">
        <v>306</v>
      </c>
      <c r="I357" s="408" t="s">
        <v>2405</v>
      </c>
      <c r="J357" s="408" t="str">
        <f t="shared" si="18"/>
        <v>[pt]Bulgarien</v>
      </c>
      <c r="K357" s="408" t="str">
        <f t="shared" si="19"/>
        <v>[gr]Bulgarien</v>
      </c>
      <c r="L357" s="392" t="s">
        <v>307</v>
      </c>
      <c r="M357" s="409" t="str">
        <f t="shared" si="22"/>
        <v/>
      </c>
      <c r="N357" s="405"/>
      <c r="O357" s="405"/>
      <c r="P357" s="405"/>
      <c r="Q357" s="405"/>
      <c r="R357" s="405"/>
      <c r="S357" s="405"/>
      <c r="T357" s="405"/>
      <c r="U357" s="405"/>
      <c r="V357" s="405"/>
      <c r="W357" s="405"/>
      <c r="X357" s="405"/>
      <c r="Y357" s="405"/>
      <c r="Z357" s="405"/>
    </row>
    <row r="358" spans="1:26" ht="15.75" customHeight="1">
      <c r="A358" s="460" t="s">
        <v>309</v>
      </c>
      <c r="B358" t="s">
        <v>2406</v>
      </c>
      <c r="C358" s="460" t="s">
        <v>2407</v>
      </c>
      <c r="D358" s="407" t="str">
        <f t="shared" si="21"/>
        <v xml:space="preserve">BHR Bahrain </v>
      </c>
      <c r="E358" s="461" t="s">
        <v>308</v>
      </c>
      <c r="F358" s="408" t="s">
        <v>2408</v>
      </c>
      <c r="G358" s="413" t="s">
        <v>2408</v>
      </c>
      <c r="H358" s="408" t="s">
        <v>2409</v>
      </c>
      <c r="I358" s="408" t="s">
        <v>2410</v>
      </c>
      <c r="J358" s="408" t="str">
        <f t="shared" si="18"/>
        <v>[pt]Bahrain</v>
      </c>
      <c r="K358" s="408" t="str">
        <f t="shared" si="19"/>
        <v>[gr]Bahrain</v>
      </c>
      <c r="L358" s="392" t="s">
        <v>309</v>
      </c>
      <c r="M358" s="409" t="str">
        <f t="shared" si="22"/>
        <v/>
      </c>
      <c r="N358" s="405"/>
      <c r="O358" s="405"/>
      <c r="P358" s="405"/>
      <c r="Q358" s="405"/>
      <c r="R358" s="405"/>
      <c r="S358" s="405"/>
      <c r="T358" s="405"/>
      <c r="U358" s="405"/>
      <c r="V358" s="405"/>
      <c r="W358" s="405"/>
      <c r="X358" s="405"/>
      <c r="Y358" s="405"/>
      <c r="Z358" s="405"/>
    </row>
    <row r="359" spans="1:26" ht="15.75" customHeight="1">
      <c r="A359" s="460" t="s">
        <v>311</v>
      </c>
      <c r="B359" t="s">
        <v>2411</v>
      </c>
      <c r="C359" s="460" t="s">
        <v>2412</v>
      </c>
      <c r="D359" s="407" t="str">
        <f t="shared" si="21"/>
        <v xml:space="preserve">BHS Bahamas </v>
      </c>
      <c r="E359" s="461" t="s">
        <v>2413</v>
      </c>
      <c r="F359" s="408" t="s">
        <v>2414</v>
      </c>
      <c r="G359" s="413" t="s">
        <v>2414</v>
      </c>
      <c r="H359" s="408" t="s">
        <v>2413</v>
      </c>
      <c r="I359" s="408" t="s">
        <v>2413</v>
      </c>
      <c r="J359" s="408" t="str">
        <f t="shared" si="18"/>
        <v>[pt]Bahamas</v>
      </c>
      <c r="K359" s="408" t="str">
        <f t="shared" si="19"/>
        <v>[gr]Bahamas</v>
      </c>
      <c r="L359" s="392" t="s">
        <v>311</v>
      </c>
      <c r="M359" s="409" t="str">
        <f t="shared" si="22"/>
        <v/>
      </c>
      <c r="N359" s="405"/>
      <c r="O359" s="405"/>
      <c r="P359" s="405"/>
      <c r="Q359" s="405"/>
      <c r="R359" s="405"/>
      <c r="S359" s="405"/>
      <c r="T359" s="405"/>
      <c r="U359" s="405"/>
      <c r="V359" s="405"/>
      <c r="W359" s="405"/>
      <c r="X359" s="405"/>
      <c r="Y359" s="405"/>
      <c r="Z359" s="405"/>
    </row>
    <row r="360" spans="1:26" ht="15.75" customHeight="1">
      <c r="A360" s="460" t="s">
        <v>313</v>
      </c>
      <c r="B360" t="s">
        <v>2415</v>
      </c>
      <c r="C360" s="460" t="s">
        <v>2416</v>
      </c>
      <c r="D360" s="407" t="str">
        <f t="shared" si="21"/>
        <v xml:space="preserve">BIH Bosnia and Herzegovina </v>
      </c>
      <c r="E360" s="461" t="s">
        <v>2417</v>
      </c>
      <c r="F360" s="408" t="s">
        <v>2418</v>
      </c>
      <c r="G360" s="413" t="s">
        <v>2419</v>
      </c>
      <c r="H360" s="408" t="s">
        <v>2420</v>
      </c>
      <c r="I360" s="408" t="s">
        <v>2421</v>
      </c>
      <c r="J360" s="408" t="str">
        <f t="shared" si="18"/>
        <v>[pt]Bosnien und Herzegowina</v>
      </c>
      <c r="K360" s="408" t="str">
        <f t="shared" si="19"/>
        <v>[gr]Bosnien und Herzegowina</v>
      </c>
      <c r="L360" s="392" t="s">
        <v>313</v>
      </c>
      <c r="M360" s="409" t="str">
        <f t="shared" si="22"/>
        <v/>
      </c>
      <c r="N360" s="405"/>
      <c r="O360" s="405"/>
      <c r="P360" s="405"/>
      <c r="Q360" s="405"/>
      <c r="R360" s="405"/>
      <c r="S360" s="405"/>
      <c r="T360" s="405"/>
      <c r="U360" s="405"/>
      <c r="V360" s="405"/>
      <c r="W360" s="405"/>
      <c r="X360" s="405"/>
      <c r="Y360" s="405"/>
      <c r="Z360" s="405"/>
    </row>
    <row r="361" spans="1:26" ht="15.75" customHeight="1">
      <c r="A361" s="460" t="s">
        <v>315</v>
      </c>
      <c r="B361" t="s">
        <v>2422</v>
      </c>
      <c r="C361" s="460" t="s">
        <v>2423</v>
      </c>
      <c r="D361" s="407" t="str">
        <f t="shared" si="21"/>
        <v xml:space="preserve">BLR Belarus </v>
      </c>
      <c r="E361" s="461" t="s">
        <v>314</v>
      </c>
      <c r="F361" s="408" t="s">
        <v>2424</v>
      </c>
      <c r="G361" s="413" t="s">
        <v>2425</v>
      </c>
      <c r="H361" s="408" t="s">
        <v>2426</v>
      </c>
      <c r="I361" s="408" t="s">
        <v>2427</v>
      </c>
      <c r="J361" s="408" t="str">
        <f t="shared" si="18"/>
        <v>[pt]Belarus</v>
      </c>
      <c r="K361" s="408" t="str">
        <f t="shared" si="19"/>
        <v>[gr]Belarus</v>
      </c>
      <c r="L361" s="392" t="s">
        <v>315</v>
      </c>
      <c r="M361" s="409" t="str">
        <f t="shared" si="22"/>
        <v/>
      </c>
      <c r="N361" s="405"/>
      <c r="O361" s="405"/>
      <c r="P361" s="405"/>
      <c r="Q361" s="405"/>
      <c r="R361" s="405"/>
      <c r="S361" s="405"/>
      <c r="T361" s="405"/>
      <c r="U361" s="405"/>
      <c r="V361" s="405"/>
      <c r="W361" s="405"/>
      <c r="X361" s="405"/>
      <c r="Y361" s="405"/>
      <c r="Z361" s="405"/>
    </row>
    <row r="362" spans="1:26" ht="15.75" customHeight="1">
      <c r="A362" s="460" t="s">
        <v>317</v>
      </c>
      <c r="B362" t="s">
        <v>2428</v>
      </c>
      <c r="C362" s="460" t="s">
        <v>2429</v>
      </c>
      <c r="D362" s="407" t="str">
        <f t="shared" si="21"/>
        <v xml:space="preserve">BLZ Belize </v>
      </c>
      <c r="E362" s="461" t="s">
        <v>316</v>
      </c>
      <c r="F362" s="408" t="s">
        <v>2430</v>
      </c>
      <c r="G362" s="413" t="s">
        <v>2430</v>
      </c>
      <c r="H362" s="408" t="s">
        <v>2431</v>
      </c>
      <c r="I362" s="408" t="s">
        <v>316</v>
      </c>
      <c r="J362" s="408" t="str">
        <f t="shared" si="18"/>
        <v>[pt]Belize</v>
      </c>
      <c r="K362" s="408" t="str">
        <f t="shared" si="19"/>
        <v>[gr]Belize</v>
      </c>
      <c r="L362" s="392" t="s">
        <v>317</v>
      </c>
      <c r="M362" s="409" t="str">
        <f t="shared" si="22"/>
        <v/>
      </c>
      <c r="N362" s="405"/>
      <c r="O362" s="405"/>
      <c r="P362" s="405"/>
      <c r="Q362" s="405"/>
      <c r="R362" s="405"/>
      <c r="S362" s="405"/>
      <c r="T362" s="405"/>
      <c r="U362" s="405"/>
      <c r="V362" s="405"/>
      <c r="W362" s="405"/>
      <c r="X362" s="405"/>
      <c r="Y362" s="405"/>
      <c r="Z362" s="405"/>
    </row>
    <row r="363" spans="1:26" ht="15.75" customHeight="1">
      <c r="A363" s="460" t="s">
        <v>319</v>
      </c>
      <c r="B363" t="s">
        <v>2432</v>
      </c>
      <c r="C363" s="460" t="s">
        <v>2433</v>
      </c>
      <c r="D363" s="407" t="str">
        <f t="shared" si="21"/>
        <v xml:space="preserve">BMU Bermuda </v>
      </c>
      <c r="E363" s="461" t="s">
        <v>318</v>
      </c>
      <c r="F363" s="408" t="s">
        <v>2434</v>
      </c>
      <c r="G363" s="413" t="s">
        <v>2434</v>
      </c>
      <c r="H363" s="408" t="s">
        <v>2435</v>
      </c>
      <c r="I363" s="408" t="s">
        <v>2436</v>
      </c>
      <c r="J363" s="408" t="str">
        <f t="shared" si="18"/>
        <v>[pt]Bermuda</v>
      </c>
      <c r="K363" s="408" t="str">
        <f t="shared" si="19"/>
        <v>[gr]Bermuda</v>
      </c>
      <c r="L363" s="392" t="s">
        <v>319</v>
      </c>
      <c r="M363" s="409" t="str">
        <f t="shared" si="22"/>
        <v/>
      </c>
      <c r="N363" s="405"/>
      <c r="O363" s="405"/>
      <c r="P363" s="405"/>
      <c r="Q363" s="405"/>
      <c r="R363" s="405"/>
      <c r="S363" s="405"/>
      <c r="T363" s="405"/>
      <c r="U363" s="405"/>
      <c r="V363" s="405"/>
      <c r="W363" s="405"/>
      <c r="X363" s="405"/>
      <c r="Y363" s="405"/>
      <c r="Z363" s="405"/>
    </row>
    <row r="364" spans="1:26" ht="15.75" customHeight="1">
      <c r="A364" s="460" t="s">
        <v>321</v>
      </c>
      <c r="B364" t="s">
        <v>2437</v>
      </c>
      <c r="C364" s="460" t="s">
        <v>2438</v>
      </c>
      <c r="D364" s="407" t="str">
        <f t="shared" si="21"/>
        <v xml:space="preserve">BOL Bolivia, Plurinational State of </v>
      </c>
      <c r="E364" s="461" t="s">
        <v>2439</v>
      </c>
      <c r="F364" s="408" t="s">
        <v>2440</v>
      </c>
      <c r="G364" s="413" t="s">
        <v>2441</v>
      </c>
      <c r="H364" s="408" t="s">
        <v>320</v>
      </c>
      <c r="I364" s="408" t="s">
        <v>2442</v>
      </c>
      <c r="J364" s="408" t="str">
        <f t="shared" si="18"/>
        <v>[pt]Bolivien</v>
      </c>
      <c r="K364" s="408" t="str">
        <f t="shared" si="19"/>
        <v>[gr]Bolivien</v>
      </c>
      <c r="L364" s="392" t="s">
        <v>321</v>
      </c>
      <c r="M364" s="409" t="str">
        <f t="shared" si="22"/>
        <v/>
      </c>
      <c r="N364" s="405"/>
      <c r="O364" s="405"/>
      <c r="P364" s="405"/>
      <c r="Q364" s="405"/>
      <c r="R364" s="405"/>
      <c r="S364" s="405"/>
      <c r="T364" s="405"/>
      <c r="U364" s="405"/>
      <c r="V364" s="405"/>
      <c r="W364" s="405"/>
      <c r="X364" s="405"/>
      <c r="Y364" s="405"/>
      <c r="Z364" s="405"/>
    </row>
    <row r="365" spans="1:26" ht="15.75" customHeight="1">
      <c r="A365" s="460" t="s">
        <v>323</v>
      </c>
      <c r="B365" t="s">
        <v>2443</v>
      </c>
      <c r="C365" s="460" t="s">
        <v>2444</v>
      </c>
      <c r="D365" s="407" t="str">
        <f t="shared" si="21"/>
        <v xml:space="preserve">BRA Brazil </v>
      </c>
      <c r="E365" s="461" t="s">
        <v>2445</v>
      </c>
      <c r="F365" s="408" t="s">
        <v>2446</v>
      </c>
      <c r="G365" s="413" t="s">
        <v>2447</v>
      </c>
      <c r="H365" s="408" t="s">
        <v>2448</v>
      </c>
      <c r="I365" s="408" t="s">
        <v>2449</v>
      </c>
      <c r="J365" s="408" t="str">
        <f t="shared" si="18"/>
        <v>[pt]Brasilien</v>
      </c>
      <c r="K365" s="408" t="str">
        <f t="shared" si="19"/>
        <v>[gr]Brasilien</v>
      </c>
      <c r="L365" s="392" t="s">
        <v>323</v>
      </c>
      <c r="M365" s="409" t="str">
        <f t="shared" si="22"/>
        <v/>
      </c>
      <c r="N365" s="405"/>
      <c r="O365" s="405"/>
      <c r="P365" s="405"/>
      <c r="Q365" s="405"/>
      <c r="R365" s="405"/>
      <c r="S365" s="405"/>
      <c r="T365" s="405"/>
      <c r="U365" s="405"/>
      <c r="V365" s="405"/>
      <c r="W365" s="405"/>
      <c r="X365" s="405"/>
      <c r="Y365" s="405"/>
      <c r="Z365" s="405"/>
    </row>
    <row r="366" spans="1:26" ht="15.75" customHeight="1">
      <c r="A366" s="460" t="s">
        <v>325</v>
      </c>
      <c r="B366" t="s">
        <v>2450</v>
      </c>
      <c r="C366" s="460" t="s">
        <v>2451</v>
      </c>
      <c r="D366" s="407" t="str">
        <f t="shared" si="21"/>
        <v xml:space="preserve">BRB Barbados </v>
      </c>
      <c r="E366" s="461" t="s">
        <v>324</v>
      </c>
      <c r="F366" s="408" t="s">
        <v>2452</v>
      </c>
      <c r="G366" s="413" t="s">
        <v>2452</v>
      </c>
      <c r="H366" s="408" t="s">
        <v>324</v>
      </c>
      <c r="I366" s="408" t="s">
        <v>2453</v>
      </c>
      <c r="J366" s="408" t="str">
        <f t="shared" si="18"/>
        <v>[pt]Barbados</v>
      </c>
      <c r="K366" s="408" t="str">
        <f t="shared" si="19"/>
        <v>[gr]Barbados</v>
      </c>
      <c r="L366" s="392" t="s">
        <v>325</v>
      </c>
      <c r="M366" s="409" t="str">
        <f t="shared" si="22"/>
        <v/>
      </c>
      <c r="N366" s="405"/>
      <c r="O366" s="405"/>
      <c r="P366" s="405"/>
      <c r="Q366" s="405"/>
      <c r="R366" s="405"/>
      <c r="S366" s="405"/>
      <c r="T366" s="405"/>
      <c r="U366" s="405"/>
      <c r="V366" s="405"/>
      <c r="W366" s="405"/>
      <c r="X366" s="405"/>
      <c r="Y366" s="405"/>
      <c r="Z366" s="405"/>
    </row>
    <row r="367" spans="1:26" ht="15.75" customHeight="1">
      <c r="A367" s="460" t="s">
        <v>327</v>
      </c>
      <c r="B367" t="s">
        <v>2454</v>
      </c>
      <c r="C367" s="460" t="s">
        <v>2455</v>
      </c>
      <c r="D367" s="407" t="str">
        <f t="shared" si="21"/>
        <v xml:space="preserve">BRN Brunei Darussalam </v>
      </c>
      <c r="E367" s="461" t="s">
        <v>326</v>
      </c>
      <c r="F367" s="408" t="s">
        <v>2456</v>
      </c>
      <c r="G367" s="413" t="s">
        <v>2457</v>
      </c>
      <c r="H367" s="408" t="s">
        <v>2458</v>
      </c>
      <c r="I367" s="408" t="s">
        <v>2459</v>
      </c>
      <c r="J367" s="408" t="str">
        <f t="shared" si="18"/>
        <v>[pt]Brunei Darussalam</v>
      </c>
      <c r="K367" s="408" t="str">
        <f t="shared" si="19"/>
        <v>[gr]Brunei Darussalam</v>
      </c>
      <c r="L367" s="392" t="s">
        <v>327</v>
      </c>
      <c r="M367" s="409" t="str">
        <f t="shared" si="22"/>
        <v/>
      </c>
      <c r="N367" s="405"/>
      <c r="O367" s="405"/>
      <c r="P367" s="405"/>
      <c r="Q367" s="405"/>
      <c r="R367" s="405"/>
      <c r="S367" s="405"/>
      <c r="T367" s="405"/>
      <c r="U367" s="405"/>
      <c r="V367" s="405"/>
      <c r="W367" s="405"/>
      <c r="X367" s="405"/>
      <c r="Y367" s="405"/>
      <c r="Z367" s="405"/>
    </row>
    <row r="368" spans="1:26" ht="15.75" customHeight="1">
      <c r="A368" s="460" t="s">
        <v>329</v>
      </c>
      <c r="B368" t="s">
        <v>2460</v>
      </c>
      <c r="C368" s="460" t="s">
        <v>2461</v>
      </c>
      <c r="D368" s="407" t="str">
        <f t="shared" si="21"/>
        <v xml:space="preserve">BTN Bhutan </v>
      </c>
      <c r="E368" s="461" t="s">
        <v>328</v>
      </c>
      <c r="F368" s="408" t="s">
        <v>2462</v>
      </c>
      <c r="G368" s="413" t="s">
        <v>2462</v>
      </c>
      <c r="H368" s="408" t="s">
        <v>2463</v>
      </c>
      <c r="I368" s="408" t="s">
        <v>2464</v>
      </c>
      <c r="J368" s="408" t="str">
        <f t="shared" si="18"/>
        <v>[pt]Bhutan</v>
      </c>
      <c r="K368" s="408" t="str">
        <f t="shared" si="19"/>
        <v>[gr]Bhutan</v>
      </c>
      <c r="L368" s="392" t="s">
        <v>329</v>
      </c>
      <c r="M368" s="409" t="str">
        <f t="shared" si="22"/>
        <v/>
      </c>
      <c r="N368" s="405"/>
      <c r="O368" s="405"/>
      <c r="P368" s="405"/>
      <c r="Q368" s="405"/>
      <c r="R368" s="405"/>
      <c r="S368" s="405"/>
      <c r="T368" s="405"/>
      <c r="U368" s="405"/>
      <c r="V368" s="405"/>
      <c r="W368" s="405"/>
      <c r="X368" s="405"/>
      <c r="Y368" s="405"/>
      <c r="Z368" s="405"/>
    </row>
    <row r="369" spans="1:26" ht="15.75" customHeight="1">
      <c r="A369" s="460" t="s">
        <v>331</v>
      </c>
      <c r="B369" t="s">
        <v>2465</v>
      </c>
      <c r="C369" s="460" t="s">
        <v>2466</v>
      </c>
      <c r="D369" s="407" t="str">
        <f t="shared" si="21"/>
        <v xml:space="preserve">BWA Botswana </v>
      </c>
      <c r="E369" s="461" t="s">
        <v>330</v>
      </c>
      <c r="F369" s="408" t="s">
        <v>2467</v>
      </c>
      <c r="G369" s="413" t="s">
        <v>2467</v>
      </c>
      <c r="H369" s="408" t="s">
        <v>2468</v>
      </c>
      <c r="I369" s="408" t="s">
        <v>330</v>
      </c>
      <c r="J369" s="408" t="str">
        <f t="shared" si="18"/>
        <v>[pt]Botswana</v>
      </c>
      <c r="K369" s="408" t="str">
        <f t="shared" si="19"/>
        <v>[gr]Botswana</v>
      </c>
      <c r="L369" s="392" t="s">
        <v>331</v>
      </c>
      <c r="M369" s="409" t="str">
        <f t="shared" si="22"/>
        <v/>
      </c>
      <c r="N369" s="405"/>
      <c r="O369" s="405"/>
      <c r="P369" s="405"/>
      <c r="Q369" s="405"/>
      <c r="R369" s="405"/>
      <c r="S369" s="405"/>
      <c r="T369" s="405"/>
      <c r="U369" s="405"/>
      <c r="V369" s="405"/>
      <c r="W369" s="405"/>
      <c r="X369" s="405"/>
      <c r="Y369" s="405"/>
      <c r="Z369" s="405"/>
    </row>
    <row r="370" spans="1:26" ht="15.75" customHeight="1">
      <c r="A370" s="460" t="s">
        <v>333</v>
      </c>
      <c r="B370" t="s">
        <v>2469</v>
      </c>
      <c r="C370" s="460" t="s">
        <v>2470</v>
      </c>
      <c r="D370" s="407" t="str">
        <f t="shared" si="21"/>
        <v xml:space="preserve">CAF Central African Republic </v>
      </c>
      <c r="E370" s="461" t="s">
        <v>2471</v>
      </c>
      <c r="F370" s="408" t="s">
        <v>2472</v>
      </c>
      <c r="G370" s="413" t="s">
        <v>2473</v>
      </c>
      <c r="H370" s="408" t="s">
        <v>2474</v>
      </c>
      <c r="I370" s="408" t="s">
        <v>2475</v>
      </c>
      <c r="J370" s="408" t="str">
        <f t="shared" si="18"/>
        <v>[pt]Zentralafrikanische Republik</v>
      </c>
      <c r="K370" s="408" t="str">
        <f t="shared" si="19"/>
        <v>[gr]Zentralafrikanische Republik</v>
      </c>
      <c r="L370" s="392" t="s">
        <v>333</v>
      </c>
      <c r="M370" s="409" t="str">
        <f t="shared" si="22"/>
        <v/>
      </c>
      <c r="N370" s="405"/>
      <c r="O370" s="405"/>
      <c r="P370" s="405"/>
      <c r="Q370" s="405"/>
      <c r="R370" s="405"/>
      <c r="S370" s="405"/>
      <c r="T370" s="405"/>
      <c r="U370" s="405"/>
      <c r="V370" s="405"/>
      <c r="W370" s="405"/>
      <c r="X370" s="405"/>
      <c r="Y370" s="405"/>
      <c r="Z370" s="405"/>
    </row>
    <row r="371" spans="1:26" ht="15.75" customHeight="1">
      <c r="A371" s="460" t="s">
        <v>335</v>
      </c>
      <c r="B371" t="s">
        <v>2476</v>
      </c>
      <c r="C371" s="460" t="s">
        <v>2477</v>
      </c>
      <c r="D371" s="407" t="str">
        <f t="shared" si="21"/>
        <v xml:space="preserve">CAN Canada </v>
      </c>
      <c r="E371" s="461" t="s">
        <v>2478</v>
      </c>
      <c r="F371" s="408" t="s">
        <v>2479</v>
      </c>
      <c r="G371" s="413" t="s">
        <v>2479</v>
      </c>
      <c r="H371" s="408" t="s">
        <v>2480</v>
      </c>
      <c r="I371" s="408" t="s">
        <v>334</v>
      </c>
      <c r="J371" s="408" t="str">
        <f t="shared" si="18"/>
        <v>[pt]Kanada</v>
      </c>
      <c r="K371" s="408" t="str">
        <f t="shared" si="19"/>
        <v>[gr]Kanada</v>
      </c>
      <c r="L371" s="392" t="s">
        <v>335</v>
      </c>
      <c r="M371" s="409" t="str">
        <f t="shared" si="22"/>
        <v/>
      </c>
      <c r="N371" s="405"/>
      <c r="O371" s="405"/>
      <c r="P371" s="405"/>
      <c r="Q371" s="405"/>
      <c r="R371" s="405"/>
      <c r="S371" s="405"/>
      <c r="T371" s="405"/>
      <c r="U371" s="405"/>
      <c r="V371" s="405"/>
      <c r="W371" s="405"/>
      <c r="X371" s="405"/>
      <c r="Y371" s="405"/>
      <c r="Z371" s="405"/>
    </row>
    <row r="372" spans="1:26" ht="15.75" customHeight="1">
      <c r="A372" s="460" t="s">
        <v>337</v>
      </c>
      <c r="B372" t="s">
        <v>2481</v>
      </c>
      <c r="C372" s="460" t="s">
        <v>2482</v>
      </c>
      <c r="D372" s="407" t="str">
        <f t="shared" si="21"/>
        <v xml:space="preserve">CHE Switzerland </v>
      </c>
      <c r="E372" s="461" t="s">
        <v>2483</v>
      </c>
      <c r="F372" s="408" t="s">
        <v>2484</v>
      </c>
      <c r="G372" s="413" t="s">
        <v>2485</v>
      </c>
      <c r="H372" s="408" t="s">
        <v>2486</v>
      </c>
      <c r="I372" s="408" t="s">
        <v>2487</v>
      </c>
      <c r="J372" s="408" t="str">
        <f t="shared" si="18"/>
        <v>[pt]Schweiz (Confoederatio Helvetica)</v>
      </c>
      <c r="K372" s="408" t="str">
        <f t="shared" si="19"/>
        <v>[gr]Schweiz (Confoederatio Helvetica)</v>
      </c>
      <c r="L372" s="392" t="s">
        <v>337</v>
      </c>
      <c r="M372" s="409" t="str">
        <f t="shared" si="22"/>
        <v/>
      </c>
      <c r="N372" s="405"/>
      <c r="O372" s="405"/>
      <c r="P372" s="405"/>
      <c r="Q372" s="405"/>
      <c r="R372" s="405"/>
      <c r="S372" s="405"/>
      <c r="T372" s="405"/>
      <c r="U372" s="405"/>
      <c r="V372" s="405"/>
      <c r="W372" s="405"/>
      <c r="X372" s="405"/>
      <c r="Y372" s="405"/>
      <c r="Z372" s="405"/>
    </row>
    <row r="373" spans="1:26" ht="15.75" customHeight="1">
      <c r="A373" s="460" t="s">
        <v>339</v>
      </c>
      <c r="B373" t="s">
        <v>2488</v>
      </c>
      <c r="C373" s="460" t="s">
        <v>2489</v>
      </c>
      <c r="D373" s="407" t="str">
        <f t="shared" si="21"/>
        <v xml:space="preserve">CHL Chile </v>
      </c>
      <c r="E373" s="461" t="s">
        <v>338</v>
      </c>
      <c r="F373" s="408" t="s">
        <v>2490</v>
      </c>
      <c r="G373" s="413" t="s">
        <v>2491</v>
      </c>
      <c r="H373" s="408" t="s">
        <v>338</v>
      </c>
      <c r="I373" s="408" t="s">
        <v>2492</v>
      </c>
      <c r="J373" s="408" t="str">
        <f t="shared" si="18"/>
        <v>[pt]Chile</v>
      </c>
      <c r="K373" s="408" t="str">
        <f t="shared" si="19"/>
        <v>[gr]Chile</v>
      </c>
      <c r="L373" s="392" t="s">
        <v>339</v>
      </c>
      <c r="M373" s="409" t="str">
        <f t="shared" si="22"/>
        <v/>
      </c>
      <c r="N373" s="405"/>
      <c r="O373" s="405"/>
      <c r="P373" s="405"/>
      <c r="Q373" s="405"/>
      <c r="R373" s="405"/>
      <c r="S373" s="405"/>
      <c r="T373" s="405"/>
      <c r="U373" s="405"/>
      <c r="V373" s="405"/>
      <c r="W373" s="405"/>
      <c r="X373" s="405"/>
      <c r="Y373" s="405"/>
      <c r="Z373" s="405"/>
    </row>
    <row r="374" spans="1:26" ht="15.75" customHeight="1">
      <c r="A374" s="460" t="s">
        <v>341</v>
      </c>
      <c r="B374" t="s">
        <v>2493</v>
      </c>
      <c r="C374" s="460" t="s">
        <v>2494</v>
      </c>
      <c r="D374" s="407" t="str">
        <f t="shared" si="21"/>
        <v xml:space="preserve">CHN China </v>
      </c>
      <c r="E374" s="461" t="s">
        <v>2495</v>
      </c>
      <c r="F374" s="408" t="s">
        <v>2496</v>
      </c>
      <c r="G374" s="413" t="s">
        <v>2497</v>
      </c>
      <c r="H374" s="408" t="s">
        <v>340</v>
      </c>
      <c r="I374" s="408" t="s">
        <v>2498</v>
      </c>
      <c r="J374" s="408" t="str">
        <f t="shared" si="18"/>
        <v>[pt]China, Volksrepublik</v>
      </c>
      <c r="K374" s="408" t="str">
        <f t="shared" si="19"/>
        <v>[gr]China, Volksrepublik</v>
      </c>
      <c r="L374" s="392" t="s">
        <v>341</v>
      </c>
      <c r="M374" s="409" t="str">
        <f t="shared" si="22"/>
        <v/>
      </c>
      <c r="N374" s="405"/>
      <c r="O374" s="405"/>
      <c r="P374" s="405"/>
      <c r="Q374" s="405"/>
      <c r="R374" s="405"/>
      <c r="S374" s="405"/>
      <c r="T374" s="405"/>
      <c r="U374" s="405"/>
      <c r="V374" s="405"/>
      <c r="W374" s="405"/>
      <c r="X374" s="405"/>
      <c r="Y374" s="405"/>
      <c r="Z374" s="405"/>
    </row>
    <row r="375" spans="1:26" ht="15.75" customHeight="1">
      <c r="A375" s="460" t="s">
        <v>343</v>
      </c>
      <c r="B375" t="s">
        <v>2499</v>
      </c>
      <c r="C375" s="460" t="s">
        <v>2500</v>
      </c>
      <c r="D375" s="407" t="str">
        <f t="shared" si="21"/>
        <v xml:space="preserve">CIV Côte d'Ivoire </v>
      </c>
      <c r="E375" s="461" t="s">
        <v>2501</v>
      </c>
      <c r="F375" s="408" t="s">
        <v>2502</v>
      </c>
      <c r="G375" s="413" t="s">
        <v>2503</v>
      </c>
      <c r="H375" s="408" t="s">
        <v>2504</v>
      </c>
      <c r="I375" s="408" t="s">
        <v>2505</v>
      </c>
      <c r="J375" s="408" t="str">
        <f t="shared" si="18"/>
        <v>[pt]Côte d’Ivoire (Elfenbeinküste)</v>
      </c>
      <c r="K375" s="408" t="str">
        <f t="shared" si="19"/>
        <v>[gr]Côte d’Ivoire (Elfenbeinküste)</v>
      </c>
      <c r="L375" s="392" t="s">
        <v>343</v>
      </c>
      <c r="M375" s="409" t="str">
        <f t="shared" si="22"/>
        <v/>
      </c>
      <c r="N375" s="405"/>
      <c r="O375" s="405"/>
      <c r="P375" s="405"/>
      <c r="Q375" s="405"/>
      <c r="R375" s="405"/>
      <c r="S375" s="405"/>
      <c r="T375" s="405"/>
      <c r="U375" s="405"/>
      <c r="V375" s="405"/>
      <c r="W375" s="405"/>
      <c r="X375" s="405"/>
      <c r="Y375" s="405"/>
      <c r="Z375" s="405"/>
    </row>
    <row r="376" spans="1:26" ht="15.75" customHeight="1">
      <c r="A376" s="460" t="s">
        <v>345</v>
      </c>
      <c r="B376" t="s">
        <v>2506</v>
      </c>
      <c r="C376" s="460" t="s">
        <v>2507</v>
      </c>
      <c r="D376" s="407" t="str">
        <f t="shared" si="21"/>
        <v xml:space="preserve">CMR Cameroon </v>
      </c>
      <c r="E376" s="461" t="s">
        <v>2508</v>
      </c>
      <c r="F376" s="408" t="s">
        <v>2509</v>
      </c>
      <c r="G376" s="413" t="s">
        <v>2510</v>
      </c>
      <c r="H376" s="408" t="s">
        <v>2511</v>
      </c>
      <c r="I376" s="408" t="s">
        <v>2512</v>
      </c>
      <c r="J376" s="408" t="str">
        <f t="shared" si="18"/>
        <v>[pt]Kamerun</v>
      </c>
      <c r="K376" s="408" t="str">
        <f t="shared" si="19"/>
        <v>[gr]Kamerun</v>
      </c>
      <c r="L376" s="392" t="s">
        <v>345</v>
      </c>
      <c r="M376" s="409" t="str">
        <f t="shared" si="22"/>
        <v/>
      </c>
      <c r="N376" s="405"/>
      <c r="O376" s="405"/>
      <c r="P376" s="405"/>
      <c r="Q376" s="405"/>
      <c r="R376" s="405"/>
      <c r="S376" s="405"/>
      <c r="T376" s="405"/>
      <c r="U376" s="405"/>
      <c r="V376" s="405"/>
      <c r="W376" s="405"/>
      <c r="X376" s="405"/>
      <c r="Y376" s="405"/>
      <c r="Z376" s="405"/>
    </row>
    <row r="377" spans="1:26" ht="15.75" customHeight="1">
      <c r="A377" s="460" t="s">
        <v>347</v>
      </c>
      <c r="B377" t="s">
        <v>2513</v>
      </c>
      <c r="C377" s="460" t="s">
        <v>2514</v>
      </c>
      <c r="D377" s="407" t="str">
        <f t="shared" si="21"/>
        <v xml:space="preserve">COD Congo, the Democratic Republic of the </v>
      </c>
      <c r="E377" s="461" t="s">
        <v>2515</v>
      </c>
      <c r="F377" s="408" t="s">
        <v>2516</v>
      </c>
      <c r="G377" s="413" t="s">
        <v>2517</v>
      </c>
      <c r="H377" s="408" t="s">
        <v>2518</v>
      </c>
      <c r="I377" s="408" t="s">
        <v>2519</v>
      </c>
      <c r="J377" s="408" t="str">
        <f t="shared" si="18"/>
        <v>[pt]Kongo, Demokratische Republik (ehem. Zaire)</v>
      </c>
      <c r="K377" s="408" t="str">
        <f t="shared" si="19"/>
        <v>[gr]Kongo, Demokratische Republik (ehem. Zaire)</v>
      </c>
      <c r="L377" s="392" t="s">
        <v>347</v>
      </c>
      <c r="M377" s="409" t="str">
        <f t="shared" si="22"/>
        <v/>
      </c>
      <c r="N377" s="405"/>
      <c r="O377" s="405"/>
      <c r="P377" s="405"/>
      <c r="Q377" s="405"/>
      <c r="R377" s="405"/>
      <c r="S377" s="405"/>
      <c r="T377" s="405"/>
      <c r="U377" s="405"/>
      <c r="V377" s="405"/>
      <c r="W377" s="405"/>
      <c r="X377" s="405"/>
      <c r="Y377" s="405"/>
      <c r="Z377" s="405"/>
    </row>
    <row r="378" spans="1:26" ht="15.75" customHeight="1">
      <c r="A378" s="460" t="s">
        <v>349</v>
      </c>
      <c r="B378" t="s">
        <v>2520</v>
      </c>
      <c r="C378" s="460" t="s">
        <v>2521</v>
      </c>
      <c r="D378" s="407" t="str">
        <f t="shared" si="21"/>
        <v xml:space="preserve">COG Congo </v>
      </c>
      <c r="E378" s="461" t="s">
        <v>2522</v>
      </c>
      <c r="F378" s="408" t="s">
        <v>2523</v>
      </c>
      <c r="G378" s="413" t="s">
        <v>2524</v>
      </c>
      <c r="H378" s="408" t="s">
        <v>2525</v>
      </c>
      <c r="I378" s="408" t="s">
        <v>2526</v>
      </c>
      <c r="J378" s="408" t="str">
        <f t="shared" si="18"/>
        <v>[pt]Republik Kongo</v>
      </c>
      <c r="K378" s="408" t="str">
        <f t="shared" si="19"/>
        <v>[gr]Republik Kongo</v>
      </c>
      <c r="L378" s="392" t="s">
        <v>349</v>
      </c>
      <c r="M378" s="409" t="str">
        <f t="shared" si="22"/>
        <v/>
      </c>
      <c r="N378" s="405"/>
      <c r="O378" s="405"/>
      <c r="P378" s="405"/>
      <c r="Q378" s="405"/>
      <c r="R378" s="405"/>
      <c r="S378" s="405"/>
      <c r="T378" s="405"/>
      <c r="U378" s="405"/>
      <c r="V378" s="405"/>
      <c r="W378" s="405"/>
      <c r="X378" s="405"/>
      <c r="Y378" s="405"/>
      <c r="Z378" s="405"/>
    </row>
    <row r="379" spans="1:26" ht="15.75" customHeight="1">
      <c r="A379" s="460" t="s">
        <v>351</v>
      </c>
      <c r="B379" t="s">
        <v>2527</v>
      </c>
      <c r="C379" s="460" t="s">
        <v>2528</v>
      </c>
      <c r="D379" s="407" t="str">
        <f t="shared" si="21"/>
        <v xml:space="preserve">COL Colombia </v>
      </c>
      <c r="E379" s="461" t="s">
        <v>2529</v>
      </c>
      <c r="F379" s="408" t="s">
        <v>2530</v>
      </c>
      <c r="G379" s="413" t="s">
        <v>2530</v>
      </c>
      <c r="H379" s="408" t="s">
        <v>350</v>
      </c>
      <c r="I379" s="408" t="s">
        <v>2531</v>
      </c>
      <c r="J379" s="408" t="str">
        <f t="shared" si="18"/>
        <v>[pt]Kolumbien</v>
      </c>
      <c r="K379" s="408" t="str">
        <f t="shared" si="19"/>
        <v>[gr]Kolumbien</v>
      </c>
      <c r="L379" s="392" t="s">
        <v>351</v>
      </c>
      <c r="M379" s="409" t="str">
        <f t="shared" si="22"/>
        <v/>
      </c>
      <c r="N379" s="405"/>
      <c r="O379" s="405"/>
      <c r="P379" s="405"/>
      <c r="Q379" s="405"/>
      <c r="R379" s="405"/>
      <c r="S379" s="405"/>
      <c r="T379" s="405"/>
      <c r="U379" s="405"/>
      <c r="V379" s="405"/>
      <c r="W379" s="405"/>
      <c r="X379" s="405"/>
      <c r="Y379" s="405"/>
      <c r="Z379" s="405"/>
    </row>
    <row r="380" spans="1:26" ht="15.75" customHeight="1">
      <c r="A380" s="460" t="s">
        <v>353</v>
      </c>
      <c r="B380" t="s">
        <v>2532</v>
      </c>
      <c r="C380" s="460" t="s">
        <v>2533</v>
      </c>
      <c r="D380" s="407" t="str">
        <f t="shared" si="21"/>
        <v xml:space="preserve">COM Comoros </v>
      </c>
      <c r="E380" s="461" t="s">
        <v>2534</v>
      </c>
      <c r="F380" s="408" t="s">
        <v>2535</v>
      </c>
      <c r="G380" s="413" t="s">
        <v>2536</v>
      </c>
      <c r="H380" s="408" t="s">
        <v>2537</v>
      </c>
      <c r="I380" s="408" t="s">
        <v>2538</v>
      </c>
      <c r="J380" s="408" t="str">
        <f t="shared" si="18"/>
        <v>[pt]Komoren</v>
      </c>
      <c r="K380" s="408" t="str">
        <f t="shared" si="19"/>
        <v>[gr]Komoren</v>
      </c>
      <c r="L380" s="392" t="s">
        <v>353</v>
      </c>
      <c r="M380" s="409" t="str">
        <f t="shared" si="22"/>
        <v/>
      </c>
      <c r="N380" s="405"/>
      <c r="O380" s="405"/>
      <c r="P380" s="405"/>
      <c r="Q380" s="405"/>
      <c r="R380" s="405"/>
      <c r="S380" s="405"/>
      <c r="T380" s="405"/>
      <c r="U380" s="405"/>
      <c r="V380" s="405"/>
      <c r="W380" s="405"/>
      <c r="X380" s="405"/>
      <c r="Y380" s="405"/>
      <c r="Z380" s="405"/>
    </row>
    <row r="381" spans="1:26" ht="15.75" customHeight="1">
      <c r="A381" s="460" t="s">
        <v>355</v>
      </c>
      <c r="B381" t="s">
        <v>2539</v>
      </c>
      <c r="C381" s="460" t="s">
        <v>2540</v>
      </c>
      <c r="D381" s="407" t="str">
        <f t="shared" si="21"/>
        <v xml:space="preserve">CPV Cape Verde </v>
      </c>
      <c r="E381" s="461" t="s">
        <v>2541</v>
      </c>
      <c r="F381" s="408" t="s">
        <v>2542</v>
      </c>
      <c r="G381" s="413" t="s">
        <v>2543</v>
      </c>
      <c r="H381" s="408" t="s">
        <v>354</v>
      </c>
      <c r="I381" s="408" t="s">
        <v>2544</v>
      </c>
      <c r="J381" s="408" t="str">
        <f t="shared" si="18"/>
        <v>[pt]Kap Verde</v>
      </c>
      <c r="K381" s="408" t="str">
        <f t="shared" si="19"/>
        <v>[gr]Kap Verde</v>
      </c>
      <c r="L381" s="392" t="s">
        <v>355</v>
      </c>
      <c r="M381" s="409" t="str">
        <f t="shared" si="22"/>
        <v/>
      </c>
      <c r="N381" s="405"/>
      <c r="O381" s="405"/>
      <c r="P381" s="405"/>
      <c r="Q381" s="405"/>
      <c r="R381" s="405"/>
      <c r="S381" s="405"/>
      <c r="T381" s="405"/>
      <c r="U381" s="405"/>
      <c r="V381" s="405"/>
      <c r="W381" s="405"/>
      <c r="X381" s="405"/>
      <c r="Y381" s="405"/>
      <c r="Z381" s="405"/>
    </row>
    <row r="382" spans="1:26" ht="15.75" customHeight="1">
      <c r="A382" s="460" t="s">
        <v>357</v>
      </c>
      <c r="B382" t="s">
        <v>2545</v>
      </c>
      <c r="C382" s="460" t="s">
        <v>2546</v>
      </c>
      <c r="D382" s="407" t="str">
        <f t="shared" si="21"/>
        <v xml:space="preserve">CRI Costa Rica </v>
      </c>
      <c r="E382" s="461" t="s">
        <v>356</v>
      </c>
      <c r="F382" s="408" t="s">
        <v>2547</v>
      </c>
      <c r="G382" s="413" t="s">
        <v>2547</v>
      </c>
      <c r="H382" s="408" t="s">
        <v>356</v>
      </c>
      <c r="I382" s="408" t="s">
        <v>356</v>
      </c>
      <c r="J382" s="408" t="str">
        <f t="shared" si="18"/>
        <v>[pt]Costa Rica</v>
      </c>
      <c r="K382" s="408" t="str">
        <f t="shared" si="19"/>
        <v>[gr]Costa Rica</v>
      </c>
      <c r="L382" s="392" t="s">
        <v>357</v>
      </c>
      <c r="M382" s="409" t="str">
        <f t="shared" si="22"/>
        <v/>
      </c>
      <c r="N382" s="405"/>
      <c r="O382" s="405"/>
      <c r="P382" s="405"/>
      <c r="Q382" s="405"/>
      <c r="R382" s="405"/>
      <c r="S382" s="405"/>
      <c r="T382" s="405"/>
      <c r="U382" s="405"/>
      <c r="V382" s="405"/>
      <c r="W382" s="405"/>
      <c r="X382" s="405"/>
      <c r="Y382" s="405"/>
      <c r="Z382" s="405"/>
    </row>
    <row r="383" spans="1:26" ht="15.75" customHeight="1">
      <c r="A383" s="460" t="s">
        <v>359</v>
      </c>
      <c r="B383" t="s">
        <v>2548</v>
      </c>
      <c r="C383" s="460" t="s">
        <v>2549</v>
      </c>
      <c r="D383" s="407" t="str">
        <f t="shared" si="21"/>
        <v xml:space="preserve">CUB Cuba </v>
      </c>
      <c r="E383" s="461" t="s">
        <v>2550</v>
      </c>
      <c r="F383" s="408" t="s">
        <v>2551</v>
      </c>
      <c r="G383" s="413" t="s">
        <v>2551</v>
      </c>
      <c r="H383" s="408" t="s">
        <v>358</v>
      </c>
      <c r="I383" s="408" t="s">
        <v>358</v>
      </c>
      <c r="J383" s="408" t="str">
        <f t="shared" si="18"/>
        <v>[pt]Kuba</v>
      </c>
      <c r="K383" s="408" t="str">
        <f t="shared" si="19"/>
        <v>[gr]Kuba</v>
      </c>
      <c r="L383" s="392" t="s">
        <v>359</v>
      </c>
      <c r="M383" s="409" t="str">
        <f t="shared" si="22"/>
        <v/>
      </c>
      <c r="N383" s="405"/>
      <c r="O383" s="405"/>
      <c r="P383" s="405"/>
      <c r="Q383" s="405"/>
      <c r="R383" s="405"/>
      <c r="S383" s="405"/>
      <c r="T383" s="405"/>
      <c r="U383" s="405"/>
      <c r="V383" s="405"/>
      <c r="W383" s="405"/>
      <c r="X383" s="405"/>
      <c r="Y383" s="405"/>
      <c r="Z383" s="405"/>
    </row>
    <row r="384" spans="1:26" ht="15.75" customHeight="1">
      <c r="A384" s="460" t="s">
        <v>361</v>
      </c>
      <c r="B384" t="s">
        <v>2552</v>
      </c>
      <c r="C384" s="460" t="s">
        <v>2553</v>
      </c>
      <c r="D384" s="407" t="str">
        <f t="shared" si="21"/>
        <v xml:space="preserve">CUW Curaçao </v>
      </c>
      <c r="E384" s="405" t="s">
        <v>2554</v>
      </c>
      <c r="F384" s="408" t="s">
        <v>2555</v>
      </c>
      <c r="G384" s="413" t="s">
        <v>2555</v>
      </c>
      <c r="H384" s="408" t="s">
        <v>2556</v>
      </c>
      <c r="I384" s="408" t="s">
        <v>2554</v>
      </c>
      <c r="J384" s="408" t="str">
        <f t="shared" si="18"/>
        <v>[pt]Curaçao</v>
      </c>
      <c r="K384" s="408" t="str">
        <f t="shared" si="19"/>
        <v>[gr]Curaçao</v>
      </c>
      <c r="L384" s="392" t="s">
        <v>361</v>
      </c>
      <c r="M384" s="409" t="str">
        <f t="shared" si="22"/>
        <v/>
      </c>
      <c r="N384" s="405"/>
      <c r="O384" s="405"/>
      <c r="P384" s="405"/>
      <c r="Q384" s="405"/>
      <c r="R384" s="405"/>
      <c r="S384" s="405"/>
      <c r="T384" s="405"/>
      <c r="U384" s="405"/>
      <c r="V384" s="405"/>
      <c r="W384" s="405"/>
      <c r="X384" s="405"/>
      <c r="Y384" s="405"/>
      <c r="Z384" s="405"/>
    </row>
    <row r="385" spans="1:26" ht="15.75" customHeight="1">
      <c r="A385" s="460" t="s">
        <v>363</v>
      </c>
      <c r="B385" t="s">
        <v>2557</v>
      </c>
      <c r="C385" s="460" t="s">
        <v>2558</v>
      </c>
      <c r="D385" s="407" t="str">
        <f t="shared" si="21"/>
        <v xml:space="preserve">CYM Cayman Islands </v>
      </c>
      <c r="E385" s="461" t="s">
        <v>2559</v>
      </c>
      <c r="F385" s="408" t="s">
        <v>2560</v>
      </c>
      <c r="G385" s="413" t="s">
        <v>2561</v>
      </c>
      <c r="H385" s="408" t="s">
        <v>2562</v>
      </c>
      <c r="I385" s="408" t="s">
        <v>2563</v>
      </c>
      <c r="J385" s="408" t="str">
        <f t="shared" si="18"/>
        <v>[pt]Kaimaninseln</v>
      </c>
      <c r="K385" s="408" t="str">
        <f t="shared" si="19"/>
        <v>[gr]Kaimaninseln</v>
      </c>
      <c r="L385" s="392" t="s">
        <v>363</v>
      </c>
      <c r="M385" s="409" t="str">
        <f t="shared" si="22"/>
        <v/>
      </c>
      <c r="N385" s="405"/>
      <c r="O385" s="405"/>
      <c r="P385" s="405"/>
      <c r="Q385" s="405"/>
      <c r="R385" s="405"/>
      <c r="S385" s="405"/>
      <c r="T385" s="405"/>
      <c r="U385" s="405"/>
      <c r="V385" s="405"/>
      <c r="W385" s="405"/>
      <c r="X385" s="405"/>
      <c r="Y385" s="405"/>
      <c r="Z385" s="405"/>
    </row>
    <row r="386" spans="1:26" ht="15.75" customHeight="1">
      <c r="A386" s="460" t="s">
        <v>365</v>
      </c>
      <c r="B386" t="s">
        <v>2564</v>
      </c>
      <c r="C386" s="460" t="s">
        <v>2565</v>
      </c>
      <c r="D386" s="407" t="str">
        <f t="shared" si="21"/>
        <v xml:space="preserve">CYP Cyprus </v>
      </c>
      <c r="E386" s="461" t="s">
        <v>2566</v>
      </c>
      <c r="F386" s="408" t="s">
        <v>2567</v>
      </c>
      <c r="G386" s="413" t="s">
        <v>2568</v>
      </c>
      <c r="H386" s="408" t="s">
        <v>2569</v>
      </c>
      <c r="I386" s="408" t="s">
        <v>2570</v>
      </c>
      <c r="J386" s="408" t="str">
        <f t="shared" si="18"/>
        <v>[pt]Zypern</v>
      </c>
      <c r="K386" s="408" t="str">
        <f t="shared" si="19"/>
        <v>[gr]Zypern</v>
      </c>
      <c r="L386" s="392" t="s">
        <v>365</v>
      </c>
      <c r="M386" s="409" t="str">
        <f t="shared" si="22"/>
        <v/>
      </c>
      <c r="N386" s="405"/>
      <c r="O386" s="405"/>
      <c r="P386" s="405"/>
      <c r="Q386" s="405"/>
      <c r="R386" s="405"/>
      <c r="S386" s="405"/>
      <c r="T386" s="405"/>
      <c r="U386" s="405"/>
      <c r="V386" s="405"/>
      <c r="W386" s="405"/>
      <c r="X386" s="405"/>
      <c r="Y386" s="405"/>
      <c r="Z386" s="405"/>
    </row>
    <row r="387" spans="1:26" ht="15.75" customHeight="1">
      <c r="A387" s="460" t="s">
        <v>367</v>
      </c>
      <c r="B387" t="s">
        <v>2571</v>
      </c>
      <c r="C387" s="460" t="s">
        <v>2572</v>
      </c>
      <c r="D387" s="407" t="str">
        <f t="shared" si="21"/>
        <v xml:space="preserve">CZE Czech Republic </v>
      </c>
      <c r="E387" s="461" t="s">
        <v>2573</v>
      </c>
      <c r="F387" s="408" t="s">
        <v>2574</v>
      </c>
      <c r="G387" s="413" t="s">
        <v>2575</v>
      </c>
      <c r="H387" s="408" t="s">
        <v>2576</v>
      </c>
      <c r="I387" s="408" t="s">
        <v>2577</v>
      </c>
      <c r="J387" s="408" t="str">
        <f t="shared" si="18"/>
        <v>[pt]Tschechische Republik</v>
      </c>
      <c r="K387" s="408" t="str">
        <f t="shared" si="19"/>
        <v>[gr]Tschechische Republik</v>
      </c>
      <c r="L387" s="392" t="s">
        <v>367</v>
      </c>
      <c r="M387" s="409" t="str">
        <f t="shared" si="22"/>
        <v/>
      </c>
      <c r="N387" s="405"/>
      <c r="O387" s="405"/>
      <c r="P387" s="405"/>
      <c r="Q387" s="405"/>
      <c r="R387" s="405"/>
      <c r="S387" s="405"/>
      <c r="T387" s="405"/>
      <c r="U387" s="405"/>
      <c r="V387" s="405"/>
      <c r="W387" s="405"/>
      <c r="X387" s="405"/>
      <c r="Y387" s="405"/>
      <c r="Z387" s="405"/>
    </row>
    <row r="388" spans="1:26" ht="15.75" customHeight="1">
      <c r="A388" s="460" t="s">
        <v>369</v>
      </c>
      <c r="B388" t="s">
        <v>2578</v>
      </c>
      <c r="C388" s="460" t="s">
        <v>2579</v>
      </c>
      <c r="D388" s="407" t="str">
        <f t="shared" si="21"/>
        <v xml:space="preserve">DEU Germany </v>
      </c>
      <c r="E388" s="461" t="s">
        <v>2580</v>
      </c>
      <c r="F388" s="408" t="s">
        <v>2581</v>
      </c>
      <c r="G388" s="413" t="s">
        <v>2582</v>
      </c>
      <c r="H388" s="408" t="s">
        <v>2583</v>
      </c>
      <c r="I388" s="408" t="s">
        <v>2584</v>
      </c>
      <c r="J388" s="408" t="str">
        <f t="shared" si="18"/>
        <v>[pt]Deutschland</v>
      </c>
      <c r="K388" s="408" t="str">
        <f t="shared" si="19"/>
        <v>[gr]Deutschland</v>
      </c>
      <c r="L388" s="392" t="s">
        <v>369</v>
      </c>
      <c r="M388" s="409" t="str">
        <f t="shared" si="22"/>
        <v/>
      </c>
      <c r="N388" s="405"/>
      <c r="O388" s="405"/>
      <c r="P388" s="405"/>
      <c r="Q388" s="405"/>
      <c r="R388" s="405"/>
      <c r="S388" s="405"/>
      <c r="T388" s="405"/>
      <c r="U388" s="405"/>
      <c r="V388" s="405"/>
      <c r="W388" s="405"/>
      <c r="X388" s="405"/>
      <c r="Y388" s="405"/>
      <c r="Z388" s="405"/>
    </row>
    <row r="389" spans="1:26" ht="15.75" customHeight="1">
      <c r="A389" s="460" t="s">
        <v>371</v>
      </c>
      <c r="B389" t="s">
        <v>2585</v>
      </c>
      <c r="C389" s="460" t="s">
        <v>2586</v>
      </c>
      <c r="D389" s="407" t="str">
        <f t="shared" si="21"/>
        <v xml:space="preserve">DJI Djibouti </v>
      </c>
      <c r="E389" s="461" t="s">
        <v>2587</v>
      </c>
      <c r="F389" s="408" t="s">
        <v>2588</v>
      </c>
      <c r="G389" s="413" t="s">
        <v>2589</v>
      </c>
      <c r="H389" s="408" t="s">
        <v>2590</v>
      </c>
      <c r="I389" s="408" t="s">
        <v>370</v>
      </c>
      <c r="J389" s="408" t="str">
        <f t="shared" si="18"/>
        <v>[pt]Dschibuti</v>
      </c>
      <c r="K389" s="408" t="str">
        <f t="shared" si="19"/>
        <v>[gr]Dschibuti</v>
      </c>
      <c r="L389" s="392" t="s">
        <v>371</v>
      </c>
      <c r="M389" s="409" t="str">
        <f t="shared" si="22"/>
        <v/>
      </c>
      <c r="N389" s="405"/>
      <c r="O389" s="405"/>
      <c r="P389" s="405"/>
      <c r="Q389" s="405"/>
      <c r="R389" s="405"/>
      <c r="S389" s="405"/>
      <c r="T389" s="405"/>
      <c r="U389" s="405"/>
      <c r="V389" s="405"/>
      <c r="W389" s="405"/>
      <c r="X389" s="405"/>
      <c r="Y389" s="405"/>
      <c r="Z389" s="405"/>
    </row>
    <row r="390" spans="1:26" ht="15.75" customHeight="1">
      <c r="A390" s="460" t="s">
        <v>373</v>
      </c>
      <c r="B390" t="s">
        <v>2591</v>
      </c>
      <c r="C390" s="460" t="s">
        <v>2592</v>
      </c>
      <c r="D390" s="407" t="str">
        <f t="shared" si="21"/>
        <v xml:space="preserve">DMA Dominica </v>
      </c>
      <c r="E390" s="461" t="s">
        <v>372</v>
      </c>
      <c r="F390" s="408" t="s">
        <v>2593</v>
      </c>
      <c r="G390" s="413" t="s">
        <v>2593</v>
      </c>
      <c r="H390" s="408" t="s">
        <v>372</v>
      </c>
      <c r="I390" s="408" t="s">
        <v>2594</v>
      </c>
      <c r="J390" s="408" t="str">
        <f t="shared" si="18"/>
        <v>[pt]Dominica</v>
      </c>
      <c r="K390" s="408" t="str">
        <f t="shared" si="19"/>
        <v>[gr]Dominica</v>
      </c>
      <c r="L390" s="392" t="s">
        <v>373</v>
      </c>
      <c r="M390" s="409" t="str">
        <f t="shared" si="22"/>
        <v/>
      </c>
      <c r="N390" s="405"/>
      <c r="O390" s="405"/>
      <c r="P390" s="405"/>
      <c r="Q390" s="405"/>
      <c r="R390" s="405"/>
      <c r="S390" s="405"/>
      <c r="T390" s="405"/>
      <c r="U390" s="405"/>
      <c r="V390" s="405"/>
      <c r="W390" s="405"/>
      <c r="X390" s="405"/>
      <c r="Y390" s="405"/>
      <c r="Z390" s="405"/>
    </row>
    <row r="391" spans="1:26" ht="15.75" customHeight="1">
      <c r="A391" s="460" t="s">
        <v>375</v>
      </c>
      <c r="B391" t="s">
        <v>2595</v>
      </c>
      <c r="C391" s="460" t="s">
        <v>2596</v>
      </c>
      <c r="D391" s="407" t="str">
        <f t="shared" si="21"/>
        <v xml:space="preserve">DNK Denmark </v>
      </c>
      <c r="E391" s="461" t="s">
        <v>2597</v>
      </c>
      <c r="F391" s="408" t="s">
        <v>2598</v>
      </c>
      <c r="G391" s="413" t="s">
        <v>2599</v>
      </c>
      <c r="H391" s="408" t="s">
        <v>2600</v>
      </c>
      <c r="I391" s="408" t="s">
        <v>2601</v>
      </c>
      <c r="J391" s="408" t="str">
        <f t="shared" si="18"/>
        <v>[pt]Dänemark</v>
      </c>
      <c r="K391" s="408" t="str">
        <f t="shared" si="19"/>
        <v>[gr]Dänemark</v>
      </c>
      <c r="L391" s="392" t="s">
        <v>375</v>
      </c>
      <c r="M391" s="409" t="str">
        <f t="shared" si="22"/>
        <v/>
      </c>
      <c r="N391" s="405"/>
      <c r="O391" s="405"/>
      <c r="P391" s="405"/>
      <c r="Q391" s="405"/>
      <c r="R391" s="405"/>
      <c r="S391" s="405"/>
      <c r="T391" s="405"/>
      <c r="U391" s="405"/>
      <c r="V391" s="405"/>
      <c r="W391" s="405"/>
      <c r="X391" s="405"/>
      <c r="Y391" s="405"/>
      <c r="Z391" s="405"/>
    </row>
    <row r="392" spans="1:26" ht="15.75" customHeight="1">
      <c r="A392" s="460" t="s">
        <v>377</v>
      </c>
      <c r="B392" t="s">
        <v>2602</v>
      </c>
      <c r="C392" s="460" t="s">
        <v>2603</v>
      </c>
      <c r="D392" s="407" t="str">
        <f t="shared" si="21"/>
        <v xml:space="preserve">DOM Dominican Republic </v>
      </c>
      <c r="E392" s="461" t="s">
        <v>2604</v>
      </c>
      <c r="F392" s="408" t="s">
        <v>2605</v>
      </c>
      <c r="G392" s="413" t="s">
        <v>2606</v>
      </c>
      <c r="H392" s="408" t="s">
        <v>2607</v>
      </c>
      <c r="I392" s="408" t="s">
        <v>2608</v>
      </c>
      <c r="J392" s="408" t="str">
        <f t="shared" si="18"/>
        <v>[pt]Dominikanische Republik</v>
      </c>
      <c r="K392" s="408" t="str">
        <f t="shared" si="19"/>
        <v>[gr]Dominikanische Republik</v>
      </c>
      <c r="L392" s="392" t="s">
        <v>377</v>
      </c>
      <c r="M392" s="409" t="str">
        <f t="shared" si="22"/>
        <v/>
      </c>
      <c r="N392" s="405"/>
      <c r="O392" s="405"/>
      <c r="P392" s="405"/>
      <c r="Q392" s="405"/>
      <c r="R392" s="405"/>
      <c r="S392" s="405"/>
      <c r="T392" s="405"/>
      <c r="U392" s="405"/>
      <c r="V392" s="405"/>
      <c r="W392" s="405"/>
      <c r="X392" s="405"/>
      <c r="Y392" s="405"/>
      <c r="Z392" s="405"/>
    </row>
    <row r="393" spans="1:26" ht="15.75" customHeight="1">
      <c r="A393" s="460" t="s">
        <v>379</v>
      </c>
      <c r="B393" t="s">
        <v>2609</v>
      </c>
      <c r="C393" s="460" t="s">
        <v>2610</v>
      </c>
      <c r="D393" s="407" t="str">
        <f t="shared" si="21"/>
        <v xml:space="preserve">DZA Algeria </v>
      </c>
      <c r="E393" s="461" t="s">
        <v>2611</v>
      </c>
      <c r="F393" s="408" t="s">
        <v>2612</v>
      </c>
      <c r="G393" s="413" t="s">
        <v>2612</v>
      </c>
      <c r="H393" s="408" t="s">
        <v>2613</v>
      </c>
      <c r="I393" s="408" t="s">
        <v>2614</v>
      </c>
      <c r="J393" s="408" t="str">
        <f t="shared" si="18"/>
        <v>[pt]Algerien</v>
      </c>
      <c r="K393" s="408" t="str">
        <f t="shared" si="19"/>
        <v>[gr]Algerien</v>
      </c>
      <c r="L393" s="392" t="s">
        <v>379</v>
      </c>
      <c r="M393" s="409" t="str">
        <f t="shared" si="22"/>
        <v/>
      </c>
      <c r="N393" s="405"/>
      <c r="O393" s="405"/>
      <c r="P393" s="405"/>
      <c r="Q393" s="405"/>
      <c r="R393" s="405"/>
      <c r="S393" s="405"/>
      <c r="T393" s="405"/>
      <c r="U393" s="405"/>
      <c r="V393" s="405"/>
      <c r="W393" s="405"/>
      <c r="X393" s="405"/>
      <c r="Y393" s="405"/>
      <c r="Z393" s="405"/>
    </row>
    <row r="394" spans="1:26" ht="15.75" customHeight="1">
      <c r="A394" s="460" t="s">
        <v>381</v>
      </c>
      <c r="B394" t="s">
        <v>2615</v>
      </c>
      <c r="C394" s="460" t="s">
        <v>2616</v>
      </c>
      <c r="D394" s="407" t="str">
        <f t="shared" si="21"/>
        <v xml:space="preserve">ECU Ecuador </v>
      </c>
      <c r="E394" s="461" t="s">
        <v>380</v>
      </c>
      <c r="F394" s="408" t="s">
        <v>2617</v>
      </c>
      <c r="G394" s="413" t="s">
        <v>2617</v>
      </c>
      <c r="H394" s="408" t="s">
        <v>380</v>
      </c>
      <c r="I394" s="408" t="s">
        <v>2618</v>
      </c>
      <c r="J394" s="408" t="str">
        <f t="shared" ref="J394:J457" si="23">"[pt]"&amp;E394</f>
        <v>[pt]Ecuador</v>
      </c>
      <c r="K394" s="408" t="str">
        <f t="shared" ref="K394:K457" si="24">"[gr]"&amp;E394</f>
        <v>[gr]Ecuador</v>
      </c>
      <c r="L394" s="392" t="s">
        <v>381</v>
      </c>
      <c r="M394" s="409" t="str">
        <f t="shared" si="22"/>
        <v/>
      </c>
      <c r="N394" s="405"/>
      <c r="O394" s="405"/>
      <c r="P394" s="405"/>
      <c r="Q394" s="405"/>
      <c r="R394" s="405"/>
      <c r="S394" s="405"/>
      <c r="T394" s="405"/>
      <c r="U394" s="405"/>
      <c r="V394" s="405"/>
      <c r="W394" s="405"/>
      <c r="X394" s="405"/>
      <c r="Y394" s="405"/>
      <c r="Z394" s="405"/>
    </row>
    <row r="395" spans="1:26" ht="15.75" customHeight="1">
      <c r="A395" s="460" t="s">
        <v>383</v>
      </c>
      <c r="B395" t="s">
        <v>2619</v>
      </c>
      <c r="C395" s="460" t="s">
        <v>2620</v>
      </c>
      <c r="D395" s="407" t="str">
        <f t="shared" si="21"/>
        <v xml:space="preserve">EGY Egypt </v>
      </c>
      <c r="E395" s="461" t="s">
        <v>2621</v>
      </c>
      <c r="F395" s="408" t="s">
        <v>2622</v>
      </c>
      <c r="G395" s="413" t="s">
        <v>2623</v>
      </c>
      <c r="H395" s="408" t="s">
        <v>2624</v>
      </c>
      <c r="I395" s="408" t="s">
        <v>2625</v>
      </c>
      <c r="J395" s="408" t="str">
        <f t="shared" si="23"/>
        <v>[pt]Ägypten</v>
      </c>
      <c r="K395" s="408" t="str">
        <f t="shared" si="24"/>
        <v>[gr]Ägypten</v>
      </c>
      <c r="L395" s="392" t="s">
        <v>383</v>
      </c>
      <c r="M395" s="409" t="str">
        <f t="shared" si="22"/>
        <v/>
      </c>
      <c r="N395" s="405"/>
      <c r="O395" s="405"/>
      <c r="P395" s="405"/>
      <c r="Q395" s="405"/>
      <c r="R395" s="405"/>
      <c r="S395" s="405"/>
      <c r="T395" s="405"/>
      <c r="U395" s="405"/>
      <c r="V395" s="405"/>
      <c r="W395" s="405"/>
      <c r="X395" s="405"/>
      <c r="Y395" s="405"/>
      <c r="Z395" s="405"/>
    </row>
    <row r="396" spans="1:26" ht="15.75" customHeight="1">
      <c r="A396" s="460" t="s">
        <v>385</v>
      </c>
      <c r="B396" t="s">
        <v>2626</v>
      </c>
      <c r="C396" s="460" t="s">
        <v>2627</v>
      </c>
      <c r="D396" s="407" t="str">
        <f t="shared" si="21"/>
        <v xml:space="preserve">ERI Eritrea </v>
      </c>
      <c r="E396" s="461" t="s">
        <v>384</v>
      </c>
      <c r="F396" s="408" t="s">
        <v>2628</v>
      </c>
      <c r="G396" s="413" t="s">
        <v>2628</v>
      </c>
      <c r="H396" s="408" t="s">
        <v>384</v>
      </c>
      <c r="I396" s="408" t="s">
        <v>2629</v>
      </c>
      <c r="J396" s="408" t="str">
        <f t="shared" si="23"/>
        <v>[pt]Eritrea</v>
      </c>
      <c r="K396" s="408" t="str">
        <f t="shared" si="24"/>
        <v>[gr]Eritrea</v>
      </c>
      <c r="L396" s="392" t="s">
        <v>385</v>
      </c>
      <c r="M396" s="409" t="str">
        <f t="shared" si="22"/>
        <v/>
      </c>
      <c r="N396" s="405"/>
      <c r="O396" s="405"/>
      <c r="P396" s="405"/>
      <c r="Q396" s="405"/>
      <c r="R396" s="405"/>
      <c r="S396" s="405"/>
      <c r="T396" s="405"/>
      <c r="U396" s="405"/>
      <c r="V396" s="405"/>
      <c r="W396" s="405"/>
      <c r="X396" s="405"/>
      <c r="Y396" s="405"/>
      <c r="Z396" s="405"/>
    </row>
    <row r="397" spans="1:26" ht="15.75" customHeight="1">
      <c r="A397" s="460" t="s">
        <v>387</v>
      </c>
      <c r="B397" t="s">
        <v>2630</v>
      </c>
      <c r="C397" s="460" t="s">
        <v>2631</v>
      </c>
      <c r="D397" s="407" t="str">
        <f t="shared" si="21"/>
        <v xml:space="preserve">ESP Spain </v>
      </c>
      <c r="E397" s="461" t="s">
        <v>2632</v>
      </c>
      <c r="F397" s="408" t="s">
        <v>2633</v>
      </c>
      <c r="G397" s="413" t="s">
        <v>2634</v>
      </c>
      <c r="H397" s="408" t="s">
        <v>2635</v>
      </c>
      <c r="I397" s="408" t="s">
        <v>2636</v>
      </c>
      <c r="J397" s="408" t="str">
        <f t="shared" si="23"/>
        <v>[pt]Spanien</v>
      </c>
      <c r="K397" s="408" t="str">
        <f t="shared" si="24"/>
        <v>[gr]Spanien</v>
      </c>
      <c r="L397" s="392" t="s">
        <v>387</v>
      </c>
      <c r="M397" s="409" t="str">
        <f t="shared" si="22"/>
        <v/>
      </c>
      <c r="N397" s="405"/>
      <c r="O397" s="405"/>
      <c r="P397" s="405"/>
      <c r="Q397" s="405"/>
      <c r="R397" s="405"/>
      <c r="S397" s="405"/>
      <c r="T397" s="405"/>
      <c r="U397" s="405"/>
      <c r="V397" s="405"/>
      <c r="W397" s="405"/>
      <c r="X397" s="405"/>
      <c r="Y397" s="405"/>
      <c r="Z397" s="405"/>
    </row>
    <row r="398" spans="1:26" ht="15.75" customHeight="1">
      <c r="A398" s="460" t="s">
        <v>389</v>
      </c>
      <c r="B398" t="s">
        <v>2637</v>
      </c>
      <c r="C398" s="460" t="s">
        <v>2638</v>
      </c>
      <c r="D398" s="407" t="str">
        <f t="shared" si="21"/>
        <v xml:space="preserve">EST Estonia </v>
      </c>
      <c r="E398" s="461" t="s">
        <v>2639</v>
      </c>
      <c r="F398" s="408" t="s">
        <v>2640</v>
      </c>
      <c r="G398" s="413" t="s">
        <v>2640</v>
      </c>
      <c r="H398" s="408" t="s">
        <v>388</v>
      </c>
      <c r="I398" s="408" t="s">
        <v>2641</v>
      </c>
      <c r="J398" s="408" t="str">
        <f t="shared" si="23"/>
        <v>[pt]Estland</v>
      </c>
      <c r="K398" s="408" t="str">
        <f t="shared" si="24"/>
        <v>[gr]Estland</v>
      </c>
      <c r="L398" s="392" t="s">
        <v>389</v>
      </c>
      <c r="M398" s="409" t="str">
        <f t="shared" si="22"/>
        <v/>
      </c>
      <c r="N398" s="405"/>
      <c r="O398" s="405"/>
      <c r="P398" s="405"/>
      <c r="Q398" s="405"/>
      <c r="R398" s="405"/>
      <c r="S398" s="405"/>
      <c r="T398" s="405"/>
      <c r="U398" s="405"/>
      <c r="V398" s="405"/>
      <c r="W398" s="405"/>
      <c r="X398" s="405"/>
      <c r="Y398" s="405"/>
      <c r="Z398" s="405"/>
    </row>
    <row r="399" spans="1:26" ht="15.75" customHeight="1">
      <c r="A399" s="460" t="s">
        <v>391</v>
      </c>
      <c r="B399" t="s">
        <v>2642</v>
      </c>
      <c r="C399" s="460" t="s">
        <v>2643</v>
      </c>
      <c r="D399" s="407" t="str">
        <f t="shared" si="21"/>
        <v xml:space="preserve">ETH Ethiopia </v>
      </c>
      <c r="E399" s="461" t="s">
        <v>2644</v>
      </c>
      <c r="F399" s="408" t="s">
        <v>2645</v>
      </c>
      <c r="G399" s="413" t="s">
        <v>2646</v>
      </c>
      <c r="H399" s="408" t="s">
        <v>2647</v>
      </c>
      <c r="I399" s="408" t="s">
        <v>2648</v>
      </c>
      <c r="J399" s="408" t="str">
        <f t="shared" si="23"/>
        <v>[pt]Äthiopien</v>
      </c>
      <c r="K399" s="408" t="str">
        <f t="shared" si="24"/>
        <v>[gr]Äthiopien</v>
      </c>
      <c r="L399" s="392" t="s">
        <v>391</v>
      </c>
      <c r="M399" s="409" t="str">
        <f t="shared" si="22"/>
        <v/>
      </c>
      <c r="N399" s="405"/>
      <c r="O399" s="405"/>
      <c r="P399" s="405"/>
      <c r="Q399" s="405"/>
      <c r="R399" s="405"/>
      <c r="S399" s="405"/>
      <c r="T399" s="405"/>
      <c r="U399" s="405"/>
      <c r="V399" s="405"/>
      <c r="W399" s="405"/>
      <c r="X399" s="405"/>
      <c r="Y399" s="405"/>
      <c r="Z399" s="405"/>
    </row>
    <row r="400" spans="1:26" ht="15.75" customHeight="1">
      <c r="A400" s="460" t="s">
        <v>393</v>
      </c>
      <c r="B400" t="s">
        <v>2649</v>
      </c>
      <c r="C400" s="460" t="s">
        <v>2650</v>
      </c>
      <c r="D400" s="407" t="str">
        <f t="shared" si="21"/>
        <v xml:space="preserve">FIN Finland </v>
      </c>
      <c r="E400" s="461" t="s">
        <v>2651</v>
      </c>
      <c r="F400" s="408" t="s">
        <v>2652</v>
      </c>
      <c r="G400" s="413" t="s">
        <v>2653</v>
      </c>
      <c r="H400" s="408" t="s">
        <v>2654</v>
      </c>
      <c r="I400" s="408" t="s">
        <v>2655</v>
      </c>
      <c r="J400" s="408" t="str">
        <f t="shared" si="23"/>
        <v>[pt]Finnland</v>
      </c>
      <c r="K400" s="408" t="str">
        <f t="shared" si="24"/>
        <v>[gr]Finnland</v>
      </c>
      <c r="L400" s="392" t="s">
        <v>393</v>
      </c>
      <c r="M400" s="409" t="str">
        <f t="shared" si="22"/>
        <v/>
      </c>
      <c r="N400" s="405"/>
      <c r="O400" s="405"/>
      <c r="P400" s="405"/>
      <c r="Q400" s="405"/>
      <c r="R400" s="405"/>
      <c r="S400" s="405"/>
      <c r="T400" s="405"/>
      <c r="U400" s="405"/>
      <c r="V400" s="405"/>
      <c r="W400" s="405"/>
      <c r="X400" s="405"/>
      <c r="Y400" s="405"/>
      <c r="Z400" s="405"/>
    </row>
    <row r="401" spans="1:26" ht="28.5" customHeight="1">
      <c r="A401" s="460" t="s">
        <v>395</v>
      </c>
      <c r="B401" t="s">
        <v>2656</v>
      </c>
      <c r="C401" s="460" t="s">
        <v>2657</v>
      </c>
      <c r="D401" s="407" t="str">
        <f t="shared" si="21"/>
        <v xml:space="preserve">FJI Fiji </v>
      </c>
      <c r="E401" s="461" t="s">
        <v>2658</v>
      </c>
      <c r="F401" s="408" t="s">
        <v>2659</v>
      </c>
      <c r="G401" s="413" t="s">
        <v>2660</v>
      </c>
      <c r="H401" s="408" t="s">
        <v>2661</v>
      </c>
      <c r="I401" s="408" t="s">
        <v>394</v>
      </c>
      <c r="J401" s="408" t="str">
        <f t="shared" si="23"/>
        <v>[pt]Fidschi</v>
      </c>
      <c r="K401" s="408" t="str">
        <f t="shared" si="24"/>
        <v>[gr]Fidschi</v>
      </c>
      <c r="L401" s="392" t="s">
        <v>395</v>
      </c>
      <c r="M401" s="409" t="str">
        <f t="shared" si="22"/>
        <v/>
      </c>
      <c r="N401" s="405"/>
      <c r="O401" s="405"/>
      <c r="P401" s="405"/>
      <c r="Q401" s="405"/>
      <c r="R401" s="405"/>
      <c r="S401" s="405"/>
      <c r="T401" s="405"/>
      <c r="U401" s="405"/>
      <c r="V401" s="405"/>
      <c r="W401" s="405"/>
      <c r="X401" s="405"/>
      <c r="Y401" s="405"/>
      <c r="Z401" s="405"/>
    </row>
    <row r="402" spans="1:26" ht="15.75" customHeight="1">
      <c r="A402" s="460" t="s">
        <v>397</v>
      </c>
      <c r="B402" t="s">
        <v>2662</v>
      </c>
      <c r="C402" s="460" t="s">
        <v>2663</v>
      </c>
      <c r="D402" s="407" t="str">
        <f t="shared" si="21"/>
        <v xml:space="preserve">FRA France </v>
      </c>
      <c r="E402" s="461" t="s">
        <v>2664</v>
      </c>
      <c r="F402" s="408" t="s">
        <v>2665</v>
      </c>
      <c r="G402" s="413" t="s">
        <v>2666</v>
      </c>
      <c r="H402" s="408" t="s">
        <v>2667</v>
      </c>
      <c r="I402" s="408" t="s">
        <v>396</v>
      </c>
      <c r="J402" s="408" t="str">
        <f t="shared" si="23"/>
        <v>[pt]Frankreich</v>
      </c>
      <c r="K402" s="408" t="str">
        <f t="shared" si="24"/>
        <v>[gr]Frankreich</v>
      </c>
      <c r="L402" s="392" t="s">
        <v>397</v>
      </c>
      <c r="M402" s="409" t="str">
        <f t="shared" si="22"/>
        <v/>
      </c>
      <c r="N402" s="405"/>
      <c r="O402" s="405"/>
      <c r="P402" s="405"/>
      <c r="Q402" s="405"/>
      <c r="R402" s="405"/>
      <c r="S402" s="405"/>
      <c r="T402" s="405"/>
      <c r="U402" s="405"/>
      <c r="V402" s="405"/>
      <c r="W402" s="405"/>
      <c r="X402" s="405"/>
      <c r="Y402" s="405"/>
      <c r="Z402" s="405"/>
    </row>
    <row r="403" spans="1:26" ht="15.75" customHeight="1">
      <c r="A403" s="460" t="s">
        <v>399</v>
      </c>
      <c r="B403" t="s">
        <v>2668</v>
      </c>
      <c r="C403" s="460" t="s">
        <v>2669</v>
      </c>
      <c r="D403" s="407" t="str">
        <f t="shared" ref="D403:D466" si="25">A403&amp;" "&amp;HLOOKUP($C$1,$E$1:$X$4910,ROW(D403))</f>
        <v xml:space="preserve">FRO Faroe Islands </v>
      </c>
      <c r="E403" s="461" t="s">
        <v>2670</v>
      </c>
      <c r="F403" s="408" t="s">
        <v>2671</v>
      </c>
      <c r="G403" s="413" t="s">
        <v>2672</v>
      </c>
      <c r="H403" s="408" t="s">
        <v>2673</v>
      </c>
      <c r="I403" s="408" t="s">
        <v>2674</v>
      </c>
      <c r="J403" s="408" t="str">
        <f t="shared" si="23"/>
        <v>[pt]Färöer</v>
      </c>
      <c r="K403" s="408" t="str">
        <f t="shared" si="24"/>
        <v>[gr]Färöer</v>
      </c>
      <c r="L403" s="392" t="s">
        <v>399</v>
      </c>
      <c r="M403" s="409" t="str">
        <f t="shared" ref="M403:M466" si="26">IF(L403=A403,"","nix")</f>
        <v/>
      </c>
      <c r="N403" s="405"/>
      <c r="O403" s="405"/>
      <c r="P403" s="405"/>
      <c r="Q403" s="405"/>
      <c r="R403" s="405"/>
      <c r="S403" s="405"/>
      <c r="T403" s="405"/>
      <c r="U403" s="405"/>
      <c r="V403" s="405"/>
      <c r="W403" s="405"/>
      <c r="X403" s="405"/>
      <c r="Y403" s="405"/>
      <c r="Z403" s="405"/>
    </row>
    <row r="404" spans="1:26" ht="15.75" customHeight="1">
      <c r="A404" s="460" t="s">
        <v>401</v>
      </c>
      <c r="B404" t="s">
        <v>2675</v>
      </c>
      <c r="C404" s="460" t="s">
        <v>2676</v>
      </c>
      <c r="D404" s="407" t="str">
        <f t="shared" si="25"/>
        <v xml:space="preserve">FSM Micronesia, Federated States of </v>
      </c>
      <c r="E404" s="461" t="s">
        <v>2677</v>
      </c>
      <c r="F404" s="408" t="s">
        <v>2678</v>
      </c>
      <c r="G404" s="413" t="s">
        <v>2679</v>
      </c>
      <c r="H404" s="408" t="s">
        <v>2680</v>
      </c>
      <c r="I404" s="408" t="s">
        <v>2681</v>
      </c>
      <c r="J404" s="408" t="str">
        <f t="shared" si="23"/>
        <v>[pt]Mikronesien</v>
      </c>
      <c r="K404" s="408" t="str">
        <f t="shared" si="24"/>
        <v>[gr]Mikronesien</v>
      </c>
      <c r="L404" s="392" t="s">
        <v>401</v>
      </c>
      <c r="M404" s="409" t="str">
        <f t="shared" si="26"/>
        <v/>
      </c>
      <c r="N404" s="405"/>
      <c r="O404" s="405"/>
      <c r="P404" s="405"/>
      <c r="Q404" s="405"/>
      <c r="R404" s="405"/>
      <c r="S404" s="405"/>
      <c r="T404" s="405"/>
      <c r="U404" s="405"/>
      <c r="V404" s="405"/>
      <c r="W404" s="405"/>
      <c r="X404" s="405"/>
      <c r="Y404" s="405"/>
      <c r="Z404" s="405"/>
    </row>
    <row r="405" spans="1:26" ht="15.75" customHeight="1">
      <c r="A405" s="460" t="s">
        <v>403</v>
      </c>
      <c r="B405" t="s">
        <v>2682</v>
      </c>
      <c r="C405" s="460" t="s">
        <v>2683</v>
      </c>
      <c r="D405" s="407" t="str">
        <f t="shared" si="25"/>
        <v xml:space="preserve">GAB Gabon </v>
      </c>
      <c r="E405" s="461" t="s">
        <v>2684</v>
      </c>
      <c r="F405" s="408" t="s">
        <v>2685</v>
      </c>
      <c r="G405" s="413" t="s">
        <v>2685</v>
      </c>
      <c r="H405" s="408" t="s">
        <v>2686</v>
      </c>
      <c r="I405" s="408" t="s">
        <v>402</v>
      </c>
      <c r="J405" s="408" t="str">
        <f t="shared" si="23"/>
        <v>[pt]Gabun</v>
      </c>
      <c r="K405" s="408" t="str">
        <f t="shared" si="24"/>
        <v>[gr]Gabun</v>
      </c>
      <c r="L405" s="392" t="s">
        <v>403</v>
      </c>
      <c r="M405" s="409" t="str">
        <f t="shared" si="26"/>
        <v/>
      </c>
      <c r="N405" s="405"/>
      <c r="O405" s="405"/>
      <c r="P405" s="405"/>
      <c r="Q405" s="405"/>
      <c r="R405" s="405"/>
      <c r="S405" s="405"/>
      <c r="T405" s="405"/>
      <c r="U405" s="405"/>
      <c r="V405" s="405"/>
      <c r="W405" s="405"/>
      <c r="X405" s="405"/>
      <c r="Y405" s="405"/>
      <c r="Z405" s="405"/>
    </row>
    <row r="406" spans="1:26" ht="15.75" customHeight="1">
      <c r="A406" s="460" t="s">
        <v>405</v>
      </c>
      <c r="B406" t="s">
        <v>2687</v>
      </c>
      <c r="C406" s="460" t="s">
        <v>2688</v>
      </c>
      <c r="D406" s="407" t="str">
        <f t="shared" si="25"/>
        <v xml:space="preserve">GBR United Kingdom </v>
      </c>
      <c r="E406" s="461" t="s">
        <v>2689</v>
      </c>
      <c r="F406" s="408" t="s">
        <v>2690</v>
      </c>
      <c r="G406" s="413" t="s">
        <v>2691</v>
      </c>
      <c r="H406" s="408" t="s">
        <v>2692</v>
      </c>
      <c r="I406" s="408" t="s">
        <v>2693</v>
      </c>
      <c r="J406" s="408" t="str">
        <f t="shared" si="23"/>
        <v>[pt]Vereinigtes Königreich Großbritannien und Nordirland</v>
      </c>
      <c r="K406" s="408" t="str">
        <f t="shared" si="24"/>
        <v>[gr]Vereinigtes Königreich Großbritannien und Nordirland</v>
      </c>
      <c r="L406" s="392" t="s">
        <v>405</v>
      </c>
      <c r="M406" s="409" t="str">
        <f t="shared" si="26"/>
        <v/>
      </c>
      <c r="N406" s="405"/>
      <c r="O406" s="405"/>
      <c r="P406" s="405"/>
      <c r="Q406" s="405"/>
      <c r="R406" s="405"/>
      <c r="S406" s="405"/>
      <c r="T406" s="405"/>
      <c r="U406" s="405"/>
      <c r="V406" s="405"/>
      <c r="W406" s="405"/>
      <c r="X406" s="405"/>
      <c r="Y406" s="405"/>
      <c r="Z406" s="405"/>
    </row>
    <row r="407" spans="1:26" ht="15.75" customHeight="1">
      <c r="A407" s="460" t="s">
        <v>407</v>
      </c>
      <c r="B407" t="s">
        <v>2694</v>
      </c>
      <c r="C407" s="460" t="s">
        <v>2695</v>
      </c>
      <c r="D407" s="407" t="str">
        <f t="shared" si="25"/>
        <v xml:space="preserve">GEO Georgia </v>
      </c>
      <c r="E407" s="461" t="s">
        <v>2696</v>
      </c>
      <c r="F407" s="408" t="s">
        <v>2697</v>
      </c>
      <c r="G407" s="413" t="s">
        <v>2697</v>
      </c>
      <c r="H407" s="408" t="s">
        <v>406</v>
      </c>
      <c r="I407" s="408" t="s">
        <v>2698</v>
      </c>
      <c r="J407" s="408" t="str">
        <f t="shared" si="23"/>
        <v>[pt]Georgien</v>
      </c>
      <c r="K407" s="408" t="str">
        <f t="shared" si="24"/>
        <v>[gr]Georgien</v>
      </c>
      <c r="L407" s="392" t="s">
        <v>407</v>
      </c>
      <c r="M407" s="409" t="str">
        <f t="shared" si="26"/>
        <v/>
      </c>
      <c r="N407" s="405"/>
      <c r="O407" s="405"/>
      <c r="P407" s="405"/>
      <c r="Q407" s="405"/>
      <c r="R407" s="405"/>
      <c r="S407" s="405"/>
      <c r="T407" s="405"/>
      <c r="U407" s="405"/>
      <c r="V407" s="405"/>
      <c r="W407" s="405"/>
      <c r="X407" s="405"/>
      <c r="Y407" s="405"/>
      <c r="Z407" s="405"/>
    </row>
    <row r="408" spans="1:26" ht="15.75" customHeight="1">
      <c r="A408" s="460" t="s">
        <v>409</v>
      </c>
      <c r="B408" t="s">
        <v>2699</v>
      </c>
      <c r="C408" s="460" t="s">
        <v>2700</v>
      </c>
      <c r="D408" s="407" t="str">
        <f t="shared" si="25"/>
        <v xml:space="preserve">GHA Ghana </v>
      </c>
      <c r="E408" s="461" t="s">
        <v>408</v>
      </c>
      <c r="F408" s="408" t="s">
        <v>2701</v>
      </c>
      <c r="G408" s="413" t="s">
        <v>2701</v>
      </c>
      <c r="H408" s="408" t="s">
        <v>408</v>
      </c>
      <c r="I408" s="408" t="s">
        <v>408</v>
      </c>
      <c r="J408" s="408" t="str">
        <f t="shared" si="23"/>
        <v>[pt]Ghana</v>
      </c>
      <c r="K408" s="408" t="str">
        <f t="shared" si="24"/>
        <v>[gr]Ghana</v>
      </c>
      <c r="L408" s="392" t="s">
        <v>409</v>
      </c>
      <c r="M408" s="409" t="str">
        <f t="shared" si="26"/>
        <v/>
      </c>
      <c r="N408" s="405"/>
      <c r="O408" s="405"/>
      <c r="P408" s="405"/>
      <c r="Q408" s="405"/>
      <c r="R408" s="405"/>
      <c r="S408" s="405"/>
      <c r="T408" s="405"/>
      <c r="U408" s="405"/>
      <c r="V408" s="405"/>
      <c r="W408" s="405"/>
      <c r="X408" s="405"/>
      <c r="Y408" s="405"/>
      <c r="Z408" s="405"/>
    </row>
    <row r="409" spans="1:26" ht="15.75" customHeight="1">
      <c r="A409" s="460" t="s">
        <v>411</v>
      </c>
      <c r="B409" t="s">
        <v>2702</v>
      </c>
      <c r="C409" s="460" t="s">
        <v>2703</v>
      </c>
      <c r="D409" s="407" t="str">
        <f t="shared" si="25"/>
        <v xml:space="preserve">GIB Gibraltar </v>
      </c>
      <c r="E409" s="461" t="s">
        <v>410</v>
      </c>
      <c r="F409" s="408" t="s">
        <v>2704</v>
      </c>
      <c r="G409" s="413" t="s">
        <v>2705</v>
      </c>
      <c r="H409" s="408" t="s">
        <v>410</v>
      </c>
      <c r="I409" s="408" t="s">
        <v>2706</v>
      </c>
      <c r="J409" s="408" t="str">
        <f t="shared" si="23"/>
        <v>[pt]Gibraltar</v>
      </c>
      <c r="K409" s="408" t="str">
        <f t="shared" si="24"/>
        <v>[gr]Gibraltar</v>
      </c>
      <c r="L409" s="392" t="s">
        <v>411</v>
      </c>
      <c r="M409" s="409" t="str">
        <f t="shared" si="26"/>
        <v/>
      </c>
      <c r="N409" s="405"/>
      <c r="O409" s="405"/>
      <c r="P409" s="405"/>
      <c r="Q409" s="405"/>
      <c r="R409" s="405"/>
      <c r="S409" s="405"/>
      <c r="T409" s="405"/>
      <c r="U409" s="405"/>
      <c r="V409" s="405"/>
      <c r="W409" s="405"/>
      <c r="X409" s="405"/>
      <c r="Y409" s="405"/>
      <c r="Z409" s="405"/>
    </row>
    <row r="410" spans="1:26" ht="15.75" customHeight="1">
      <c r="A410" s="460" t="s">
        <v>413</v>
      </c>
      <c r="B410" t="s">
        <v>2707</v>
      </c>
      <c r="C410" s="460" t="s">
        <v>2708</v>
      </c>
      <c r="D410" s="407" t="str">
        <f t="shared" si="25"/>
        <v xml:space="preserve">GIN Guinea </v>
      </c>
      <c r="E410" s="461" t="s">
        <v>412</v>
      </c>
      <c r="F410" s="408" t="s">
        <v>2709</v>
      </c>
      <c r="G410" s="413" t="s">
        <v>2709</v>
      </c>
      <c r="H410" s="408" t="s">
        <v>412</v>
      </c>
      <c r="I410" s="408" t="s">
        <v>2710</v>
      </c>
      <c r="J410" s="408" t="str">
        <f t="shared" si="23"/>
        <v>[pt]Guinea</v>
      </c>
      <c r="K410" s="408" t="str">
        <f t="shared" si="24"/>
        <v>[gr]Guinea</v>
      </c>
      <c r="L410" s="392" t="s">
        <v>413</v>
      </c>
      <c r="M410" s="409" t="str">
        <f t="shared" si="26"/>
        <v/>
      </c>
      <c r="N410" s="405"/>
      <c r="O410" s="405"/>
      <c r="P410" s="405"/>
      <c r="Q410" s="405"/>
      <c r="R410" s="405"/>
      <c r="S410" s="405"/>
      <c r="T410" s="405"/>
      <c r="U410" s="405"/>
      <c r="V410" s="405"/>
      <c r="W410" s="405"/>
      <c r="X410" s="405"/>
      <c r="Y410" s="405"/>
      <c r="Z410" s="405"/>
    </row>
    <row r="411" spans="1:26" ht="15.75" customHeight="1">
      <c r="A411" s="460" t="s">
        <v>415</v>
      </c>
      <c r="B411" t="s">
        <v>2711</v>
      </c>
      <c r="C411" s="460" t="s">
        <v>2712</v>
      </c>
      <c r="D411" s="407" t="str">
        <f t="shared" si="25"/>
        <v xml:space="preserve">GMB Gambia </v>
      </c>
      <c r="E411" s="461" t="s">
        <v>2713</v>
      </c>
      <c r="F411" s="408" t="s">
        <v>2714</v>
      </c>
      <c r="G411" s="413" t="s">
        <v>2714</v>
      </c>
      <c r="H411" s="408" t="s">
        <v>2713</v>
      </c>
      <c r="I411" s="408" t="s">
        <v>2715</v>
      </c>
      <c r="J411" s="408" t="str">
        <f t="shared" si="23"/>
        <v>[pt]Gambia</v>
      </c>
      <c r="K411" s="408" t="str">
        <f t="shared" si="24"/>
        <v>[gr]Gambia</v>
      </c>
      <c r="L411" s="392" t="s">
        <v>415</v>
      </c>
      <c r="M411" s="409" t="str">
        <f t="shared" si="26"/>
        <v/>
      </c>
      <c r="N411" s="405"/>
      <c r="O411" s="405"/>
      <c r="P411" s="405"/>
      <c r="Q411" s="405"/>
      <c r="R411" s="405"/>
      <c r="S411" s="405"/>
      <c r="T411" s="405"/>
      <c r="U411" s="405"/>
      <c r="V411" s="405"/>
      <c r="W411" s="405"/>
      <c r="X411" s="405"/>
      <c r="Y411" s="405"/>
      <c r="Z411" s="405"/>
    </row>
    <row r="412" spans="1:26" ht="28.5" customHeight="1">
      <c r="A412" s="460" t="s">
        <v>417</v>
      </c>
      <c r="B412" t="s">
        <v>2716</v>
      </c>
      <c r="C412" s="460" t="s">
        <v>2717</v>
      </c>
      <c r="D412" s="407" t="str">
        <f t="shared" si="25"/>
        <v xml:space="preserve">GNB Guinea-Bissau </v>
      </c>
      <c r="E412" s="461" t="s">
        <v>416</v>
      </c>
      <c r="F412" s="408" t="s">
        <v>2718</v>
      </c>
      <c r="G412" s="413" t="s">
        <v>2718</v>
      </c>
      <c r="H412" s="408" t="s">
        <v>2719</v>
      </c>
      <c r="I412" s="408" t="s">
        <v>2720</v>
      </c>
      <c r="J412" s="408" t="str">
        <f t="shared" si="23"/>
        <v>[pt]Guinea-Bissau</v>
      </c>
      <c r="K412" s="408" t="str">
        <f t="shared" si="24"/>
        <v>[gr]Guinea-Bissau</v>
      </c>
      <c r="L412" s="392" t="s">
        <v>417</v>
      </c>
      <c r="M412" s="409" t="str">
        <f t="shared" si="26"/>
        <v/>
      </c>
      <c r="N412" s="405"/>
      <c r="O412" s="405"/>
      <c r="P412" s="405"/>
      <c r="Q412" s="405"/>
      <c r="R412" s="405"/>
      <c r="S412" s="405"/>
      <c r="T412" s="405"/>
      <c r="U412" s="405"/>
      <c r="V412" s="405"/>
      <c r="W412" s="405"/>
      <c r="X412" s="405"/>
      <c r="Y412" s="405"/>
      <c r="Z412" s="405"/>
    </row>
    <row r="413" spans="1:26" ht="15.75" customHeight="1">
      <c r="A413" s="460" t="s">
        <v>419</v>
      </c>
      <c r="B413" t="s">
        <v>2721</v>
      </c>
      <c r="C413" s="460" t="s">
        <v>2722</v>
      </c>
      <c r="D413" s="407" t="str">
        <f t="shared" si="25"/>
        <v xml:space="preserve">GNQ Equatorial Guinea </v>
      </c>
      <c r="E413" s="461" t="s">
        <v>2723</v>
      </c>
      <c r="F413" s="408" t="s">
        <v>2724</v>
      </c>
      <c r="G413" s="413" t="s">
        <v>2725</v>
      </c>
      <c r="H413" s="408" t="s">
        <v>2726</v>
      </c>
      <c r="I413" s="408" t="s">
        <v>2727</v>
      </c>
      <c r="J413" s="408" t="str">
        <f t="shared" si="23"/>
        <v>[pt]Äquatorialguinea</v>
      </c>
      <c r="K413" s="408" t="str">
        <f t="shared" si="24"/>
        <v>[gr]Äquatorialguinea</v>
      </c>
      <c r="L413" s="392" t="s">
        <v>419</v>
      </c>
      <c r="M413" s="409" t="str">
        <f t="shared" si="26"/>
        <v/>
      </c>
      <c r="N413" s="405"/>
      <c r="O413" s="405"/>
      <c r="P413" s="405"/>
      <c r="Q413" s="405"/>
      <c r="R413" s="405"/>
      <c r="S413" s="405"/>
      <c r="T413" s="405"/>
      <c r="U413" s="405"/>
      <c r="V413" s="405"/>
      <c r="W413" s="405"/>
      <c r="X413" s="405"/>
      <c r="Y413" s="405"/>
      <c r="Z413" s="405"/>
    </row>
    <row r="414" spans="1:26" ht="15.75" customHeight="1">
      <c r="A414" s="460" t="s">
        <v>421</v>
      </c>
      <c r="B414" t="s">
        <v>2728</v>
      </c>
      <c r="C414" s="460" t="s">
        <v>2729</v>
      </c>
      <c r="D414" s="407" t="str">
        <f t="shared" si="25"/>
        <v xml:space="preserve">GRC Greece </v>
      </c>
      <c r="E414" s="461" t="s">
        <v>2730</v>
      </c>
      <c r="F414" s="408" t="s">
        <v>2731</v>
      </c>
      <c r="G414" s="413" t="s">
        <v>2732</v>
      </c>
      <c r="H414" s="408" t="s">
        <v>2733</v>
      </c>
      <c r="I414" s="408" t="s">
        <v>2734</v>
      </c>
      <c r="J414" s="408" t="str">
        <f t="shared" si="23"/>
        <v>[pt]Griechenland</v>
      </c>
      <c r="K414" s="408" t="str">
        <f t="shared" si="24"/>
        <v>[gr]Griechenland</v>
      </c>
      <c r="L414" s="392" t="s">
        <v>421</v>
      </c>
      <c r="M414" s="409" t="str">
        <f t="shared" si="26"/>
        <v/>
      </c>
      <c r="N414" s="405"/>
      <c r="O414" s="405"/>
      <c r="P414" s="405"/>
      <c r="Q414" s="405"/>
      <c r="R414" s="405"/>
      <c r="S414" s="405"/>
      <c r="T414" s="405"/>
      <c r="U414" s="405"/>
      <c r="V414" s="405"/>
      <c r="W414" s="405"/>
      <c r="X414" s="405"/>
      <c r="Y414" s="405"/>
      <c r="Z414" s="405"/>
    </row>
    <row r="415" spans="1:26" ht="15.75" customHeight="1">
      <c r="A415" s="460" t="s">
        <v>423</v>
      </c>
      <c r="B415" t="s">
        <v>2735</v>
      </c>
      <c r="C415" s="460" t="s">
        <v>2736</v>
      </c>
      <c r="D415" s="407" t="str">
        <f t="shared" si="25"/>
        <v xml:space="preserve">GRD Grenada </v>
      </c>
      <c r="E415" s="461" t="s">
        <v>422</v>
      </c>
      <c r="F415" s="408" t="s">
        <v>2737</v>
      </c>
      <c r="G415" s="413" t="s">
        <v>2737</v>
      </c>
      <c r="H415" s="408" t="s">
        <v>2738</v>
      </c>
      <c r="I415" s="408" t="s">
        <v>2739</v>
      </c>
      <c r="J415" s="408" t="str">
        <f t="shared" si="23"/>
        <v>[pt]Grenada</v>
      </c>
      <c r="K415" s="408" t="str">
        <f t="shared" si="24"/>
        <v>[gr]Grenada</v>
      </c>
      <c r="L415" s="392" t="s">
        <v>423</v>
      </c>
      <c r="M415" s="409" t="str">
        <f t="shared" si="26"/>
        <v/>
      </c>
      <c r="N415" s="405"/>
      <c r="O415" s="405"/>
      <c r="P415" s="405"/>
      <c r="Q415" s="405"/>
      <c r="R415" s="405"/>
      <c r="S415" s="405"/>
      <c r="T415" s="405"/>
      <c r="U415" s="405"/>
      <c r="V415" s="405"/>
      <c r="W415" s="405"/>
      <c r="X415" s="405"/>
      <c r="Y415" s="405"/>
      <c r="Z415" s="405"/>
    </row>
    <row r="416" spans="1:26" ht="15.75" customHeight="1">
      <c r="A416" s="460" t="s">
        <v>425</v>
      </c>
      <c r="B416" t="s">
        <v>2740</v>
      </c>
      <c r="C416" s="460" t="s">
        <v>2741</v>
      </c>
      <c r="D416" s="407" t="str">
        <f t="shared" si="25"/>
        <v xml:space="preserve">GRL Greenland </v>
      </c>
      <c r="E416" s="461" t="s">
        <v>2742</v>
      </c>
      <c r="F416" s="408" t="s">
        <v>2743</v>
      </c>
      <c r="G416" s="413" t="s">
        <v>2744</v>
      </c>
      <c r="H416" s="408" t="s">
        <v>2745</v>
      </c>
      <c r="I416" s="408" t="s">
        <v>2746</v>
      </c>
      <c r="J416" s="408" t="str">
        <f t="shared" si="23"/>
        <v>[pt]Grönland</v>
      </c>
      <c r="K416" s="408" t="str">
        <f t="shared" si="24"/>
        <v>[gr]Grönland</v>
      </c>
      <c r="L416" s="392" t="s">
        <v>425</v>
      </c>
      <c r="M416" s="409" t="str">
        <f t="shared" si="26"/>
        <v/>
      </c>
      <c r="N416" s="405"/>
      <c r="O416" s="405"/>
      <c r="P416" s="405"/>
      <c r="Q416" s="405"/>
      <c r="R416" s="405"/>
      <c r="S416" s="405"/>
      <c r="T416" s="405"/>
      <c r="U416" s="405"/>
      <c r="V416" s="405"/>
      <c r="W416" s="405"/>
      <c r="X416" s="405"/>
      <c r="Y416" s="405"/>
      <c r="Z416" s="405"/>
    </row>
    <row r="417" spans="1:26" ht="15.75" customHeight="1">
      <c r="A417" s="460" t="s">
        <v>427</v>
      </c>
      <c r="B417" t="s">
        <v>2747</v>
      </c>
      <c r="C417" s="460" t="s">
        <v>2748</v>
      </c>
      <c r="D417" s="407" t="str">
        <f t="shared" si="25"/>
        <v xml:space="preserve">GTM Guatemala </v>
      </c>
      <c r="E417" s="461" t="s">
        <v>426</v>
      </c>
      <c r="F417" s="408" t="s">
        <v>2749</v>
      </c>
      <c r="G417" s="413" t="s">
        <v>2749</v>
      </c>
      <c r="H417" s="408" t="s">
        <v>426</v>
      </c>
      <c r="I417" s="408" t="s">
        <v>2750</v>
      </c>
      <c r="J417" s="408" t="str">
        <f t="shared" si="23"/>
        <v>[pt]Guatemala</v>
      </c>
      <c r="K417" s="408" t="str">
        <f t="shared" si="24"/>
        <v>[gr]Guatemala</v>
      </c>
      <c r="L417" s="392" t="s">
        <v>427</v>
      </c>
      <c r="M417" s="409" t="str">
        <f t="shared" si="26"/>
        <v/>
      </c>
      <c r="N417" s="405"/>
      <c r="O417" s="405"/>
      <c r="P417" s="405"/>
      <c r="Q417" s="405"/>
      <c r="R417" s="405"/>
      <c r="S417" s="405"/>
      <c r="T417" s="405"/>
      <c r="U417" s="405"/>
      <c r="V417" s="405"/>
      <c r="W417" s="405"/>
      <c r="X417" s="405"/>
      <c r="Y417" s="405"/>
      <c r="Z417" s="405"/>
    </row>
    <row r="418" spans="1:26" ht="15.75" customHeight="1">
      <c r="A418" s="460" t="s">
        <v>429</v>
      </c>
      <c r="B418" t="s">
        <v>2751</v>
      </c>
      <c r="C418" s="460" t="s">
        <v>2752</v>
      </c>
      <c r="D418" s="407" t="str">
        <f t="shared" si="25"/>
        <v xml:space="preserve">GUM Guam </v>
      </c>
      <c r="E418" s="461" t="s">
        <v>428</v>
      </c>
      <c r="F418" s="408" t="s">
        <v>2753</v>
      </c>
      <c r="G418" s="413" t="s">
        <v>2753</v>
      </c>
      <c r="H418" s="408" t="s">
        <v>428</v>
      </c>
      <c r="I418" s="408" t="s">
        <v>428</v>
      </c>
      <c r="J418" s="408" t="str">
        <f t="shared" si="23"/>
        <v>[pt]Guam</v>
      </c>
      <c r="K418" s="408" t="str">
        <f t="shared" si="24"/>
        <v>[gr]Guam</v>
      </c>
      <c r="L418" s="392" t="s">
        <v>429</v>
      </c>
      <c r="M418" s="409" t="str">
        <f t="shared" si="26"/>
        <v/>
      </c>
      <c r="N418" s="405"/>
      <c r="O418" s="405"/>
      <c r="P418" s="405"/>
      <c r="Q418" s="405"/>
      <c r="R418" s="405"/>
      <c r="S418" s="405"/>
      <c r="T418" s="405"/>
      <c r="U418" s="405"/>
      <c r="V418" s="405"/>
      <c r="W418" s="405"/>
      <c r="X418" s="405"/>
      <c r="Y418" s="405"/>
      <c r="Z418" s="405"/>
    </row>
    <row r="419" spans="1:26" ht="15.75" customHeight="1">
      <c r="A419" s="460" t="s">
        <v>431</v>
      </c>
      <c r="B419" t="s">
        <v>2754</v>
      </c>
      <c r="C419" s="460" t="s">
        <v>2755</v>
      </c>
      <c r="D419" s="407" t="str">
        <f t="shared" si="25"/>
        <v xml:space="preserve">GUY Guyana </v>
      </c>
      <c r="E419" s="461" t="s">
        <v>430</v>
      </c>
      <c r="F419" s="408" t="s">
        <v>2756</v>
      </c>
      <c r="G419" s="413" t="s">
        <v>2756</v>
      </c>
      <c r="H419" s="408" t="s">
        <v>430</v>
      </c>
      <c r="I419" s="408" t="s">
        <v>2757</v>
      </c>
      <c r="J419" s="408" t="str">
        <f t="shared" si="23"/>
        <v>[pt]Guyana</v>
      </c>
      <c r="K419" s="408" t="str">
        <f t="shared" si="24"/>
        <v>[gr]Guyana</v>
      </c>
      <c r="L419" s="392" t="s">
        <v>431</v>
      </c>
      <c r="M419" s="409" t="str">
        <f t="shared" si="26"/>
        <v/>
      </c>
      <c r="N419" s="405"/>
      <c r="O419" s="405"/>
      <c r="P419" s="405"/>
      <c r="Q419" s="405"/>
      <c r="R419" s="405"/>
      <c r="S419" s="405"/>
      <c r="T419" s="405"/>
      <c r="U419" s="405"/>
      <c r="V419" s="405"/>
      <c r="W419" s="405"/>
      <c r="X419" s="405"/>
      <c r="Y419" s="405"/>
      <c r="Z419" s="405"/>
    </row>
    <row r="420" spans="1:26" ht="15.75" customHeight="1">
      <c r="A420" s="460" t="s">
        <v>433</v>
      </c>
      <c r="B420" t="s">
        <v>2758</v>
      </c>
      <c r="C420" s="460" t="s">
        <v>2759</v>
      </c>
      <c r="D420" s="407" t="str">
        <f t="shared" si="25"/>
        <v xml:space="preserve">HKG Hong Kong </v>
      </c>
      <c r="E420" s="461" t="s">
        <v>2760</v>
      </c>
      <c r="F420" s="408" t="s">
        <v>2761</v>
      </c>
      <c r="G420" s="413" t="s">
        <v>2761</v>
      </c>
      <c r="H420" s="408" t="s">
        <v>2762</v>
      </c>
      <c r="I420" s="408" t="s">
        <v>2762</v>
      </c>
      <c r="J420" s="408" t="str">
        <f t="shared" si="23"/>
        <v>[pt]Hongkong</v>
      </c>
      <c r="K420" s="408" t="str">
        <f t="shared" si="24"/>
        <v>[gr]Hongkong</v>
      </c>
      <c r="L420" s="392" t="s">
        <v>433</v>
      </c>
      <c r="M420" s="409" t="str">
        <f t="shared" si="26"/>
        <v/>
      </c>
      <c r="N420" s="405"/>
      <c r="O420" s="405"/>
      <c r="P420" s="405"/>
      <c r="Q420" s="405"/>
      <c r="R420" s="405"/>
      <c r="S420" s="405"/>
      <c r="T420" s="405"/>
      <c r="U420" s="405"/>
      <c r="V420" s="405"/>
      <c r="W420" s="405"/>
      <c r="X420" s="405"/>
      <c r="Y420" s="405"/>
      <c r="Z420" s="405"/>
    </row>
    <row r="421" spans="1:26" ht="15.75" customHeight="1">
      <c r="A421" s="460" t="s">
        <v>435</v>
      </c>
      <c r="B421" t="s">
        <v>2763</v>
      </c>
      <c r="C421" s="460" t="s">
        <v>2764</v>
      </c>
      <c r="D421" s="407" t="str">
        <f t="shared" si="25"/>
        <v xml:space="preserve">HND Honduras </v>
      </c>
      <c r="E421" s="461" t="s">
        <v>434</v>
      </c>
      <c r="F421" s="408" t="s">
        <v>2765</v>
      </c>
      <c r="G421" s="413" t="s">
        <v>2765</v>
      </c>
      <c r="H421" s="408" t="s">
        <v>434</v>
      </c>
      <c r="I421" s="408" t="s">
        <v>434</v>
      </c>
      <c r="J421" s="408" t="str">
        <f t="shared" si="23"/>
        <v>[pt]Honduras</v>
      </c>
      <c r="K421" s="408" t="str">
        <f t="shared" si="24"/>
        <v>[gr]Honduras</v>
      </c>
      <c r="L421" s="392" t="s">
        <v>435</v>
      </c>
      <c r="M421" s="409" t="str">
        <f t="shared" si="26"/>
        <v/>
      </c>
      <c r="N421" s="405"/>
      <c r="O421" s="405"/>
      <c r="P421" s="405"/>
      <c r="Q421" s="405"/>
      <c r="R421" s="405"/>
      <c r="S421" s="405"/>
      <c r="T421" s="405"/>
      <c r="U421" s="405"/>
      <c r="V421" s="405"/>
      <c r="W421" s="405"/>
      <c r="X421" s="405"/>
      <c r="Y421" s="405"/>
      <c r="Z421" s="405"/>
    </row>
    <row r="422" spans="1:26" ht="15.75" customHeight="1">
      <c r="A422" s="460" t="s">
        <v>437</v>
      </c>
      <c r="B422" t="s">
        <v>2766</v>
      </c>
      <c r="C422" s="460" t="s">
        <v>2767</v>
      </c>
      <c r="D422" s="407" t="str">
        <f t="shared" si="25"/>
        <v xml:space="preserve">HRV Croatia </v>
      </c>
      <c r="E422" s="461" t="s">
        <v>2768</v>
      </c>
      <c r="F422" s="408" t="s">
        <v>2769</v>
      </c>
      <c r="G422" s="413" t="s">
        <v>2770</v>
      </c>
      <c r="H422" s="408" t="s">
        <v>2771</v>
      </c>
      <c r="I422" s="408" t="s">
        <v>2772</v>
      </c>
      <c r="J422" s="408" t="str">
        <f t="shared" si="23"/>
        <v>[pt]Kroatien</v>
      </c>
      <c r="K422" s="408" t="str">
        <f t="shared" si="24"/>
        <v>[gr]Kroatien</v>
      </c>
      <c r="L422" s="392" t="s">
        <v>437</v>
      </c>
      <c r="M422" s="409" t="str">
        <f t="shared" si="26"/>
        <v/>
      </c>
      <c r="N422" s="405"/>
      <c r="O422" s="405"/>
      <c r="P422" s="405"/>
      <c r="Q422" s="405"/>
      <c r="R422" s="405"/>
      <c r="S422" s="405"/>
      <c r="T422" s="405"/>
      <c r="U422" s="405"/>
      <c r="V422" s="405"/>
      <c r="W422" s="405"/>
      <c r="X422" s="405"/>
      <c r="Y422" s="405"/>
      <c r="Z422" s="405"/>
    </row>
    <row r="423" spans="1:26" ht="15.75" customHeight="1">
      <c r="A423" s="460" t="s">
        <v>439</v>
      </c>
      <c r="B423" t="s">
        <v>2773</v>
      </c>
      <c r="C423" s="460" t="s">
        <v>2774</v>
      </c>
      <c r="D423" s="407" t="str">
        <f t="shared" si="25"/>
        <v xml:space="preserve">HTI Haiti </v>
      </c>
      <c r="E423" s="461" t="s">
        <v>438</v>
      </c>
      <c r="F423" s="408" t="s">
        <v>2775</v>
      </c>
      <c r="G423" s="413" t="s">
        <v>2775</v>
      </c>
      <c r="H423" s="408" t="s">
        <v>2776</v>
      </c>
      <c r="I423" s="408" t="s">
        <v>2777</v>
      </c>
      <c r="J423" s="408" t="str">
        <f t="shared" si="23"/>
        <v>[pt]Haiti</v>
      </c>
      <c r="K423" s="408" t="str">
        <f t="shared" si="24"/>
        <v>[gr]Haiti</v>
      </c>
      <c r="L423" s="392" t="s">
        <v>439</v>
      </c>
      <c r="M423" s="409" t="str">
        <f t="shared" si="26"/>
        <v/>
      </c>
      <c r="N423" s="405"/>
      <c r="O423" s="405"/>
      <c r="P423" s="405"/>
      <c r="Q423" s="405"/>
      <c r="R423" s="405"/>
      <c r="S423" s="405"/>
      <c r="T423" s="405"/>
      <c r="U423" s="405"/>
      <c r="V423" s="405"/>
      <c r="W423" s="405"/>
      <c r="X423" s="405"/>
      <c r="Y423" s="405"/>
      <c r="Z423" s="405"/>
    </row>
    <row r="424" spans="1:26" ht="15.75" customHeight="1">
      <c r="A424" s="460" t="s">
        <v>441</v>
      </c>
      <c r="B424" t="s">
        <v>2778</v>
      </c>
      <c r="C424" s="460" t="s">
        <v>2779</v>
      </c>
      <c r="D424" s="407" t="str">
        <f t="shared" si="25"/>
        <v xml:space="preserve">HUN Hungary </v>
      </c>
      <c r="E424" s="461" t="s">
        <v>2780</v>
      </c>
      <c r="F424" s="408" t="s">
        <v>2781</v>
      </c>
      <c r="G424" s="413" t="s">
        <v>2782</v>
      </c>
      <c r="H424" s="408" t="s">
        <v>2783</v>
      </c>
      <c r="I424" s="408" t="s">
        <v>2784</v>
      </c>
      <c r="J424" s="408" t="str">
        <f t="shared" si="23"/>
        <v>[pt]Ungarn</v>
      </c>
      <c r="K424" s="408" t="str">
        <f t="shared" si="24"/>
        <v>[gr]Ungarn</v>
      </c>
      <c r="L424" s="392" t="s">
        <v>441</v>
      </c>
      <c r="M424" s="409" t="str">
        <f t="shared" si="26"/>
        <v/>
      </c>
      <c r="N424" s="405"/>
      <c r="O424" s="405"/>
      <c r="P424" s="405"/>
      <c r="Q424" s="405"/>
      <c r="R424" s="405"/>
      <c r="S424" s="405"/>
      <c r="T424" s="405"/>
      <c r="U424" s="405"/>
      <c r="V424" s="405"/>
      <c r="W424" s="405"/>
      <c r="X424" s="405"/>
      <c r="Y424" s="405"/>
      <c r="Z424" s="405"/>
    </row>
    <row r="425" spans="1:26" ht="15.75" customHeight="1">
      <c r="A425" s="460" t="s">
        <v>443</v>
      </c>
      <c r="B425" t="s">
        <v>2785</v>
      </c>
      <c r="C425" s="460" t="s">
        <v>2786</v>
      </c>
      <c r="D425" s="407" t="str">
        <f t="shared" si="25"/>
        <v xml:space="preserve">IDN Indonesia </v>
      </c>
      <c r="E425" s="461" t="s">
        <v>2787</v>
      </c>
      <c r="F425" s="408" t="s">
        <v>2788</v>
      </c>
      <c r="G425" s="405" t="s">
        <v>2788</v>
      </c>
      <c r="H425" s="405" t="s">
        <v>442</v>
      </c>
      <c r="I425" s="405" t="s">
        <v>2789</v>
      </c>
      <c r="J425" s="408" t="str">
        <f t="shared" si="23"/>
        <v>[pt]Indonesien</v>
      </c>
      <c r="K425" s="408" t="str">
        <f t="shared" si="24"/>
        <v>[gr]Indonesien</v>
      </c>
      <c r="L425" s="392" t="s">
        <v>443</v>
      </c>
      <c r="M425" s="409" t="str">
        <f t="shared" si="26"/>
        <v/>
      </c>
      <c r="N425" s="405"/>
      <c r="O425" s="405"/>
      <c r="P425" s="405"/>
      <c r="Q425" s="405"/>
      <c r="R425" s="405"/>
      <c r="S425" s="405"/>
      <c r="T425" s="405"/>
      <c r="U425" s="405"/>
      <c r="V425" s="405"/>
      <c r="W425" s="405"/>
      <c r="X425" s="405"/>
      <c r="Y425" s="405"/>
      <c r="Z425" s="405"/>
    </row>
    <row r="426" spans="1:26" ht="15.75" customHeight="1">
      <c r="A426" s="460" t="s">
        <v>445</v>
      </c>
      <c r="B426" t="s">
        <v>2790</v>
      </c>
      <c r="C426" s="460" t="s">
        <v>2791</v>
      </c>
      <c r="D426" s="407" t="str">
        <f t="shared" si="25"/>
        <v xml:space="preserve">IMN Isle of Man </v>
      </c>
      <c r="E426" s="405" t="s">
        <v>2792</v>
      </c>
      <c r="F426" s="408" t="s">
        <v>2793</v>
      </c>
      <c r="G426" s="405" t="s">
        <v>2794</v>
      </c>
      <c r="H426" s="405" t="s">
        <v>2795</v>
      </c>
      <c r="I426" s="405" t="s">
        <v>2796</v>
      </c>
      <c r="J426" s="408" t="str">
        <f t="shared" si="23"/>
        <v>[pt]Insel Man</v>
      </c>
      <c r="K426" s="408" t="str">
        <f t="shared" si="24"/>
        <v>[gr]Insel Man</v>
      </c>
      <c r="L426" s="392" t="s">
        <v>445</v>
      </c>
      <c r="M426" s="409" t="str">
        <f t="shared" si="26"/>
        <v/>
      </c>
      <c r="N426" s="405"/>
      <c r="O426" s="405"/>
      <c r="P426" s="405"/>
      <c r="Q426" s="405"/>
      <c r="R426" s="405"/>
      <c r="S426" s="405"/>
      <c r="T426" s="405"/>
      <c r="U426" s="405"/>
      <c r="V426" s="405"/>
      <c r="W426" s="405"/>
      <c r="X426" s="405"/>
      <c r="Y426" s="405"/>
      <c r="Z426" s="405"/>
    </row>
    <row r="427" spans="1:26" ht="15.75" customHeight="1">
      <c r="A427" s="460" t="s">
        <v>447</v>
      </c>
      <c r="B427" t="s">
        <v>2797</v>
      </c>
      <c r="C427" s="460" t="s">
        <v>2798</v>
      </c>
      <c r="D427" s="407" t="str">
        <f t="shared" si="25"/>
        <v xml:space="preserve">IND India </v>
      </c>
      <c r="E427" s="405" t="s">
        <v>2799</v>
      </c>
      <c r="F427" s="408" t="s">
        <v>2800</v>
      </c>
      <c r="G427" s="405" t="s">
        <v>2800</v>
      </c>
      <c r="H427" s="405" t="s">
        <v>446</v>
      </c>
      <c r="I427" s="405" t="s">
        <v>2801</v>
      </c>
      <c r="J427" s="408" t="str">
        <f t="shared" si="23"/>
        <v>[pt]Indien</v>
      </c>
      <c r="K427" s="408" t="str">
        <f t="shared" si="24"/>
        <v>[gr]Indien</v>
      </c>
      <c r="L427" s="392" t="s">
        <v>447</v>
      </c>
      <c r="M427" s="409" t="str">
        <f t="shared" si="26"/>
        <v/>
      </c>
      <c r="N427" s="405"/>
      <c r="O427" s="405"/>
      <c r="P427" s="405"/>
      <c r="Q427" s="405"/>
      <c r="R427" s="405"/>
      <c r="S427" s="405"/>
      <c r="T427" s="405"/>
      <c r="U427" s="405"/>
      <c r="V427" s="405"/>
      <c r="W427" s="405"/>
      <c r="X427" s="405"/>
      <c r="Y427" s="405"/>
      <c r="Z427" s="405"/>
    </row>
    <row r="428" spans="1:26" ht="15.75" customHeight="1">
      <c r="A428" s="460" t="s">
        <v>449</v>
      </c>
      <c r="B428" t="s">
        <v>2802</v>
      </c>
      <c r="C428" s="460" t="s">
        <v>2803</v>
      </c>
      <c r="D428" s="407" t="str">
        <f t="shared" si="25"/>
        <v xml:space="preserve">IRL Ireland </v>
      </c>
      <c r="E428" s="461" t="s">
        <v>2804</v>
      </c>
      <c r="F428" s="408" t="s">
        <v>2805</v>
      </c>
      <c r="G428" s="405" t="s">
        <v>2806</v>
      </c>
      <c r="H428" s="405" t="s">
        <v>2807</v>
      </c>
      <c r="I428" s="405" t="s">
        <v>2808</v>
      </c>
      <c r="J428" s="408" t="str">
        <f t="shared" si="23"/>
        <v>[pt]Irland</v>
      </c>
      <c r="K428" s="408" t="str">
        <f t="shared" si="24"/>
        <v>[gr]Irland</v>
      </c>
      <c r="L428" s="392" t="s">
        <v>449</v>
      </c>
      <c r="M428" s="409" t="str">
        <f t="shared" si="26"/>
        <v/>
      </c>
      <c r="N428" s="405"/>
      <c r="O428" s="405"/>
      <c r="P428" s="405"/>
      <c r="Q428" s="405"/>
      <c r="R428" s="405"/>
      <c r="S428" s="405"/>
      <c r="T428" s="405"/>
      <c r="U428" s="405"/>
      <c r="V428" s="405"/>
      <c r="W428" s="405"/>
      <c r="X428" s="405"/>
      <c r="Y428" s="405"/>
      <c r="Z428" s="405"/>
    </row>
    <row r="429" spans="1:26" ht="15.75" customHeight="1">
      <c r="A429" s="460" t="s">
        <v>451</v>
      </c>
      <c r="B429" t="s">
        <v>2809</v>
      </c>
      <c r="C429" s="460" t="s">
        <v>2810</v>
      </c>
      <c r="D429" s="407" t="str">
        <f t="shared" si="25"/>
        <v xml:space="preserve">IRN Iran, Islamic Republic of </v>
      </c>
      <c r="E429" s="405" t="s">
        <v>2811</v>
      </c>
      <c r="F429" s="408" t="s">
        <v>2812</v>
      </c>
      <c r="G429" s="405" t="s">
        <v>2813</v>
      </c>
      <c r="H429" s="405" t="s">
        <v>2814</v>
      </c>
      <c r="I429" s="405" t="s">
        <v>2815</v>
      </c>
      <c r="J429" s="408" t="str">
        <f t="shared" si="23"/>
        <v>[pt]Iran, Islamische Republik</v>
      </c>
      <c r="K429" s="408" t="str">
        <f t="shared" si="24"/>
        <v>[gr]Iran, Islamische Republik</v>
      </c>
      <c r="L429" s="392" t="s">
        <v>451</v>
      </c>
      <c r="M429" s="409" t="str">
        <f t="shared" si="26"/>
        <v/>
      </c>
      <c r="N429" s="405"/>
      <c r="O429" s="405"/>
      <c r="P429" s="405"/>
      <c r="Q429" s="405"/>
      <c r="R429" s="405"/>
      <c r="S429" s="405"/>
      <c r="T429" s="405"/>
      <c r="U429" s="405"/>
      <c r="V429" s="405"/>
      <c r="W429" s="405"/>
      <c r="X429" s="405"/>
      <c r="Y429" s="405"/>
      <c r="Z429" s="405"/>
    </row>
    <row r="430" spans="1:26" ht="15.75" customHeight="1">
      <c r="A430" s="460" t="s">
        <v>453</v>
      </c>
      <c r="B430" t="s">
        <v>2816</v>
      </c>
      <c r="C430" s="460" t="s">
        <v>2817</v>
      </c>
      <c r="D430" s="407" t="str">
        <f t="shared" si="25"/>
        <v xml:space="preserve">IRQ Iraq </v>
      </c>
      <c r="E430" s="405" t="s">
        <v>2818</v>
      </c>
      <c r="F430" s="408" t="s">
        <v>2819</v>
      </c>
      <c r="G430" s="405" t="s">
        <v>2819</v>
      </c>
      <c r="H430" s="405" t="s">
        <v>2818</v>
      </c>
      <c r="I430" s="405" t="s">
        <v>2818</v>
      </c>
      <c r="J430" s="408" t="str">
        <f t="shared" si="23"/>
        <v>[pt]Irak</v>
      </c>
      <c r="K430" s="408" t="str">
        <f t="shared" si="24"/>
        <v>[gr]Irak</v>
      </c>
      <c r="L430" s="392" t="s">
        <v>453</v>
      </c>
      <c r="M430" s="409" t="str">
        <f t="shared" si="26"/>
        <v/>
      </c>
      <c r="N430" s="405"/>
      <c r="O430" s="405"/>
      <c r="P430" s="405"/>
      <c r="Q430" s="405"/>
      <c r="R430" s="405"/>
      <c r="S430" s="405"/>
      <c r="T430" s="405"/>
      <c r="U430" s="405"/>
      <c r="V430" s="405"/>
      <c r="W430" s="405"/>
      <c r="X430" s="405"/>
      <c r="Y430" s="405"/>
      <c r="Z430" s="405"/>
    </row>
    <row r="431" spans="1:26" ht="15.75" customHeight="1">
      <c r="A431" s="460" t="s">
        <v>455</v>
      </c>
      <c r="B431" t="s">
        <v>2820</v>
      </c>
      <c r="C431" s="460" t="s">
        <v>2821</v>
      </c>
      <c r="D431" s="407" t="str">
        <f t="shared" si="25"/>
        <v xml:space="preserve">ISL Iceland </v>
      </c>
      <c r="E431" s="405" t="s">
        <v>2822</v>
      </c>
      <c r="F431" s="408" t="s">
        <v>2823</v>
      </c>
      <c r="G431" s="405" t="s">
        <v>2824</v>
      </c>
      <c r="H431" s="405" t="s">
        <v>2825</v>
      </c>
      <c r="I431" s="405" t="s">
        <v>2826</v>
      </c>
      <c r="J431" s="408" t="str">
        <f t="shared" si="23"/>
        <v>[pt]Island</v>
      </c>
      <c r="K431" s="408" t="str">
        <f t="shared" si="24"/>
        <v>[gr]Island</v>
      </c>
      <c r="L431" s="392" t="s">
        <v>455</v>
      </c>
      <c r="M431" s="409" t="str">
        <f t="shared" si="26"/>
        <v/>
      </c>
      <c r="N431" s="405"/>
      <c r="O431" s="405"/>
      <c r="P431" s="405"/>
      <c r="Q431" s="405"/>
      <c r="R431" s="405"/>
      <c r="S431" s="405"/>
      <c r="T431" s="405"/>
      <c r="U431" s="405"/>
      <c r="V431" s="405"/>
      <c r="W431" s="405"/>
      <c r="X431" s="405"/>
      <c r="Y431" s="405"/>
      <c r="Z431" s="405"/>
    </row>
    <row r="432" spans="1:26" ht="15.75" customHeight="1">
      <c r="A432" s="460" t="s">
        <v>457</v>
      </c>
      <c r="B432" t="s">
        <v>2827</v>
      </c>
      <c r="C432" s="460" t="s">
        <v>2828</v>
      </c>
      <c r="D432" s="407" t="str">
        <f t="shared" si="25"/>
        <v xml:space="preserve">ISR Israel </v>
      </c>
      <c r="E432" s="405" t="s">
        <v>456</v>
      </c>
      <c r="F432" s="408" t="s">
        <v>2829</v>
      </c>
      <c r="G432" s="405" t="s">
        <v>2830</v>
      </c>
      <c r="H432" s="405" t="s">
        <v>456</v>
      </c>
      <c r="I432" s="405" t="s">
        <v>2831</v>
      </c>
      <c r="J432" s="408" t="str">
        <f t="shared" si="23"/>
        <v>[pt]Israel</v>
      </c>
      <c r="K432" s="408" t="str">
        <f t="shared" si="24"/>
        <v>[gr]Israel</v>
      </c>
      <c r="L432" s="392" t="s">
        <v>457</v>
      </c>
      <c r="M432" s="409" t="str">
        <f t="shared" si="26"/>
        <v/>
      </c>
      <c r="N432" s="405"/>
      <c r="O432" s="405"/>
      <c r="P432" s="405"/>
      <c r="Q432" s="405"/>
      <c r="R432" s="405"/>
      <c r="S432" s="405"/>
      <c r="T432" s="405"/>
      <c r="U432" s="405"/>
      <c r="V432" s="405"/>
      <c r="W432" s="405"/>
      <c r="X432" s="405"/>
      <c r="Y432" s="405"/>
      <c r="Z432" s="405"/>
    </row>
    <row r="433" spans="1:26" ht="15.75" customHeight="1">
      <c r="A433" s="460" t="s">
        <v>459</v>
      </c>
      <c r="B433" t="s">
        <v>2832</v>
      </c>
      <c r="C433" s="460" t="s">
        <v>2833</v>
      </c>
      <c r="D433" s="407" t="str">
        <f t="shared" si="25"/>
        <v xml:space="preserve">ITA Italy </v>
      </c>
      <c r="E433" s="405" t="s">
        <v>2834</v>
      </c>
      <c r="F433" s="408" t="s">
        <v>2835</v>
      </c>
      <c r="G433" s="405" t="s">
        <v>2836</v>
      </c>
      <c r="H433" s="405" t="s">
        <v>2837</v>
      </c>
      <c r="I433" s="405" t="s">
        <v>2838</v>
      </c>
      <c r="J433" s="408" t="str">
        <f t="shared" si="23"/>
        <v>[pt]Italien</v>
      </c>
      <c r="K433" s="408" t="str">
        <f t="shared" si="24"/>
        <v>[gr]Italien</v>
      </c>
      <c r="L433" s="392" t="s">
        <v>459</v>
      </c>
      <c r="M433" s="409" t="str">
        <f t="shared" si="26"/>
        <v/>
      </c>
      <c r="N433" s="405"/>
      <c r="O433" s="405"/>
      <c r="P433" s="405"/>
      <c r="Q433" s="405"/>
      <c r="R433" s="405"/>
      <c r="S433" s="405"/>
      <c r="T433" s="405"/>
      <c r="U433" s="405"/>
      <c r="V433" s="405"/>
      <c r="W433" s="405"/>
      <c r="X433" s="405"/>
      <c r="Y433" s="405"/>
      <c r="Z433" s="405"/>
    </row>
    <row r="434" spans="1:26" ht="15.75" customHeight="1">
      <c r="A434" s="460" t="s">
        <v>461</v>
      </c>
      <c r="B434" t="s">
        <v>2839</v>
      </c>
      <c r="C434" s="460" t="s">
        <v>2840</v>
      </c>
      <c r="D434" s="407" t="str">
        <f t="shared" si="25"/>
        <v xml:space="preserve">JAM Jamaica </v>
      </c>
      <c r="E434" s="405" t="s">
        <v>2841</v>
      </c>
      <c r="F434" s="408" t="s">
        <v>2842</v>
      </c>
      <c r="G434" s="405" t="s">
        <v>2843</v>
      </c>
      <c r="H434" s="405" t="s">
        <v>460</v>
      </c>
      <c r="I434" s="405" t="s">
        <v>2844</v>
      </c>
      <c r="J434" s="408" t="str">
        <f t="shared" si="23"/>
        <v>[pt]Jamaika</v>
      </c>
      <c r="K434" s="408" t="str">
        <f t="shared" si="24"/>
        <v>[gr]Jamaika</v>
      </c>
      <c r="L434" s="392" t="s">
        <v>461</v>
      </c>
      <c r="M434" s="409" t="str">
        <f t="shared" si="26"/>
        <v/>
      </c>
      <c r="N434" s="405"/>
      <c r="O434" s="405"/>
      <c r="P434" s="405"/>
      <c r="Q434" s="405"/>
      <c r="R434" s="405"/>
      <c r="S434" s="405"/>
      <c r="T434" s="405"/>
      <c r="U434" s="405"/>
      <c r="V434" s="405"/>
      <c r="W434" s="405"/>
      <c r="X434" s="405"/>
      <c r="Y434" s="405"/>
      <c r="Z434" s="405"/>
    </row>
    <row r="435" spans="1:26" ht="15.75" customHeight="1">
      <c r="A435" s="460" t="s">
        <v>463</v>
      </c>
      <c r="B435" t="s">
        <v>2845</v>
      </c>
      <c r="C435" s="460" t="s">
        <v>2846</v>
      </c>
      <c r="D435" s="407" t="str">
        <f t="shared" si="25"/>
        <v xml:space="preserve">JOR Jordan </v>
      </c>
      <c r="E435" s="405" t="s">
        <v>2847</v>
      </c>
      <c r="F435" s="408" t="s">
        <v>2848</v>
      </c>
      <c r="G435" s="405" t="s">
        <v>2849</v>
      </c>
      <c r="H435" s="405" t="s">
        <v>2850</v>
      </c>
      <c r="I435" s="405" t="s">
        <v>2851</v>
      </c>
      <c r="J435" s="408" t="str">
        <f t="shared" si="23"/>
        <v>[pt]Jordanien</v>
      </c>
      <c r="K435" s="408" t="str">
        <f t="shared" si="24"/>
        <v>[gr]Jordanien</v>
      </c>
      <c r="L435" s="392" t="s">
        <v>463</v>
      </c>
      <c r="M435" s="409" t="str">
        <f t="shared" si="26"/>
        <v/>
      </c>
      <c r="N435" s="405"/>
      <c r="O435" s="405"/>
      <c r="P435" s="405"/>
      <c r="Q435" s="405"/>
      <c r="R435" s="405"/>
      <c r="S435" s="405"/>
      <c r="T435" s="405"/>
      <c r="U435" s="405"/>
      <c r="V435" s="405"/>
      <c r="W435" s="405"/>
      <c r="X435" s="405"/>
      <c r="Y435" s="405"/>
      <c r="Z435" s="405"/>
    </row>
    <row r="436" spans="1:26" ht="15.75" customHeight="1">
      <c r="A436" s="460" t="s">
        <v>465</v>
      </c>
      <c r="B436" t="s">
        <v>2852</v>
      </c>
      <c r="C436" s="460" t="s">
        <v>2853</v>
      </c>
      <c r="D436" s="407" t="str">
        <f t="shared" si="25"/>
        <v xml:space="preserve">JPN Japan </v>
      </c>
      <c r="E436" s="405" t="s">
        <v>464</v>
      </c>
      <c r="F436" s="408" t="s">
        <v>2854</v>
      </c>
      <c r="G436" s="405" t="s">
        <v>2855</v>
      </c>
      <c r="H436" s="405" t="s">
        <v>2856</v>
      </c>
      <c r="I436" s="405" t="s">
        <v>2857</v>
      </c>
      <c r="J436" s="408" t="str">
        <f t="shared" si="23"/>
        <v>[pt]Japan</v>
      </c>
      <c r="K436" s="408" t="str">
        <f t="shared" si="24"/>
        <v>[gr]Japan</v>
      </c>
      <c r="L436" s="392" t="s">
        <v>465</v>
      </c>
      <c r="M436" s="409" t="str">
        <f t="shared" si="26"/>
        <v/>
      </c>
      <c r="N436" s="405"/>
      <c r="O436" s="405"/>
      <c r="P436" s="405"/>
      <c r="Q436" s="405"/>
      <c r="R436" s="405"/>
      <c r="S436" s="405"/>
      <c r="T436" s="405"/>
      <c r="U436" s="405"/>
      <c r="V436" s="405"/>
      <c r="W436" s="405"/>
      <c r="X436" s="405"/>
      <c r="Y436" s="405"/>
      <c r="Z436" s="405"/>
    </row>
    <row r="437" spans="1:26" ht="15.75" customHeight="1">
      <c r="A437" s="460" t="s">
        <v>467</v>
      </c>
      <c r="B437" t="s">
        <v>2858</v>
      </c>
      <c r="C437" s="460" t="s">
        <v>2859</v>
      </c>
      <c r="D437" s="407" t="str">
        <f t="shared" si="25"/>
        <v xml:space="preserve">KAZ Kazakhstan </v>
      </c>
      <c r="E437" s="405" t="s">
        <v>2860</v>
      </c>
      <c r="F437" s="408" t="s">
        <v>2861</v>
      </c>
      <c r="G437" s="405" t="s">
        <v>2862</v>
      </c>
      <c r="H437" s="405" t="s">
        <v>2863</v>
      </c>
      <c r="I437" s="405" t="s">
        <v>466</v>
      </c>
      <c r="J437" s="408" t="str">
        <f t="shared" si="23"/>
        <v>[pt]Kasachstan</v>
      </c>
      <c r="K437" s="408" t="str">
        <f t="shared" si="24"/>
        <v>[gr]Kasachstan</v>
      </c>
      <c r="L437" s="392" t="s">
        <v>467</v>
      </c>
      <c r="M437" s="409" t="str">
        <f t="shared" si="26"/>
        <v/>
      </c>
      <c r="N437" s="405"/>
      <c r="O437" s="405"/>
      <c r="P437" s="405"/>
      <c r="Q437" s="405"/>
      <c r="R437" s="405"/>
      <c r="S437" s="405"/>
      <c r="T437" s="405"/>
      <c r="U437" s="405"/>
      <c r="V437" s="405"/>
      <c r="W437" s="405"/>
      <c r="X437" s="405"/>
      <c r="Y437" s="405"/>
      <c r="Z437" s="405"/>
    </row>
    <row r="438" spans="1:26" ht="15.75" customHeight="1">
      <c r="A438" s="460" t="s">
        <v>469</v>
      </c>
      <c r="B438" t="s">
        <v>2864</v>
      </c>
      <c r="C438" s="460" t="s">
        <v>2865</v>
      </c>
      <c r="D438" s="407" t="str">
        <f t="shared" si="25"/>
        <v xml:space="preserve">KEN Kenya </v>
      </c>
      <c r="E438" s="405" t="s">
        <v>2866</v>
      </c>
      <c r="F438" s="408" t="s">
        <v>2867</v>
      </c>
      <c r="G438" s="405" t="s">
        <v>2867</v>
      </c>
      <c r="H438" s="405" t="s">
        <v>2866</v>
      </c>
      <c r="I438" s="405" t="s">
        <v>468</v>
      </c>
      <c r="J438" s="408" t="str">
        <f t="shared" si="23"/>
        <v>[pt]Kenia</v>
      </c>
      <c r="K438" s="408" t="str">
        <f t="shared" si="24"/>
        <v>[gr]Kenia</v>
      </c>
      <c r="L438" s="392" t="s">
        <v>469</v>
      </c>
      <c r="M438" s="409" t="str">
        <f t="shared" si="26"/>
        <v/>
      </c>
      <c r="N438" s="405"/>
      <c r="O438" s="405"/>
      <c r="P438" s="405"/>
      <c r="Q438" s="405"/>
      <c r="R438" s="405"/>
      <c r="S438" s="405"/>
      <c r="T438" s="405"/>
      <c r="U438" s="405"/>
      <c r="V438" s="405"/>
      <c r="W438" s="405"/>
      <c r="X438" s="405"/>
      <c r="Y438" s="405"/>
      <c r="Z438" s="405"/>
    </row>
    <row r="439" spans="1:26" ht="15.75" customHeight="1">
      <c r="A439" s="460" t="s">
        <v>471</v>
      </c>
      <c r="B439" t="s">
        <v>2868</v>
      </c>
      <c r="C439" s="460" t="s">
        <v>2869</v>
      </c>
      <c r="D439" s="407" t="str">
        <f t="shared" si="25"/>
        <v xml:space="preserve">KGZ Kyrgyzstan </v>
      </c>
      <c r="E439" s="405" t="s">
        <v>2870</v>
      </c>
      <c r="F439" s="408" t="s">
        <v>2871</v>
      </c>
      <c r="G439" s="405" t="s">
        <v>2872</v>
      </c>
      <c r="H439" s="405" t="s">
        <v>2873</v>
      </c>
      <c r="I439" s="405" t="s">
        <v>2874</v>
      </c>
      <c r="J439" s="408" t="str">
        <f t="shared" si="23"/>
        <v>[pt]Kirgisistan</v>
      </c>
      <c r="K439" s="408" t="str">
        <f t="shared" si="24"/>
        <v>[gr]Kirgisistan</v>
      </c>
      <c r="L439" s="392" t="s">
        <v>471</v>
      </c>
      <c r="M439" s="409" t="str">
        <f t="shared" si="26"/>
        <v/>
      </c>
      <c r="N439" s="405"/>
      <c r="O439" s="405"/>
      <c r="P439" s="405"/>
      <c r="Q439" s="405"/>
      <c r="R439" s="405"/>
      <c r="S439" s="405"/>
      <c r="T439" s="405"/>
      <c r="U439" s="405"/>
      <c r="V439" s="405"/>
      <c r="W439" s="405"/>
      <c r="X439" s="405"/>
      <c r="Y439" s="405"/>
      <c r="Z439" s="405"/>
    </row>
    <row r="440" spans="1:26" ht="15.75" customHeight="1">
      <c r="A440" s="460" t="s">
        <v>473</v>
      </c>
      <c r="B440" t="s">
        <v>2875</v>
      </c>
      <c r="C440" s="460" t="s">
        <v>2876</v>
      </c>
      <c r="D440" s="407" t="str">
        <f t="shared" si="25"/>
        <v xml:space="preserve">KHM Cambodia </v>
      </c>
      <c r="E440" s="405" t="s">
        <v>2877</v>
      </c>
      <c r="F440" s="408" t="s">
        <v>2878</v>
      </c>
      <c r="G440" s="405" t="s">
        <v>2879</v>
      </c>
      <c r="H440" s="405" t="s">
        <v>2880</v>
      </c>
      <c r="I440" s="405" t="s">
        <v>2881</v>
      </c>
      <c r="J440" s="408" t="str">
        <f t="shared" si="23"/>
        <v>[pt]Kambodscha</v>
      </c>
      <c r="K440" s="408" t="str">
        <f t="shared" si="24"/>
        <v>[gr]Kambodscha</v>
      </c>
      <c r="L440" s="392" t="s">
        <v>473</v>
      </c>
      <c r="M440" s="409" t="str">
        <f t="shared" si="26"/>
        <v/>
      </c>
      <c r="N440" s="405"/>
      <c r="O440" s="405"/>
      <c r="P440" s="405"/>
      <c r="Q440" s="405"/>
      <c r="R440" s="405"/>
      <c r="S440" s="405"/>
      <c r="T440" s="405"/>
      <c r="U440" s="405"/>
      <c r="V440" s="405"/>
      <c r="W440" s="405"/>
      <c r="X440" s="405"/>
      <c r="Y440" s="405"/>
      <c r="Z440" s="405"/>
    </row>
    <row r="441" spans="1:26" ht="28.5" customHeight="1">
      <c r="A441" s="460" t="s">
        <v>475</v>
      </c>
      <c r="B441" t="s">
        <v>2882</v>
      </c>
      <c r="C441" s="460" t="s">
        <v>2883</v>
      </c>
      <c r="D441" s="407" t="str">
        <f t="shared" si="25"/>
        <v xml:space="preserve">KIR Kiribati </v>
      </c>
      <c r="E441" s="405" t="s">
        <v>474</v>
      </c>
      <c r="F441" s="408" t="s">
        <v>2884</v>
      </c>
      <c r="G441" s="405" t="s">
        <v>2884</v>
      </c>
      <c r="H441" s="405" t="s">
        <v>474</v>
      </c>
      <c r="I441" s="405" t="s">
        <v>474</v>
      </c>
      <c r="J441" s="408" t="str">
        <f t="shared" si="23"/>
        <v>[pt]Kiribati</v>
      </c>
      <c r="K441" s="408" t="str">
        <f t="shared" si="24"/>
        <v>[gr]Kiribati</v>
      </c>
      <c r="L441" s="392" t="s">
        <v>475</v>
      </c>
      <c r="M441" s="409" t="str">
        <f t="shared" si="26"/>
        <v/>
      </c>
      <c r="N441" s="405"/>
      <c r="O441" s="405"/>
      <c r="P441" s="405"/>
      <c r="Q441" s="405"/>
      <c r="R441" s="405"/>
      <c r="S441" s="405"/>
      <c r="T441" s="405"/>
      <c r="U441" s="405"/>
      <c r="V441" s="405"/>
      <c r="W441" s="405"/>
      <c r="X441" s="405"/>
      <c r="Y441" s="405"/>
      <c r="Z441" s="405"/>
    </row>
    <row r="442" spans="1:26" ht="15.75" customHeight="1">
      <c r="A442" s="460" t="s">
        <v>477</v>
      </c>
      <c r="B442" t="s">
        <v>2885</v>
      </c>
      <c r="C442" s="460" t="s">
        <v>2886</v>
      </c>
      <c r="D442" s="407" t="str">
        <f t="shared" si="25"/>
        <v xml:space="preserve">KNA Saint Kitts and Nevis </v>
      </c>
      <c r="E442" s="405" t="s">
        <v>2887</v>
      </c>
      <c r="F442" s="408" t="s">
        <v>2888</v>
      </c>
      <c r="G442" s="405" t="s">
        <v>2889</v>
      </c>
      <c r="H442" s="405" t="s">
        <v>2890</v>
      </c>
      <c r="I442" s="405" t="s">
        <v>2891</v>
      </c>
      <c r="J442" s="408" t="str">
        <f t="shared" si="23"/>
        <v>[pt]St. Kitts und Nevis</v>
      </c>
      <c r="K442" s="408" t="str">
        <f t="shared" si="24"/>
        <v>[gr]St. Kitts und Nevis</v>
      </c>
      <c r="L442" s="392" t="s">
        <v>477</v>
      </c>
      <c r="M442" s="409" t="str">
        <f t="shared" si="26"/>
        <v/>
      </c>
      <c r="N442" s="405"/>
      <c r="O442" s="405"/>
      <c r="P442" s="405"/>
      <c r="Q442" s="405"/>
      <c r="R442" s="405"/>
      <c r="S442" s="405"/>
      <c r="T442" s="405"/>
      <c r="U442" s="405"/>
      <c r="V442" s="405"/>
      <c r="W442" s="405"/>
      <c r="X442" s="405"/>
      <c r="Y442" s="405"/>
      <c r="Z442" s="405"/>
    </row>
    <row r="443" spans="1:26" ht="15.75" customHeight="1">
      <c r="A443" s="460" t="s">
        <v>479</v>
      </c>
      <c r="B443" t="s">
        <v>2892</v>
      </c>
      <c r="C443" s="460" t="s">
        <v>2893</v>
      </c>
      <c r="D443" s="407" t="str">
        <f t="shared" si="25"/>
        <v xml:space="preserve">KOR Korea, Republic of </v>
      </c>
      <c r="E443" s="405" t="s">
        <v>2894</v>
      </c>
      <c r="F443" s="408" t="s">
        <v>2895</v>
      </c>
      <c r="G443" s="405" t="s">
        <v>2896</v>
      </c>
      <c r="H443" s="405" t="s">
        <v>2897</v>
      </c>
      <c r="I443" s="405" t="s">
        <v>2898</v>
      </c>
      <c r="J443" s="408" t="str">
        <f t="shared" si="23"/>
        <v>[pt]Korea, Republik (Südkorea)</v>
      </c>
      <c r="K443" s="408" t="str">
        <f t="shared" si="24"/>
        <v>[gr]Korea, Republik (Südkorea)</v>
      </c>
      <c r="L443" s="392" t="s">
        <v>479</v>
      </c>
      <c r="M443" s="409" t="str">
        <f t="shared" si="26"/>
        <v/>
      </c>
      <c r="N443" s="405"/>
      <c r="O443" s="405"/>
      <c r="P443" s="405"/>
      <c r="Q443" s="405"/>
      <c r="R443" s="405"/>
      <c r="S443" s="405"/>
      <c r="T443" s="405"/>
      <c r="U443" s="405"/>
      <c r="V443" s="405"/>
      <c r="W443" s="405"/>
      <c r="X443" s="405"/>
      <c r="Y443" s="405"/>
      <c r="Z443" s="405"/>
    </row>
    <row r="444" spans="1:26" ht="15.75" customHeight="1">
      <c r="A444" s="460" t="s">
        <v>481</v>
      </c>
      <c r="B444" t="s">
        <v>2899</v>
      </c>
      <c r="C444" s="460" t="s">
        <v>2900</v>
      </c>
      <c r="D444" s="407" t="str">
        <f t="shared" si="25"/>
        <v xml:space="preserve">KWT Kuwait </v>
      </c>
      <c r="E444" s="405" t="s">
        <v>480</v>
      </c>
      <c r="F444" s="408" t="s">
        <v>2901</v>
      </c>
      <c r="G444" s="405" t="s">
        <v>2901</v>
      </c>
      <c r="H444" s="405" t="s">
        <v>480</v>
      </c>
      <c r="I444" s="405" t="s">
        <v>2902</v>
      </c>
      <c r="J444" s="408" t="str">
        <f t="shared" si="23"/>
        <v>[pt]Kuwait</v>
      </c>
      <c r="K444" s="408" t="str">
        <f t="shared" si="24"/>
        <v>[gr]Kuwait</v>
      </c>
      <c r="L444" s="392" t="s">
        <v>481</v>
      </c>
      <c r="M444" s="409" t="str">
        <f t="shared" si="26"/>
        <v/>
      </c>
      <c r="N444" s="405"/>
      <c r="O444" s="405"/>
      <c r="P444" s="405"/>
      <c r="Q444" s="405"/>
      <c r="R444" s="405"/>
      <c r="S444" s="405"/>
      <c r="T444" s="405"/>
      <c r="U444" s="405"/>
      <c r="V444" s="405"/>
      <c r="W444" s="405"/>
      <c r="X444" s="405"/>
      <c r="Y444" s="405"/>
      <c r="Z444" s="405"/>
    </row>
    <row r="445" spans="1:26" ht="15.75" customHeight="1">
      <c r="A445" s="460" t="s">
        <v>483</v>
      </c>
      <c r="B445" t="s">
        <v>2903</v>
      </c>
      <c r="C445" s="460" t="s">
        <v>2904</v>
      </c>
      <c r="D445" s="407" t="str">
        <f t="shared" si="25"/>
        <v xml:space="preserve">LAO Lao People's Democratic Republic </v>
      </c>
      <c r="E445" s="405" t="s">
        <v>2905</v>
      </c>
      <c r="F445" s="408" t="s">
        <v>2906</v>
      </c>
      <c r="G445" s="405" t="s">
        <v>2907</v>
      </c>
      <c r="H445" s="405" t="s">
        <v>2908</v>
      </c>
      <c r="I445" s="405" t="s">
        <v>2908</v>
      </c>
      <c r="J445" s="408" t="str">
        <f t="shared" si="23"/>
        <v>[pt]Laos, Demokratische Volksrepublik</v>
      </c>
      <c r="K445" s="408" t="str">
        <f t="shared" si="24"/>
        <v>[gr]Laos, Demokratische Volksrepublik</v>
      </c>
      <c r="L445" s="392" t="s">
        <v>483</v>
      </c>
      <c r="M445" s="409" t="str">
        <f t="shared" si="26"/>
        <v/>
      </c>
      <c r="N445" s="405"/>
      <c r="O445" s="405"/>
      <c r="P445" s="405"/>
      <c r="Q445" s="405"/>
      <c r="R445" s="405"/>
      <c r="S445" s="405"/>
      <c r="T445" s="405"/>
      <c r="U445" s="405"/>
      <c r="V445" s="405"/>
      <c r="W445" s="405"/>
      <c r="X445" s="405"/>
      <c r="Y445" s="405"/>
      <c r="Z445" s="405"/>
    </row>
    <row r="446" spans="1:26" ht="15.75" customHeight="1">
      <c r="A446" s="460" t="s">
        <v>485</v>
      </c>
      <c r="B446" t="s">
        <v>2909</v>
      </c>
      <c r="C446" s="460" t="s">
        <v>2910</v>
      </c>
      <c r="D446" s="407" t="str">
        <f t="shared" si="25"/>
        <v xml:space="preserve">LBN Lebanon </v>
      </c>
      <c r="E446" s="405" t="s">
        <v>2911</v>
      </c>
      <c r="F446" s="408" t="s">
        <v>2912</v>
      </c>
      <c r="G446" s="405" t="s">
        <v>2913</v>
      </c>
      <c r="H446" s="405" t="s">
        <v>2914</v>
      </c>
      <c r="I446" s="405" t="s">
        <v>2915</v>
      </c>
      <c r="J446" s="408" t="str">
        <f t="shared" si="23"/>
        <v>[pt]Libanon</v>
      </c>
      <c r="K446" s="408" t="str">
        <f t="shared" si="24"/>
        <v>[gr]Libanon</v>
      </c>
      <c r="L446" s="392" t="s">
        <v>485</v>
      </c>
      <c r="M446" s="409" t="str">
        <f t="shared" si="26"/>
        <v/>
      </c>
      <c r="N446" s="405"/>
      <c r="O446" s="405"/>
      <c r="P446" s="405"/>
      <c r="Q446" s="405"/>
      <c r="R446" s="405"/>
      <c r="S446" s="405"/>
      <c r="T446" s="405"/>
      <c r="U446" s="405"/>
      <c r="V446" s="405"/>
      <c r="W446" s="405"/>
      <c r="X446" s="405"/>
      <c r="Y446" s="405"/>
      <c r="Z446" s="405"/>
    </row>
    <row r="447" spans="1:26" ht="15.75" customHeight="1">
      <c r="A447" s="460" t="s">
        <v>487</v>
      </c>
      <c r="B447" t="s">
        <v>2916</v>
      </c>
      <c r="C447" s="460" t="s">
        <v>2917</v>
      </c>
      <c r="D447" s="407" t="str">
        <f t="shared" si="25"/>
        <v xml:space="preserve">LBR Liberia </v>
      </c>
      <c r="E447" s="405" t="s">
        <v>486</v>
      </c>
      <c r="F447" s="408" t="s">
        <v>2918</v>
      </c>
      <c r="G447" s="405" t="s">
        <v>2918</v>
      </c>
      <c r="H447" s="405" t="s">
        <v>486</v>
      </c>
      <c r="I447" s="405" t="s">
        <v>2919</v>
      </c>
      <c r="J447" s="408" t="str">
        <f t="shared" si="23"/>
        <v>[pt]Liberia</v>
      </c>
      <c r="K447" s="408" t="str">
        <f t="shared" si="24"/>
        <v>[gr]Liberia</v>
      </c>
      <c r="L447" s="392" t="s">
        <v>487</v>
      </c>
      <c r="M447" s="409" t="str">
        <f t="shared" si="26"/>
        <v/>
      </c>
      <c r="N447" s="405"/>
      <c r="O447" s="405"/>
      <c r="P447" s="405"/>
      <c r="Q447" s="405"/>
      <c r="R447" s="405"/>
      <c r="S447" s="405"/>
      <c r="T447" s="405"/>
      <c r="U447" s="405"/>
      <c r="V447" s="405"/>
      <c r="W447" s="405"/>
      <c r="X447" s="405"/>
      <c r="Y447" s="405"/>
      <c r="Z447" s="405"/>
    </row>
    <row r="448" spans="1:26" ht="15.75" customHeight="1">
      <c r="A448" s="460" t="s">
        <v>489</v>
      </c>
      <c r="B448" t="s">
        <v>2920</v>
      </c>
      <c r="C448" s="460" t="s">
        <v>2921</v>
      </c>
      <c r="D448" s="407" t="str">
        <f t="shared" si="25"/>
        <v xml:space="preserve">LBY Libya </v>
      </c>
      <c r="E448" s="405" t="s">
        <v>2922</v>
      </c>
      <c r="F448" s="408" t="s">
        <v>2923</v>
      </c>
      <c r="G448" s="405" t="s">
        <v>2924</v>
      </c>
      <c r="H448" s="405" t="s">
        <v>2925</v>
      </c>
      <c r="I448" s="405" t="s">
        <v>2926</v>
      </c>
      <c r="J448" s="408" t="str">
        <f t="shared" si="23"/>
        <v>[pt]Libyen</v>
      </c>
      <c r="K448" s="408" t="str">
        <f t="shared" si="24"/>
        <v>[gr]Libyen</v>
      </c>
      <c r="L448" s="392" t="s">
        <v>489</v>
      </c>
      <c r="M448" s="409" t="str">
        <f t="shared" si="26"/>
        <v/>
      </c>
      <c r="N448" s="405"/>
      <c r="O448" s="405"/>
      <c r="P448" s="405"/>
      <c r="Q448" s="405"/>
      <c r="R448" s="405"/>
      <c r="S448" s="405"/>
      <c r="T448" s="405"/>
      <c r="U448" s="405"/>
      <c r="V448" s="405"/>
      <c r="W448" s="405"/>
      <c r="X448" s="405"/>
      <c r="Y448" s="405"/>
      <c r="Z448" s="405"/>
    </row>
    <row r="449" spans="1:26" ht="15.75" customHeight="1">
      <c r="A449" s="460" t="s">
        <v>491</v>
      </c>
      <c r="B449" t="s">
        <v>2927</v>
      </c>
      <c r="C449" s="460" t="s">
        <v>2928</v>
      </c>
      <c r="D449" s="407" t="str">
        <f t="shared" si="25"/>
        <v xml:space="preserve">LCA Saint Lucia </v>
      </c>
      <c r="E449" s="405" t="s">
        <v>490</v>
      </c>
      <c r="F449" s="408" t="s">
        <v>2929</v>
      </c>
      <c r="G449" s="405" t="s">
        <v>2930</v>
      </c>
      <c r="H449" s="405" t="s">
        <v>2931</v>
      </c>
      <c r="I449" s="405" t="s">
        <v>2932</v>
      </c>
      <c r="J449" s="408" t="str">
        <f t="shared" si="23"/>
        <v>[pt]St. Lucia</v>
      </c>
      <c r="K449" s="408" t="str">
        <f t="shared" si="24"/>
        <v>[gr]St. Lucia</v>
      </c>
      <c r="L449" s="392" t="s">
        <v>491</v>
      </c>
      <c r="M449" s="409" t="str">
        <f t="shared" si="26"/>
        <v/>
      </c>
      <c r="N449" s="405"/>
      <c r="O449" s="405"/>
      <c r="P449" s="405"/>
      <c r="Q449" s="405"/>
      <c r="R449" s="405"/>
      <c r="S449" s="405"/>
      <c r="T449" s="405"/>
      <c r="U449" s="405"/>
      <c r="V449" s="405"/>
      <c r="W449" s="405"/>
      <c r="X449" s="405"/>
      <c r="Y449" s="405"/>
      <c r="Z449" s="405"/>
    </row>
    <row r="450" spans="1:26" ht="15.75" customHeight="1">
      <c r="A450" s="460" t="s">
        <v>493</v>
      </c>
      <c r="B450" t="s">
        <v>2933</v>
      </c>
      <c r="C450" s="460" t="s">
        <v>2934</v>
      </c>
      <c r="D450" s="407" t="str">
        <f t="shared" si="25"/>
        <v xml:space="preserve">LIE Liechtenstein </v>
      </c>
      <c r="E450" s="405" t="s">
        <v>492</v>
      </c>
      <c r="F450" s="408" t="s">
        <v>2935</v>
      </c>
      <c r="G450" s="405" t="s">
        <v>2935</v>
      </c>
      <c r="H450" s="405" t="s">
        <v>492</v>
      </c>
      <c r="I450" s="405" t="s">
        <v>492</v>
      </c>
      <c r="J450" s="408" t="str">
        <f t="shared" si="23"/>
        <v>[pt]Liechtenstein</v>
      </c>
      <c r="K450" s="408" t="str">
        <f t="shared" si="24"/>
        <v>[gr]Liechtenstein</v>
      </c>
      <c r="L450" s="392" t="s">
        <v>493</v>
      </c>
      <c r="M450" s="409" t="str">
        <f t="shared" si="26"/>
        <v/>
      </c>
      <c r="N450" s="405"/>
      <c r="O450" s="405"/>
      <c r="P450" s="405"/>
      <c r="Q450" s="405"/>
      <c r="R450" s="405"/>
      <c r="S450" s="405"/>
      <c r="T450" s="405"/>
      <c r="U450" s="405"/>
      <c r="V450" s="405"/>
      <c r="W450" s="405"/>
      <c r="X450" s="405"/>
      <c r="Y450" s="405"/>
      <c r="Z450" s="405"/>
    </row>
    <row r="451" spans="1:26" ht="15.75" customHeight="1">
      <c r="A451" s="460" t="s">
        <v>495</v>
      </c>
      <c r="B451" t="s">
        <v>2936</v>
      </c>
      <c r="C451" s="460" t="s">
        <v>2937</v>
      </c>
      <c r="D451" s="407" t="str">
        <f t="shared" si="25"/>
        <v xml:space="preserve">LKA Sri Lanka </v>
      </c>
      <c r="E451" s="405" t="s">
        <v>494</v>
      </c>
      <c r="F451" s="408" t="s">
        <v>2938</v>
      </c>
      <c r="G451" s="405" t="s">
        <v>2938</v>
      </c>
      <c r="H451" s="405" t="s">
        <v>494</v>
      </c>
      <c r="I451" s="405" t="s">
        <v>494</v>
      </c>
      <c r="J451" s="408" t="str">
        <f t="shared" si="23"/>
        <v>[pt]Sri Lanka</v>
      </c>
      <c r="K451" s="408" t="str">
        <f t="shared" si="24"/>
        <v>[gr]Sri Lanka</v>
      </c>
      <c r="L451" s="392" t="s">
        <v>495</v>
      </c>
      <c r="M451" s="409" t="str">
        <f t="shared" si="26"/>
        <v/>
      </c>
      <c r="N451" s="405"/>
      <c r="O451" s="405"/>
      <c r="P451" s="405"/>
      <c r="Q451" s="405"/>
      <c r="R451" s="405"/>
      <c r="S451" s="405"/>
      <c r="T451" s="405"/>
      <c r="U451" s="405"/>
      <c r="V451" s="405"/>
      <c r="W451" s="405"/>
      <c r="X451" s="405"/>
      <c r="Y451" s="405"/>
      <c r="Z451" s="405"/>
    </row>
    <row r="452" spans="1:26" ht="15.75" customHeight="1">
      <c r="A452" s="460" t="s">
        <v>497</v>
      </c>
      <c r="B452" t="s">
        <v>2939</v>
      </c>
      <c r="C452" s="460" t="s">
        <v>2940</v>
      </c>
      <c r="D452" s="407" t="str">
        <f t="shared" si="25"/>
        <v xml:space="preserve">LSO Lesotho </v>
      </c>
      <c r="E452" s="405" t="s">
        <v>496</v>
      </c>
      <c r="F452" s="408" t="s">
        <v>2941</v>
      </c>
      <c r="G452" s="405" t="s">
        <v>2941</v>
      </c>
      <c r="H452" s="405" t="s">
        <v>2942</v>
      </c>
      <c r="I452" s="405" t="s">
        <v>496</v>
      </c>
      <c r="J452" s="408" t="str">
        <f t="shared" si="23"/>
        <v>[pt]Lesotho</v>
      </c>
      <c r="K452" s="408" t="str">
        <f t="shared" si="24"/>
        <v>[gr]Lesotho</v>
      </c>
      <c r="L452" s="392" t="s">
        <v>497</v>
      </c>
      <c r="M452" s="409" t="str">
        <f t="shared" si="26"/>
        <v/>
      </c>
      <c r="N452" s="405"/>
      <c r="O452" s="405"/>
      <c r="P452" s="405"/>
      <c r="Q452" s="405"/>
      <c r="R452" s="405"/>
      <c r="S452" s="405"/>
      <c r="T452" s="405"/>
      <c r="U452" s="405"/>
      <c r="V452" s="405"/>
      <c r="W452" s="405"/>
      <c r="X452" s="405"/>
      <c r="Y452" s="405"/>
      <c r="Z452" s="405"/>
    </row>
    <row r="453" spans="1:26" ht="15.75" customHeight="1">
      <c r="A453" s="460" t="s">
        <v>499</v>
      </c>
      <c r="B453" t="s">
        <v>2943</v>
      </c>
      <c r="C453" s="460" t="s">
        <v>2944</v>
      </c>
      <c r="D453" s="407" t="str">
        <f t="shared" si="25"/>
        <v xml:space="preserve">LTU Lithuania </v>
      </c>
      <c r="E453" s="405" t="s">
        <v>2945</v>
      </c>
      <c r="F453" s="408" t="s">
        <v>2946</v>
      </c>
      <c r="G453" s="405" t="s">
        <v>2947</v>
      </c>
      <c r="H453" s="405" t="s">
        <v>2948</v>
      </c>
      <c r="I453" s="405" t="s">
        <v>2949</v>
      </c>
      <c r="J453" s="408" t="str">
        <f t="shared" si="23"/>
        <v>[pt]Litauen</v>
      </c>
      <c r="K453" s="408" t="str">
        <f t="shared" si="24"/>
        <v>[gr]Litauen</v>
      </c>
      <c r="L453" s="392" t="s">
        <v>499</v>
      </c>
      <c r="M453" s="409" t="str">
        <f t="shared" si="26"/>
        <v/>
      </c>
      <c r="N453" s="405"/>
      <c r="O453" s="405"/>
      <c r="P453" s="405"/>
      <c r="Q453" s="405"/>
      <c r="R453" s="405"/>
      <c r="S453" s="405"/>
      <c r="T453" s="405"/>
      <c r="U453" s="405"/>
      <c r="V453" s="405"/>
      <c r="W453" s="405"/>
      <c r="X453" s="405"/>
      <c r="Y453" s="405"/>
      <c r="Z453" s="405"/>
    </row>
    <row r="454" spans="1:26" ht="15.75" customHeight="1">
      <c r="A454" s="460" t="s">
        <v>501</v>
      </c>
      <c r="B454" t="s">
        <v>2950</v>
      </c>
      <c r="C454" s="460" t="s">
        <v>2951</v>
      </c>
      <c r="D454" s="407" t="str">
        <f t="shared" si="25"/>
        <v xml:space="preserve">LUX Luxembourg </v>
      </c>
      <c r="E454" s="405" t="s">
        <v>2952</v>
      </c>
      <c r="F454" s="408" t="s">
        <v>2953</v>
      </c>
      <c r="G454" s="405" t="s">
        <v>2954</v>
      </c>
      <c r="H454" s="405" t="s">
        <v>2955</v>
      </c>
      <c r="I454" s="405" t="s">
        <v>500</v>
      </c>
      <c r="J454" s="408" t="str">
        <f t="shared" si="23"/>
        <v>[pt]Luxemburg</v>
      </c>
      <c r="K454" s="408" t="str">
        <f t="shared" si="24"/>
        <v>[gr]Luxemburg</v>
      </c>
      <c r="L454" s="392" t="s">
        <v>501</v>
      </c>
      <c r="M454" s="409" t="str">
        <f t="shared" si="26"/>
        <v/>
      </c>
      <c r="N454" s="405"/>
      <c r="O454" s="405"/>
      <c r="P454" s="405"/>
      <c r="Q454" s="405"/>
      <c r="R454" s="405"/>
      <c r="S454" s="405"/>
      <c r="T454" s="405"/>
      <c r="U454" s="405"/>
      <c r="V454" s="405"/>
      <c r="W454" s="405"/>
      <c r="X454" s="405"/>
      <c r="Y454" s="405"/>
      <c r="Z454" s="405"/>
    </row>
    <row r="455" spans="1:26" ht="15.75" customHeight="1">
      <c r="A455" s="460" t="s">
        <v>503</v>
      </c>
      <c r="B455" t="s">
        <v>2956</v>
      </c>
      <c r="C455" s="460" t="s">
        <v>2957</v>
      </c>
      <c r="D455" s="407" t="str">
        <f t="shared" si="25"/>
        <v xml:space="preserve">LVA Latvia </v>
      </c>
      <c r="E455" s="405" t="s">
        <v>2958</v>
      </c>
      <c r="F455" s="408" t="s">
        <v>2959</v>
      </c>
      <c r="G455" s="405" t="s">
        <v>2960</v>
      </c>
      <c r="H455" s="405" t="s">
        <v>2961</v>
      </c>
      <c r="I455" s="405" t="s">
        <v>2962</v>
      </c>
      <c r="J455" s="408" t="str">
        <f t="shared" si="23"/>
        <v>[pt]Lettland</v>
      </c>
      <c r="K455" s="408" t="str">
        <f t="shared" si="24"/>
        <v>[gr]Lettland</v>
      </c>
      <c r="L455" s="392" t="s">
        <v>503</v>
      </c>
      <c r="M455" s="409" t="str">
        <f t="shared" si="26"/>
        <v/>
      </c>
      <c r="N455" s="405"/>
      <c r="O455" s="405"/>
      <c r="P455" s="405"/>
      <c r="Q455" s="405"/>
      <c r="R455" s="405"/>
      <c r="S455" s="405"/>
      <c r="T455" s="405"/>
      <c r="U455" s="405"/>
      <c r="V455" s="405"/>
      <c r="W455" s="405"/>
      <c r="X455" s="405"/>
      <c r="Y455" s="405"/>
      <c r="Z455" s="405"/>
    </row>
    <row r="456" spans="1:26" ht="15.75" customHeight="1">
      <c r="A456" s="460" t="s">
        <v>505</v>
      </c>
      <c r="B456" t="s">
        <v>2963</v>
      </c>
      <c r="C456" s="460" t="s">
        <v>2964</v>
      </c>
      <c r="D456" s="407" t="str">
        <f t="shared" si="25"/>
        <v xml:space="preserve">MAC Macao </v>
      </c>
      <c r="E456" s="405" t="s">
        <v>2965</v>
      </c>
      <c r="F456" s="408" t="s">
        <v>2966</v>
      </c>
      <c r="G456" s="405" t="s">
        <v>2966</v>
      </c>
      <c r="H456" s="405" t="s">
        <v>2965</v>
      </c>
      <c r="I456" s="405" t="s">
        <v>2965</v>
      </c>
      <c r="J456" s="408" t="str">
        <f t="shared" si="23"/>
        <v>[pt]Macao</v>
      </c>
      <c r="K456" s="408" t="str">
        <f t="shared" si="24"/>
        <v>[gr]Macao</v>
      </c>
      <c r="L456" s="392" t="s">
        <v>505</v>
      </c>
      <c r="M456" s="409" t="str">
        <f t="shared" si="26"/>
        <v/>
      </c>
      <c r="N456" s="405"/>
      <c r="O456" s="405"/>
      <c r="P456" s="405"/>
      <c r="Q456" s="405"/>
      <c r="R456" s="405"/>
      <c r="S456" s="405"/>
      <c r="T456" s="405"/>
      <c r="U456" s="405"/>
      <c r="V456" s="405"/>
      <c r="W456" s="405"/>
      <c r="X456" s="405"/>
      <c r="Y456" s="405"/>
      <c r="Z456" s="405"/>
    </row>
    <row r="457" spans="1:26" ht="15.75" customHeight="1">
      <c r="A457" s="460" t="s">
        <v>507</v>
      </c>
      <c r="B457" t="s">
        <v>2967</v>
      </c>
      <c r="C457" s="460" t="s">
        <v>2968</v>
      </c>
      <c r="D457" s="407" t="str">
        <f t="shared" si="25"/>
        <v xml:space="preserve">MAF Saint Martin (French part) </v>
      </c>
      <c r="E457" s="405" t="s">
        <v>2969</v>
      </c>
      <c r="F457" s="408" t="s">
        <v>2970</v>
      </c>
      <c r="G457" s="405" t="s">
        <v>2971</v>
      </c>
      <c r="H457" s="405" t="s">
        <v>2972</v>
      </c>
      <c r="I457" s="405" t="s">
        <v>2973</v>
      </c>
      <c r="J457" s="408" t="str">
        <f t="shared" si="23"/>
        <v>[pt]Saint-Martin (franz. Teil)</v>
      </c>
      <c r="K457" s="408" t="str">
        <f t="shared" si="24"/>
        <v>[gr]Saint-Martin (franz. Teil)</v>
      </c>
      <c r="L457" s="392" t="s">
        <v>507</v>
      </c>
      <c r="M457" s="409" t="str">
        <f t="shared" si="26"/>
        <v/>
      </c>
      <c r="N457" s="405"/>
      <c r="O457" s="405"/>
      <c r="P457" s="405"/>
      <c r="Q457" s="405"/>
      <c r="R457" s="405"/>
      <c r="S457" s="405"/>
      <c r="T457" s="405"/>
      <c r="U457" s="405"/>
      <c r="V457" s="405"/>
      <c r="W457" s="405"/>
      <c r="X457" s="405"/>
      <c r="Y457" s="405"/>
      <c r="Z457" s="405"/>
    </row>
    <row r="458" spans="1:26" ht="15.75" customHeight="1">
      <c r="A458" s="460" t="s">
        <v>509</v>
      </c>
      <c r="B458" t="s">
        <v>2974</v>
      </c>
      <c r="C458" s="460" t="s">
        <v>2975</v>
      </c>
      <c r="D458" s="407" t="str">
        <f t="shared" si="25"/>
        <v xml:space="preserve">MAR Morocco </v>
      </c>
      <c r="E458" s="405" t="s">
        <v>2976</v>
      </c>
      <c r="F458" s="408" t="s">
        <v>2977</v>
      </c>
      <c r="G458" s="405" t="s">
        <v>2978</v>
      </c>
      <c r="H458" s="405" t="s">
        <v>2979</v>
      </c>
      <c r="I458" s="405" t="s">
        <v>2980</v>
      </c>
      <c r="J458" s="408" t="str">
        <f t="shared" ref="J458:J521" si="27">"[pt]"&amp;E458</f>
        <v>[pt]Marokko</v>
      </c>
      <c r="K458" s="408" t="str">
        <f t="shared" ref="K458:K521" si="28">"[gr]"&amp;E458</f>
        <v>[gr]Marokko</v>
      </c>
      <c r="L458" s="392" t="s">
        <v>509</v>
      </c>
      <c r="M458" s="409" t="str">
        <f t="shared" si="26"/>
        <v/>
      </c>
      <c r="N458" s="405"/>
      <c r="O458" s="405"/>
      <c r="P458" s="405"/>
      <c r="Q458" s="405"/>
      <c r="R458" s="405"/>
      <c r="S458" s="405"/>
      <c r="T458" s="405"/>
      <c r="U458" s="405"/>
      <c r="V458" s="405"/>
      <c r="W458" s="405"/>
      <c r="X458" s="405"/>
      <c r="Y458" s="405"/>
      <c r="Z458" s="405"/>
    </row>
    <row r="459" spans="1:26" ht="15.75" customHeight="1">
      <c r="A459" s="460" t="s">
        <v>511</v>
      </c>
      <c r="B459" t="s">
        <v>2981</v>
      </c>
      <c r="C459" s="460" t="s">
        <v>2982</v>
      </c>
      <c r="D459" s="407" t="str">
        <f t="shared" si="25"/>
        <v xml:space="preserve">MCO Monaco </v>
      </c>
      <c r="E459" s="405" t="s">
        <v>510</v>
      </c>
      <c r="F459" s="408" t="s">
        <v>2983</v>
      </c>
      <c r="G459" s="405" t="s">
        <v>2984</v>
      </c>
      <c r="H459" s="405" t="s">
        <v>2985</v>
      </c>
      <c r="I459" s="405" t="s">
        <v>510</v>
      </c>
      <c r="J459" s="408" t="str">
        <f t="shared" si="27"/>
        <v>[pt]Monaco</v>
      </c>
      <c r="K459" s="408" t="str">
        <f t="shared" si="28"/>
        <v>[gr]Monaco</v>
      </c>
      <c r="L459" s="392" t="s">
        <v>511</v>
      </c>
      <c r="M459" s="409" t="str">
        <f t="shared" si="26"/>
        <v/>
      </c>
      <c r="N459" s="405"/>
      <c r="O459" s="405"/>
      <c r="P459" s="405"/>
      <c r="Q459" s="405"/>
      <c r="R459" s="405"/>
      <c r="S459" s="405"/>
      <c r="T459" s="405"/>
      <c r="U459" s="405"/>
      <c r="V459" s="405"/>
      <c r="W459" s="405"/>
      <c r="X459" s="405"/>
      <c r="Y459" s="405"/>
      <c r="Z459" s="405"/>
    </row>
    <row r="460" spans="1:26" ht="15.75" customHeight="1">
      <c r="A460" s="460" t="s">
        <v>513</v>
      </c>
      <c r="B460" t="s">
        <v>2986</v>
      </c>
      <c r="C460" s="460" t="s">
        <v>2987</v>
      </c>
      <c r="D460" s="407" t="str">
        <f t="shared" si="25"/>
        <v xml:space="preserve">MDA Moldova, Republic of </v>
      </c>
      <c r="E460" s="405" t="s">
        <v>2988</v>
      </c>
      <c r="F460" s="408" t="s">
        <v>2989</v>
      </c>
      <c r="G460" s="405" t="s">
        <v>2990</v>
      </c>
      <c r="H460" s="405" t="s">
        <v>2991</v>
      </c>
      <c r="I460" s="405" t="s">
        <v>2992</v>
      </c>
      <c r="J460" s="408" t="str">
        <f t="shared" si="27"/>
        <v>[pt]Moldawien (Republik Moldau)</v>
      </c>
      <c r="K460" s="408" t="str">
        <f t="shared" si="28"/>
        <v>[gr]Moldawien (Republik Moldau)</v>
      </c>
      <c r="L460" s="392" t="s">
        <v>513</v>
      </c>
      <c r="M460" s="409" t="str">
        <f t="shared" si="26"/>
        <v/>
      </c>
      <c r="N460" s="405"/>
      <c r="O460" s="405"/>
      <c r="P460" s="405"/>
      <c r="Q460" s="405"/>
      <c r="R460" s="405"/>
      <c r="S460" s="405"/>
      <c r="T460" s="405"/>
      <c r="U460" s="405"/>
      <c r="V460" s="405"/>
      <c r="W460" s="405"/>
      <c r="X460" s="405"/>
      <c r="Y460" s="405"/>
      <c r="Z460" s="405"/>
    </row>
    <row r="461" spans="1:26" ht="15.75" customHeight="1">
      <c r="A461" s="460" t="s">
        <v>515</v>
      </c>
      <c r="B461" t="s">
        <v>2993</v>
      </c>
      <c r="C461" s="460" t="s">
        <v>2994</v>
      </c>
      <c r="D461" s="407" t="str">
        <f t="shared" si="25"/>
        <v xml:space="preserve">MDG Madagascar </v>
      </c>
      <c r="E461" s="405" t="s">
        <v>2995</v>
      </c>
      <c r="F461" s="408" t="s">
        <v>2996</v>
      </c>
      <c r="G461" s="405" t="s">
        <v>2996</v>
      </c>
      <c r="H461" s="405" t="s">
        <v>514</v>
      </c>
      <c r="I461" s="405" t="s">
        <v>514</v>
      </c>
      <c r="J461" s="408" t="str">
        <f t="shared" si="27"/>
        <v>[pt]Madagaskar</v>
      </c>
      <c r="K461" s="408" t="str">
        <f t="shared" si="28"/>
        <v>[gr]Madagaskar</v>
      </c>
      <c r="L461" s="392" t="s">
        <v>515</v>
      </c>
      <c r="M461" s="409" t="str">
        <f t="shared" si="26"/>
        <v/>
      </c>
      <c r="N461" s="405"/>
      <c r="O461" s="405"/>
      <c r="P461" s="405"/>
      <c r="Q461" s="405"/>
      <c r="R461" s="405"/>
      <c r="S461" s="405"/>
      <c r="T461" s="405"/>
      <c r="U461" s="405"/>
      <c r="V461" s="405"/>
      <c r="W461" s="405"/>
      <c r="X461" s="405"/>
      <c r="Y461" s="405"/>
      <c r="Z461" s="405"/>
    </row>
    <row r="462" spans="1:26" ht="15.75" customHeight="1">
      <c r="A462" s="460" t="s">
        <v>517</v>
      </c>
      <c r="B462" t="s">
        <v>2997</v>
      </c>
      <c r="C462" s="460" t="s">
        <v>2998</v>
      </c>
      <c r="D462" s="407" t="str">
        <f t="shared" si="25"/>
        <v xml:space="preserve">MDV Maldives </v>
      </c>
      <c r="E462" s="405" t="s">
        <v>2999</v>
      </c>
      <c r="F462" s="408" t="s">
        <v>3000</v>
      </c>
      <c r="G462" s="405" t="s">
        <v>3001</v>
      </c>
      <c r="H462" s="405" t="s">
        <v>3002</v>
      </c>
      <c r="I462" s="405" t="s">
        <v>516</v>
      </c>
      <c r="J462" s="408" t="str">
        <f t="shared" si="27"/>
        <v>[pt]Malediven</v>
      </c>
      <c r="K462" s="408" t="str">
        <f t="shared" si="28"/>
        <v>[gr]Malediven</v>
      </c>
      <c r="L462" s="392" t="s">
        <v>517</v>
      </c>
      <c r="M462" s="409" t="str">
        <f t="shared" si="26"/>
        <v/>
      </c>
      <c r="N462" s="405"/>
      <c r="O462" s="405"/>
      <c r="P462" s="405"/>
      <c r="Q462" s="405"/>
      <c r="R462" s="405"/>
      <c r="S462" s="405"/>
      <c r="T462" s="405"/>
      <c r="U462" s="405"/>
      <c r="V462" s="405"/>
      <c r="W462" s="405"/>
      <c r="X462" s="405"/>
      <c r="Y462" s="405"/>
      <c r="Z462" s="405"/>
    </row>
    <row r="463" spans="1:26" ht="15.75" customHeight="1">
      <c r="A463" s="460" t="s">
        <v>519</v>
      </c>
      <c r="B463" t="s">
        <v>3003</v>
      </c>
      <c r="C463" s="460" t="s">
        <v>3004</v>
      </c>
      <c r="D463" s="407" t="str">
        <f t="shared" si="25"/>
        <v xml:space="preserve">MEX Mexico </v>
      </c>
      <c r="E463" s="405" t="s">
        <v>3005</v>
      </c>
      <c r="F463" s="408" t="s">
        <v>3006</v>
      </c>
      <c r="G463" s="405" t="s">
        <v>3007</v>
      </c>
      <c r="H463" s="405" t="s">
        <v>3008</v>
      </c>
      <c r="I463" s="405" t="s">
        <v>3009</v>
      </c>
      <c r="J463" s="408" t="str">
        <f t="shared" si="27"/>
        <v>[pt]Mexiko</v>
      </c>
      <c r="K463" s="408" t="str">
        <f t="shared" si="28"/>
        <v>[gr]Mexiko</v>
      </c>
      <c r="L463" s="392" t="s">
        <v>519</v>
      </c>
      <c r="M463" s="409" t="str">
        <f t="shared" si="26"/>
        <v/>
      </c>
      <c r="N463" s="405"/>
      <c r="O463" s="405"/>
      <c r="P463" s="405"/>
      <c r="Q463" s="405"/>
      <c r="R463" s="405"/>
      <c r="S463" s="405"/>
      <c r="T463" s="405"/>
      <c r="U463" s="405"/>
      <c r="V463" s="405"/>
      <c r="W463" s="405"/>
      <c r="X463" s="405"/>
      <c r="Y463" s="405"/>
      <c r="Z463" s="405"/>
    </row>
    <row r="464" spans="1:26" ht="15.75" customHeight="1">
      <c r="A464" s="460" t="s">
        <v>521</v>
      </c>
      <c r="B464" t="s">
        <v>3010</v>
      </c>
      <c r="C464" s="460" t="s">
        <v>3011</v>
      </c>
      <c r="D464" s="407" t="str">
        <f t="shared" si="25"/>
        <v xml:space="preserve">MHL Marshall Islands </v>
      </c>
      <c r="E464" s="405" t="s">
        <v>3012</v>
      </c>
      <c r="F464" s="408" t="s">
        <v>3013</v>
      </c>
      <c r="G464" s="405" t="s">
        <v>3014</v>
      </c>
      <c r="H464" s="405" t="s">
        <v>3015</v>
      </c>
      <c r="I464" s="405" t="s">
        <v>3016</v>
      </c>
      <c r="J464" s="408" t="str">
        <f t="shared" si="27"/>
        <v>[pt]Marshallinseln</v>
      </c>
      <c r="K464" s="408" t="str">
        <f t="shared" si="28"/>
        <v>[gr]Marshallinseln</v>
      </c>
      <c r="L464" s="392" t="s">
        <v>521</v>
      </c>
      <c r="M464" s="409" t="str">
        <f t="shared" si="26"/>
        <v/>
      </c>
      <c r="N464" s="405"/>
      <c r="O464" s="405"/>
      <c r="P464" s="405"/>
      <c r="Q464" s="405"/>
      <c r="R464" s="405"/>
      <c r="S464" s="405"/>
      <c r="T464" s="405"/>
      <c r="U464" s="405"/>
      <c r="V464" s="405"/>
      <c r="W464" s="405"/>
      <c r="X464" s="405"/>
      <c r="Y464" s="405"/>
      <c r="Z464" s="405"/>
    </row>
    <row r="465" spans="1:26" ht="15.75" customHeight="1">
      <c r="A465" s="460" t="s">
        <v>523</v>
      </c>
      <c r="B465" t="s">
        <v>3017</v>
      </c>
      <c r="C465" s="460" t="s">
        <v>3018</v>
      </c>
      <c r="D465" s="407" t="str">
        <f t="shared" si="25"/>
        <v xml:space="preserve">MKD Macedonia, The Former Yugoslav Republic of </v>
      </c>
      <c r="E465" s="405" t="s">
        <v>3019</v>
      </c>
      <c r="F465" s="408" t="s">
        <v>3020</v>
      </c>
      <c r="G465" s="405" t="s">
        <v>3021</v>
      </c>
      <c r="H465" s="405" t="s">
        <v>3022</v>
      </c>
      <c r="I465" s="405" t="s">
        <v>3023</v>
      </c>
      <c r="J465" s="408" t="str">
        <f t="shared" si="27"/>
        <v>[pt]Mazedonien</v>
      </c>
      <c r="K465" s="408" t="str">
        <f t="shared" si="28"/>
        <v>[gr]Mazedonien</v>
      </c>
      <c r="L465" s="392" t="s">
        <v>523</v>
      </c>
      <c r="M465" s="409" t="str">
        <f t="shared" si="26"/>
        <v/>
      </c>
      <c r="N465" s="405"/>
      <c r="O465" s="405"/>
      <c r="P465" s="405"/>
      <c r="Q465" s="405"/>
      <c r="R465" s="405"/>
      <c r="S465" s="405"/>
      <c r="T465" s="405"/>
      <c r="U465" s="405"/>
      <c r="V465" s="405"/>
      <c r="W465" s="405"/>
      <c r="X465" s="405"/>
      <c r="Y465" s="405"/>
      <c r="Z465" s="405"/>
    </row>
    <row r="466" spans="1:26" ht="15.75" customHeight="1">
      <c r="A466" s="460" t="s">
        <v>525</v>
      </c>
      <c r="B466" t="s">
        <v>3024</v>
      </c>
      <c r="C466" s="460" t="s">
        <v>3025</v>
      </c>
      <c r="D466" s="407" t="str">
        <f t="shared" si="25"/>
        <v xml:space="preserve">MLI Mali </v>
      </c>
      <c r="E466" s="405" t="s">
        <v>524</v>
      </c>
      <c r="F466" s="408" t="s">
        <v>3026</v>
      </c>
      <c r="G466" s="405" t="s">
        <v>3026</v>
      </c>
      <c r="H466" s="405" t="s">
        <v>3027</v>
      </c>
      <c r="I466" s="405" t="s">
        <v>524</v>
      </c>
      <c r="J466" s="408" t="str">
        <f t="shared" si="27"/>
        <v>[pt]Mali</v>
      </c>
      <c r="K466" s="408" t="str">
        <f t="shared" si="28"/>
        <v>[gr]Mali</v>
      </c>
      <c r="L466" s="392" t="s">
        <v>525</v>
      </c>
      <c r="M466" s="409" t="str">
        <f t="shared" si="26"/>
        <v/>
      </c>
      <c r="N466" s="405"/>
      <c r="O466" s="405"/>
      <c r="P466" s="405"/>
      <c r="Q466" s="405"/>
      <c r="R466" s="405"/>
      <c r="S466" s="405"/>
      <c r="T466" s="405"/>
      <c r="U466" s="405"/>
      <c r="V466" s="405"/>
      <c r="W466" s="405"/>
      <c r="X466" s="405"/>
      <c r="Y466" s="405"/>
      <c r="Z466" s="405"/>
    </row>
    <row r="467" spans="1:26" ht="15.75" customHeight="1">
      <c r="A467" s="460" t="s">
        <v>527</v>
      </c>
      <c r="B467" t="s">
        <v>3028</v>
      </c>
      <c r="C467" s="460" t="s">
        <v>3029</v>
      </c>
      <c r="D467" s="407" t="str">
        <f t="shared" ref="D467:D530" si="29">A467&amp;" "&amp;HLOOKUP($C$1,$E$1:$X$4910,ROW(D467))</f>
        <v xml:space="preserve">MLT Malta </v>
      </c>
      <c r="E467" s="405" t="s">
        <v>526</v>
      </c>
      <c r="F467" s="408" t="s">
        <v>3030</v>
      </c>
      <c r="G467" s="405" t="s">
        <v>3030</v>
      </c>
      <c r="H467" s="405" t="s">
        <v>526</v>
      </c>
      <c r="I467" s="405" t="s">
        <v>3031</v>
      </c>
      <c r="J467" s="408" t="str">
        <f t="shared" si="27"/>
        <v>[pt]Malta</v>
      </c>
      <c r="K467" s="408" t="str">
        <f t="shared" si="28"/>
        <v>[gr]Malta</v>
      </c>
      <c r="L467" s="392" t="s">
        <v>527</v>
      </c>
      <c r="M467" s="409" t="str">
        <f t="shared" ref="M467:M530" si="30">IF(L467=A467,"","nix")</f>
        <v/>
      </c>
      <c r="N467" s="405"/>
      <c r="O467" s="405"/>
      <c r="P467" s="405"/>
      <c r="Q467" s="405"/>
      <c r="R467" s="405"/>
      <c r="S467" s="405"/>
      <c r="T467" s="405"/>
      <c r="U467" s="405"/>
      <c r="V467" s="405"/>
      <c r="W467" s="405"/>
      <c r="X467" s="405"/>
      <c r="Y467" s="405"/>
      <c r="Z467" s="405"/>
    </row>
    <row r="468" spans="1:26" ht="15.75" customHeight="1">
      <c r="A468" s="460" t="s">
        <v>529</v>
      </c>
      <c r="B468" t="s">
        <v>3032</v>
      </c>
      <c r="C468" s="460" t="s">
        <v>3033</v>
      </c>
      <c r="D468" s="407" t="str">
        <f t="shared" si="29"/>
        <v xml:space="preserve">MMR Myanmar </v>
      </c>
      <c r="E468" s="405" t="s">
        <v>3034</v>
      </c>
      <c r="F468" s="408" t="s">
        <v>3035</v>
      </c>
      <c r="G468" s="405" t="s">
        <v>3036</v>
      </c>
      <c r="H468" s="405" t="s">
        <v>3037</v>
      </c>
      <c r="I468" s="405" t="s">
        <v>528</v>
      </c>
      <c r="J468" s="408" t="str">
        <f t="shared" si="27"/>
        <v>[pt]Myanmar (Burma)</v>
      </c>
      <c r="K468" s="408" t="str">
        <f t="shared" si="28"/>
        <v>[gr]Myanmar (Burma)</v>
      </c>
      <c r="L468" s="392" t="s">
        <v>529</v>
      </c>
      <c r="M468" s="409" t="str">
        <f t="shared" si="30"/>
        <v/>
      </c>
      <c r="N468" s="405"/>
      <c r="O468" s="405"/>
      <c r="P468" s="405"/>
      <c r="Q468" s="405"/>
      <c r="R468" s="405"/>
      <c r="S468" s="405"/>
      <c r="T468" s="405"/>
      <c r="U468" s="405"/>
      <c r="V468" s="405"/>
      <c r="W468" s="405"/>
      <c r="X468" s="405"/>
      <c r="Y468" s="405"/>
      <c r="Z468" s="405"/>
    </row>
    <row r="469" spans="1:26" ht="15.75" customHeight="1">
      <c r="A469" s="460" t="s">
        <v>531</v>
      </c>
      <c r="B469" t="s">
        <v>3038</v>
      </c>
      <c r="C469" s="460" t="s">
        <v>3039</v>
      </c>
      <c r="D469" s="407" t="str">
        <f t="shared" si="29"/>
        <v xml:space="preserve">MNE Montenegro </v>
      </c>
      <c r="E469" s="405" t="s">
        <v>530</v>
      </c>
      <c r="F469" s="408" t="s">
        <v>3040</v>
      </c>
      <c r="G469" s="405" t="s">
        <v>3040</v>
      </c>
      <c r="H469" s="405" t="s">
        <v>530</v>
      </c>
      <c r="I469" s="405" t="s">
        <v>3041</v>
      </c>
      <c r="J469" s="408" t="str">
        <f t="shared" si="27"/>
        <v>[pt]Montenegro</v>
      </c>
      <c r="K469" s="408" t="str">
        <f t="shared" si="28"/>
        <v>[gr]Montenegro</v>
      </c>
      <c r="L469" s="392" t="s">
        <v>531</v>
      </c>
      <c r="M469" s="409" t="str">
        <f t="shared" si="30"/>
        <v/>
      </c>
      <c r="N469" s="405"/>
      <c r="O469" s="405"/>
      <c r="P469" s="405"/>
      <c r="Q469" s="405"/>
      <c r="R469" s="405"/>
      <c r="S469" s="405"/>
      <c r="T469" s="405"/>
      <c r="U469" s="405"/>
      <c r="V469" s="405"/>
      <c r="W469" s="405"/>
      <c r="X469" s="405"/>
      <c r="Y469" s="405"/>
      <c r="Z469" s="405"/>
    </row>
    <row r="470" spans="1:26" ht="15.75" customHeight="1">
      <c r="A470" s="460" t="s">
        <v>533</v>
      </c>
      <c r="B470" t="s">
        <v>3042</v>
      </c>
      <c r="C470" s="460" t="s">
        <v>3043</v>
      </c>
      <c r="D470" s="407" t="str">
        <f t="shared" si="29"/>
        <v xml:space="preserve">MNG Mongolia </v>
      </c>
      <c r="E470" s="405" t="s">
        <v>3044</v>
      </c>
      <c r="F470" s="408" t="s">
        <v>3045</v>
      </c>
      <c r="G470" s="405" t="s">
        <v>3045</v>
      </c>
      <c r="H470" s="405" t="s">
        <v>532</v>
      </c>
      <c r="I470" s="405" t="s">
        <v>3046</v>
      </c>
      <c r="J470" s="408" t="str">
        <f t="shared" si="27"/>
        <v>[pt]Mongolei</v>
      </c>
      <c r="K470" s="408" t="str">
        <f t="shared" si="28"/>
        <v>[gr]Mongolei</v>
      </c>
      <c r="L470" s="392" t="s">
        <v>533</v>
      </c>
      <c r="M470" s="409" t="str">
        <f t="shared" si="30"/>
        <v/>
      </c>
      <c r="N470" s="405"/>
      <c r="O470" s="405"/>
      <c r="P470" s="405"/>
      <c r="Q470" s="405"/>
      <c r="R470" s="405"/>
      <c r="S470" s="405"/>
      <c r="T470" s="405"/>
      <c r="U470" s="405"/>
      <c r="V470" s="405"/>
      <c r="W470" s="405"/>
      <c r="X470" s="405"/>
      <c r="Y470" s="405"/>
      <c r="Z470" s="405"/>
    </row>
    <row r="471" spans="1:26" ht="15.75" customHeight="1">
      <c r="A471" s="460" t="s">
        <v>535</v>
      </c>
      <c r="B471" t="s">
        <v>3047</v>
      </c>
      <c r="C471" s="460" t="s">
        <v>3048</v>
      </c>
      <c r="D471" s="407" t="str">
        <f t="shared" si="29"/>
        <v xml:space="preserve">MNP Northern Mariana Islands </v>
      </c>
      <c r="E471" s="405" t="s">
        <v>3049</v>
      </c>
      <c r="F471" s="408" t="s">
        <v>3050</v>
      </c>
      <c r="G471" s="405" t="s">
        <v>3051</v>
      </c>
      <c r="H471" s="405" t="s">
        <v>3052</v>
      </c>
      <c r="I471" s="405" t="s">
        <v>3053</v>
      </c>
      <c r="J471" s="408" t="str">
        <f t="shared" si="27"/>
        <v>[pt]Nördliche Marianen</v>
      </c>
      <c r="K471" s="408" t="str">
        <f t="shared" si="28"/>
        <v>[gr]Nördliche Marianen</v>
      </c>
      <c r="L471" s="392" t="s">
        <v>535</v>
      </c>
      <c r="M471" s="409" t="str">
        <f t="shared" si="30"/>
        <v/>
      </c>
      <c r="N471" s="405"/>
      <c r="O471" s="405"/>
      <c r="P471" s="405"/>
      <c r="Q471" s="405"/>
      <c r="R471" s="405"/>
      <c r="S471" s="405"/>
      <c r="T471" s="405"/>
      <c r="U471" s="405"/>
      <c r="V471" s="405"/>
      <c r="W471" s="405"/>
      <c r="X471" s="405"/>
      <c r="Y471" s="405"/>
      <c r="Z471" s="405"/>
    </row>
    <row r="472" spans="1:26" ht="15.75" customHeight="1">
      <c r="A472" s="460" t="s">
        <v>537</v>
      </c>
      <c r="B472" t="s">
        <v>3054</v>
      </c>
      <c r="C472" s="460" t="s">
        <v>3055</v>
      </c>
      <c r="D472" s="407" t="str">
        <f t="shared" si="29"/>
        <v xml:space="preserve">MOZ Mozambique </v>
      </c>
      <c r="E472" s="405" t="s">
        <v>3056</v>
      </c>
      <c r="F472" s="408" t="s">
        <v>3057</v>
      </c>
      <c r="G472" s="405" t="s">
        <v>3058</v>
      </c>
      <c r="H472" s="405" t="s">
        <v>536</v>
      </c>
      <c r="I472" s="405" t="s">
        <v>536</v>
      </c>
      <c r="J472" s="408" t="str">
        <f t="shared" si="27"/>
        <v>[pt]Mosambik</v>
      </c>
      <c r="K472" s="408" t="str">
        <f t="shared" si="28"/>
        <v>[gr]Mosambik</v>
      </c>
      <c r="L472" s="392" t="s">
        <v>537</v>
      </c>
      <c r="M472" s="409" t="str">
        <f t="shared" si="30"/>
        <v/>
      </c>
      <c r="N472" s="405"/>
      <c r="O472" s="405"/>
      <c r="P472" s="405"/>
      <c r="Q472" s="405"/>
      <c r="R472" s="405"/>
      <c r="S472" s="405"/>
      <c r="T472" s="405"/>
      <c r="U472" s="405"/>
      <c r="V472" s="405"/>
      <c r="W472" s="405"/>
      <c r="X472" s="405"/>
      <c r="Y472" s="405"/>
      <c r="Z472" s="405"/>
    </row>
    <row r="473" spans="1:26" ht="15.75" customHeight="1">
      <c r="A473" s="460" t="s">
        <v>539</v>
      </c>
      <c r="B473" t="s">
        <v>3059</v>
      </c>
      <c r="C473" s="460" t="s">
        <v>3060</v>
      </c>
      <c r="D473" s="407" t="str">
        <f t="shared" si="29"/>
        <v xml:space="preserve">MRT Mauritania </v>
      </c>
      <c r="E473" s="405" t="s">
        <v>3061</v>
      </c>
      <c r="F473" s="408" t="s">
        <v>3062</v>
      </c>
      <c r="G473" s="405" t="s">
        <v>3062</v>
      </c>
      <c r="H473" s="405" t="s">
        <v>538</v>
      </c>
      <c r="I473" s="405" t="s">
        <v>3063</v>
      </c>
      <c r="J473" s="408" t="str">
        <f t="shared" si="27"/>
        <v>[pt]Mauretanien</v>
      </c>
      <c r="K473" s="408" t="str">
        <f t="shared" si="28"/>
        <v>[gr]Mauretanien</v>
      </c>
      <c r="L473" s="392" t="s">
        <v>539</v>
      </c>
      <c r="M473" s="409" t="str">
        <f t="shared" si="30"/>
        <v/>
      </c>
      <c r="N473" s="405"/>
      <c r="O473" s="405"/>
      <c r="P473" s="405"/>
      <c r="Q473" s="405"/>
      <c r="R473" s="405"/>
      <c r="S473" s="405"/>
      <c r="T473" s="405"/>
      <c r="U473" s="405"/>
      <c r="V473" s="405"/>
      <c r="W473" s="405"/>
      <c r="X473" s="405"/>
      <c r="Y473" s="405"/>
      <c r="Z473" s="405"/>
    </row>
    <row r="474" spans="1:26" ht="15.75" customHeight="1">
      <c r="A474" s="460" t="s">
        <v>541</v>
      </c>
      <c r="B474" t="s">
        <v>3064</v>
      </c>
      <c r="C474" s="460" t="s">
        <v>3065</v>
      </c>
      <c r="D474" s="407" t="str">
        <f t="shared" si="29"/>
        <v xml:space="preserve">MUS Mauritius </v>
      </c>
      <c r="E474" s="405" t="s">
        <v>540</v>
      </c>
      <c r="F474" s="408" t="s">
        <v>3066</v>
      </c>
      <c r="G474" s="405" t="s">
        <v>3066</v>
      </c>
      <c r="H474" s="405" t="s">
        <v>3067</v>
      </c>
      <c r="I474" s="405" t="s">
        <v>3068</v>
      </c>
      <c r="J474" s="408" t="str">
        <f t="shared" si="27"/>
        <v>[pt]Mauritius</v>
      </c>
      <c r="K474" s="408" t="str">
        <f t="shared" si="28"/>
        <v>[gr]Mauritius</v>
      </c>
      <c r="L474" s="392" t="s">
        <v>541</v>
      </c>
      <c r="M474" s="409" t="str">
        <f t="shared" si="30"/>
        <v/>
      </c>
      <c r="N474" s="405"/>
      <c r="O474" s="405"/>
      <c r="P474" s="405"/>
      <c r="Q474" s="405"/>
      <c r="R474" s="405"/>
      <c r="S474" s="405"/>
      <c r="T474" s="405"/>
      <c r="U474" s="405"/>
      <c r="V474" s="405"/>
      <c r="W474" s="405"/>
      <c r="X474" s="405"/>
      <c r="Y474" s="405"/>
      <c r="Z474" s="405"/>
    </row>
    <row r="475" spans="1:26" ht="15.75" customHeight="1">
      <c r="A475" s="460" t="s">
        <v>543</v>
      </c>
      <c r="B475" t="s">
        <v>3069</v>
      </c>
      <c r="C475" s="460" t="s">
        <v>3070</v>
      </c>
      <c r="D475" s="407" t="str">
        <f t="shared" si="29"/>
        <v xml:space="preserve">MWI Malawi </v>
      </c>
      <c r="E475" s="405" t="s">
        <v>542</v>
      </c>
      <c r="F475" s="408" t="s">
        <v>3071</v>
      </c>
      <c r="G475" s="405" t="s">
        <v>3071</v>
      </c>
      <c r="H475" s="405" t="s">
        <v>3072</v>
      </c>
      <c r="I475" s="405" t="s">
        <v>542</v>
      </c>
      <c r="J475" s="408" t="str">
        <f t="shared" si="27"/>
        <v>[pt]Malawi</v>
      </c>
      <c r="K475" s="408" t="str">
        <f t="shared" si="28"/>
        <v>[gr]Malawi</v>
      </c>
      <c r="L475" s="392" t="s">
        <v>543</v>
      </c>
      <c r="M475" s="409" t="str">
        <f t="shared" si="30"/>
        <v/>
      </c>
      <c r="N475" s="405"/>
      <c r="O475" s="405"/>
      <c r="P475" s="405"/>
      <c r="Q475" s="405"/>
      <c r="R475" s="405"/>
      <c r="S475" s="405"/>
      <c r="T475" s="405"/>
      <c r="U475" s="405"/>
      <c r="V475" s="405"/>
      <c r="W475" s="405"/>
      <c r="X475" s="405"/>
      <c r="Y475" s="405"/>
      <c r="Z475" s="405"/>
    </row>
    <row r="476" spans="1:26" ht="15.75" customHeight="1">
      <c r="A476" s="460" t="s">
        <v>545</v>
      </c>
      <c r="B476" t="s">
        <v>3073</v>
      </c>
      <c r="C476" s="460" t="s">
        <v>3074</v>
      </c>
      <c r="D476" s="407" t="str">
        <f t="shared" si="29"/>
        <v xml:space="preserve">MYS Malaysia </v>
      </c>
      <c r="E476" s="405" t="s">
        <v>544</v>
      </c>
      <c r="F476" s="408" t="s">
        <v>3075</v>
      </c>
      <c r="G476" s="405" t="s">
        <v>3076</v>
      </c>
      <c r="H476" s="405" t="s">
        <v>3077</v>
      </c>
      <c r="I476" s="405" t="s">
        <v>3078</v>
      </c>
      <c r="J476" s="408" t="str">
        <f t="shared" si="27"/>
        <v>[pt]Malaysia</v>
      </c>
      <c r="K476" s="408" t="str">
        <f t="shared" si="28"/>
        <v>[gr]Malaysia</v>
      </c>
      <c r="L476" s="392" t="s">
        <v>545</v>
      </c>
      <c r="M476" s="409" t="str">
        <f t="shared" si="30"/>
        <v/>
      </c>
      <c r="N476" s="405"/>
      <c r="O476" s="405"/>
      <c r="P476" s="405"/>
      <c r="Q476" s="405"/>
      <c r="R476" s="405"/>
      <c r="S476" s="405"/>
      <c r="T476" s="405"/>
      <c r="U476" s="405"/>
      <c r="V476" s="405"/>
      <c r="W476" s="405"/>
      <c r="X476" s="405"/>
      <c r="Y476" s="405"/>
      <c r="Z476" s="405"/>
    </row>
    <row r="477" spans="1:26" ht="15.75" customHeight="1">
      <c r="A477" s="460" t="s">
        <v>547</v>
      </c>
      <c r="B477" t="s">
        <v>3079</v>
      </c>
      <c r="C477" s="460" t="s">
        <v>3080</v>
      </c>
      <c r="D477" s="407" t="str">
        <f t="shared" si="29"/>
        <v xml:space="preserve">NAM Namibia </v>
      </c>
      <c r="E477" s="405" t="s">
        <v>546</v>
      </c>
      <c r="F477" s="408" t="s">
        <v>3081</v>
      </c>
      <c r="G477" s="405" t="s">
        <v>3081</v>
      </c>
      <c r="H477" s="405" t="s">
        <v>546</v>
      </c>
      <c r="I477" s="405" t="s">
        <v>3082</v>
      </c>
      <c r="J477" s="408" t="str">
        <f t="shared" si="27"/>
        <v>[pt]Namibia</v>
      </c>
      <c r="K477" s="408" t="str">
        <f t="shared" si="28"/>
        <v>[gr]Namibia</v>
      </c>
      <c r="L477" s="392" t="s">
        <v>547</v>
      </c>
      <c r="M477" s="409" t="str">
        <f t="shared" si="30"/>
        <v/>
      </c>
      <c r="N477" s="405"/>
      <c r="O477" s="405"/>
      <c r="P477" s="405"/>
      <c r="Q477" s="405"/>
      <c r="R477" s="405"/>
      <c r="S477" s="405"/>
      <c r="T477" s="405"/>
      <c r="U477" s="405"/>
      <c r="V477" s="405"/>
      <c r="W477" s="405"/>
      <c r="X477" s="405"/>
      <c r="Y477" s="405"/>
      <c r="Z477" s="405"/>
    </row>
    <row r="478" spans="1:26" ht="15.75" customHeight="1">
      <c r="A478" s="460" t="s">
        <v>549</v>
      </c>
      <c r="B478" t="s">
        <v>3083</v>
      </c>
      <c r="C478" s="460" t="s">
        <v>3084</v>
      </c>
      <c r="D478" s="407" t="str">
        <f t="shared" si="29"/>
        <v xml:space="preserve">NCL New Caledonia </v>
      </c>
      <c r="E478" s="405" t="s">
        <v>3085</v>
      </c>
      <c r="F478" s="408" t="s">
        <v>3086</v>
      </c>
      <c r="G478" s="405" t="s">
        <v>3087</v>
      </c>
      <c r="H478" s="405" t="s">
        <v>3088</v>
      </c>
      <c r="I478" s="405" t="s">
        <v>3089</v>
      </c>
      <c r="J478" s="408" t="str">
        <f t="shared" si="27"/>
        <v>[pt]Neukaledonien</v>
      </c>
      <c r="K478" s="408" t="str">
        <f t="shared" si="28"/>
        <v>[gr]Neukaledonien</v>
      </c>
      <c r="L478" s="392" t="s">
        <v>549</v>
      </c>
      <c r="M478" s="409" t="str">
        <f t="shared" si="30"/>
        <v/>
      </c>
      <c r="N478" s="405"/>
      <c r="O478" s="405"/>
      <c r="P478" s="405"/>
      <c r="Q478" s="405"/>
      <c r="R478" s="405"/>
      <c r="S478" s="405"/>
      <c r="T478" s="405"/>
      <c r="U478" s="405"/>
      <c r="V478" s="405"/>
      <c r="W478" s="405"/>
      <c r="X478" s="405"/>
      <c r="Y478" s="405"/>
      <c r="Z478" s="405"/>
    </row>
    <row r="479" spans="1:26" ht="15.75" customHeight="1">
      <c r="A479" s="460" t="s">
        <v>551</v>
      </c>
      <c r="B479" t="s">
        <v>3090</v>
      </c>
      <c r="C479" s="460" t="s">
        <v>3091</v>
      </c>
      <c r="D479" s="407" t="str">
        <f t="shared" si="29"/>
        <v xml:space="preserve">NER Niger </v>
      </c>
      <c r="E479" s="405" t="s">
        <v>550</v>
      </c>
      <c r="F479" s="408" t="s">
        <v>3092</v>
      </c>
      <c r="G479" s="405" t="s">
        <v>3092</v>
      </c>
      <c r="H479" s="405" t="s">
        <v>3093</v>
      </c>
      <c r="I479" s="405" t="s">
        <v>550</v>
      </c>
      <c r="J479" s="408" t="str">
        <f t="shared" si="27"/>
        <v>[pt]Niger</v>
      </c>
      <c r="K479" s="408" t="str">
        <f t="shared" si="28"/>
        <v>[gr]Niger</v>
      </c>
      <c r="L479" s="392" t="s">
        <v>551</v>
      </c>
      <c r="M479" s="409" t="str">
        <f t="shared" si="30"/>
        <v/>
      </c>
      <c r="N479" s="405"/>
      <c r="O479" s="405"/>
      <c r="P479" s="405"/>
      <c r="Q479" s="405"/>
      <c r="R479" s="405"/>
      <c r="S479" s="405"/>
      <c r="T479" s="405"/>
      <c r="U479" s="405"/>
      <c r="V479" s="405"/>
      <c r="W479" s="405"/>
      <c r="X479" s="405"/>
      <c r="Y479" s="405"/>
      <c r="Z479" s="405"/>
    </row>
    <row r="480" spans="1:26" ht="15.75" customHeight="1">
      <c r="A480" s="460" t="s">
        <v>553</v>
      </c>
      <c r="B480" t="s">
        <v>3094</v>
      </c>
      <c r="C480" s="460" t="s">
        <v>3095</v>
      </c>
      <c r="D480" s="407" t="str">
        <f t="shared" si="29"/>
        <v xml:space="preserve">NGA Nigeria </v>
      </c>
      <c r="E480" s="405" t="s">
        <v>552</v>
      </c>
      <c r="F480" s="408" t="s">
        <v>3096</v>
      </c>
      <c r="G480" s="405" t="s">
        <v>3096</v>
      </c>
      <c r="H480" s="405" t="s">
        <v>552</v>
      </c>
      <c r="I480" s="405" t="s">
        <v>3097</v>
      </c>
      <c r="J480" s="408" t="str">
        <f t="shared" si="27"/>
        <v>[pt]Nigeria</v>
      </c>
      <c r="K480" s="408" t="str">
        <f t="shared" si="28"/>
        <v>[gr]Nigeria</v>
      </c>
      <c r="L480" s="392" t="s">
        <v>553</v>
      </c>
      <c r="M480" s="409" t="str">
        <f t="shared" si="30"/>
        <v/>
      </c>
      <c r="N480" s="405"/>
      <c r="O480" s="405"/>
      <c r="P480" s="405"/>
      <c r="Q480" s="405"/>
      <c r="R480" s="405"/>
      <c r="S480" s="405"/>
      <c r="T480" s="405"/>
      <c r="U480" s="405"/>
      <c r="V480" s="405"/>
      <c r="W480" s="405"/>
      <c r="X480" s="405"/>
      <c r="Y480" s="405"/>
      <c r="Z480" s="405"/>
    </row>
    <row r="481" spans="1:26" ht="15.75" customHeight="1">
      <c r="A481" s="460" t="s">
        <v>555</v>
      </c>
      <c r="B481" t="s">
        <v>3098</v>
      </c>
      <c r="C481" s="460" t="s">
        <v>3099</v>
      </c>
      <c r="D481" s="407" t="str">
        <f t="shared" si="29"/>
        <v xml:space="preserve">NIC Nicaragua </v>
      </c>
      <c r="E481" s="405" t="s">
        <v>554</v>
      </c>
      <c r="F481" s="408" t="s">
        <v>3100</v>
      </c>
      <c r="G481" s="405" t="s">
        <v>3100</v>
      </c>
      <c r="H481" s="405" t="s">
        <v>554</v>
      </c>
      <c r="I481" s="405" t="s">
        <v>554</v>
      </c>
      <c r="J481" s="408" t="str">
        <f t="shared" si="27"/>
        <v>[pt]Nicaragua</v>
      </c>
      <c r="K481" s="408" t="str">
        <f t="shared" si="28"/>
        <v>[gr]Nicaragua</v>
      </c>
      <c r="L481" s="392" t="s">
        <v>555</v>
      </c>
      <c r="M481" s="409" t="str">
        <f t="shared" si="30"/>
        <v/>
      </c>
      <c r="N481" s="405"/>
      <c r="O481" s="405"/>
      <c r="P481" s="405"/>
      <c r="Q481" s="405"/>
      <c r="R481" s="405"/>
      <c r="S481" s="405"/>
      <c r="T481" s="405"/>
      <c r="U481" s="405"/>
      <c r="V481" s="405"/>
      <c r="W481" s="405"/>
      <c r="X481" s="405"/>
      <c r="Y481" s="405"/>
      <c r="Z481" s="405"/>
    </row>
    <row r="482" spans="1:26" ht="15.75" customHeight="1">
      <c r="A482" s="460" t="s">
        <v>557</v>
      </c>
      <c r="B482" t="s">
        <v>3101</v>
      </c>
      <c r="C482" s="460" t="s">
        <v>3102</v>
      </c>
      <c r="D482" s="407" t="str">
        <f t="shared" si="29"/>
        <v xml:space="preserve">NLD Netherlands </v>
      </c>
      <c r="E482" s="405" t="s">
        <v>3103</v>
      </c>
      <c r="F482" s="408" t="s">
        <v>3104</v>
      </c>
      <c r="G482" s="405" t="s">
        <v>3105</v>
      </c>
      <c r="H482" s="405" t="s">
        <v>3106</v>
      </c>
      <c r="I482" s="405" t="s">
        <v>3107</v>
      </c>
      <c r="J482" s="408" t="str">
        <f t="shared" si="27"/>
        <v>[pt]Niederlande</v>
      </c>
      <c r="K482" s="408" t="str">
        <f t="shared" si="28"/>
        <v>[gr]Niederlande</v>
      </c>
      <c r="L482" s="392" t="s">
        <v>557</v>
      </c>
      <c r="M482" s="409" t="str">
        <f t="shared" si="30"/>
        <v/>
      </c>
      <c r="N482" s="405"/>
      <c r="O482" s="405"/>
      <c r="P482" s="405"/>
      <c r="Q482" s="405"/>
      <c r="R482" s="405"/>
      <c r="S482" s="405"/>
      <c r="T482" s="405"/>
      <c r="U482" s="405"/>
      <c r="V482" s="405"/>
      <c r="W482" s="405"/>
      <c r="X482" s="405"/>
      <c r="Y482" s="405"/>
      <c r="Z482" s="405"/>
    </row>
    <row r="483" spans="1:26" ht="15.75" customHeight="1">
      <c r="A483" s="460" t="s">
        <v>559</v>
      </c>
      <c r="B483" t="s">
        <v>3108</v>
      </c>
      <c r="C483" s="460" t="s">
        <v>3109</v>
      </c>
      <c r="D483" s="407" t="str">
        <f t="shared" si="29"/>
        <v xml:space="preserve">NOR Norway </v>
      </c>
      <c r="E483" s="405" t="s">
        <v>3110</v>
      </c>
      <c r="F483" s="408" t="s">
        <v>3111</v>
      </c>
      <c r="G483" s="405" t="s">
        <v>3112</v>
      </c>
      <c r="H483" s="405" t="s">
        <v>3113</v>
      </c>
      <c r="I483" s="405" t="s">
        <v>3114</v>
      </c>
      <c r="J483" s="408" t="str">
        <f t="shared" si="27"/>
        <v>[pt]Norwegen</v>
      </c>
      <c r="K483" s="408" t="str">
        <f t="shared" si="28"/>
        <v>[gr]Norwegen</v>
      </c>
      <c r="L483" s="392" t="s">
        <v>559</v>
      </c>
      <c r="M483" s="409" t="str">
        <f t="shared" si="30"/>
        <v/>
      </c>
      <c r="N483" s="405"/>
      <c r="O483" s="405"/>
      <c r="P483" s="405"/>
      <c r="Q483" s="405"/>
      <c r="R483" s="405"/>
      <c r="S483" s="405"/>
      <c r="T483" s="405"/>
      <c r="U483" s="405"/>
      <c r="V483" s="405"/>
      <c r="W483" s="405"/>
      <c r="X483" s="405"/>
      <c r="Y483" s="405"/>
      <c r="Z483" s="405"/>
    </row>
    <row r="484" spans="1:26" ht="15.75" customHeight="1">
      <c r="A484" s="460" t="s">
        <v>561</v>
      </c>
      <c r="B484" t="s">
        <v>3115</v>
      </c>
      <c r="C484" s="460" t="s">
        <v>3116</v>
      </c>
      <c r="D484" s="407" t="str">
        <f t="shared" si="29"/>
        <v xml:space="preserve">NPL Nepal </v>
      </c>
      <c r="E484" s="405" t="s">
        <v>560</v>
      </c>
      <c r="F484" s="408" t="s">
        <v>3117</v>
      </c>
      <c r="G484" s="405" t="s">
        <v>3117</v>
      </c>
      <c r="H484" s="405" t="s">
        <v>560</v>
      </c>
      <c r="I484" s="405" t="s">
        <v>3118</v>
      </c>
      <c r="J484" s="408" t="str">
        <f t="shared" si="27"/>
        <v>[pt]Nepal</v>
      </c>
      <c r="K484" s="408" t="str">
        <f t="shared" si="28"/>
        <v>[gr]Nepal</v>
      </c>
      <c r="L484" s="392" t="s">
        <v>561</v>
      </c>
      <c r="M484" s="409" t="str">
        <f t="shared" si="30"/>
        <v/>
      </c>
      <c r="N484" s="405"/>
      <c r="O484" s="405"/>
      <c r="P484" s="405"/>
      <c r="Q484" s="405"/>
      <c r="R484" s="405"/>
      <c r="S484" s="405"/>
      <c r="T484" s="405"/>
      <c r="U484" s="405"/>
      <c r="V484" s="405"/>
      <c r="W484" s="405"/>
      <c r="X484" s="405"/>
      <c r="Y484" s="405"/>
      <c r="Z484" s="405"/>
    </row>
    <row r="485" spans="1:26" ht="15.75" customHeight="1">
      <c r="A485" s="460" t="s">
        <v>563</v>
      </c>
      <c r="B485" t="s">
        <v>3119</v>
      </c>
      <c r="C485" s="460" t="s">
        <v>3120</v>
      </c>
      <c r="D485" s="407" t="str">
        <f t="shared" si="29"/>
        <v xml:space="preserve">NRU Nauru </v>
      </c>
      <c r="E485" s="405" t="s">
        <v>562</v>
      </c>
      <c r="F485" s="408" t="s">
        <v>3121</v>
      </c>
      <c r="G485" s="405" t="s">
        <v>3121</v>
      </c>
      <c r="H485" s="405" t="s">
        <v>562</v>
      </c>
      <c r="I485" s="405" t="s">
        <v>562</v>
      </c>
      <c r="J485" s="408" t="str">
        <f t="shared" si="27"/>
        <v>[pt]Nauru</v>
      </c>
      <c r="K485" s="408" t="str">
        <f t="shared" si="28"/>
        <v>[gr]Nauru</v>
      </c>
      <c r="L485" s="392" t="s">
        <v>563</v>
      </c>
      <c r="M485" s="409" t="str">
        <f t="shared" si="30"/>
        <v/>
      </c>
      <c r="N485" s="405"/>
      <c r="O485" s="405"/>
      <c r="P485" s="405"/>
      <c r="Q485" s="405"/>
      <c r="R485" s="405"/>
      <c r="S485" s="405"/>
      <c r="T485" s="405"/>
      <c r="U485" s="405"/>
      <c r="V485" s="405"/>
      <c r="W485" s="405"/>
      <c r="X485" s="405"/>
      <c r="Y485" s="405"/>
      <c r="Z485" s="405"/>
    </row>
    <row r="486" spans="1:26" ht="15.75" customHeight="1">
      <c r="A486" s="460" t="s">
        <v>565</v>
      </c>
      <c r="B486" t="s">
        <v>3122</v>
      </c>
      <c r="C486" s="460" t="s">
        <v>3123</v>
      </c>
      <c r="D486" s="407" t="str">
        <f t="shared" si="29"/>
        <v xml:space="preserve">NZL New Zealand </v>
      </c>
      <c r="E486" s="405" t="s">
        <v>3124</v>
      </c>
      <c r="F486" s="408" t="s">
        <v>3125</v>
      </c>
      <c r="G486" s="405" t="s">
        <v>3126</v>
      </c>
      <c r="H486" s="405" t="s">
        <v>3127</v>
      </c>
      <c r="I486" s="405" t="s">
        <v>3128</v>
      </c>
      <c r="J486" s="408" t="str">
        <f t="shared" si="27"/>
        <v>[pt]Neuseeland</v>
      </c>
      <c r="K486" s="408" t="str">
        <f t="shared" si="28"/>
        <v>[gr]Neuseeland</v>
      </c>
      <c r="L486" s="392" t="s">
        <v>565</v>
      </c>
      <c r="M486" s="409" t="str">
        <f t="shared" si="30"/>
        <v/>
      </c>
      <c r="N486" s="405"/>
      <c r="O486" s="405"/>
      <c r="P486" s="405"/>
      <c r="Q486" s="405"/>
      <c r="R486" s="405"/>
      <c r="S486" s="405"/>
      <c r="T486" s="405"/>
      <c r="U486" s="405"/>
      <c r="V486" s="405"/>
      <c r="W486" s="405"/>
      <c r="X486" s="405"/>
      <c r="Y486" s="405"/>
      <c r="Z486" s="405"/>
    </row>
    <row r="487" spans="1:26" ht="15.75" customHeight="1">
      <c r="A487" s="460" t="s">
        <v>567</v>
      </c>
      <c r="B487" t="s">
        <v>3129</v>
      </c>
      <c r="C487" s="460" t="s">
        <v>3130</v>
      </c>
      <c r="D487" s="407" t="str">
        <f t="shared" si="29"/>
        <v xml:space="preserve">OMN Oman </v>
      </c>
      <c r="E487" s="405" t="s">
        <v>566</v>
      </c>
      <c r="F487" s="408" t="s">
        <v>3131</v>
      </c>
      <c r="G487" s="405" t="s">
        <v>3131</v>
      </c>
      <c r="H487" s="405" t="s">
        <v>3132</v>
      </c>
      <c r="I487" s="405" t="s">
        <v>566</v>
      </c>
      <c r="J487" s="408" t="str">
        <f t="shared" si="27"/>
        <v>[pt]Oman</v>
      </c>
      <c r="K487" s="408" t="str">
        <f t="shared" si="28"/>
        <v>[gr]Oman</v>
      </c>
      <c r="L487" s="392" t="s">
        <v>567</v>
      </c>
      <c r="M487" s="409" t="str">
        <f t="shared" si="30"/>
        <v/>
      </c>
      <c r="N487" s="405"/>
      <c r="O487" s="405"/>
      <c r="P487" s="405"/>
      <c r="Q487" s="405"/>
      <c r="R487" s="405"/>
      <c r="S487" s="405"/>
      <c r="T487" s="405"/>
      <c r="U487" s="405"/>
      <c r="V487" s="405"/>
      <c r="W487" s="405"/>
      <c r="X487" s="405"/>
      <c r="Y487" s="405"/>
      <c r="Z487" s="405"/>
    </row>
    <row r="488" spans="1:26" ht="15.75" customHeight="1">
      <c r="A488" s="460" t="s">
        <v>569</v>
      </c>
      <c r="B488" t="s">
        <v>3133</v>
      </c>
      <c r="C488" s="460" t="s">
        <v>3134</v>
      </c>
      <c r="D488" s="407" t="str">
        <f t="shared" si="29"/>
        <v xml:space="preserve">PAK Pakistan </v>
      </c>
      <c r="E488" s="405" t="s">
        <v>568</v>
      </c>
      <c r="F488" s="408" t="s">
        <v>3135</v>
      </c>
      <c r="G488" s="405" t="s">
        <v>3135</v>
      </c>
      <c r="H488" s="405" t="s">
        <v>3136</v>
      </c>
      <c r="I488" s="405" t="s">
        <v>568</v>
      </c>
      <c r="J488" s="408" t="str">
        <f t="shared" si="27"/>
        <v>[pt]Pakistan</v>
      </c>
      <c r="K488" s="408" t="str">
        <f t="shared" si="28"/>
        <v>[gr]Pakistan</v>
      </c>
      <c r="L488" s="392" t="s">
        <v>569</v>
      </c>
      <c r="M488" s="409" t="str">
        <f t="shared" si="30"/>
        <v/>
      </c>
      <c r="N488" s="405"/>
      <c r="O488" s="405"/>
      <c r="P488" s="405"/>
      <c r="Q488" s="405"/>
      <c r="R488" s="405"/>
      <c r="S488" s="405"/>
      <c r="T488" s="405"/>
      <c r="U488" s="405"/>
      <c r="V488" s="405"/>
      <c r="W488" s="405"/>
      <c r="X488" s="405"/>
      <c r="Y488" s="405"/>
      <c r="Z488" s="405"/>
    </row>
    <row r="489" spans="1:26" ht="15.75" customHeight="1">
      <c r="A489" s="460" t="s">
        <v>571</v>
      </c>
      <c r="B489" t="s">
        <v>3137</v>
      </c>
      <c r="C489" s="460" t="s">
        <v>3138</v>
      </c>
      <c r="D489" s="407" t="str">
        <f t="shared" si="29"/>
        <v xml:space="preserve">PAN Panama </v>
      </c>
      <c r="E489" s="405" t="s">
        <v>570</v>
      </c>
      <c r="F489" s="408" t="s">
        <v>3139</v>
      </c>
      <c r="G489" s="405" t="s">
        <v>3140</v>
      </c>
      <c r="H489" s="405" t="s">
        <v>3141</v>
      </c>
      <c r="I489" s="405" t="s">
        <v>570</v>
      </c>
      <c r="J489" s="408" t="str">
        <f t="shared" si="27"/>
        <v>[pt]Panama</v>
      </c>
      <c r="K489" s="408" t="str">
        <f t="shared" si="28"/>
        <v>[gr]Panama</v>
      </c>
      <c r="L489" s="392" t="s">
        <v>571</v>
      </c>
      <c r="M489" s="409" t="str">
        <f t="shared" si="30"/>
        <v/>
      </c>
      <c r="N489" s="405"/>
      <c r="O489" s="405"/>
      <c r="P489" s="405"/>
      <c r="Q489" s="405"/>
      <c r="R489" s="405"/>
      <c r="S489" s="405"/>
      <c r="T489" s="405"/>
      <c r="U489" s="405"/>
      <c r="V489" s="405"/>
      <c r="W489" s="405"/>
      <c r="X489" s="405"/>
      <c r="Y489" s="405"/>
      <c r="Z489" s="405"/>
    </row>
    <row r="490" spans="1:26" ht="15.75" customHeight="1">
      <c r="A490" s="460" t="s">
        <v>573</v>
      </c>
      <c r="B490" t="s">
        <v>3142</v>
      </c>
      <c r="C490" s="460" t="s">
        <v>3143</v>
      </c>
      <c r="D490" s="407" t="str">
        <f t="shared" si="29"/>
        <v xml:space="preserve">PER Peru </v>
      </c>
      <c r="E490" s="405" t="s">
        <v>572</v>
      </c>
      <c r="F490" s="408" t="s">
        <v>3144</v>
      </c>
      <c r="G490" s="405" t="s">
        <v>3145</v>
      </c>
      <c r="H490" s="405" t="s">
        <v>3146</v>
      </c>
      <c r="I490" s="405" t="s">
        <v>3147</v>
      </c>
      <c r="J490" s="408" t="str">
        <f t="shared" si="27"/>
        <v>[pt]Peru</v>
      </c>
      <c r="K490" s="408" t="str">
        <f t="shared" si="28"/>
        <v>[gr]Peru</v>
      </c>
      <c r="L490" s="392" t="s">
        <v>573</v>
      </c>
      <c r="M490" s="409" t="str">
        <f t="shared" si="30"/>
        <v/>
      </c>
      <c r="N490" s="405"/>
      <c r="O490" s="405"/>
      <c r="P490" s="405"/>
      <c r="Q490" s="405"/>
      <c r="R490" s="405"/>
      <c r="S490" s="405"/>
      <c r="T490" s="405"/>
      <c r="U490" s="405"/>
      <c r="V490" s="405"/>
      <c r="W490" s="405"/>
      <c r="X490" s="405"/>
      <c r="Y490" s="405"/>
      <c r="Z490" s="405"/>
    </row>
    <row r="491" spans="1:26" ht="15.75" customHeight="1">
      <c r="A491" s="460" t="s">
        <v>575</v>
      </c>
      <c r="B491" t="s">
        <v>3148</v>
      </c>
      <c r="C491" s="460" t="s">
        <v>3149</v>
      </c>
      <c r="D491" s="407" t="str">
        <f t="shared" si="29"/>
        <v xml:space="preserve">PHL Philippines </v>
      </c>
      <c r="E491" s="405" t="s">
        <v>3150</v>
      </c>
      <c r="F491" s="408" t="s">
        <v>3151</v>
      </c>
      <c r="G491" s="405" t="s">
        <v>3152</v>
      </c>
      <c r="H491" s="405" t="s">
        <v>3153</v>
      </c>
      <c r="I491" s="405" t="s">
        <v>574</v>
      </c>
      <c r="J491" s="408" t="str">
        <f t="shared" si="27"/>
        <v>[pt]Philippinen</v>
      </c>
      <c r="K491" s="408" t="str">
        <f t="shared" si="28"/>
        <v>[gr]Philippinen</v>
      </c>
      <c r="L491" s="392" t="s">
        <v>575</v>
      </c>
      <c r="M491" s="409" t="str">
        <f t="shared" si="30"/>
        <v/>
      </c>
      <c r="N491" s="405"/>
      <c r="O491" s="405"/>
      <c r="P491" s="405"/>
      <c r="Q491" s="405"/>
      <c r="R491" s="405"/>
      <c r="S491" s="405"/>
      <c r="T491" s="405"/>
      <c r="U491" s="405"/>
      <c r="V491" s="405"/>
      <c r="W491" s="405"/>
      <c r="X491" s="405"/>
      <c r="Y491" s="405"/>
      <c r="Z491" s="405"/>
    </row>
    <row r="492" spans="1:26" ht="15.75" customHeight="1">
      <c r="A492" s="460" t="s">
        <v>577</v>
      </c>
      <c r="B492" t="s">
        <v>3154</v>
      </c>
      <c r="C492" s="460" t="s">
        <v>3155</v>
      </c>
      <c r="D492" s="407" t="str">
        <f t="shared" si="29"/>
        <v xml:space="preserve">PLW Palau </v>
      </c>
      <c r="E492" s="405" t="s">
        <v>576</v>
      </c>
      <c r="F492" s="408" t="s">
        <v>3156</v>
      </c>
      <c r="G492" s="405" t="s">
        <v>3156</v>
      </c>
      <c r="H492" s="405" t="s">
        <v>3157</v>
      </c>
      <c r="I492" s="405" t="s">
        <v>3157</v>
      </c>
      <c r="J492" s="408" t="str">
        <f t="shared" si="27"/>
        <v>[pt]Palau</v>
      </c>
      <c r="K492" s="408" t="str">
        <f t="shared" si="28"/>
        <v>[gr]Palau</v>
      </c>
      <c r="L492" s="392" t="s">
        <v>577</v>
      </c>
      <c r="M492" s="409" t="str">
        <f t="shared" si="30"/>
        <v/>
      </c>
      <c r="N492" s="405"/>
      <c r="O492" s="405"/>
      <c r="P492" s="405"/>
      <c r="Q492" s="405"/>
      <c r="R492" s="405"/>
      <c r="S492" s="405"/>
      <c r="T492" s="405"/>
      <c r="U492" s="405"/>
      <c r="V492" s="405"/>
      <c r="W492" s="405"/>
      <c r="X492" s="405"/>
      <c r="Y492" s="405"/>
      <c r="Z492" s="405"/>
    </row>
    <row r="493" spans="1:26" ht="15.75" customHeight="1">
      <c r="A493" s="460" t="s">
        <v>579</v>
      </c>
      <c r="B493" t="s">
        <v>3158</v>
      </c>
      <c r="C493" s="460" t="s">
        <v>3159</v>
      </c>
      <c r="D493" s="407" t="str">
        <f t="shared" si="29"/>
        <v xml:space="preserve">PNG Papua New Guinea </v>
      </c>
      <c r="E493" s="405" t="s">
        <v>3160</v>
      </c>
      <c r="F493" s="408" t="s">
        <v>3161</v>
      </c>
      <c r="G493" s="405" t="s">
        <v>3162</v>
      </c>
      <c r="H493" s="405" t="s">
        <v>3163</v>
      </c>
      <c r="I493" s="405" t="s">
        <v>3164</v>
      </c>
      <c r="J493" s="408" t="str">
        <f t="shared" si="27"/>
        <v>[pt]Papua-Neuguinea</v>
      </c>
      <c r="K493" s="408" t="str">
        <f t="shared" si="28"/>
        <v>[gr]Papua-Neuguinea</v>
      </c>
      <c r="L493" s="392" t="s">
        <v>579</v>
      </c>
      <c r="M493" s="409" t="str">
        <f t="shared" si="30"/>
        <v/>
      </c>
      <c r="N493" s="405"/>
      <c r="O493" s="405"/>
      <c r="P493" s="405"/>
      <c r="Q493" s="405"/>
      <c r="R493" s="405"/>
      <c r="S493" s="405"/>
      <c r="T493" s="405"/>
      <c r="U493" s="405"/>
      <c r="V493" s="405"/>
      <c r="W493" s="405"/>
      <c r="X493" s="405"/>
      <c r="Y493" s="405"/>
      <c r="Z493" s="405"/>
    </row>
    <row r="494" spans="1:26" ht="15.75" customHeight="1">
      <c r="A494" s="460" t="s">
        <v>581</v>
      </c>
      <c r="B494" t="s">
        <v>3165</v>
      </c>
      <c r="C494" s="460" t="s">
        <v>3166</v>
      </c>
      <c r="D494" s="407" t="str">
        <f t="shared" si="29"/>
        <v xml:space="preserve">POL Poland </v>
      </c>
      <c r="E494" s="405" t="s">
        <v>3167</v>
      </c>
      <c r="F494" s="408" t="s">
        <v>3168</v>
      </c>
      <c r="G494" s="405" t="s">
        <v>3169</v>
      </c>
      <c r="H494" s="405" t="s">
        <v>3170</v>
      </c>
      <c r="I494" s="405" t="s">
        <v>3171</v>
      </c>
      <c r="J494" s="408" t="str">
        <f t="shared" si="27"/>
        <v>[pt]Polen</v>
      </c>
      <c r="K494" s="408" t="str">
        <f t="shared" si="28"/>
        <v>[gr]Polen</v>
      </c>
      <c r="L494" s="392" t="s">
        <v>581</v>
      </c>
      <c r="M494" s="409" t="str">
        <f t="shared" si="30"/>
        <v/>
      </c>
      <c r="N494" s="405"/>
      <c r="O494" s="405"/>
      <c r="P494" s="405"/>
      <c r="Q494" s="405"/>
      <c r="R494" s="405"/>
      <c r="S494" s="405"/>
      <c r="T494" s="405"/>
      <c r="U494" s="405"/>
      <c r="V494" s="405"/>
      <c r="W494" s="405"/>
      <c r="X494" s="405"/>
      <c r="Y494" s="405"/>
      <c r="Z494" s="405"/>
    </row>
    <row r="495" spans="1:26" ht="15.75" customHeight="1">
      <c r="A495" s="460" t="s">
        <v>583</v>
      </c>
      <c r="B495" t="s">
        <v>3172</v>
      </c>
      <c r="C495" s="460" t="s">
        <v>3173</v>
      </c>
      <c r="D495" s="407" t="str">
        <f t="shared" si="29"/>
        <v xml:space="preserve">PRI Puerto Rico </v>
      </c>
      <c r="E495" s="405" t="s">
        <v>582</v>
      </c>
      <c r="F495" s="408" t="s">
        <v>3174</v>
      </c>
      <c r="G495" s="405" t="s">
        <v>3175</v>
      </c>
      <c r="H495" s="405" t="s">
        <v>582</v>
      </c>
      <c r="I495" s="405" t="s">
        <v>582</v>
      </c>
      <c r="J495" s="408" t="str">
        <f t="shared" si="27"/>
        <v>[pt]Puerto Rico</v>
      </c>
      <c r="K495" s="408" t="str">
        <f t="shared" si="28"/>
        <v>[gr]Puerto Rico</v>
      </c>
      <c r="L495" s="392" t="s">
        <v>583</v>
      </c>
      <c r="M495" s="409" t="str">
        <f t="shared" si="30"/>
        <v/>
      </c>
      <c r="N495" s="405"/>
      <c r="O495" s="405"/>
      <c r="P495" s="405"/>
      <c r="Q495" s="405"/>
      <c r="R495" s="405"/>
      <c r="S495" s="405"/>
      <c r="T495" s="405"/>
      <c r="U495" s="405"/>
      <c r="V495" s="405"/>
      <c r="W495" s="405"/>
      <c r="X495" s="405"/>
      <c r="Y495" s="405"/>
      <c r="Z495" s="405"/>
    </row>
    <row r="496" spans="1:26" ht="15.75" customHeight="1">
      <c r="A496" s="460" t="s">
        <v>585</v>
      </c>
      <c r="B496" t="s">
        <v>3176</v>
      </c>
      <c r="C496" s="460" t="s">
        <v>3177</v>
      </c>
      <c r="D496" s="407" t="str">
        <f t="shared" si="29"/>
        <v xml:space="preserve">PRK Korea, Democratic People's Republic of </v>
      </c>
      <c r="E496" s="405" t="s">
        <v>3178</v>
      </c>
      <c r="F496" s="408" t="s">
        <v>3179</v>
      </c>
      <c r="G496" s="405" t="s">
        <v>3180</v>
      </c>
      <c r="H496" s="405" t="s">
        <v>3181</v>
      </c>
      <c r="I496" s="405" t="s">
        <v>3182</v>
      </c>
      <c r="J496" s="408" t="str">
        <f t="shared" si="27"/>
        <v>[pt]Korea, Demokratische Volksrepublik (Nordkorea)</v>
      </c>
      <c r="K496" s="408" t="str">
        <f t="shared" si="28"/>
        <v>[gr]Korea, Demokratische Volksrepublik (Nordkorea)</v>
      </c>
      <c r="L496" s="392" t="s">
        <v>585</v>
      </c>
      <c r="M496" s="409" t="str">
        <f t="shared" si="30"/>
        <v/>
      </c>
      <c r="N496" s="405"/>
      <c r="O496" s="405"/>
      <c r="P496" s="405"/>
      <c r="Q496" s="405"/>
      <c r="R496" s="405"/>
      <c r="S496" s="405"/>
      <c r="T496" s="405"/>
      <c r="U496" s="405"/>
      <c r="V496" s="405"/>
      <c r="W496" s="405"/>
      <c r="X496" s="405"/>
      <c r="Y496" s="405"/>
      <c r="Z496" s="405"/>
    </row>
    <row r="497" spans="1:26" ht="15.75" customHeight="1">
      <c r="A497" s="460" t="s">
        <v>587</v>
      </c>
      <c r="B497" t="s">
        <v>3183</v>
      </c>
      <c r="C497" s="460" t="s">
        <v>3184</v>
      </c>
      <c r="D497" s="407" t="str">
        <f t="shared" si="29"/>
        <v xml:space="preserve">PRT Portugal </v>
      </c>
      <c r="E497" s="405" t="s">
        <v>586</v>
      </c>
      <c r="F497" s="408" t="s">
        <v>3185</v>
      </c>
      <c r="G497" s="405" t="s">
        <v>3186</v>
      </c>
      <c r="H497" s="405" t="s">
        <v>586</v>
      </c>
      <c r="I497" s="405" t="s">
        <v>586</v>
      </c>
      <c r="J497" s="408" t="str">
        <f t="shared" si="27"/>
        <v>[pt]Portugal</v>
      </c>
      <c r="K497" s="408" t="str">
        <f t="shared" si="28"/>
        <v>[gr]Portugal</v>
      </c>
      <c r="L497" s="392" t="s">
        <v>587</v>
      </c>
      <c r="M497" s="409" t="str">
        <f t="shared" si="30"/>
        <v/>
      </c>
      <c r="N497" s="405"/>
      <c r="O497" s="405"/>
      <c r="P497" s="405"/>
      <c r="Q497" s="405"/>
      <c r="R497" s="405"/>
      <c r="S497" s="405"/>
      <c r="T497" s="405"/>
      <c r="U497" s="405"/>
      <c r="V497" s="405"/>
      <c r="W497" s="405"/>
      <c r="X497" s="405"/>
      <c r="Y497" s="405"/>
      <c r="Z497" s="405"/>
    </row>
    <row r="498" spans="1:26" ht="15.75" customHeight="1">
      <c r="A498" s="460" t="s">
        <v>589</v>
      </c>
      <c r="B498" t="s">
        <v>3187</v>
      </c>
      <c r="C498" s="460" t="s">
        <v>3188</v>
      </c>
      <c r="D498" s="407" t="str">
        <f t="shared" si="29"/>
        <v xml:space="preserve">PRY Paraguay </v>
      </c>
      <c r="E498" s="405" t="s">
        <v>588</v>
      </c>
      <c r="F498" s="408" t="s">
        <v>3189</v>
      </c>
      <c r="G498" s="405" t="s">
        <v>3189</v>
      </c>
      <c r="H498" s="405" t="s">
        <v>588</v>
      </c>
      <c r="I498" s="405" t="s">
        <v>588</v>
      </c>
      <c r="J498" s="408" t="str">
        <f t="shared" si="27"/>
        <v>[pt]Paraguay</v>
      </c>
      <c r="K498" s="408" t="str">
        <f t="shared" si="28"/>
        <v>[gr]Paraguay</v>
      </c>
      <c r="L498" s="392" t="s">
        <v>589</v>
      </c>
      <c r="M498" s="409" t="str">
        <f t="shared" si="30"/>
        <v/>
      </c>
      <c r="N498" s="405"/>
      <c r="O498" s="405"/>
      <c r="P498" s="405"/>
      <c r="Q498" s="405"/>
      <c r="R498" s="405"/>
      <c r="S498" s="405"/>
      <c r="T498" s="405"/>
      <c r="U498" s="405"/>
      <c r="V498" s="405"/>
      <c r="W498" s="405"/>
      <c r="X498" s="405"/>
      <c r="Y498" s="405"/>
      <c r="Z498" s="405"/>
    </row>
    <row r="499" spans="1:26" ht="15.75" customHeight="1">
      <c r="A499" s="460" t="s">
        <v>591</v>
      </c>
      <c r="B499" t="s">
        <v>3190</v>
      </c>
      <c r="C499" s="460" t="s">
        <v>3191</v>
      </c>
      <c r="D499" s="407" t="str">
        <f t="shared" si="29"/>
        <v xml:space="preserve">PSE Palestinian Territory, Occupied </v>
      </c>
      <c r="E499" s="405" t="s">
        <v>3192</v>
      </c>
      <c r="F499" s="408" t="s">
        <v>3193</v>
      </c>
      <c r="G499" s="405" t="s">
        <v>3194</v>
      </c>
      <c r="H499" s="405" t="s">
        <v>3195</v>
      </c>
      <c r="I499" s="405" t="s">
        <v>3196</v>
      </c>
      <c r="J499" s="408" t="str">
        <f t="shared" si="27"/>
        <v>[pt]Palästinensische Autonomiegebiete</v>
      </c>
      <c r="K499" s="408" t="str">
        <f t="shared" si="28"/>
        <v>[gr]Palästinensische Autonomiegebiete</v>
      </c>
      <c r="L499" s="392" t="s">
        <v>591</v>
      </c>
      <c r="M499" s="409" t="str">
        <f t="shared" si="30"/>
        <v/>
      </c>
      <c r="N499" s="405"/>
      <c r="O499" s="405"/>
      <c r="P499" s="405"/>
      <c r="Q499" s="405"/>
      <c r="R499" s="405"/>
      <c r="S499" s="405"/>
      <c r="T499" s="405"/>
      <c r="U499" s="405"/>
      <c r="V499" s="405"/>
      <c r="W499" s="405"/>
      <c r="X499" s="405"/>
      <c r="Y499" s="405"/>
      <c r="Z499" s="405"/>
    </row>
    <row r="500" spans="1:26" ht="15.75" customHeight="1">
      <c r="A500" s="460" t="s">
        <v>593</v>
      </c>
      <c r="B500" t="s">
        <v>3197</v>
      </c>
      <c r="C500" s="460" t="s">
        <v>3198</v>
      </c>
      <c r="D500" s="407" t="str">
        <f t="shared" si="29"/>
        <v xml:space="preserve">PYF French Polynesia </v>
      </c>
      <c r="E500" s="405" t="s">
        <v>3199</v>
      </c>
      <c r="F500" s="408" t="s">
        <v>3200</v>
      </c>
      <c r="G500" s="405" t="s">
        <v>3201</v>
      </c>
      <c r="H500" s="405" t="s">
        <v>3202</v>
      </c>
      <c r="I500" s="405" t="s">
        <v>3203</v>
      </c>
      <c r="J500" s="408" t="str">
        <f t="shared" si="27"/>
        <v>[pt]Französisch-Polynesien</v>
      </c>
      <c r="K500" s="408" t="str">
        <f t="shared" si="28"/>
        <v>[gr]Französisch-Polynesien</v>
      </c>
      <c r="L500" s="392" t="s">
        <v>593</v>
      </c>
      <c r="M500" s="409" t="str">
        <f t="shared" si="30"/>
        <v/>
      </c>
      <c r="N500" s="405"/>
      <c r="O500" s="405"/>
      <c r="P500" s="405"/>
      <c r="Q500" s="405"/>
      <c r="R500" s="405"/>
      <c r="S500" s="405"/>
      <c r="T500" s="405"/>
      <c r="U500" s="405"/>
      <c r="V500" s="405"/>
      <c r="W500" s="405"/>
      <c r="X500" s="405"/>
      <c r="Y500" s="405"/>
      <c r="Z500" s="405"/>
    </row>
    <row r="501" spans="1:26" ht="15.75" customHeight="1">
      <c r="A501" s="460" t="s">
        <v>595</v>
      </c>
      <c r="B501" t="s">
        <v>3204</v>
      </c>
      <c r="C501" s="460" t="s">
        <v>3205</v>
      </c>
      <c r="D501" s="407" t="str">
        <f t="shared" si="29"/>
        <v xml:space="preserve">QAT Qatar </v>
      </c>
      <c r="E501" s="405" t="s">
        <v>3206</v>
      </c>
      <c r="F501" s="408" t="s">
        <v>3207</v>
      </c>
      <c r="G501" s="405" t="s">
        <v>3207</v>
      </c>
      <c r="H501" s="405" t="s">
        <v>3208</v>
      </c>
      <c r="I501" s="405" t="s">
        <v>594</v>
      </c>
      <c r="J501" s="408" t="str">
        <f t="shared" si="27"/>
        <v>[pt]Katar</v>
      </c>
      <c r="K501" s="408" t="str">
        <f t="shared" si="28"/>
        <v>[gr]Katar</v>
      </c>
      <c r="L501" s="392" t="s">
        <v>595</v>
      </c>
      <c r="M501" s="409" t="str">
        <f t="shared" si="30"/>
        <v/>
      </c>
      <c r="N501" s="405"/>
      <c r="O501" s="405"/>
      <c r="P501" s="405"/>
      <c r="Q501" s="405"/>
      <c r="R501" s="405"/>
      <c r="S501" s="405"/>
      <c r="T501" s="405"/>
      <c r="U501" s="405"/>
      <c r="V501" s="405"/>
      <c r="W501" s="405"/>
      <c r="X501" s="405"/>
      <c r="Y501" s="405"/>
      <c r="Z501" s="405"/>
    </row>
    <row r="502" spans="1:26" ht="15.75" customHeight="1">
      <c r="A502" s="460" t="s">
        <v>597</v>
      </c>
      <c r="B502" t="s">
        <v>3209</v>
      </c>
      <c r="C502" s="460" t="s">
        <v>3210</v>
      </c>
      <c r="D502" s="407" t="str">
        <f t="shared" si="29"/>
        <v xml:space="preserve">ROU Romania </v>
      </c>
      <c r="E502" s="405" t="s">
        <v>3211</v>
      </c>
      <c r="F502" s="408" t="s">
        <v>3212</v>
      </c>
      <c r="G502" s="405" t="s">
        <v>3212</v>
      </c>
      <c r="H502" s="405" t="s">
        <v>3213</v>
      </c>
      <c r="I502" s="405" t="s">
        <v>3214</v>
      </c>
      <c r="J502" s="408" t="str">
        <f t="shared" si="27"/>
        <v>[pt]Rumänien</v>
      </c>
      <c r="K502" s="408" t="str">
        <f t="shared" si="28"/>
        <v>[gr]Rumänien</v>
      </c>
      <c r="L502" s="392" t="s">
        <v>597</v>
      </c>
      <c r="M502" s="409" t="str">
        <f t="shared" si="30"/>
        <v/>
      </c>
      <c r="N502" s="405"/>
      <c r="O502" s="405"/>
      <c r="P502" s="405"/>
      <c r="Q502" s="405"/>
      <c r="R502" s="405"/>
      <c r="S502" s="405"/>
      <c r="T502" s="405"/>
      <c r="U502" s="405"/>
      <c r="V502" s="405"/>
      <c r="W502" s="405"/>
      <c r="X502" s="405"/>
      <c r="Y502" s="405"/>
      <c r="Z502" s="405"/>
    </row>
    <row r="503" spans="1:26" ht="15.75" customHeight="1">
      <c r="A503" s="460" t="s">
        <v>599</v>
      </c>
      <c r="B503" t="s">
        <v>3215</v>
      </c>
      <c r="C503" s="460" t="s">
        <v>3216</v>
      </c>
      <c r="D503" s="407" t="str">
        <f t="shared" si="29"/>
        <v xml:space="preserve">RUS Russian Federation </v>
      </c>
      <c r="E503" s="405" t="s">
        <v>3217</v>
      </c>
      <c r="F503" s="408" t="s">
        <v>3218</v>
      </c>
      <c r="G503" s="405" t="s">
        <v>3219</v>
      </c>
      <c r="H503" s="405" t="s">
        <v>3220</v>
      </c>
      <c r="I503" s="405" t="s">
        <v>3221</v>
      </c>
      <c r="J503" s="408" t="str">
        <f t="shared" si="27"/>
        <v>[pt]Russische Föderation</v>
      </c>
      <c r="K503" s="408" t="str">
        <f t="shared" si="28"/>
        <v>[gr]Russische Föderation</v>
      </c>
      <c r="L503" s="392" t="s">
        <v>599</v>
      </c>
      <c r="M503" s="409" t="str">
        <f t="shared" si="30"/>
        <v/>
      </c>
      <c r="N503" s="405"/>
      <c r="O503" s="405"/>
      <c r="P503" s="405"/>
      <c r="Q503" s="405"/>
      <c r="R503" s="405"/>
      <c r="S503" s="405"/>
      <c r="T503" s="405"/>
      <c r="U503" s="405"/>
      <c r="V503" s="405"/>
      <c r="W503" s="405"/>
      <c r="X503" s="405"/>
      <c r="Y503" s="405"/>
      <c r="Z503" s="405"/>
    </row>
    <row r="504" spans="1:26" ht="15.75" customHeight="1">
      <c r="A504" s="460" t="s">
        <v>601</v>
      </c>
      <c r="B504" t="s">
        <v>3222</v>
      </c>
      <c r="C504" s="460" t="s">
        <v>3223</v>
      </c>
      <c r="D504" s="407" t="str">
        <f t="shared" si="29"/>
        <v xml:space="preserve">RWA Rwanda </v>
      </c>
      <c r="E504" s="405" t="s">
        <v>3224</v>
      </c>
      <c r="F504" s="408" t="s">
        <v>3225</v>
      </c>
      <c r="G504" s="405" t="s">
        <v>3226</v>
      </c>
      <c r="H504" s="405" t="s">
        <v>3224</v>
      </c>
      <c r="I504" s="405" t="s">
        <v>600</v>
      </c>
      <c r="J504" s="408" t="str">
        <f t="shared" si="27"/>
        <v>[pt]Ruanda</v>
      </c>
      <c r="K504" s="408" t="str">
        <f t="shared" si="28"/>
        <v>[gr]Ruanda</v>
      </c>
      <c r="L504" s="392" t="s">
        <v>601</v>
      </c>
      <c r="M504" s="409" t="str">
        <f t="shared" si="30"/>
        <v/>
      </c>
      <c r="N504" s="405"/>
      <c r="O504" s="405"/>
      <c r="P504" s="405"/>
      <c r="Q504" s="405"/>
      <c r="R504" s="405"/>
      <c r="S504" s="405"/>
      <c r="T504" s="405"/>
      <c r="U504" s="405"/>
      <c r="V504" s="405"/>
      <c r="W504" s="405"/>
      <c r="X504" s="405"/>
      <c r="Y504" s="405"/>
      <c r="Z504" s="405"/>
    </row>
    <row r="505" spans="1:26" ht="15.75" customHeight="1">
      <c r="A505" s="460" t="s">
        <v>603</v>
      </c>
      <c r="B505" t="s">
        <v>3227</v>
      </c>
      <c r="C505" s="460" t="s">
        <v>3228</v>
      </c>
      <c r="D505" s="407" t="str">
        <f t="shared" si="29"/>
        <v xml:space="preserve">SAU Saudi Arabia </v>
      </c>
      <c r="E505" s="405" t="s">
        <v>3229</v>
      </c>
      <c r="F505" s="408" t="s">
        <v>3230</v>
      </c>
      <c r="G505" s="405" t="s">
        <v>3231</v>
      </c>
      <c r="H505" s="405" t="s">
        <v>3232</v>
      </c>
      <c r="I505" s="405" t="s">
        <v>3233</v>
      </c>
      <c r="J505" s="408" t="str">
        <f t="shared" si="27"/>
        <v>[pt]Saudi-Arabien</v>
      </c>
      <c r="K505" s="408" t="str">
        <f t="shared" si="28"/>
        <v>[gr]Saudi-Arabien</v>
      </c>
      <c r="L505" s="392" t="s">
        <v>603</v>
      </c>
      <c r="M505" s="409" t="str">
        <f t="shared" si="30"/>
        <v/>
      </c>
      <c r="N505" s="405"/>
      <c r="O505" s="405"/>
      <c r="P505" s="405"/>
      <c r="Q505" s="405"/>
      <c r="R505" s="405"/>
      <c r="S505" s="405"/>
      <c r="T505" s="405"/>
      <c r="U505" s="405"/>
      <c r="V505" s="405"/>
      <c r="W505" s="405"/>
      <c r="X505" s="405"/>
      <c r="Y505" s="405"/>
      <c r="Z505" s="405"/>
    </row>
    <row r="506" spans="1:26" ht="15.75" customHeight="1">
      <c r="A506" s="460" t="s">
        <v>605</v>
      </c>
      <c r="B506" t="s">
        <v>3234</v>
      </c>
      <c r="C506" s="460" t="s">
        <v>3235</v>
      </c>
      <c r="D506" s="407" t="str">
        <f t="shared" si="29"/>
        <v xml:space="preserve">SDN Sudan </v>
      </c>
      <c r="E506" s="405" t="s">
        <v>604</v>
      </c>
      <c r="F506" s="408" t="s">
        <v>3236</v>
      </c>
      <c r="G506" s="405" t="s">
        <v>3236</v>
      </c>
      <c r="H506" s="405" t="s">
        <v>3237</v>
      </c>
      <c r="I506" s="405" t="s">
        <v>3238</v>
      </c>
      <c r="J506" s="408" t="str">
        <f t="shared" si="27"/>
        <v>[pt]Sudan</v>
      </c>
      <c r="K506" s="408" t="str">
        <f t="shared" si="28"/>
        <v>[gr]Sudan</v>
      </c>
      <c r="L506" s="392" t="s">
        <v>605</v>
      </c>
      <c r="M506" s="409" t="str">
        <f t="shared" si="30"/>
        <v/>
      </c>
      <c r="N506" s="405"/>
      <c r="O506" s="405"/>
      <c r="P506" s="405"/>
      <c r="Q506" s="405"/>
      <c r="R506" s="405"/>
      <c r="S506" s="405"/>
      <c r="T506" s="405"/>
      <c r="U506" s="405"/>
      <c r="V506" s="405"/>
      <c r="W506" s="405"/>
      <c r="X506" s="405"/>
      <c r="Y506" s="405"/>
      <c r="Z506" s="405"/>
    </row>
    <row r="507" spans="1:26" ht="15.75" customHeight="1">
      <c r="A507" s="460" t="s">
        <v>607</v>
      </c>
      <c r="B507" t="s">
        <v>3239</v>
      </c>
      <c r="C507" s="460" t="s">
        <v>3240</v>
      </c>
      <c r="D507" s="407" t="str">
        <f t="shared" si="29"/>
        <v xml:space="preserve">SEN Senegal </v>
      </c>
      <c r="E507" s="405" t="s">
        <v>606</v>
      </c>
      <c r="F507" s="408" t="s">
        <v>3241</v>
      </c>
      <c r="G507" s="405" t="s">
        <v>3241</v>
      </c>
      <c r="H507" s="405" t="s">
        <v>606</v>
      </c>
      <c r="I507" s="405" t="s">
        <v>3242</v>
      </c>
      <c r="J507" s="408" t="str">
        <f t="shared" si="27"/>
        <v>[pt]Senegal</v>
      </c>
      <c r="K507" s="408" t="str">
        <f t="shared" si="28"/>
        <v>[gr]Senegal</v>
      </c>
      <c r="L507" s="392" t="s">
        <v>607</v>
      </c>
      <c r="M507" s="409" t="str">
        <f t="shared" si="30"/>
        <v/>
      </c>
      <c r="N507" s="405"/>
      <c r="O507" s="405"/>
      <c r="P507" s="405"/>
      <c r="Q507" s="405"/>
      <c r="R507" s="405"/>
      <c r="S507" s="405"/>
      <c r="T507" s="405"/>
      <c r="U507" s="405"/>
      <c r="V507" s="405"/>
      <c r="W507" s="405"/>
      <c r="X507" s="405"/>
      <c r="Y507" s="405"/>
      <c r="Z507" s="405"/>
    </row>
    <row r="508" spans="1:26" ht="15.75" customHeight="1">
      <c r="A508" s="460" t="s">
        <v>609</v>
      </c>
      <c r="B508" t="s">
        <v>3243</v>
      </c>
      <c r="C508" s="460" t="s">
        <v>3244</v>
      </c>
      <c r="D508" s="407" t="str">
        <f t="shared" si="29"/>
        <v xml:space="preserve">SGP Singapore </v>
      </c>
      <c r="E508" s="405" t="s">
        <v>3245</v>
      </c>
      <c r="F508" s="408" t="s">
        <v>3246</v>
      </c>
      <c r="G508" s="405" t="s">
        <v>3246</v>
      </c>
      <c r="H508" s="405" t="s">
        <v>3245</v>
      </c>
      <c r="I508" s="405" t="s">
        <v>3247</v>
      </c>
      <c r="J508" s="408" t="str">
        <f t="shared" si="27"/>
        <v>[pt]Singapur</v>
      </c>
      <c r="K508" s="408" t="str">
        <f t="shared" si="28"/>
        <v>[gr]Singapur</v>
      </c>
      <c r="L508" s="392" t="s">
        <v>609</v>
      </c>
      <c r="M508" s="409" t="str">
        <f t="shared" si="30"/>
        <v/>
      </c>
      <c r="N508" s="405"/>
      <c r="O508" s="405"/>
      <c r="P508" s="405"/>
      <c r="Q508" s="405"/>
      <c r="R508" s="405"/>
      <c r="S508" s="405"/>
      <c r="T508" s="405"/>
      <c r="U508" s="405"/>
      <c r="V508" s="405"/>
      <c r="W508" s="405"/>
      <c r="X508" s="405"/>
      <c r="Y508" s="405"/>
      <c r="Z508" s="405"/>
    </row>
    <row r="509" spans="1:26" ht="15.75" customHeight="1">
      <c r="A509" s="460" t="s">
        <v>611</v>
      </c>
      <c r="B509" t="s">
        <v>3248</v>
      </c>
      <c r="C509" s="460" t="s">
        <v>3249</v>
      </c>
      <c r="D509" s="407" t="str">
        <f t="shared" si="29"/>
        <v xml:space="preserve">SLB Solomon Islands </v>
      </c>
      <c r="E509" s="405" t="s">
        <v>3250</v>
      </c>
      <c r="F509" s="408" t="s">
        <v>3251</v>
      </c>
      <c r="G509" s="405" t="s">
        <v>3252</v>
      </c>
      <c r="H509" s="405" t="s">
        <v>3253</v>
      </c>
      <c r="I509" s="405" t="s">
        <v>3254</v>
      </c>
      <c r="J509" s="408" t="str">
        <f t="shared" si="27"/>
        <v>[pt]Salomonen</v>
      </c>
      <c r="K509" s="408" t="str">
        <f t="shared" si="28"/>
        <v>[gr]Salomonen</v>
      </c>
      <c r="L509" s="392" t="s">
        <v>611</v>
      </c>
      <c r="M509" s="409" t="str">
        <f t="shared" si="30"/>
        <v/>
      </c>
      <c r="N509" s="405"/>
      <c r="O509" s="405"/>
      <c r="P509" s="405"/>
      <c r="Q509" s="405"/>
      <c r="R509" s="405"/>
      <c r="S509" s="405"/>
      <c r="T509" s="405"/>
      <c r="U509" s="405"/>
      <c r="V509" s="405"/>
      <c r="W509" s="405"/>
      <c r="X509" s="405"/>
      <c r="Y509" s="405"/>
      <c r="Z509" s="405"/>
    </row>
    <row r="510" spans="1:26" ht="15.75" customHeight="1">
      <c r="A510" s="460" t="s">
        <v>613</v>
      </c>
      <c r="B510" t="s">
        <v>3255</v>
      </c>
      <c r="C510" s="460" t="s">
        <v>3256</v>
      </c>
      <c r="D510" s="407" t="str">
        <f t="shared" si="29"/>
        <v xml:space="preserve">SLE Sierra Leone </v>
      </c>
      <c r="E510" s="405" t="s">
        <v>612</v>
      </c>
      <c r="F510" s="408" t="s">
        <v>3257</v>
      </c>
      <c r="G510" s="405" t="s">
        <v>3257</v>
      </c>
      <c r="H510" s="405" t="s">
        <v>3258</v>
      </c>
      <c r="I510" s="405" t="s">
        <v>612</v>
      </c>
      <c r="J510" s="408" t="str">
        <f t="shared" si="27"/>
        <v>[pt]Sierra Leone</v>
      </c>
      <c r="K510" s="408" t="str">
        <f t="shared" si="28"/>
        <v>[gr]Sierra Leone</v>
      </c>
      <c r="L510" s="392" t="s">
        <v>613</v>
      </c>
      <c r="M510" s="409" t="str">
        <f t="shared" si="30"/>
        <v/>
      </c>
      <c r="N510" s="405"/>
      <c r="O510" s="405"/>
      <c r="P510" s="405"/>
      <c r="Q510" s="405"/>
      <c r="R510" s="405"/>
      <c r="S510" s="405"/>
      <c r="T510" s="405"/>
      <c r="U510" s="405"/>
      <c r="V510" s="405"/>
      <c r="W510" s="405"/>
      <c r="X510" s="405"/>
      <c r="Y510" s="405"/>
      <c r="Z510" s="405"/>
    </row>
    <row r="511" spans="1:26" ht="15.75" customHeight="1">
      <c r="A511" s="460" t="s">
        <v>615</v>
      </c>
      <c r="B511" t="s">
        <v>3259</v>
      </c>
      <c r="C511" s="460" t="s">
        <v>3260</v>
      </c>
      <c r="D511" s="407" t="str">
        <f t="shared" si="29"/>
        <v xml:space="preserve">SLV El Salvador </v>
      </c>
      <c r="E511" s="405" t="s">
        <v>614</v>
      </c>
      <c r="F511" s="408" t="s">
        <v>3261</v>
      </c>
      <c r="G511" s="405" t="s">
        <v>3261</v>
      </c>
      <c r="H511" s="405" t="s">
        <v>614</v>
      </c>
      <c r="I511" s="405" t="s">
        <v>3262</v>
      </c>
      <c r="J511" s="408" t="str">
        <f t="shared" si="27"/>
        <v>[pt]El Salvador</v>
      </c>
      <c r="K511" s="408" t="str">
        <f t="shared" si="28"/>
        <v>[gr]El Salvador</v>
      </c>
      <c r="L511" s="392" t="s">
        <v>615</v>
      </c>
      <c r="M511" s="409" t="str">
        <f t="shared" si="30"/>
        <v/>
      </c>
      <c r="N511" s="405"/>
      <c r="O511" s="405"/>
      <c r="P511" s="405"/>
      <c r="Q511" s="405"/>
      <c r="R511" s="405"/>
      <c r="S511" s="405"/>
      <c r="T511" s="405"/>
      <c r="U511" s="405"/>
      <c r="V511" s="405"/>
      <c r="W511" s="405"/>
      <c r="X511" s="405"/>
      <c r="Y511" s="405"/>
      <c r="Z511" s="405"/>
    </row>
    <row r="512" spans="1:26" ht="15.75" customHeight="1">
      <c r="A512" s="460" t="s">
        <v>617</v>
      </c>
      <c r="B512" t="s">
        <v>3263</v>
      </c>
      <c r="C512" s="460" t="s">
        <v>3264</v>
      </c>
      <c r="D512" s="407" t="str">
        <f t="shared" si="29"/>
        <v xml:space="preserve">SMR San Marino </v>
      </c>
      <c r="E512" s="405" t="s">
        <v>616</v>
      </c>
      <c r="F512" s="408" t="s">
        <v>3265</v>
      </c>
      <c r="G512" s="405" t="s">
        <v>3265</v>
      </c>
      <c r="H512" s="405" t="s">
        <v>616</v>
      </c>
      <c r="I512" s="405" t="s">
        <v>3266</v>
      </c>
      <c r="J512" s="408" t="str">
        <f t="shared" si="27"/>
        <v>[pt]San Marino</v>
      </c>
      <c r="K512" s="408" t="str">
        <f t="shared" si="28"/>
        <v>[gr]San Marino</v>
      </c>
      <c r="L512" s="392" t="s">
        <v>617</v>
      </c>
      <c r="M512" s="409" t="str">
        <f t="shared" si="30"/>
        <v/>
      </c>
      <c r="N512" s="405"/>
      <c r="O512" s="405"/>
      <c r="P512" s="405"/>
      <c r="Q512" s="405"/>
      <c r="R512" s="405"/>
      <c r="S512" s="405"/>
      <c r="T512" s="405"/>
      <c r="U512" s="405"/>
      <c r="V512" s="405"/>
      <c r="W512" s="405"/>
      <c r="X512" s="405"/>
      <c r="Y512" s="405"/>
      <c r="Z512" s="405"/>
    </row>
    <row r="513" spans="1:26" ht="15.75" customHeight="1">
      <c r="A513" s="460" t="s">
        <v>619</v>
      </c>
      <c r="B513" t="s">
        <v>3267</v>
      </c>
      <c r="C513" s="460" t="s">
        <v>3268</v>
      </c>
      <c r="D513" s="407" t="str">
        <f t="shared" si="29"/>
        <v xml:space="preserve">SOM Somalia </v>
      </c>
      <c r="E513" s="405" t="s">
        <v>618</v>
      </c>
      <c r="F513" s="408" t="s">
        <v>3269</v>
      </c>
      <c r="G513" s="405" t="s">
        <v>3269</v>
      </c>
      <c r="H513" s="405" t="s">
        <v>618</v>
      </c>
      <c r="I513" s="405" t="s">
        <v>3270</v>
      </c>
      <c r="J513" s="408" t="str">
        <f t="shared" si="27"/>
        <v>[pt]Somalia</v>
      </c>
      <c r="K513" s="408" t="str">
        <f t="shared" si="28"/>
        <v>[gr]Somalia</v>
      </c>
      <c r="L513" s="392" t="s">
        <v>619</v>
      </c>
      <c r="M513" s="409" t="str">
        <f t="shared" si="30"/>
        <v/>
      </c>
      <c r="N513" s="405"/>
      <c r="O513" s="405"/>
      <c r="P513" s="405"/>
      <c r="Q513" s="405"/>
      <c r="R513" s="405"/>
      <c r="S513" s="405"/>
      <c r="T513" s="405"/>
      <c r="U513" s="405"/>
      <c r="V513" s="405"/>
      <c r="W513" s="405"/>
      <c r="X513" s="405"/>
      <c r="Y513" s="405"/>
      <c r="Z513" s="405"/>
    </row>
    <row r="514" spans="1:26" ht="15.75" customHeight="1">
      <c r="A514" s="460" t="s">
        <v>621</v>
      </c>
      <c r="B514" t="s">
        <v>3271</v>
      </c>
      <c r="C514" s="460" t="s">
        <v>3272</v>
      </c>
      <c r="D514" s="407" t="str">
        <f t="shared" si="29"/>
        <v xml:space="preserve">SRB Serbia </v>
      </c>
      <c r="E514" s="405" t="s">
        <v>3273</v>
      </c>
      <c r="F514" s="408" t="s">
        <v>3274</v>
      </c>
      <c r="G514" s="405" t="s">
        <v>3274</v>
      </c>
      <c r="H514" s="405" t="s">
        <v>620</v>
      </c>
      <c r="I514" s="405" t="s">
        <v>3275</v>
      </c>
      <c r="J514" s="408" t="str">
        <f t="shared" si="27"/>
        <v>[pt]Serbien</v>
      </c>
      <c r="K514" s="408" t="str">
        <f t="shared" si="28"/>
        <v>[gr]Serbien</v>
      </c>
      <c r="L514" s="392" t="s">
        <v>621</v>
      </c>
      <c r="M514" s="409" t="str">
        <f t="shared" si="30"/>
        <v/>
      </c>
      <c r="N514" s="405"/>
      <c r="O514" s="405"/>
      <c r="P514" s="405"/>
      <c r="Q514" s="405"/>
      <c r="R514" s="405"/>
      <c r="S514" s="405"/>
      <c r="T514" s="405"/>
      <c r="U514" s="405"/>
      <c r="V514" s="405"/>
      <c r="W514" s="405"/>
      <c r="X514" s="405"/>
      <c r="Y514" s="405"/>
      <c r="Z514" s="405"/>
    </row>
    <row r="515" spans="1:26" ht="15.75" customHeight="1">
      <c r="A515" s="460" t="s">
        <v>623</v>
      </c>
      <c r="C515" s="460" t="s">
        <v>3276</v>
      </c>
      <c r="D515" s="407" t="str">
        <f t="shared" si="29"/>
        <v xml:space="preserve">SSD South Sudan </v>
      </c>
      <c r="E515" s="405" t="s">
        <v>3277</v>
      </c>
      <c r="F515" s="408" t="s">
        <v>3278</v>
      </c>
      <c r="G515" s="405" t="s">
        <v>3279</v>
      </c>
      <c r="H515" s="405" t="s">
        <v>3280</v>
      </c>
      <c r="I515" s="405" t="s">
        <v>3281</v>
      </c>
      <c r="J515" s="408" t="str">
        <f t="shared" si="27"/>
        <v>[pt]Südsudan</v>
      </c>
      <c r="K515" s="408" t="str">
        <f t="shared" si="28"/>
        <v>[gr]Südsudan</v>
      </c>
      <c r="L515" s="392" t="s">
        <v>623</v>
      </c>
      <c r="M515" s="409" t="str">
        <f t="shared" si="30"/>
        <v/>
      </c>
      <c r="N515" s="405"/>
      <c r="O515" s="405"/>
      <c r="P515" s="405"/>
      <c r="Q515" s="405"/>
      <c r="R515" s="405"/>
      <c r="S515" s="405"/>
      <c r="T515" s="405"/>
      <c r="U515" s="405"/>
      <c r="V515" s="405"/>
      <c r="W515" s="405"/>
      <c r="X515" s="405"/>
      <c r="Y515" s="405"/>
      <c r="Z515" s="405"/>
    </row>
    <row r="516" spans="1:26" ht="15.75" customHeight="1">
      <c r="A516" s="460" t="s">
        <v>625</v>
      </c>
      <c r="B516" t="s">
        <v>3282</v>
      </c>
      <c r="C516" s="460" t="s">
        <v>3283</v>
      </c>
      <c r="D516" s="407" t="str">
        <f t="shared" si="29"/>
        <v xml:space="preserve">STP Sao Tome and Principe </v>
      </c>
      <c r="E516" s="405" t="s">
        <v>3284</v>
      </c>
      <c r="F516" s="408" t="s">
        <v>3285</v>
      </c>
      <c r="G516" s="405" t="s">
        <v>3286</v>
      </c>
      <c r="H516" s="405" t="s">
        <v>3287</v>
      </c>
      <c r="I516" s="405" t="s">
        <v>3288</v>
      </c>
      <c r="J516" s="408" t="str">
        <f t="shared" si="27"/>
        <v>[pt]São Tomé und Príncipe</v>
      </c>
      <c r="K516" s="408" t="str">
        <f t="shared" si="28"/>
        <v>[gr]São Tomé und Príncipe</v>
      </c>
      <c r="L516" s="392" t="s">
        <v>625</v>
      </c>
      <c r="M516" s="409" t="str">
        <f t="shared" si="30"/>
        <v/>
      </c>
      <c r="N516" s="405"/>
      <c r="O516" s="405"/>
      <c r="P516" s="405"/>
      <c r="Q516" s="405"/>
      <c r="R516" s="405"/>
      <c r="S516" s="405"/>
      <c r="T516" s="405"/>
      <c r="U516" s="405"/>
      <c r="V516" s="405"/>
      <c r="W516" s="405"/>
      <c r="X516" s="405"/>
      <c r="Y516" s="405"/>
      <c r="Z516" s="405"/>
    </row>
    <row r="517" spans="1:26" ht="15.75" customHeight="1">
      <c r="A517" s="460" t="s">
        <v>627</v>
      </c>
      <c r="B517" t="s">
        <v>3289</v>
      </c>
      <c r="C517" s="460" t="s">
        <v>3290</v>
      </c>
      <c r="D517" s="407" t="str">
        <f t="shared" si="29"/>
        <v xml:space="preserve">SUR Suriname </v>
      </c>
      <c r="E517" s="405" t="s">
        <v>626</v>
      </c>
      <c r="F517" s="408" t="s">
        <v>3291</v>
      </c>
      <c r="G517" s="405" t="s">
        <v>3291</v>
      </c>
      <c r="H517" s="405" t="s">
        <v>3292</v>
      </c>
      <c r="I517" s="405" t="s">
        <v>3292</v>
      </c>
      <c r="J517" s="408" t="str">
        <f t="shared" si="27"/>
        <v>[pt]Suriname</v>
      </c>
      <c r="K517" s="408" t="str">
        <f t="shared" si="28"/>
        <v>[gr]Suriname</v>
      </c>
      <c r="L517" s="392" t="s">
        <v>627</v>
      </c>
      <c r="M517" s="409" t="str">
        <f t="shared" si="30"/>
        <v/>
      </c>
      <c r="N517" s="405"/>
      <c r="O517" s="405"/>
      <c r="P517" s="405"/>
      <c r="Q517" s="405"/>
      <c r="R517" s="405"/>
      <c r="S517" s="405"/>
      <c r="T517" s="405"/>
      <c r="U517" s="405"/>
      <c r="V517" s="405"/>
      <c r="W517" s="405"/>
      <c r="X517" s="405"/>
      <c r="Y517" s="405"/>
      <c r="Z517" s="405"/>
    </row>
    <row r="518" spans="1:26" ht="15.75" customHeight="1">
      <c r="A518" s="460" t="s">
        <v>629</v>
      </c>
      <c r="B518" t="s">
        <v>3293</v>
      </c>
      <c r="C518" s="460" t="s">
        <v>3294</v>
      </c>
      <c r="D518" s="407" t="str">
        <f t="shared" si="29"/>
        <v xml:space="preserve">SVK Slovakia </v>
      </c>
      <c r="E518" s="405" t="s">
        <v>3295</v>
      </c>
      <c r="F518" s="408" t="s">
        <v>3296</v>
      </c>
      <c r="G518" s="405" t="s">
        <v>3297</v>
      </c>
      <c r="H518" s="405" t="s">
        <v>3298</v>
      </c>
      <c r="I518" s="405" t="s">
        <v>3299</v>
      </c>
      <c r="J518" s="408" t="str">
        <f t="shared" si="27"/>
        <v>[pt]Slowakei</v>
      </c>
      <c r="K518" s="408" t="str">
        <f t="shared" si="28"/>
        <v>[gr]Slowakei</v>
      </c>
      <c r="L518" s="392" t="s">
        <v>629</v>
      </c>
      <c r="M518" s="409" t="str">
        <f t="shared" si="30"/>
        <v/>
      </c>
      <c r="N518" s="405"/>
      <c r="O518" s="405"/>
      <c r="P518" s="405"/>
      <c r="Q518" s="405"/>
      <c r="R518" s="405"/>
      <c r="S518" s="405"/>
      <c r="T518" s="405"/>
      <c r="U518" s="405"/>
      <c r="V518" s="405"/>
      <c r="W518" s="405"/>
      <c r="X518" s="405"/>
      <c r="Y518" s="405"/>
      <c r="Z518" s="405"/>
    </row>
    <row r="519" spans="1:26" ht="15.75" customHeight="1">
      <c r="A519" s="460" t="s">
        <v>631</v>
      </c>
      <c r="B519" t="s">
        <v>3300</v>
      </c>
      <c r="C519" s="460" t="s">
        <v>3301</v>
      </c>
      <c r="D519" s="407" t="str">
        <f t="shared" si="29"/>
        <v xml:space="preserve">SVN Slovenia </v>
      </c>
      <c r="E519" s="405" t="s">
        <v>3302</v>
      </c>
      <c r="F519" s="408" t="s">
        <v>3303</v>
      </c>
      <c r="G519" s="405" t="s">
        <v>3303</v>
      </c>
      <c r="H519" s="405" t="s">
        <v>3304</v>
      </c>
      <c r="I519" s="405" t="s">
        <v>3305</v>
      </c>
      <c r="J519" s="408" t="str">
        <f t="shared" si="27"/>
        <v>[pt]Slowenien</v>
      </c>
      <c r="K519" s="408" t="str">
        <f t="shared" si="28"/>
        <v>[gr]Slowenien</v>
      </c>
      <c r="L519" s="392" t="s">
        <v>631</v>
      </c>
      <c r="M519" s="409" t="str">
        <f t="shared" si="30"/>
        <v/>
      </c>
      <c r="N519" s="405"/>
      <c r="O519" s="405"/>
      <c r="P519" s="405"/>
      <c r="Q519" s="405"/>
      <c r="R519" s="405"/>
      <c r="S519" s="405"/>
      <c r="T519" s="405"/>
      <c r="U519" s="405"/>
      <c r="V519" s="405"/>
      <c r="W519" s="405"/>
      <c r="X519" s="405"/>
      <c r="Y519" s="405"/>
      <c r="Z519" s="405"/>
    </row>
    <row r="520" spans="1:26" ht="15.75" customHeight="1">
      <c r="A520" s="460" t="s">
        <v>633</v>
      </c>
      <c r="B520" t="s">
        <v>3306</v>
      </c>
      <c r="C520" s="460" t="s">
        <v>3307</v>
      </c>
      <c r="D520" s="407" t="str">
        <f t="shared" si="29"/>
        <v xml:space="preserve">SWE Sweden </v>
      </c>
      <c r="E520" s="405" t="s">
        <v>3308</v>
      </c>
      <c r="F520" s="408" t="s">
        <v>3309</v>
      </c>
      <c r="G520" s="405" t="s">
        <v>3310</v>
      </c>
      <c r="H520" s="405" t="s">
        <v>3311</v>
      </c>
      <c r="I520" s="405" t="s">
        <v>3312</v>
      </c>
      <c r="J520" s="408" t="str">
        <f t="shared" si="27"/>
        <v>[pt]Schweden</v>
      </c>
      <c r="K520" s="408" t="str">
        <f t="shared" si="28"/>
        <v>[gr]Schweden</v>
      </c>
      <c r="L520" s="392" t="s">
        <v>633</v>
      </c>
      <c r="M520" s="409" t="str">
        <f t="shared" si="30"/>
        <v/>
      </c>
      <c r="N520" s="405"/>
      <c r="O520" s="405"/>
      <c r="P520" s="405"/>
      <c r="Q520" s="405"/>
      <c r="R520" s="405"/>
      <c r="S520" s="405"/>
      <c r="T520" s="405"/>
      <c r="U520" s="405"/>
      <c r="V520" s="405"/>
      <c r="W520" s="405"/>
      <c r="X520" s="405"/>
      <c r="Y520" s="405"/>
      <c r="Z520" s="405"/>
    </row>
    <row r="521" spans="1:26" ht="15.75" customHeight="1">
      <c r="A521" s="460" t="s">
        <v>635</v>
      </c>
      <c r="B521" t="s">
        <v>3313</v>
      </c>
      <c r="C521" s="460" t="s">
        <v>3314</v>
      </c>
      <c r="D521" s="407" t="str">
        <f t="shared" si="29"/>
        <v xml:space="preserve">SWZ Swaziland </v>
      </c>
      <c r="E521" s="405" t="s">
        <v>3315</v>
      </c>
      <c r="F521" s="408" t="s">
        <v>3316</v>
      </c>
      <c r="G521" s="405" t="s">
        <v>3316</v>
      </c>
      <c r="H521" s="405" t="s">
        <v>3317</v>
      </c>
      <c r="I521" s="405" t="s">
        <v>634</v>
      </c>
      <c r="J521" s="408" t="str">
        <f t="shared" si="27"/>
        <v>[pt]Swasiland</v>
      </c>
      <c r="K521" s="408" t="str">
        <f t="shared" si="28"/>
        <v>[gr]Swasiland</v>
      </c>
      <c r="L521" s="392" t="s">
        <v>635</v>
      </c>
      <c r="M521" s="409" t="str">
        <f t="shared" si="30"/>
        <v/>
      </c>
      <c r="N521" s="405"/>
      <c r="O521" s="405"/>
      <c r="P521" s="405"/>
      <c r="Q521" s="405"/>
      <c r="R521" s="405"/>
      <c r="S521" s="405"/>
      <c r="T521" s="405"/>
      <c r="U521" s="405"/>
      <c r="V521" s="405"/>
      <c r="W521" s="405"/>
      <c r="X521" s="405"/>
      <c r="Y521" s="405"/>
      <c r="Z521" s="405"/>
    </row>
    <row r="522" spans="1:26" ht="15.75" customHeight="1">
      <c r="A522" s="460" t="s">
        <v>637</v>
      </c>
      <c r="B522" t="s">
        <v>3318</v>
      </c>
      <c r="C522" s="460" t="s">
        <v>3319</v>
      </c>
      <c r="D522" s="407" t="str">
        <f t="shared" si="29"/>
        <v xml:space="preserve">SXM Sint Maarten (Dutch part) </v>
      </c>
      <c r="E522" s="405" t="s">
        <v>3320</v>
      </c>
      <c r="F522" s="408" t="s">
        <v>3321</v>
      </c>
      <c r="G522" s="405" t="s">
        <v>3322</v>
      </c>
      <c r="H522" s="405" t="s">
        <v>3323</v>
      </c>
      <c r="I522" s="405" t="s">
        <v>2973</v>
      </c>
      <c r="J522" s="408" t="str">
        <f t="shared" ref="J522:J560" si="31">"[pt]"&amp;E522</f>
        <v>[pt]Sint Maarten (niederl. Teil)</v>
      </c>
      <c r="K522" s="408" t="str">
        <f t="shared" ref="K522:K560" si="32">"[gr]"&amp;E522</f>
        <v>[gr]Sint Maarten (niederl. Teil)</v>
      </c>
      <c r="L522" s="392" t="s">
        <v>637</v>
      </c>
      <c r="M522" s="409" t="str">
        <f t="shared" si="30"/>
        <v/>
      </c>
      <c r="N522" s="405"/>
      <c r="O522" s="405"/>
      <c r="P522" s="405"/>
      <c r="Q522" s="405"/>
      <c r="R522" s="405"/>
      <c r="S522" s="405"/>
      <c r="T522" s="405"/>
      <c r="U522" s="405"/>
      <c r="V522" s="405"/>
      <c r="W522" s="405"/>
      <c r="X522" s="405"/>
      <c r="Y522" s="405"/>
      <c r="Z522" s="405"/>
    </row>
    <row r="523" spans="1:26" ht="15.75" customHeight="1">
      <c r="A523" s="460" t="s">
        <v>639</v>
      </c>
      <c r="B523" t="s">
        <v>3324</v>
      </c>
      <c r="C523" s="460" t="s">
        <v>3325</v>
      </c>
      <c r="D523" s="407" t="str">
        <f t="shared" si="29"/>
        <v xml:space="preserve">SYC Seychelles </v>
      </c>
      <c r="E523" s="405" t="s">
        <v>3326</v>
      </c>
      <c r="F523" s="408" t="s">
        <v>3327</v>
      </c>
      <c r="G523" s="405" t="s">
        <v>3327</v>
      </c>
      <c r="H523" s="405" t="s">
        <v>638</v>
      </c>
      <c r="I523" s="405" t="s">
        <v>638</v>
      </c>
      <c r="J523" s="408" t="str">
        <f t="shared" si="31"/>
        <v>[pt]Seychellen</v>
      </c>
      <c r="K523" s="408" t="str">
        <f t="shared" si="32"/>
        <v>[gr]Seychellen</v>
      </c>
      <c r="L523" s="392" t="s">
        <v>639</v>
      </c>
      <c r="M523" s="409" t="str">
        <f t="shared" si="30"/>
        <v/>
      </c>
      <c r="N523" s="405"/>
      <c r="O523" s="405"/>
      <c r="P523" s="405"/>
      <c r="Q523" s="405"/>
      <c r="R523" s="405"/>
      <c r="S523" s="405"/>
      <c r="T523" s="405"/>
      <c r="U523" s="405"/>
      <c r="V523" s="405"/>
      <c r="W523" s="405"/>
      <c r="X523" s="405"/>
      <c r="Y523" s="405"/>
      <c r="Z523" s="405"/>
    </row>
    <row r="524" spans="1:26" ht="15.75" customHeight="1">
      <c r="A524" s="460" t="s">
        <v>641</v>
      </c>
      <c r="B524" t="s">
        <v>3328</v>
      </c>
      <c r="C524" s="460" t="s">
        <v>3329</v>
      </c>
      <c r="D524" s="407" t="str">
        <f t="shared" si="29"/>
        <v xml:space="preserve">SYR Syrian Arab Republic </v>
      </c>
      <c r="E524" s="405" t="s">
        <v>3330</v>
      </c>
      <c r="F524" s="408" t="s">
        <v>3331</v>
      </c>
      <c r="G524" s="405" t="s">
        <v>3332</v>
      </c>
      <c r="H524" s="405" t="s">
        <v>3333</v>
      </c>
      <c r="I524" s="405" t="s">
        <v>3334</v>
      </c>
      <c r="J524" s="408" t="str">
        <f t="shared" si="31"/>
        <v>[pt]Syrien, Arabische Republik</v>
      </c>
      <c r="K524" s="408" t="str">
        <f t="shared" si="32"/>
        <v>[gr]Syrien, Arabische Republik</v>
      </c>
      <c r="L524" s="392" t="s">
        <v>641</v>
      </c>
      <c r="M524" s="409" t="str">
        <f t="shared" si="30"/>
        <v/>
      </c>
      <c r="N524" s="405"/>
      <c r="O524" s="405"/>
      <c r="P524" s="405"/>
      <c r="Q524" s="405"/>
      <c r="R524" s="405"/>
      <c r="S524" s="405"/>
      <c r="T524" s="405"/>
      <c r="U524" s="405"/>
      <c r="V524" s="405"/>
      <c r="W524" s="405"/>
      <c r="X524" s="405"/>
      <c r="Y524" s="405"/>
      <c r="Z524" s="405"/>
    </row>
    <row r="525" spans="1:26" ht="15.75" customHeight="1">
      <c r="A525" s="460" t="s">
        <v>643</v>
      </c>
      <c r="B525" t="s">
        <v>3335</v>
      </c>
      <c r="C525" s="460" t="s">
        <v>3336</v>
      </c>
      <c r="D525" s="407" t="str">
        <f t="shared" si="29"/>
        <v xml:space="preserve">TCA Turks and Caicos Islands </v>
      </c>
      <c r="E525" s="405" t="s">
        <v>3337</v>
      </c>
      <c r="F525" s="408" t="s">
        <v>3338</v>
      </c>
      <c r="G525" s="405" t="s">
        <v>3339</v>
      </c>
      <c r="H525" s="405" t="s">
        <v>3340</v>
      </c>
      <c r="I525" s="405" t="s">
        <v>3341</v>
      </c>
      <c r="J525" s="408" t="str">
        <f t="shared" si="31"/>
        <v>[pt]Turks- und Caicosinseln</v>
      </c>
      <c r="K525" s="408" t="str">
        <f t="shared" si="32"/>
        <v>[gr]Turks- und Caicosinseln</v>
      </c>
      <c r="L525" s="392" t="s">
        <v>643</v>
      </c>
      <c r="M525" s="409" t="str">
        <f t="shared" si="30"/>
        <v/>
      </c>
      <c r="N525" s="405"/>
      <c r="O525" s="405"/>
      <c r="P525" s="405"/>
      <c r="Q525" s="405"/>
      <c r="R525" s="405"/>
      <c r="S525" s="405"/>
      <c r="T525" s="405"/>
      <c r="U525" s="405"/>
      <c r="V525" s="405"/>
      <c r="W525" s="405"/>
      <c r="X525" s="405"/>
      <c r="Y525" s="405"/>
      <c r="Z525" s="405"/>
    </row>
    <row r="526" spans="1:26" ht="15.75" customHeight="1">
      <c r="A526" s="460" t="s">
        <v>645</v>
      </c>
      <c r="B526" t="s">
        <v>3342</v>
      </c>
      <c r="C526" s="460" t="s">
        <v>3343</v>
      </c>
      <c r="D526" s="407" t="str">
        <f t="shared" si="29"/>
        <v xml:space="preserve">TCD Chad </v>
      </c>
      <c r="E526" s="405" t="s">
        <v>3344</v>
      </c>
      <c r="F526" s="408" t="s">
        <v>3345</v>
      </c>
      <c r="G526" s="405" t="s">
        <v>3346</v>
      </c>
      <c r="H526" s="405" t="s">
        <v>644</v>
      </c>
      <c r="I526" s="405" t="s">
        <v>3347</v>
      </c>
      <c r="J526" s="408" t="str">
        <f t="shared" si="31"/>
        <v>[pt]Tschad</v>
      </c>
      <c r="K526" s="408" t="str">
        <f t="shared" si="32"/>
        <v>[gr]Tschad</v>
      </c>
      <c r="L526" s="392" t="s">
        <v>645</v>
      </c>
      <c r="M526" s="409" t="str">
        <f t="shared" si="30"/>
        <v/>
      </c>
      <c r="N526" s="405"/>
      <c r="O526" s="405"/>
      <c r="P526" s="405"/>
      <c r="Q526" s="405"/>
      <c r="R526" s="405"/>
      <c r="S526" s="405"/>
      <c r="T526" s="405"/>
      <c r="U526" s="405"/>
      <c r="V526" s="405"/>
      <c r="W526" s="405"/>
      <c r="X526" s="405"/>
      <c r="Y526" s="405"/>
      <c r="Z526" s="405"/>
    </row>
    <row r="527" spans="1:26" ht="15.75" customHeight="1">
      <c r="A527" s="460" t="s">
        <v>647</v>
      </c>
      <c r="B527" t="s">
        <v>3348</v>
      </c>
      <c r="C527" s="460" t="s">
        <v>3349</v>
      </c>
      <c r="D527" s="407" t="str">
        <f t="shared" si="29"/>
        <v xml:space="preserve">TGO Togo </v>
      </c>
      <c r="E527" s="405" t="s">
        <v>646</v>
      </c>
      <c r="F527" s="408" t="s">
        <v>3350</v>
      </c>
      <c r="G527" s="405" t="s">
        <v>3350</v>
      </c>
      <c r="H527" s="405" t="s">
        <v>646</v>
      </c>
      <c r="I527" s="405" t="s">
        <v>646</v>
      </c>
      <c r="J527" s="408" t="str">
        <f t="shared" si="31"/>
        <v>[pt]Togo</v>
      </c>
      <c r="K527" s="408" t="str">
        <f t="shared" si="32"/>
        <v>[gr]Togo</v>
      </c>
      <c r="L527" s="392" t="s">
        <v>647</v>
      </c>
      <c r="M527" s="409" t="str">
        <f t="shared" si="30"/>
        <v/>
      </c>
      <c r="N527" s="405"/>
      <c r="O527" s="405"/>
      <c r="P527" s="405"/>
      <c r="Q527" s="405"/>
      <c r="R527" s="405"/>
      <c r="S527" s="405"/>
      <c r="T527" s="405"/>
      <c r="U527" s="405"/>
      <c r="V527" s="405"/>
      <c r="W527" s="405"/>
      <c r="X527" s="405"/>
      <c r="Y527" s="405"/>
      <c r="Z527" s="405"/>
    </row>
    <row r="528" spans="1:26" ht="15.75" customHeight="1">
      <c r="A528" s="460" t="s">
        <v>649</v>
      </c>
      <c r="B528" t="s">
        <v>3351</v>
      </c>
      <c r="C528" s="460" t="s">
        <v>3352</v>
      </c>
      <c r="D528" s="407" t="str">
        <f t="shared" si="29"/>
        <v xml:space="preserve">THA Thailand </v>
      </c>
      <c r="E528" s="405" t="s">
        <v>648</v>
      </c>
      <c r="F528" s="408" t="s">
        <v>3353</v>
      </c>
      <c r="G528" s="405" t="s">
        <v>3354</v>
      </c>
      <c r="H528" s="405" t="s">
        <v>3355</v>
      </c>
      <c r="I528" s="405" t="s">
        <v>3356</v>
      </c>
      <c r="J528" s="408" t="str">
        <f t="shared" si="31"/>
        <v>[pt]Thailand</v>
      </c>
      <c r="K528" s="408" t="str">
        <f t="shared" si="32"/>
        <v>[gr]Thailand</v>
      </c>
      <c r="L528" s="392" t="s">
        <v>649</v>
      </c>
      <c r="M528" s="409" t="str">
        <f t="shared" si="30"/>
        <v/>
      </c>
      <c r="N528" s="405"/>
      <c r="O528" s="405"/>
      <c r="P528" s="405"/>
      <c r="Q528" s="405"/>
      <c r="R528" s="405"/>
      <c r="S528" s="405"/>
      <c r="T528" s="405"/>
      <c r="U528" s="405"/>
      <c r="V528" s="405"/>
      <c r="W528" s="405"/>
      <c r="X528" s="405"/>
      <c r="Y528" s="405"/>
      <c r="Z528" s="405"/>
    </row>
    <row r="529" spans="1:26" ht="15.75" customHeight="1">
      <c r="A529" s="460" t="s">
        <v>651</v>
      </c>
      <c r="B529" t="s">
        <v>3357</v>
      </c>
      <c r="C529" s="460" t="s">
        <v>3358</v>
      </c>
      <c r="D529" s="407" t="str">
        <f t="shared" si="29"/>
        <v xml:space="preserve">TJK Tajikistan </v>
      </c>
      <c r="E529" s="405" t="s">
        <v>3359</v>
      </c>
      <c r="F529" s="408" t="s">
        <v>3360</v>
      </c>
      <c r="G529" s="405" t="s">
        <v>3361</v>
      </c>
      <c r="H529" s="405" t="s">
        <v>3362</v>
      </c>
      <c r="I529" s="405" t="s">
        <v>650</v>
      </c>
      <c r="J529" s="408" t="str">
        <f t="shared" si="31"/>
        <v>[pt]Tadschikistan</v>
      </c>
      <c r="K529" s="408" t="str">
        <f t="shared" si="32"/>
        <v>[gr]Tadschikistan</v>
      </c>
      <c r="L529" s="392" t="s">
        <v>651</v>
      </c>
      <c r="M529" s="409" t="str">
        <f t="shared" si="30"/>
        <v/>
      </c>
      <c r="N529" s="405"/>
      <c r="O529" s="405"/>
      <c r="P529" s="405"/>
      <c r="Q529" s="405"/>
      <c r="R529" s="405"/>
      <c r="S529" s="405"/>
      <c r="T529" s="405"/>
      <c r="U529" s="405"/>
      <c r="V529" s="405"/>
      <c r="W529" s="405"/>
      <c r="X529" s="405"/>
      <c r="Y529" s="405"/>
      <c r="Z529" s="405"/>
    </row>
    <row r="530" spans="1:26" ht="15.75" customHeight="1">
      <c r="A530" s="460" t="s">
        <v>653</v>
      </c>
      <c r="B530" t="s">
        <v>3363</v>
      </c>
      <c r="C530" s="460" t="s">
        <v>3364</v>
      </c>
      <c r="D530" s="407" t="str">
        <f t="shared" si="29"/>
        <v xml:space="preserve">TKM Turkmenistan </v>
      </c>
      <c r="E530" s="405" t="s">
        <v>652</v>
      </c>
      <c r="F530" s="408" t="s">
        <v>3365</v>
      </c>
      <c r="G530" s="405" t="s">
        <v>3365</v>
      </c>
      <c r="H530" s="405" t="s">
        <v>3366</v>
      </c>
      <c r="I530" s="405" t="s">
        <v>3367</v>
      </c>
      <c r="J530" s="408" t="str">
        <f t="shared" si="31"/>
        <v>[pt]Turkmenistan</v>
      </c>
      <c r="K530" s="408" t="str">
        <f t="shared" si="32"/>
        <v>[gr]Turkmenistan</v>
      </c>
      <c r="L530" s="392" t="s">
        <v>653</v>
      </c>
      <c r="M530" s="409" t="str">
        <f t="shared" si="30"/>
        <v/>
      </c>
      <c r="N530" s="405"/>
      <c r="O530" s="405"/>
      <c r="P530" s="405"/>
      <c r="Q530" s="405"/>
      <c r="R530" s="405"/>
      <c r="S530" s="405"/>
      <c r="T530" s="405"/>
      <c r="U530" s="405"/>
      <c r="V530" s="405"/>
      <c r="W530" s="405"/>
      <c r="X530" s="405"/>
      <c r="Y530" s="405"/>
      <c r="Z530" s="405"/>
    </row>
    <row r="531" spans="1:26" ht="15.75" customHeight="1">
      <c r="A531" s="460" t="s">
        <v>655</v>
      </c>
      <c r="B531" t="s">
        <v>3368</v>
      </c>
      <c r="C531" s="460" t="s">
        <v>3369</v>
      </c>
      <c r="D531" s="407" t="str">
        <f t="shared" ref="D531:D554" si="33">A531&amp;" "&amp;HLOOKUP($C$1,$E$1:$X$4910,ROW(D531))</f>
        <v xml:space="preserve">TLS Timor-Leste </v>
      </c>
      <c r="E531" s="405" t="s">
        <v>3370</v>
      </c>
      <c r="F531" s="408" t="s">
        <v>3371</v>
      </c>
      <c r="G531" s="405" t="s">
        <v>3372</v>
      </c>
      <c r="H531" s="405" t="s">
        <v>3373</v>
      </c>
      <c r="I531" s="405" t="s">
        <v>3374</v>
      </c>
      <c r="J531" s="408" t="str">
        <f t="shared" si="31"/>
        <v>[pt]Osttimor (Timor-Leste)</v>
      </c>
      <c r="K531" s="408" t="str">
        <f t="shared" si="32"/>
        <v>[gr]Osttimor (Timor-Leste)</v>
      </c>
      <c r="L531" s="392" t="s">
        <v>655</v>
      </c>
      <c r="M531" s="409" t="str">
        <f t="shared" ref="M531:M561" si="34">IF(L531=A531,"","nix")</f>
        <v/>
      </c>
      <c r="N531" s="405"/>
      <c r="O531" s="405"/>
      <c r="P531" s="405"/>
      <c r="Q531" s="405"/>
      <c r="R531" s="405"/>
      <c r="S531" s="405"/>
      <c r="T531" s="405"/>
      <c r="U531" s="405"/>
      <c r="V531" s="405"/>
      <c r="W531" s="405"/>
      <c r="X531" s="405"/>
      <c r="Y531" s="405"/>
      <c r="Z531" s="405"/>
    </row>
    <row r="532" spans="1:26" ht="15.75" customHeight="1">
      <c r="A532" s="460" t="s">
        <v>657</v>
      </c>
      <c r="B532" t="s">
        <v>3375</v>
      </c>
      <c r="C532" s="460" t="s">
        <v>3376</v>
      </c>
      <c r="D532" s="407" t="str">
        <f t="shared" si="33"/>
        <v xml:space="preserve">TON Tonga </v>
      </c>
      <c r="E532" s="405" t="s">
        <v>656</v>
      </c>
      <c r="F532" s="408" t="s">
        <v>3377</v>
      </c>
      <c r="G532" s="405" t="s">
        <v>3377</v>
      </c>
      <c r="H532" s="405" t="s">
        <v>656</v>
      </c>
      <c r="I532" s="405" t="s">
        <v>656</v>
      </c>
      <c r="J532" s="408" t="str">
        <f t="shared" si="31"/>
        <v>[pt]Tonga</v>
      </c>
      <c r="K532" s="408" t="str">
        <f t="shared" si="32"/>
        <v>[gr]Tonga</v>
      </c>
      <c r="L532" s="392" t="s">
        <v>657</v>
      </c>
      <c r="M532" s="409" t="str">
        <f t="shared" si="34"/>
        <v/>
      </c>
      <c r="N532" s="405"/>
      <c r="O532" s="405"/>
      <c r="P532" s="405"/>
      <c r="Q532" s="405"/>
      <c r="R532" s="405"/>
      <c r="S532" s="405"/>
      <c r="T532" s="405"/>
      <c r="U532" s="405"/>
      <c r="V532" s="405"/>
      <c r="W532" s="405"/>
      <c r="X532" s="405"/>
      <c r="Y532" s="405"/>
      <c r="Z532" s="405"/>
    </row>
    <row r="533" spans="1:26" ht="15.75" customHeight="1">
      <c r="A533" s="460" t="s">
        <v>659</v>
      </c>
      <c r="B533" t="s">
        <v>3378</v>
      </c>
      <c r="C533" s="460" t="s">
        <v>3379</v>
      </c>
      <c r="D533" s="407" t="str">
        <f t="shared" si="33"/>
        <v xml:space="preserve">TTO Trinidad and Tobago </v>
      </c>
      <c r="E533" s="405" t="s">
        <v>3380</v>
      </c>
      <c r="F533" s="408" t="s">
        <v>3381</v>
      </c>
      <c r="G533" s="405" t="s">
        <v>3382</v>
      </c>
      <c r="H533" s="405" t="s">
        <v>3383</v>
      </c>
      <c r="I533" s="405" t="s">
        <v>3384</v>
      </c>
      <c r="J533" s="408" t="str">
        <f t="shared" si="31"/>
        <v>[pt]Trinidad und Tobago</v>
      </c>
      <c r="K533" s="408" t="str">
        <f t="shared" si="32"/>
        <v>[gr]Trinidad und Tobago</v>
      </c>
      <c r="L533" s="392" t="s">
        <v>659</v>
      </c>
      <c r="M533" s="409" t="str">
        <f t="shared" si="34"/>
        <v/>
      </c>
      <c r="N533" s="405"/>
      <c r="O533" s="405"/>
      <c r="P533" s="405"/>
      <c r="Q533" s="405"/>
      <c r="R533" s="405"/>
      <c r="S533" s="405"/>
      <c r="T533" s="405"/>
      <c r="U533" s="405"/>
      <c r="V533" s="405"/>
      <c r="W533" s="405"/>
      <c r="X533" s="405"/>
      <c r="Y533" s="405"/>
      <c r="Z533" s="405"/>
    </row>
    <row r="534" spans="1:26" ht="15.75" customHeight="1">
      <c r="A534" s="460" t="s">
        <v>661</v>
      </c>
      <c r="B534" t="s">
        <v>3385</v>
      </c>
      <c r="C534" s="460" t="s">
        <v>3386</v>
      </c>
      <c r="D534" s="407" t="str">
        <f t="shared" si="33"/>
        <v xml:space="preserve">TUN Tunisia </v>
      </c>
      <c r="E534" s="405" t="s">
        <v>3387</v>
      </c>
      <c r="F534" s="408" t="s">
        <v>3388</v>
      </c>
      <c r="G534" s="405" t="s">
        <v>3388</v>
      </c>
      <c r="H534" s="405" t="s">
        <v>3389</v>
      </c>
      <c r="I534" s="405" t="s">
        <v>3390</v>
      </c>
      <c r="J534" s="408" t="str">
        <f t="shared" si="31"/>
        <v>[pt]Tunesien</v>
      </c>
      <c r="K534" s="408" t="str">
        <f t="shared" si="32"/>
        <v>[gr]Tunesien</v>
      </c>
      <c r="L534" s="392" t="s">
        <v>661</v>
      </c>
      <c r="M534" s="409" t="str">
        <f t="shared" si="34"/>
        <v/>
      </c>
      <c r="N534" s="405"/>
      <c r="O534" s="405"/>
      <c r="P534" s="405"/>
      <c r="Q534" s="405"/>
      <c r="R534" s="405"/>
      <c r="S534" s="405"/>
      <c r="T534" s="405"/>
      <c r="U534" s="405"/>
      <c r="V534" s="405"/>
      <c r="W534" s="405"/>
      <c r="X534" s="405"/>
      <c r="Y534" s="405"/>
      <c r="Z534" s="405"/>
    </row>
    <row r="535" spans="1:26" ht="15.75" customHeight="1">
      <c r="A535" s="460" t="s">
        <v>663</v>
      </c>
      <c r="B535" t="s">
        <v>3391</v>
      </c>
      <c r="C535" s="460" t="s">
        <v>3392</v>
      </c>
      <c r="D535" s="407" t="str">
        <f t="shared" si="33"/>
        <v xml:space="preserve">TUR Turkey </v>
      </c>
      <c r="E535" s="405" t="s">
        <v>3393</v>
      </c>
      <c r="F535" s="408" t="s">
        <v>3394</v>
      </c>
      <c r="G535" s="405" t="s">
        <v>3395</v>
      </c>
      <c r="H535" s="405" t="s">
        <v>3396</v>
      </c>
      <c r="I535" s="405" t="s">
        <v>3397</v>
      </c>
      <c r="J535" s="408" t="str">
        <f t="shared" si="31"/>
        <v>[pt]Türkei</v>
      </c>
      <c r="K535" s="408" t="str">
        <f t="shared" si="32"/>
        <v>[gr]Türkei</v>
      </c>
      <c r="L535" s="392" t="s">
        <v>663</v>
      </c>
      <c r="M535" s="409" t="str">
        <f t="shared" si="34"/>
        <v/>
      </c>
      <c r="N535" s="405"/>
      <c r="O535" s="405"/>
      <c r="P535" s="405"/>
      <c r="Q535" s="405"/>
      <c r="R535" s="405"/>
      <c r="S535" s="405"/>
      <c r="T535" s="405"/>
      <c r="U535" s="405"/>
      <c r="V535" s="405"/>
      <c r="W535" s="405"/>
      <c r="X535" s="405"/>
      <c r="Y535" s="405"/>
      <c r="Z535" s="405"/>
    </row>
    <row r="536" spans="1:26" ht="15.75" customHeight="1">
      <c r="A536" s="460" t="s">
        <v>665</v>
      </c>
      <c r="B536" t="s">
        <v>3398</v>
      </c>
      <c r="C536" s="460" t="s">
        <v>3399</v>
      </c>
      <c r="D536" s="407" t="str">
        <f t="shared" si="33"/>
        <v xml:space="preserve">TUV Tuvalu </v>
      </c>
      <c r="E536" s="405" t="s">
        <v>664</v>
      </c>
      <c r="F536" s="408" t="s">
        <v>3400</v>
      </c>
      <c r="G536" s="405" t="s">
        <v>3400</v>
      </c>
      <c r="H536" s="405" t="s">
        <v>664</v>
      </c>
      <c r="I536" s="405" t="s">
        <v>664</v>
      </c>
      <c r="J536" s="408" t="str">
        <f t="shared" si="31"/>
        <v>[pt]Tuvalu</v>
      </c>
      <c r="K536" s="408" t="str">
        <f t="shared" si="32"/>
        <v>[gr]Tuvalu</v>
      </c>
      <c r="L536" s="392" t="s">
        <v>665</v>
      </c>
      <c r="M536" s="409" t="str">
        <f t="shared" si="34"/>
        <v/>
      </c>
      <c r="N536" s="405"/>
      <c r="O536" s="405"/>
      <c r="P536" s="405"/>
      <c r="Q536" s="405"/>
      <c r="R536" s="405"/>
      <c r="S536" s="405"/>
      <c r="T536" s="405"/>
      <c r="U536" s="405"/>
      <c r="V536" s="405"/>
      <c r="W536" s="405"/>
      <c r="X536" s="405"/>
      <c r="Y536" s="405"/>
      <c r="Z536" s="405"/>
    </row>
    <row r="537" spans="1:26" ht="15.75" customHeight="1">
      <c r="A537" s="460" t="s">
        <v>667</v>
      </c>
      <c r="B537" t="s">
        <v>3401</v>
      </c>
      <c r="C537" s="460" t="s">
        <v>3402</v>
      </c>
      <c r="D537" s="407" t="str">
        <f t="shared" si="33"/>
        <v xml:space="preserve">TZA Tanzania, United Republic of </v>
      </c>
      <c r="E537" s="405" t="s">
        <v>3403</v>
      </c>
      <c r="F537" s="408" t="s">
        <v>3404</v>
      </c>
      <c r="G537" s="405" t="s">
        <v>3405</v>
      </c>
      <c r="H537" s="405" t="s">
        <v>666</v>
      </c>
      <c r="I537" s="405" t="s">
        <v>3406</v>
      </c>
      <c r="J537" s="408" t="str">
        <f t="shared" si="31"/>
        <v>[pt]Tansania, Vereinigte Republik</v>
      </c>
      <c r="K537" s="408" t="str">
        <f t="shared" si="32"/>
        <v>[gr]Tansania, Vereinigte Republik</v>
      </c>
      <c r="L537" s="392" t="s">
        <v>667</v>
      </c>
      <c r="M537" s="409" t="str">
        <f t="shared" si="34"/>
        <v/>
      </c>
      <c r="N537" s="405"/>
      <c r="O537" s="405"/>
      <c r="P537" s="405"/>
      <c r="Q537" s="405"/>
      <c r="R537" s="405"/>
      <c r="S537" s="405"/>
      <c r="T537" s="405"/>
      <c r="U537" s="405"/>
      <c r="V537" s="405"/>
      <c r="W537" s="405"/>
      <c r="X537" s="405"/>
      <c r="Y537" s="405"/>
      <c r="Z537" s="405"/>
    </row>
    <row r="538" spans="1:26" ht="15.75" customHeight="1">
      <c r="A538" s="460" t="s">
        <v>669</v>
      </c>
      <c r="B538" t="s">
        <v>3407</v>
      </c>
      <c r="C538" s="460" t="s">
        <v>3408</v>
      </c>
      <c r="D538" s="407" t="str">
        <f t="shared" si="33"/>
        <v xml:space="preserve">UGA Uganda </v>
      </c>
      <c r="E538" s="405" t="s">
        <v>668</v>
      </c>
      <c r="F538" s="408" t="s">
        <v>3409</v>
      </c>
      <c r="G538" s="405" t="s">
        <v>3409</v>
      </c>
      <c r="H538" s="405" t="s">
        <v>668</v>
      </c>
      <c r="I538" s="405" t="s">
        <v>3410</v>
      </c>
      <c r="J538" s="408" t="str">
        <f t="shared" si="31"/>
        <v>[pt]Uganda</v>
      </c>
      <c r="K538" s="408" t="str">
        <f t="shared" si="32"/>
        <v>[gr]Uganda</v>
      </c>
      <c r="L538" s="392" t="s">
        <v>669</v>
      </c>
      <c r="M538" s="409" t="str">
        <f t="shared" si="34"/>
        <v/>
      </c>
      <c r="N538" s="405"/>
      <c r="O538" s="405"/>
      <c r="P538" s="405"/>
      <c r="Q538" s="405"/>
      <c r="R538" s="405"/>
      <c r="S538" s="405"/>
      <c r="T538" s="405"/>
      <c r="U538" s="405"/>
      <c r="V538" s="405"/>
      <c r="W538" s="405"/>
      <c r="X538" s="405"/>
      <c r="Y538" s="405"/>
      <c r="Z538" s="405"/>
    </row>
    <row r="539" spans="1:26" ht="15.75" customHeight="1">
      <c r="A539" s="460" t="s">
        <v>671</v>
      </c>
      <c r="B539" t="s">
        <v>3411</v>
      </c>
      <c r="C539" s="460" t="s">
        <v>3412</v>
      </c>
      <c r="D539" s="407" t="str">
        <f t="shared" si="33"/>
        <v xml:space="preserve">UKR Ukraine </v>
      </c>
      <c r="E539" s="405" t="s">
        <v>670</v>
      </c>
      <c r="F539" s="408" t="s">
        <v>3413</v>
      </c>
      <c r="G539" s="405" t="s">
        <v>3414</v>
      </c>
      <c r="H539" s="405" t="s">
        <v>3415</v>
      </c>
      <c r="I539" s="405" t="s">
        <v>670</v>
      </c>
      <c r="J539" s="408" t="str">
        <f t="shared" si="31"/>
        <v>[pt]Ukraine</v>
      </c>
      <c r="K539" s="408" t="str">
        <f t="shared" si="32"/>
        <v>[gr]Ukraine</v>
      </c>
      <c r="L539" s="392" t="s">
        <v>671</v>
      </c>
      <c r="M539" s="409" t="str">
        <f t="shared" si="34"/>
        <v/>
      </c>
      <c r="N539" s="405"/>
      <c r="O539" s="405"/>
      <c r="P539" s="405"/>
      <c r="Q539" s="405"/>
      <c r="R539" s="405"/>
      <c r="S539" s="405"/>
      <c r="T539" s="405"/>
      <c r="U539" s="405"/>
      <c r="V539" s="405"/>
      <c r="W539" s="405"/>
      <c r="X539" s="405"/>
      <c r="Y539" s="405"/>
      <c r="Z539" s="405"/>
    </row>
    <row r="540" spans="1:26" ht="15.75" customHeight="1">
      <c r="A540" s="460" t="s">
        <v>673</v>
      </c>
      <c r="B540" t="s">
        <v>3416</v>
      </c>
      <c r="C540" s="460" t="s">
        <v>3417</v>
      </c>
      <c r="D540" s="407" t="str">
        <f t="shared" si="33"/>
        <v xml:space="preserve">URY Uruguay </v>
      </c>
      <c r="E540" s="405" t="s">
        <v>672</v>
      </c>
      <c r="F540" s="408" t="s">
        <v>3418</v>
      </c>
      <c r="G540" s="405" t="s">
        <v>3418</v>
      </c>
      <c r="H540" s="405" t="s">
        <v>672</v>
      </c>
      <c r="I540" s="405" t="s">
        <v>672</v>
      </c>
      <c r="J540" s="408" t="str">
        <f t="shared" si="31"/>
        <v>[pt]Uruguay</v>
      </c>
      <c r="K540" s="408" t="str">
        <f t="shared" si="32"/>
        <v>[gr]Uruguay</v>
      </c>
      <c r="L540" s="392" t="s">
        <v>673</v>
      </c>
      <c r="M540" s="409" t="str">
        <f t="shared" si="34"/>
        <v/>
      </c>
      <c r="N540" s="405"/>
      <c r="O540" s="405"/>
      <c r="P540" s="405"/>
      <c r="Q540" s="405"/>
      <c r="R540" s="405"/>
      <c r="S540" s="405"/>
      <c r="T540" s="405"/>
      <c r="U540" s="405"/>
      <c r="V540" s="405"/>
      <c r="W540" s="405"/>
      <c r="X540" s="405"/>
      <c r="Y540" s="405"/>
      <c r="Z540" s="405"/>
    </row>
    <row r="541" spans="1:26" ht="15.75" customHeight="1">
      <c r="A541" s="460" t="s">
        <v>675</v>
      </c>
      <c r="B541" t="s">
        <v>3419</v>
      </c>
      <c r="C541" s="460" t="s">
        <v>3420</v>
      </c>
      <c r="D541" s="407" t="str">
        <f t="shared" si="33"/>
        <v xml:space="preserve">USA United States </v>
      </c>
      <c r="E541" s="405" t="s">
        <v>3421</v>
      </c>
      <c r="F541" s="408" t="s">
        <v>3422</v>
      </c>
      <c r="G541" s="405" t="s">
        <v>3423</v>
      </c>
      <c r="H541" s="405" t="s">
        <v>3424</v>
      </c>
      <c r="I541" s="405" t="s">
        <v>3425</v>
      </c>
      <c r="J541" s="408" t="str">
        <f t="shared" si="31"/>
        <v>[pt]Vereinigte Staaten von Amerika</v>
      </c>
      <c r="K541" s="408" t="str">
        <f t="shared" si="32"/>
        <v>[gr]Vereinigte Staaten von Amerika</v>
      </c>
      <c r="L541" s="392" t="s">
        <v>675</v>
      </c>
      <c r="M541" s="409" t="str">
        <f t="shared" si="34"/>
        <v/>
      </c>
      <c r="N541" s="405"/>
      <c r="O541" s="405"/>
      <c r="P541" s="405"/>
      <c r="Q541" s="405"/>
      <c r="R541" s="405"/>
      <c r="S541" s="405"/>
      <c r="T541" s="405"/>
      <c r="U541" s="405"/>
      <c r="V541" s="405"/>
      <c r="W541" s="405"/>
      <c r="X541" s="405"/>
      <c r="Y541" s="405"/>
      <c r="Z541" s="405"/>
    </row>
    <row r="542" spans="1:26" ht="15.75" customHeight="1">
      <c r="A542" s="460" t="s">
        <v>677</v>
      </c>
      <c r="B542" t="s">
        <v>3426</v>
      </c>
      <c r="C542" s="460" t="s">
        <v>3427</v>
      </c>
      <c r="D542" s="407" t="str">
        <f t="shared" si="33"/>
        <v xml:space="preserve">UZB Uzbekistan </v>
      </c>
      <c r="E542" s="405" t="s">
        <v>3428</v>
      </c>
      <c r="F542" s="408" t="s">
        <v>3429</v>
      </c>
      <c r="G542" s="405" t="s">
        <v>3429</v>
      </c>
      <c r="H542" s="405" t="s">
        <v>3430</v>
      </c>
      <c r="I542" s="405" t="s">
        <v>3431</v>
      </c>
      <c r="J542" s="408" t="str">
        <f t="shared" si="31"/>
        <v>[pt]Usbekistan</v>
      </c>
      <c r="K542" s="408" t="str">
        <f t="shared" si="32"/>
        <v>[gr]Usbekistan</v>
      </c>
      <c r="L542" s="392" t="s">
        <v>677</v>
      </c>
      <c r="M542" s="409" t="str">
        <f t="shared" si="34"/>
        <v/>
      </c>
      <c r="N542" s="405"/>
      <c r="O542" s="405"/>
      <c r="P542" s="405"/>
      <c r="Q542" s="405"/>
      <c r="R542" s="405"/>
      <c r="S542" s="405"/>
      <c r="T542" s="405"/>
      <c r="U542" s="405"/>
      <c r="V542" s="405"/>
      <c r="W542" s="405"/>
      <c r="X542" s="405"/>
      <c r="Y542" s="405"/>
      <c r="Z542" s="405"/>
    </row>
    <row r="543" spans="1:26" ht="15.75" customHeight="1">
      <c r="A543" s="460" t="s">
        <v>679</v>
      </c>
      <c r="B543" t="s">
        <v>3432</v>
      </c>
      <c r="C543" s="460" t="s">
        <v>3433</v>
      </c>
      <c r="D543" s="407" t="str">
        <f t="shared" si="33"/>
        <v xml:space="preserve">VCT Saint Vincent and the Grenadines </v>
      </c>
      <c r="E543" s="405" t="s">
        <v>3434</v>
      </c>
      <c r="F543" s="408" t="s">
        <v>3435</v>
      </c>
      <c r="G543" s="405" t="s">
        <v>3436</v>
      </c>
      <c r="H543" s="405" t="s">
        <v>3437</v>
      </c>
      <c r="I543" s="405" t="s">
        <v>3438</v>
      </c>
      <c r="J543" s="408" t="str">
        <f t="shared" si="31"/>
        <v>[pt]St. Vincent und die Grenadinen</v>
      </c>
      <c r="K543" s="408" t="str">
        <f t="shared" si="32"/>
        <v>[gr]St. Vincent und die Grenadinen</v>
      </c>
      <c r="L543" s="392" t="s">
        <v>679</v>
      </c>
      <c r="M543" s="409" t="str">
        <f t="shared" si="34"/>
        <v/>
      </c>
      <c r="N543" s="405"/>
      <c r="O543" s="405"/>
      <c r="P543" s="405"/>
      <c r="Q543" s="405"/>
      <c r="R543" s="405"/>
      <c r="S543" s="405"/>
      <c r="T543" s="405"/>
      <c r="U543" s="405"/>
      <c r="V543" s="405"/>
      <c r="W543" s="405"/>
      <c r="X543" s="405"/>
      <c r="Y543" s="405"/>
      <c r="Z543" s="405"/>
    </row>
    <row r="544" spans="1:26" ht="15.75" customHeight="1">
      <c r="A544" s="460" t="s">
        <v>681</v>
      </c>
      <c r="B544" t="s">
        <v>3439</v>
      </c>
      <c r="C544" s="460" t="s">
        <v>3440</v>
      </c>
      <c r="D544" s="407" t="str">
        <f t="shared" si="33"/>
        <v xml:space="preserve">VEN Venezuela, Bolivarian Republic of </v>
      </c>
      <c r="E544" s="405" t="s">
        <v>3441</v>
      </c>
      <c r="F544" s="408" t="s">
        <v>3442</v>
      </c>
      <c r="G544" s="405" t="s">
        <v>3443</v>
      </c>
      <c r="H544" s="405" t="s">
        <v>3441</v>
      </c>
      <c r="I544" s="405" t="s">
        <v>3444</v>
      </c>
      <c r="J544" s="408" t="str">
        <f t="shared" si="31"/>
        <v>[pt]Venezuela</v>
      </c>
      <c r="K544" s="408" t="str">
        <f t="shared" si="32"/>
        <v>[gr]Venezuela</v>
      </c>
      <c r="L544" s="392" t="s">
        <v>681</v>
      </c>
      <c r="M544" s="409" t="str">
        <f t="shared" si="34"/>
        <v/>
      </c>
      <c r="N544" s="405"/>
      <c r="O544" s="405"/>
      <c r="P544" s="405"/>
      <c r="Q544" s="405"/>
      <c r="R544" s="405"/>
      <c r="S544" s="405"/>
      <c r="T544" s="405"/>
      <c r="U544" s="405"/>
      <c r="V544" s="405"/>
      <c r="W544" s="405"/>
      <c r="X544" s="405"/>
      <c r="Y544" s="405"/>
      <c r="Z544" s="405"/>
    </row>
    <row r="545" spans="1:26" ht="15.75" customHeight="1">
      <c r="A545" s="460" t="s">
        <v>683</v>
      </c>
      <c r="B545" t="s">
        <v>3445</v>
      </c>
      <c r="C545" s="460" t="s">
        <v>3446</v>
      </c>
      <c r="D545" s="407" t="str">
        <f t="shared" si="33"/>
        <v xml:space="preserve">VGB Virgin Islands, British </v>
      </c>
      <c r="E545" s="405" t="s">
        <v>3447</v>
      </c>
      <c r="F545" s="408" t="s">
        <v>3448</v>
      </c>
      <c r="G545" s="405" t="s">
        <v>3449</v>
      </c>
      <c r="H545" s="405" t="s">
        <v>3450</v>
      </c>
      <c r="I545" s="405" t="s">
        <v>3451</v>
      </c>
      <c r="J545" s="408" t="str">
        <f t="shared" si="31"/>
        <v>[pt]Britische Jungferninseln</v>
      </c>
      <c r="K545" s="408" t="str">
        <f t="shared" si="32"/>
        <v>[gr]Britische Jungferninseln</v>
      </c>
      <c r="L545" s="392" t="s">
        <v>683</v>
      </c>
      <c r="M545" s="409" t="str">
        <f t="shared" si="34"/>
        <v/>
      </c>
      <c r="N545" s="405"/>
      <c r="O545" s="405"/>
      <c r="P545" s="405"/>
      <c r="Q545" s="405"/>
      <c r="R545" s="405"/>
      <c r="S545" s="405"/>
      <c r="T545" s="405"/>
      <c r="U545" s="405"/>
      <c r="V545" s="405"/>
      <c r="W545" s="405"/>
      <c r="X545" s="405"/>
      <c r="Y545" s="405"/>
      <c r="Z545" s="405"/>
    </row>
    <row r="546" spans="1:26" ht="15.75" customHeight="1">
      <c r="A546" s="460" t="s">
        <v>685</v>
      </c>
      <c r="B546" t="s">
        <v>3452</v>
      </c>
      <c r="C546" s="460" t="s">
        <v>3453</v>
      </c>
      <c r="D546" s="407" t="str">
        <f t="shared" si="33"/>
        <v xml:space="preserve">VIR Virgin Islands, U.S. </v>
      </c>
      <c r="E546" s="405" t="s">
        <v>3454</v>
      </c>
      <c r="F546" s="408" t="s">
        <v>3455</v>
      </c>
      <c r="G546" s="405" t="s">
        <v>3456</v>
      </c>
      <c r="H546" s="405" t="s">
        <v>3457</v>
      </c>
      <c r="I546" s="405" t="s">
        <v>3458</v>
      </c>
      <c r="J546" s="408" t="str">
        <f t="shared" si="31"/>
        <v>[pt]Amerikanische Jungferninseln</v>
      </c>
      <c r="K546" s="408" t="str">
        <f t="shared" si="32"/>
        <v>[gr]Amerikanische Jungferninseln</v>
      </c>
      <c r="L546" s="392" t="s">
        <v>685</v>
      </c>
      <c r="M546" s="409" t="str">
        <f t="shared" si="34"/>
        <v/>
      </c>
      <c r="N546" s="405"/>
      <c r="O546" s="405"/>
      <c r="P546" s="405"/>
      <c r="Q546" s="405"/>
      <c r="R546" s="405"/>
      <c r="S546" s="405"/>
      <c r="T546" s="405"/>
      <c r="U546" s="405"/>
      <c r="V546" s="405"/>
      <c r="W546" s="405"/>
      <c r="X546" s="405"/>
      <c r="Y546" s="405"/>
      <c r="Z546" s="405"/>
    </row>
    <row r="547" spans="1:26" ht="15.75" customHeight="1">
      <c r="A547" s="460" t="s">
        <v>687</v>
      </c>
      <c r="B547" t="s">
        <v>3459</v>
      </c>
      <c r="C547" s="460" t="s">
        <v>3460</v>
      </c>
      <c r="D547" s="407" t="str">
        <f t="shared" si="33"/>
        <v xml:space="preserve">VNM Viet Nam </v>
      </c>
      <c r="E547" s="405" t="s">
        <v>686</v>
      </c>
      <c r="F547" s="408" t="s">
        <v>3461</v>
      </c>
      <c r="G547" s="405" t="s">
        <v>3462</v>
      </c>
      <c r="H547" s="405" t="s">
        <v>686</v>
      </c>
      <c r="I547" s="405" t="s">
        <v>686</v>
      </c>
      <c r="J547" s="408" t="str">
        <f t="shared" si="31"/>
        <v>[pt]Vietnam</v>
      </c>
      <c r="K547" s="408" t="str">
        <f t="shared" si="32"/>
        <v>[gr]Vietnam</v>
      </c>
      <c r="L547" s="392" t="s">
        <v>687</v>
      </c>
      <c r="M547" s="409" t="str">
        <f t="shared" si="34"/>
        <v/>
      </c>
      <c r="N547" s="405"/>
      <c r="O547" s="405"/>
      <c r="P547" s="405"/>
      <c r="Q547" s="405"/>
      <c r="R547" s="405"/>
      <c r="S547" s="405"/>
      <c r="T547" s="405"/>
      <c r="U547" s="405"/>
      <c r="V547" s="405"/>
      <c r="W547" s="405"/>
      <c r="X547" s="405"/>
      <c r="Y547" s="405"/>
      <c r="Z547" s="405"/>
    </row>
    <row r="548" spans="1:26" ht="15.75" customHeight="1">
      <c r="A548" s="460" t="s">
        <v>689</v>
      </c>
      <c r="B548" t="s">
        <v>3463</v>
      </c>
      <c r="C548" s="460" t="s">
        <v>3464</v>
      </c>
      <c r="D548" s="407" t="str">
        <f t="shared" si="33"/>
        <v xml:space="preserve">VUT Vanuatu </v>
      </c>
      <c r="E548" s="405" t="s">
        <v>688</v>
      </c>
      <c r="F548" s="408" t="s">
        <v>3465</v>
      </c>
      <c r="G548" s="405" t="s">
        <v>3465</v>
      </c>
      <c r="H548" s="405" t="s">
        <v>688</v>
      </c>
      <c r="I548" s="405" t="s">
        <v>688</v>
      </c>
      <c r="J548" s="408" t="str">
        <f t="shared" si="31"/>
        <v>[pt]Vanuatu</v>
      </c>
      <c r="K548" s="408" t="str">
        <f t="shared" si="32"/>
        <v>[gr]Vanuatu</v>
      </c>
      <c r="L548" s="392" t="s">
        <v>689</v>
      </c>
      <c r="M548" s="409" t="str">
        <f t="shared" si="34"/>
        <v/>
      </c>
      <c r="N548" s="405"/>
      <c r="O548" s="405"/>
      <c r="P548" s="405"/>
      <c r="Q548" s="405"/>
      <c r="R548" s="405"/>
      <c r="S548" s="405"/>
      <c r="T548" s="405"/>
      <c r="U548" s="405"/>
      <c r="V548" s="405"/>
      <c r="W548" s="405"/>
      <c r="X548" s="405"/>
      <c r="Y548" s="405"/>
      <c r="Z548" s="405"/>
    </row>
    <row r="549" spans="1:26" ht="15.75" customHeight="1">
      <c r="A549" s="460" t="s">
        <v>691</v>
      </c>
      <c r="B549" t="s">
        <v>3466</v>
      </c>
      <c r="C549" s="460" t="s">
        <v>3467</v>
      </c>
      <c r="D549" s="407" t="str">
        <f t="shared" si="33"/>
        <v xml:space="preserve">WSM Samoa </v>
      </c>
      <c r="E549" s="405" t="s">
        <v>690</v>
      </c>
      <c r="F549" s="408" t="s">
        <v>3468</v>
      </c>
      <c r="G549" s="405" t="s">
        <v>3468</v>
      </c>
      <c r="H549" s="405" t="s">
        <v>690</v>
      </c>
      <c r="I549" s="405" t="s">
        <v>690</v>
      </c>
      <c r="J549" s="408" t="str">
        <f t="shared" si="31"/>
        <v>[pt]Samoa</v>
      </c>
      <c r="K549" s="408" t="str">
        <f t="shared" si="32"/>
        <v>[gr]Samoa</v>
      </c>
      <c r="L549" s="392" t="s">
        <v>691</v>
      </c>
      <c r="M549" s="409" t="str">
        <f t="shared" si="34"/>
        <v/>
      </c>
      <c r="N549" s="405"/>
      <c r="O549" s="405"/>
      <c r="P549" s="405"/>
      <c r="Q549" s="405"/>
      <c r="R549" s="405"/>
      <c r="S549" s="405"/>
      <c r="T549" s="405"/>
      <c r="U549" s="405"/>
      <c r="V549" s="405"/>
      <c r="W549" s="405"/>
      <c r="X549" s="405"/>
      <c r="Y549" s="405"/>
      <c r="Z549" s="405"/>
    </row>
    <row r="550" spans="1:26" ht="15.75" customHeight="1">
      <c r="A550" t="s">
        <v>693</v>
      </c>
      <c r="C550" t="s">
        <v>3469</v>
      </c>
      <c r="D550" s="407" t="str">
        <f t="shared" si="33"/>
        <v>XKX Kosovo</v>
      </c>
      <c r="E550" s="405" t="s">
        <v>692</v>
      </c>
      <c r="F550" s="408" t="s">
        <v>692</v>
      </c>
      <c r="G550" s="405" t="s">
        <v>692</v>
      </c>
      <c r="H550" s="405" t="s">
        <v>692</v>
      </c>
      <c r="I550" s="405" t="s">
        <v>692</v>
      </c>
      <c r="J550" s="408" t="str">
        <f t="shared" si="31"/>
        <v>[pt]Kosovo</v>
      </c>
      <c r="K550" s="408" t="str">
        <f t="shared" si="32"/>
        <v>[gr]Kosovo</v>
      </c>
      <c r="L550" s="392" t="s">
        <v>693</v>
      </c>
      <c r="M550" s="409" t="str">
        <f t="shared" si="34"/>
        <v/>
      </c>
      <c r="N550" s="405"/>
      <c r="O550" s="405"/>
      <c r="P550" s="405"/>
      <c r="Q550" s="405"/>
      <c r="R550" s="405"/>
      <c r="S550" s="405"/>
      <c r="T550" s="405"/>
      <c r="U550" s="405"/>
      <c r="V550" s="405"/>
      <c r="W550" s="405"/>
      <c r="X550" s="405"/>
      <c r="Y550" s="405"/>
      <c r="Z550" s="405"/>
    </row>
    <row r="551" spans="1:26" ht="15.75" customHeight="1">
      <c r="A551" s="460" t="s">
        <v>695</v>
      </c>
      <c r="B551" t="s">
        <v>3470</v>
      </c>
      <c r="C551" s="460" t="s">
        <v>3471</v>
      </c>
      <c r="D551" s="407" t="str">
        <f t="shared" si="33"/>
        <v xml:space="preserve">YEM Yemen </v>
      </c>
      <c r="E551" s="405" t="s">
        <v>3472</v>
      </c>
      <c r="F551" s="408" t="s">
        <v>3473</v>
      </c>
      <c r="G551" s="405" t="s">
        <v>3473</v>
      </c>
      <c r="H551" s="405" t="s">
        <v>3474</v>
      </c>
      <c r="I551" s="405" t="s">
        <v>3474</v>
      </c>
      <c r="J551" s="408" t="str">
        <f t="shared" si="31"/>
        <v>[pt]Jemen</v>
      </c>
      <c r="K551" s="408" t="str">
        <f t="shared" si="32"/>
        <v>[gr]Jemen</v>
      </c>
      <c r="L551" s="392" t="s">
        <v>695</v>
      </c>
      <c r="M551" s="409" t="str">
        <f t="shared" si="34"/>
        <v/>
      </c>
      <c r="N551" s="405"/>
      <c r="O551" s="405"/>
      <c r="P551" s="405"/>
      <c r="Q551" s="405"/>
      <c r="R551" s="405"/>
      <c r="S551" s="405"/>
      <c r="T551" s="405"/>
      <c r="U551" s="405"/>
      <c r="V551" s="405"/>
      <c r="W551" s="405"/>
      <c r="X551" s="405"/>
      <c r="Y551" s="405"/>
      <c r="Z551" s="405"/>
    </row>
    <row r="552" spans="1:26" ht="15.75" customHeight="1">
      <c r="A552" s="460" t="s">
        <v>697</v>
      </c>
      <c r="B552" t="s">
        <v>3475</v>
      </c>
      <c r="C552" s="460" t="s">
        <v>3476</v>
      </c>
      <c r="D552" s="407" t="str">
        <f t="shared" si="33"/>
        <v xml:space="preserve">ZAF South Africa </v>
      </c>
      <c r="E552" s="405" t="s">
        <v>3477</v>
      </c>
      <c r="F552" s="408" t="s">
        <v>3478</v>
      </c>
      <c r="G552" s="405" t="s">
        <v>3479</v>
      </c>
      <c r="H552" s="405" t="s">
        <v>3480</v>
      </c>
      <c r="I552" s="405" t="s">
        <v>3481</v>
      </c>
      <c r="J552" s="408" t="str">
        <f t="shared" si="31"/>
        <v>[pt]Südafrika</v>
      </c>
      <c r="K552" s="408" t="str">
        <f t="shared" si="32"/>
        <v>[gr]Südafrika</v>
      </c>
      <c r="L552" s="392" t="s">
        <v>697</v>
      </c>
      <c r="M552" s="409" t="str">
        <f t="shared" si="34"/>
        <v/>
      </c>
      <c r="N552" s="405"/>
      <c r="O552" s="405"/>
      <c r="P552" s="405"/>
      <c r="Q552" s="405"/>
      <c r="R552" s="405"/>
      <c r="S552" s="405"/>
      <c r="T552" s="405"/>
      <c r="U552" s="405"/>
      <c r="V552" s="405"/>
      <c r="W552" s="405"/>
      <c r="X552" s="405"/>
      <c r="Y552" s="405"/>
      <c r="Z552" s="405"/>
    </row>
    <row r="553" spans="1:26" ht="15.75" customHeight="1">
      <c r="A553" s="460" t="s">
        <v>699</v>
      </c>
      <c r="B553" t="s">
        <v>3482</v>
      </c>
      <c r="C553" s="460" t="s">
        <v>3483</v>
      </c>
      <c r="D553" s="407" t="str">
        <f t="shared" si="33"/>
        <v xml:space="preserve">ZMB Zambia </v>
      </c>
      <c r="E553" s="405" t="s">
        <v>3484</v>
      </c>
      <c r="F553" s="408" t="s">
        <v>3485</v>
      </c>
      <c r="G553" s="405" t="s">
        <v>3485</v>
      </c>
      <c r="H553" s="405" t="s">
        <v>698</v>
      </c>
      <c r="I553" s="405" t="s">
        <v>3486</v>
      </c>
      <c r="J553" s="408" t="str">
        <f t="shared" si="31"/>
        <v>[pt]Sambia</v>
      </c>
      <c r="K553" s="408" t="str">
        <f t="shared" si="32"/>
        <v>[gr]Sambia</v>
      </c>
      <c r="L553" s="392" t="s">
        <v>699</v>
      </c>
      <c r="M553" s="409" t="str">
        <f t="shared" si="34"/>
        <v/>
      </c>
      <c r="N553" s="405"/>
      <c r="O553" s="405"/>
      <c r="P553" s="405"/>
      <c r="Q553" s="405"/>
      <c r="R553" s="405"/>
      <c r="S553" s="405"/>
      <c r="T553" s="405"/>
      <c r="U553" s="405"/>
      <c r="V553" s="405"/>
      <c r="W553" s="405"/>
      <c r="X553" s="405"/>
      <c r="Y553" s="405"/>
      <c r="Z553" s="405"/>
    </row>
    <row r="554" spans="1:26" ht="15.75" customHeight="1">
      <c r="A554" s="460" t="s">
        <v>701</v>
      </c>
      <c r="B554" t="s">
        <v>3487</v>
      </c>
      <c r="C554" s="460" t="s">
        <v>3488</v>
      </c>
      <c r="D554" s="407" t="str">
        <f t="shared" si="33"/>
        <v xml:space="preserve">ZWE Zimbabwe </v>
      </c>
      <c r="E554" s="405" t="s">
        <v>3489</v>
      </c>
      <c r="F554" s="408" t="s">
        <v>3490</v>
      </c>
      <c r="G554" s="405" t="s">
        <v>3490</v>
      </c>
      <c r="H554" s="405" t="s">
        <v>3491</v>
      </c>
      <c r="I554" s="405" t="s">
        <v>700</v>
      </c>
      <c r="J554" s="408" t="str">
        <f t="shared" si="31"/>
        <v>[pt]Simbabwe</v>
      </c>
      <c r="K554" s="408" t="str">
        <f t="shared" si="32"/>
        <v>[gr]Simbabwe</v>
      </c>
      <c r="L554" s="392" t="s">
        <v>701</v>
      </c>
      <c r="M554" s="409" t="str">
        <f t="shared" si="34"/>
        <v/>
      </c>
      <c r="N554" s="405"/>
      <c r="O554" s="405"/>
      <c r="P554" s="405"/>
      <c r="Q554" s="405"/>
      <c r="R554" s="405"/>
      <c r="S554" s="405"/>
      <c r="T554" s="405"/>
      <c r="U554" s="405"/>
      <c r="V554" s="405"/>
      <c r="W554" s="405"/>
      <c r="X554" s="405"/>
      <c r="Y554" s="405"/>
      <c r="Z554" s="405"/>
    </row>
    <row r="555" spans="1:26" ht="13.5" customHeight="1">
      <c r="A555" s="405"/>
      <c r="B555" s="405"/>
      <c r="C555" s="405"/>
      <c r="D555" s="407" t="str">
        <f t="shared" ref="D555:D561" si="35">HLOOKUP($C$1,$E$1:$X$4910,ROW(D555))</f>
        <v>Average Africa</v>
      </c>
      <c r="E555" s="405" t="s">
        <v>3492</v>
      </c>
      <c r="F555" s="408" t="s">
        <v>3493</v>
      </c>
      <c r="G555" s="405" t="s">
        <v>702</v>
      </c>
      <c r="H555" s="405" t="s">
        <v>3494</v>
      </c>
      <c r="I555" s="405"/>
      <c r="J555" s="405" t="str">
        <f t="shared" si="31"/>
        <v>[pt]Durchschnitt Afrika</v>
      </c>
      <c r="K555" s="405" t="str">
        <f t="shared" si="32"/>
        <v>[gr]Durchschnitt Afrika</v>
      </c>
      <c r="L555" s="392" t="s">
        <v>702</v>
      </c>
      <c r="M555" s="409" t="str">
        <f t="shared" si="34"/>
        <v>nix</v>
      </c>
      <c r="N555" s="405"/>
      <c r="O555" s="405"/>
      <c r="P555" s="405"/>
      <c r="Q555" s="405"/>
      <c r="R555" s="405"/>
      <c r="S555" s="405"/>
      <c r="T555" s="405"/>
      <c r="U555" s="405"/>
      <c r="V555" s="405"/>
      <c r="W555" s="405"/>
      <c r="X555" s="405"/>
      <c r="Y555" s="405"/>
      <c r="Z555" s="405"/>
    </row>
    <row r="556" spans="1:26" ht="13.5" customHeight="1">
      <c r="A556" s="405"/>
      <c r="B556" s="405"/>
      <c r="C556" s="405"/>
      <c r="D556" s="407" t="str">
        <f t="shared" si="35"/>
        <v>Average Americas</v>
      </c>
      <c r="E556" s="405" t="s">
        <v>3495</v>
      </c>
      <c r="F556" s="408" t="s">
        <v>3496</v>
      </c>
      <c r="G556" s="405" t="s">
        <v>703</v>
      </c>
      <c r="H556" s="405" t="s">
        <v>3497</v>
      </c>
      <c r="I556" s="405" t="s">
        <v>3498</v>
      </c>
      <c r="J556" s="405" t="str">
        <f t="shared" si="31"/>
        <v>[pt]Durchschnitt Amerika</v>
      </c>
      <c r="K556" s="405" t="str">
        <f t="shared" si="32"/>
        <v>[gr]Durchschnitt Amerika</v>
      </c>
      <c r="L556" s="392" t="s">
        <v>703</v>
      </c>
      <c r="M556" s="409" t="str">
        <f t="shared" si="34"/>
        <v>nix</v>
      </c>
      <c r="N556" s="405"/>
      <c r="O556" s="405"/>
      <c r="P556" s="405"/>
      <c r="Q556" s="405"/>
      <c r="R556" s="405"/>
      <c r="S556" s="405"/>
      <c r="T556" s="405"/>
      <c r="U556" s="405"/>
      <c r="V556" s="405"/>
      <c r="W556" s="405"/>
      <c r="X556" s="405"/>
      <c r="Y556" s="405"/>
      <c r="Z556" s="405"/>
    </row>
    <row r="557" spans="1:26" ht="13.5" customHeight="1">
      <c r="A557" s="405"/>
      <c r="B557" s="405"/>
      <c r="C557" s="405"/>
      <c r="D557" s="407" t="str">
        <f t="shared" si="35"/>
        <v>Average Asia</v>
      </c>
      <c r="E557" s="405" t="s">
        <v>3499</v>
      </c>
      <c r="F557" s="408" t="s">
        <v>3500</v>
      </c>
      <c r="G557" s="405" t="s">
        <v>704</v>
      </c>
      <c r="H557" s="405" t="s">
        <v>3501</v>
      </c>
      <c r="I557" s="405" t="s">
        <v>3502</v>
      </c>
      <c r="J557" s="405" t="str">
        <f t="shared" si="31"/>
        <v>[pt]Durchschnitt Asien</v>
      </c>
      <c r="K557" s="405" t="str">
        <f t="shared" si="32"/>
        <v>[gr]Durchschnitt Asien</v>
      </c>
      <c r="L557" s="392" t="s">
        <v>704</v>
      </c>
      <c r="M557" s="409" t="str">
        <f t="shared" si="34"/>
        <v>nix</v>
      </c>
      <c r="N557" s="405"/>
      <c r="O557" s="405"/>
      <c r="P557" s="405"/>
      <c r="Q557" s="405"/>
      <c r="R557" s="405"/>
      <c r="S557" s="405"/>
      <c r="T557" s="405"/>
      <c r="U557" s="405"/>
      <c r="V557" s="405"/>
      <c r="W557" s="405"/>
      <c r="X557" s="405"/>
      <c r="Y557" s="405"/>
      <c r="Z557" s="405"/>
    </row>
    <row r="558" spans="1:26" ht="13.5" customHeight="1">
      <c r="A558" s="405"/>
      <c r="B558" s="405"/>
      <c r="C558" s="405"/>
      <c r="D558" s="407" t="str">
        <f t="shared" si="35"/>
        <v>Average Europe</v>
      </c>
      <c r="E558" s="405" t="s">
        <v>3503</v>
      </c>
      <c r="F558" s="408" t="s">
        <v>3504</v>
      </c>
      <c r="G558" s="405" t="s">
        <v>705</v>
      </c>
      <c r="H558" s="405" t="s">
        <v>3505</v>
      </c>
      <c r="I558" s="405" t="s">
        <v>3506</v>
      </c>
      <c r="J558" s="405" t="str">
        <f t="shared" si="31"/>
        <v>[pt]Durchschnitt Europa</v>
      </c>
      <c r="K558" s="405" t="str">
        <f t="shared" si="32"/>
        <v>[gr]Durchschnitt Europa</v>
      </c>
      <c r="L558" s="392" t="s">
        <v>705</v>
      </c>
      <c r="M558" s="409" t="str">
        <f t="shared" si="34"/>
        <v>nix</v>
      </c>
      <c r="N558" s="405"/>
      <c r="O558" s="405"/>
      <c r="P558" s="405"/>
      <c r="Q558" s="405"/>
      <c r="R558" s="405"/>
      <c r="S558" s="405"/>
      <c r="T558" s="405"/>
      <c r="U558" s="405"/>
      <c r="V558" s="405"/>
      <c r="W558" s="405"/>
      <c r="X558" s="405"/>
      <c r="Y558" s="405"/>
      <c r="Z558" s="405"/>
    </row>
    <row r="559" spans="1:26" ht="13.5" customHeight="1">
      <c r="A559" s="405"/>
      <c r="B559" s="405"/>
      <c r="C559" s="405"/>
      <c r="D559" s="407" t="str">
        <f t="shared" si="35"/>
        <v>Average Oceania</v>
      </c>
      <c r="E559" s="405" t="s">
        <v>3507</v>
      </c>
      <c r="F559" s="408" t="s">
        <v>3508</v>
      </c>
      <c r="G559" s="405" t="s">
        <v>706</v>
      </c>
      <c r="H559" s="405" t="s">
        <v>3509</v>
      </c>
      <c r="I559" s="405" t="s">
        <v>3510</v>
      </c>
      <c r="J559" s="405" t="str">
        <f t="shared" si="31"/>
        <v>[pt]Durchschnitt Ozeanien</v>
      </c>
      <c r="K559" s="405" t="str">
        <f t="shared" si="32"/>
        <v>[gr]Durchschnitt Ozeanien</v>
      </c>
      <c r="L559" s="392" t="s">
        <v>706</v>
      </c>
      <c r="M559" s="409" t="str">
        <f t="shared" si="34"/>
        <v>nix</v>
      </c>
      <c r="N559" s="405"/>
      <c r="O559" s="405"/>
      <c r="P559" s="405"/>
      <c r="Q559" s="405"/>
      <c r="R559" s="405"/>
      <c r="S559" s="405"/>
      <c r="T559" s="405"/>
      <c r="U559" s="405"/>
      <c r="V559" s="405"/>
      <c r="W559" s="405"/>
      <c r="X559" s="405"/>
      <c r="Y559" s="405"/>
      <c r="Z559" s="405"/>
    </row>
    <row r="560" spans="1:26" ht="13.5" customHeight="1">
      <c r="A560" s="405"/>
      <c r="B560" s="405"/>
      <c r="C560" s="405"/>
      <c r="D560" s="407">
        <f t="shared" si="35"/>
        <v>0</v>
      </c>
      <c r="E560" s="405" t="s">
        <v>3511</v>
      </c>
      <c r="F560" s="408" t="s">
        <v>3512</v>
      </c>
      <c r="G560" s="405"/>
      <c r="H560" s="405" t="s">
        <v>3513</v>
      </c>
      <c r="I560" s="405" t="s">
        <v>3514</v>
      </c>
      <c r="J560" s="405" t="str">
        <f t="shared" si="31"/>
        <v>[pt]Durchschnitt Welt</v>
      </c>
      <c r="K560" s="405" t="str">
        <f t="shared" si="32"/>
        <v>[gr]Durchschnitt Welt</v>
      </c>
      <c r="L560" s="347" t="s">
        <v>707</v>
      </c>
      <c r="M560" s="409" t="str">
        <f t="shared" si="34"/>
        <v>nix</v>
      </c>
      <c r="N560" s="405"/>
      <c r="O560" s="405"/>
      <c r="P560" s="405"/>
      <c r="Q560" s="405"/>
      <c r="R560" s="405"/>
      <c r="S560" s="405"/>
      <c r="T560" s="405"/>
      <c r="U560" s="405"/>
      <c r="V560" s="405"/>
      <c r="W560" s="405"/>
      <c r="X560" s="405"/>
      <c r="Y560" s="405"/>
      <c r="Z560" s="405"/>
    </row>
    <row r="561" spans="1:26" ht="13.5" customHeight="1">
      <c r="A561" s="405"/>
      <c r="B561" s="405"/>
      <c r="C561" s="405"/>
      <c r="D561" s="407">
        <f t="shared" si="35"/>
        <v>0</v>
      </c>
      <c r="E561" s="405" t="s">
        <v>2157</v>
      </c>
      <c r="F561" s="408" t="s">
        <v>3515</v>
      </c>
      <c r="G561" s="405"/>
      <c r="H561" s="405" t="s">
        <v>3516</v>
      </c>
      <c r="I561" s="405" t="s">
        <v>3517</v>
      </c>
      <c r="J561" s="405"/>
      <c r="K561" s="405"/>
      <c r="L561" s="405"/>
      <c r="M561" s="409" t="str">
        <f t="shared" si="34"/>
        <v/>
      </c>
      <c r="N561" s="405"/>
      <c r="O561" s="405"/>
      <c r="P561" s="405"/>
      <c r="Q561" s="405"/>
      <c r="R561" s="405"/>
      <c r="S561" s="405"/>
      <c r="T561" s="405"/>
      <c r="U561" s="405"/>
      <c r="V561" s="405"/>
      <c r="W561" s="405"/>
      <c r="X561" s="405"/>
      <c r="Y561" s="405"/>
      <c r="Z561" s="405"/>
    </row>
    <row r="562" spans="1:26" ht="13.5" customHeight="1">
      <c r="A562" s="405"/>
      <c r="B562" s="405"/>
      <c r="C562" s="405"/>
      <c r="D562" s="405"/>
      <c r="E562" s="405"/>
      <c r="F562" s="408"/>
      <c r="G562" s="405"/>
      <c r="H562" s="405"/>
      <c r="I562" s="405"/>
      <c r="J562" s="405"/>
      <c r="K562" s="405"/>
      <c r="L562" s="405"/>
      <c r="M562" s="409"/>
      <c r="N562" s="405"/>
      <c r="O562" s="405"/>
      <c r="P562" s="405"/>
      <c r="Q562" s="405"/>
      <c r="R562" s="405"/>
      <c r="S562" s="405"/>
      <c r="T562" s="405"/>
      <c r="U562" s="405"/>
      <c r="V562" s="405"/>
      <c r="W562" s="405"/>
      <c r="X562" s="405"/>
      <c r="Y562" s="405"/>
      <c r="Z562" s="405"/>
    </row>
    <row r="563" spans="1:26" ht="13.5" customHeight="1">
      <c r="A563" s="405"/>
      <c r="B563" s="405"/>
      <c r="C563" s="405"/>
      <c r="D563" s="405"/>
      <c r="E563" s="405"/>
      <c r="F563" s="408"/>
      <c r="G563" s="405"/>
      <c r="H563" s="405"/>
      <c r="I563" s="405"/>
      <c r="J563" s="405"/>
      <c r="K563" s="405"/>
      <c r="L563" s="405"/>
      <c r="M563" s="409"/>
      <c r="N563" s="405"/>
      <c r="O563" s="405"/>
      <c r="P563" s="405"/>
      <c r="Q563" s="405"/>
      <c r="R563" s="405"/>
      <c r="S563" s="405"/>
      <c r="T563" s="405"/>
      <c r="U563" s="405"/>
      <c r="V563" s="405"/>
      <c r="W563" s="405"/>
      <c r="X563" s="405"/>
      <c r="Y563" s="405"/>
      <c r="Z563" s="405"/>
    </row>
    <row r="564" spans="1:26" ht="13.5" customHeight="1">
      <c r="A564" s="405"/>
      <c r="B564" s="405"/>
      <c r="C564" s="405"/>
      <c r="D564" s="405"/>
      <c r="E564" s="405"/>
      <c r="F564" s="408"/>
      <c r="G564" s="405"/>
      <c r="H564" s="405"/>
      <c r="I564" s="405"/>
      <c r="J564" s="405"/>
      <c r="K564" s="405"/>
      <c r="L564" s="405"/>
      <c r="M564" s="409"/>
      <c r="N564" s="405"/>
      <c r="O564" s="405"/>
      <c r="P564" s="405"/>
      <c r="Q564" s="405"/>
      <c r="R564" s="405"/>
      <c r="S564" s="405"/>
      <c r="T564" s="405"/>
      <c r="U564" s="405"/>
      <c r="V564" s="405"/>
      <c r="W564" s="405"/>
      <c r="X564" s="405"/>
      <c r="Y564" s="405"/>
      <c r="Z564" s="405"/>
    </row>
    <row r="565" spans="1:26" ht="13.5" customHeight="1">
      <c r="A565" s="405"/>
      <c r="B565" s="405"/>
      <c r="C565" s="405"/>
      <c r="D565" s="405"/>
      <c r="E565" s="405"/>
      <c r="F565" s="408"/>
      <c r="G565" s="405"/>
      <c r="H565" s="405"/>
      <c r="I565" s="405"/>
      <c r="J565" s="405"/>
      <c r="K565" s="405"/>
      <c r="L565" s="405"/>
      <c r="M565" s="409"/>
      <c r="N565" s="405"/>
      <c r="O565" s="405"/>
      <c r="P565" s="405"/>
      <c r="Q565" s="405"/>
      <c r="R565" s="405"/>
      <c r="S565" s="405"/>
      <c r="T565" s="405"/>
      <c r="U565" s="405"/>
      <c r="V565" s="405"/>
      <c r="W565" s="405"/>
      <c r="X565" s="405"/>
      <c r="Y565" s="405"/>
      <c r="Z565" s="405"/>
    </row>
    <row r="566" spans="1:26" ht="13.5" customHeight="1">
      <c r="A566" s="405"/>
      <c r="B566" s="405"/>
      <c r="C566" s="405"/>
      <c r="D566" s="405"/>
      <c r="E566" s="405"/>
      <c r="F566" s="408"/>
      <c r="G566" s="405"/>
      <c r="H566" s="405"/>
      <c r="I566" s="405"/>
      <c r="J566" s="405"/>
      <c r="K566" s="405"/>
      <c r="L566" s="405"/>
      <c r="M566" s="409"/>
      <c r="N566" s="405"/>
      <c r="O566" s="405"/>
      <c r="P566" s="405"/>
      <c r="Q566" s="405"/>
      <c r="R566" s="405"/>
      <c r="S566" s="405"/>
      <c r="T566" s="405"/>
      <c r="U566" s="405"/>
      <c r="V566" s="405"/>
      <c r="W566" s="405"/>
      <c r="X566" s="405"/>
      <c r="Y566" s="405"/>
      <c r="Z566" s="405"/>
    </row>
    <row r="567" spans="1:26" ht="13.5" customHeight="1">
      <c r="A567" s="405"/>
      <c r="B567" s="405"/>
      <c r="C567" s="405"/>
      <c r="D567" s="405"/>
      <c r="E567" s="405"/>
      <c r="F567" s="408"/>
      <c r="G567" s="405"/>
      <c r="H567" s="405"/>
      <c r="I567" s="405"/>
      <c r="J567" s="405"/>
      <c r="K567" s="405"/>
      <c r="L567" s="405"/>
      <c r="M567" s="409"/>
      <c r="N567" s="405"/>
      <c r="O567" s="405"/>
      <c r="P567" s="405"/>
      <c r="Q567" s="405"/>
      <c r="R567" s="405"/>
      <c r="S567" s="405"/>
      <c r="T567" s="405"/>
      <c r="U567" s="405"/>
      <c r="V567" s="405"/>
      <c r="W567" s="405"/>
      <c r="X567" s="405"/>
      <c r="Y567" s="405"/>
      <c r="Z567" s="405"/>
    </row>
    <row r="568" spans="1:26" ht="13.5" customHeight="1">
      <c r="A568" s="405"/>
      <c r="B568" s="405"/>
      <c r="C568" s="405"/>
      <c r="D568" s="405"/>
      <c r="E568" s="405"/>
      <c r="F568" s="408"/>
      <c r="G568" s="405"/>
      <c r="H568" s="405"/>
      <c r="I568" s="405"/>
      <c r="J568" s="405"/>
      <c r="K568" s="405"/>
      <c r="L568" s="405"/>
      <c r="M568" s="409"/>
      <c r="N568" s="405"/>
      <c r="O568" s="405"/>
      <c r="P568" s="405"/>
      <c r="Q568" s="405"/>
      <c r="R568" s="405"/>
      <c r="S568" s="405"/>
      <c r="T568" s="405"/>
      <c r="U568" s="405"/>
      <c r="V568" s="405"/>
      <c r="W568" s="405"/>
      <c r="X568" s="405"/>
      <c r="Y568" s="405"/>
      <c r="Z568" s="405"/>
    </row>
    <row r="569" spans="1:26" ht="13.5" customHeight="1">
      <c r="A569" s="405"/>
      <c r="B569" s="405"/>
      <c r="C569" s="405"/>
      <c r="D569" s="405"/>
      <c r="E569" s="405"/>
      <c r="F569" s="408"/>
      <c r="G569" s="405"/>
      <c r="H569" s="405"/>
      <c r="I569" s="405"/>
      <c r="J569" s="405"/>
      <c r="K569" s="405"/>
      <c r="L569" s="405"/>
      <c r="M569" s="409"/>
      <c r="N569" s="405"/>
      <c r="O569" s="405"/>
      <c r="P569" s="405"/>
      <c r="Q569" s="405"/>
      <c r="R569" s="405"/>
      <c r="S569" s="405"/>
      <c r="T569" s="405"/>
      <c r="U569" s="405"/>
      <c r="V569" s="405"/>
      <c r="W569" s="405"/>
      <c r="X569" s="405"/>
      <c r="Y569" s="405"/>
      <c r="Z569" s="405"/>
    </row>
    <row r="570" spans="1:26" ht="13.5" customHeight="1">
      <c r="A570" s="405"/>
      <c r="B570" s="405"/>
      <c r="C570" s="405"/>
      <c r="D570" s="405"/>
      <c r="E570" s="405"/>
      <c r="F570" s="408"/>
      <c r="G570" s="405"/>
      <c r="H570" s="405"/>
      <c r="I570" s="405"/>
      <c r="J570" s="405"/>
      <c r="K570" s="405"/>
      <c r="L570" s="405"/>
      <c r="M570" s="409"/>
      <c r="N570" s="405"/>
      <c r="O570" s="405"/>
      <c r="P570" s="405"/>
      <c r="Q570" s="405"/>
      <c r="R570" s="405"/>
      <c r="S570" s="405"/>
      <c r="T570" s="405"/>
      <c r="U570" s="405"/>
      <c r="V570" s="405"/>
      <c r="W570" s="405"/>
      <c r="X570" s="405"/>
      <c r="Y570" s="405"/>
      <c r="Z570" s="405"/>
    </row>
    <row r="571" spans="1:26" ht="13.5" customHeight="1">
      <c r="A571" s="405"/>
      <c r="B571" s="405"/>
      <c r="C571" s="405"/>
      <c r="D571" s="405"/>
      <c r="E571" s="405"/>
      <c r="F571" s="408"/>
      <c r="G571" s="405"/>
      <c r="H571" s="405"/>
      <c r="I571" s="405"/>
      <c r="J571" s="405"/>
      <c r="K571" s="405"/>
      <c r="L571" s="405"/>
      <c r="M571" s="409"/>
      <c r="N571" s="405"/>
      <c r="O571" s="405"/>
      <c r="P571" s="405"/>
      <c r="Q571" s="405"/>
      <c r="R571" s="405"/>
      <c r="S571" s="405"/>
      <c r="T571" s="405"/>
      <c r="U571" s="405"/>
      <c r="V571" s="405"/>
      <c r="W571" s="405"/>
      <c r="X571" s="405"/>
      <c r="Y571" s="405"/>
      <c r="Z571" s="405"/>
    </row>
    <row r="572" spans="1:26" ht="13.5" customHeight="1">
      <c r="A572" s="405"/>
      <c r="B572" s="405"/>
      <c r="C572" s="405"/>
      <c r="D572" s="405"/>
      <c r="E572" s="405"/>
      <c r="F572" s="408"/>
      <c r="G572" s="405"/>
      <c r="H572" s="405"/>
      <c r="I572" s="405"/>
      <c r="J572" s="405"/>
      <c r="K572" s="405"/>
      <c r="L572" s="405"/>
      <c r="M572" s="409"/>
      <c r="N572" s="405"/>
      <c r="O572" s="405"/>
      <c r="P572" s="405"/>
      <c r="Q572" s="405"/>
      <c r="R572" s="405"/>
      <c r="S572" s="405"/>
      <c r="T572" s="405"/>
      <c r="U572" s="405"/>
      <c r="V572" s="405"/>
      <c r="W572" s="405"/>
      <c r="X572" s="405"/>
      <c r="Y572" s="405"/>
      <c r="Z572" s="405"/>
    </row>
    <row r="573" spans="1:26" ht="13.5" customHeight="1">
      <c r="A573" s="405"/>
      <c r="B573" s="405"/>
      <c r="C573" s="405"/>
      <c r="D573" s="405"/>
      <c r="E573" s="405"/>
      <c r="F573" s="408"/>
      <c r="G573" s="405"/>
      <c r="H573" s="405"/>
      <c r="I573" s="405"/>
      <c r="J573" s="405"/>
      <c r="K573" s="405"/>
      <c r="L573" s="405"/>
      <c r="M573" s="409"/>
      <c r="N573" s="405"/>
      <c r="O573" s="405"/>
      <c r="P573" s="405"/>
      <c r="Q573" s="405"/>
      <c r="R573" s="405"/>
      <c r="S573" s="405"/>
      <c r="T573" s="405"/>
      <c r="U573" s="405"/>
      <c r="V573" s="405"/>
      <c r="W573" s="405"/>
      <c r="X573" s="405"/>
      <c r="Y573" s="405"/>
      <c r="Z573" s="405"/>
    </row>
    <row r="574" spans="1:26" ht="13.5" customHeight="1">
      <c r="A574" s="405"/>
      <c r="B574" s="405"/>
      <c r="C574" s="405"/>
      <c r="D574" s="405"/>
      <c r="E574" s="405"/>
      <c r="F574" s="408"/>
      <c r="G574" s="405"/>
      <c r="H574" s="405"/>
      <c r="I574" s="405"/>
      <c r="J574" s="405"/>
      <c r="K574" s="405"/>
      <c r="L574" s="405"/>
      <c r="M574" s="409"/>
      <c r="N574" s="405"/>
      <c r="O574" s="405"/>
      <c r="P574" s="405"/>
      <c r="Q574" s="405"/>
      <c r="R574" s="405"/>
      <c r="S574" s="405"/>
      <c r="T574" s="405"/>
      <c r="U574" s="405"/>
      <c r="V574" s="405"/>
      <c r="W574" s="405"/>
      <c r="X574" s="405"/>
      <c r="Y574" s="405"/>
      <c r="Z574" s="405"/>
    </row>
    <row r="575" spans="1:26" ht="13.5" customHeight="1">
      <c r="A575" s="405"/>
      <c r="B575" s="405"/>
      <c r="C575" s="405"/>
      <c r="D575" s="405"/>
      <c r="E575" s="405"/>
      <c r="F575" s="408"/>
      <c r="G575" s="405"/>
      <c r="H575" s="405"/>
      <c r="I575" s="405"/>
      <c r="J575" s="405"/>
      <c r="K575" s="405"/>
      <c r="L575" s="405"/>
      <c r="M575" s="409"/>
      <c r="N575" s="405"/>
      <c r="O575" s="405"/>
      <c r="P575" s="405"/>
      <c r="Q575" s="405"/>
      <c r="R575" s="405"/>
      <c r="S575" s="405"/>
      <c r="T575" s="405"/>
      <c r="U575" s="405"/>
      <c r="V575" s="405"/>
      <c r="W575" s="405"/>
      <c r="X575" s="405"/>
      <c r="Y575" s="405"/>
      <c r="Z575" s="405"/>
    </row>
    <row r="576" spans="1:26" ht="13.5" customHeight="1">
      <c r="A576" s="405"/>
      <c r="B576" s="405"/>
      <c r="C576" s="405"/>
      <c r="D576" s="405"/>
      <c r="E576" s="405"/>
      <c r="F576" s="408"/>
      <c r="G576" s="405"/>
      <c r="H576" s="405"/>
      <c r="I576" s="405"/>
      <c r="J576" s="405"/>
      <c r="K576" s="405"/>
      <c r="L576" s="405"/>
      <c r="M576" s="409"/>
      <c r="N576" s="405"/>
      <c r="O576" s="405"/>
      <c r="P576" s="405"/>
      <c r="Q576" s="405"/>
      <c r="R576" s="405"/>
      <c r="S576" s="405"/>
      <c r="T576" s="405"/>
      <c r="U576" s="405"/>
      <c r="V576" s="405"/>
      <c r="W576" s="405"/>
      <c r="X576" s="405"/>
      <c r="Y576" s="405"/>
      <c r="Z576" s="405"/>
    </row>
    <row r="577" spans="1:26" ht="13.5" customHeight="1">
      <c r="A577" s="405"/>
      <c r="B577" s="405"/>
      <c r="C577" s="405"/>
      <c r="D577" s="405"/>
      <c r="E577" s="405"/>
      <c r="F577" s="408"/>
      <c r="G577" s="405"/>
      <c r="H577" s="405"/>
      <c r="I577" s="405"/>
      <c r="J577" s="405"/>
      <c r="K577" s="405"/>
      <c r="L577" s="405"/>
      <c r="M577" s="409"/>
      <c r="N577" s="405"/>
      <c r="O577" s="405"/>
      <c r="P577" s="405"/>
      <c r="Q577" s="405"/>
      <c r="R577" s="405"/>
      <c r="S577" s="405"/>
      <c r="T577" s="405"/>
      <c r="U577" s="405"/>
      <c r="V577" s="405"/>
      <c r="W577" s="405"/>
      <c r="X577" s="405"/>
      <c r="Y577" s="405"/>
      <c r="Z577" s="405"/>
    </row>
    <row r="578" spans="1:26" ht="13.5" customHeight="1">
      <c r="A578" s="405"/>
      <c r="B578" s="405"/>
      <c r="C578" s="405"/>
      <c r="D578" s="405"/>
      <c r="E578" s="405"/>
      <c r="F578" s="408"/>
      <c r="G578" s="405"/>
      <c r="H578" s="405"/>
      <c r="I578" s="405"/>
      <c r="J578" s="405"/>
      <c r="K578" s="405"/>
      <c r="L578" s="405"/>
      <c r="M578" s="409"/>
      <c r="N578" s="405"/>
      <c r="O578" s="405"/>
      <c r="P578" s="405"/>
      <c r="Q578" s="405"/>
      <c r="R578" s="405"/>
      <c r="S578" s="405"/>
      <c r="T578" s="405"/>
      <c r="U578" s="405"/>
      <c r="V578" s="405"/>
      <c r="W578" s="405"/>
      <c r="X578" s="405"/>
      <c r="Y578" s="405"/>
      <c r="Z578" s="405"/>
    </row>
    <row r="579" spans="1:26" ht="13.5" customHeight="1">
      <c r="A579" s="405"/>
      <c r="B579" s="405"/>
      <c r="C579" s="405"/>
      <c r="D579" s="405"/>
      <c r="E579" s="405"/>
      <c r="F579" s="408"/>
      <c r="G579" s="405"/>
      <c r="H579" s="405"/>
      <c r="I579" s="405"/>
      <c r="J579" s="405"/>
      <c r="K579" s="405"/>
      <c r="L579" s="405"/>
      <c r="M579" s="409"/>
      <c r="N579" s="405"/>
      <c r="O579" s="405"/>
      <c r="P579" s="405"/>
      <c r="Q579" s="405"/>
      <c r="R579" s="405"/>
      <c r="S579" s="405"/>
      <c r="T579" s="405"/>
      <c r="U579" s="405"/>
      <c r="V579" s="405"/>
      <c r="W579" s="405"/>
      <c r="X579" s="405"/>
      <c r="Y579" s="405"/>
      <c r="Z579" s="405"/>
    </row>
    <row r="580" spans="1:26" ht="13.5" customHeight="1">
      <c r="A580" s="405"/>
      <c r="B580" s="405"/>
      <c r="C580" s="405"/>
      <c r="D580" s="405"/>
      <c r="E580" s="405"/>
      <c r="F580" s="408"/>
      <c r="G580" s="405"/>
      <c r="H580" s="405"/>
      <c r="I580" s="405"/>
      <c r="J580" s="405"/>
      <c r="K580" s="405"/>
      <c r="L580" s="405"/>
      <c r="M580" s="409"/>
      <c r="N580" s="405"/>
      <c r="O580" s="405"/>
      <c r="P580" s="405"/>
      <c r="Q580" s="405"/>
      <c r="R580" s="405"/>
      <c r="S580" s="405"/>
      <c r="T580" s="405"/>
      <c r="U580" s="405"/>
      <c r="V580" s="405"/>
      <c r="W580" s="405"/>
      <c r="X580" s="405"/>
      <c r="Y580" s="405"/>
      <c r="Z580" s="405"/>
    </row>
    <row r="581" spans="1:26" ht="13.5" customHeight="1">
      <c r="A581" s="405"/>
      <c r="B581" s="405"/>
      <c r="C581" s="405"/>
      <c r="D581" s="405"/>
      <c r="E581" s="405"/>
      <c r="F581" s="408"/>
      <c r="G581" s="405"/>
      <c r="H581" s="405"/>
      <c r="I581" s="405"/>
      <c r="J581" s="405"/>
      <c r="K581" s="405"/>
      <c r="L581" s="405"/>
      <c r="M581" s="409"/>
      <c r="N581" s="405"/>
      <c r="O581" s="405"/>
      <c r="P581" s="405"/>
      <c r="Q581" s="405"/>
      <c r="R581" s="405"/>
      <c r="S581" s="405"/>
      <c r="T581" s="405"/>
      <c r="U581" s="405"/>
      <c r="V581" s="405"/>
      <c r="W581" s="405"/>
      <c r="X581" s="405"/>
      <c r="Y581" s="405"/>
      <c r="Z581" s="405"/>
    </row>
    <row r="582" spans="1:26" ht="13.5" customHeight="1">
      <c r="A582" s="405"/>
      <c r="B582" s="405"/>
      <c r="C582" s="405"/>
      <c r="D582" s="405"/>
      <c r="E582" s="405"/>
      <c r="F582" s="408"/>
      <c r="G582" s="405"/>
      <c r="H582" s="405"/>
      <c r="I582" s="405"/>
      <c r="J582" s="405"/>
      <c r="K582" s="405"/>
      <c r="L582" s="405"/>
      <c r="M582" s="409"/>
      <c r="N582" s="405"/>
      <c r="O582" s="405"/>
      <c r="P582" s="405"/>
      <c r="Q582" s="405"/>
      <c r="R582" s="405"/>
      <c r="S582" s="405"/>
      <c r="T582" s="405"/>
      <c r="U582" s="405"/>
      <c r="V582" s="405"/>
      <c r="W582" s="405"/>
      <c r="X582" s="405"/>
      <c r="Y582" s="405"/>
      <c r="Z582" s="405"/>
    </row>
    <row r="583" spans="1:26" ht="13.5" customHeight="1">
      <c r="A583" s="405"/>
      <c r="B583" s="405"/>
      <c r="C583" s="405"/>
      <c r="D583" s="405"/>
      <c r="E583" s="405"/>
      <c r="F583" s="408"/>
      <c r="G583" s="405"/>
      <c r="H583" s="405"/>
      <c r="I583" s="405"/>
      <c r="J583" s="405"/>
      <c r="K583" s="405"/>
      <c r="L583" s="405"/>
      <c r="M583" s="409"/>
      <c r="N583" s="405"/>
      <c r="O583" s="405"/>
      <c r="P583" s="405"/>
      <c r="Q583" s="405"/>
      <c r="R583" s="405"/>
      <c r="S583" s="405"/>
      <c r="T583" s="405"/>
      <c r="U583" s="405"/>
      <c r="V583" s="405"/>
      <c r="W583" s="405"/>
      <c r="X583" s="405"/>
      <c r="Y583" s="405"/>
      <c r="Z583" s="405"/>
    </row>
    <row r="584" spans="1:26" ht="13.5" customHeight="1">
      <c r="A584" s="405"/>
      <c r="B584" s="405"/>
      <c r="C584" s="405"/>
      <c r="D584" s="405"/>
      <c r="E584" s="405"/>
      <c r="F584" s="408"/>
      <c r="G584" s="405"/>
      <c r="H584" s="405"/>
      <c r="I584" s="405"/>
      <c r="J584" s="405"/>
      <c r="K584" s="405"/>
      <c r="L584" s="405"/>
      <c r="M584" s="409"/>
      <c r="N584" s="405"/>
      <c r="O584" s="405"/>
      <c r="P584" s="405"/>
      <c r="Q584" s="405"/>
      <c r="R584" s="405"/>
      <c r="S584" s="405"/>
      <c r="T584" s="405"/>
      <c r="U584" s="405"/>
      <c r="V584" s="405"/>
      <c r="W584" s="405"/>
      <c r="X584" s="405"/>
      <c r="Y584" s="405"/>
      <c r="Z584" s="405"/>
    </row>
    <row r="585" spans="1:26" ht="13.5" customHeight="1">
      <c r="A585" s="405"/>
      <c r="B585" s="405"/>
      <c r="C585" s="405"/>
      <c r="D585" s="405"/>
      <c r="E585" s="405"/>
      <c r="F585" s="408"/>
      <c r="G585" s="405"/>
      <c r="H585" s="405"/>
      <c r="I585" s="405"/>
      <c r="J585" s="405"/>
      <c r="K585" s="405"/>
      <c r="L585" s="405"/>
      <c r="M585" s="409"/>
      <c r="N585" s="405"/>
      <c r="O585" s="405"/>
      <c r="P585" s="405"/>
      <c r="Q585" s="405"/>
      <c r="R585" s="405"/>
      <c r="S585" s="405"/>
      <c r="T585" s="405"/>
      <c r="U585" s="405"/>
      <c r="V585" s="405"/>
      <c r="W585" s="405"/>
      <c r="X585" s="405"/>
      <c r="Y585" s="405"/>
      <c r="Z585" s="405"/>
    </row>
    <row r="586" spans="1:26" ht="13.5" customHeight="1">
      <c r="A586" s="405"/>
      <c r="B586" s="405"/>
      <c r="C586" s="405"/>
      <c r="D586" s="405"/>
      <c r="E586" s="405"/>
      <c r="F586" s="408"/>
      <c r="G586" s="405"/>
      <c r="H586" s="405"/>
      <c r="I586" s="405"/>
      <c r="J586" s="405"/>
      <c r="K586" s="405"/>
      <c r="L586" s="405"/>
      <c r="M586" s="409"/>
      <c r="N586" s="405"/>
      <c r="O586" s="405"/>
      <c r="P586" s="405"/>
      <c r="Q586" s="405"/>
      <c r="R586" s="405"/>
      <c r="S586" s="405"/>
      <c r="T586" s="405"/>
      <c r="U586" s="405"/>
      <c r="V586" s="405"/>
      <c r="W586" s="405"/>
      <c r="X586" s="405"/>
      <c r="Y586" s="405"/>
      <c r="Z586" s="405"/>
    </row>
    <row r="587" spans="1:26" ht="13.5" customHeight="1">
      <c r="A587" s="405"/>
      <c r="B587" s="405"/>
      <c r="C587" s="405"/>
      <c r="D587" s="405"/>
      <c r="E587" s="405"/>
      <c r="F587" s="408"/>
      <c r="G587" s="405"/>
      <c r="H587" s="405"/>
      <c r="I587" s="405"/>
      <c r="J587" s="405"/>
      <c r="K587" s="405"/>
      <c r="L587" s="405"/>
      <c r="M587" s="409"/>
      <c r="N587" s="405"/>
      <c r="O587" s="405"/>
      <c r="P587" s="405"/>
      <c r="Q587" s="405"/>
      <c r="R587" s="405"/>
      <c r="S587" s="405"/>
      <c r="T587" s="405"/>
      <c r="U587" s="405"/>
      <c r="V587" s="405"/>
      <c r="W587" s="405"/>
      <c r="X587" s="405"/>
      <c r="Y587" s="405"/>
      <c r="Z587" s="405"/>
    </row>
    <row r="588" spans="1:26" ht="13.5" customHeight="1">
      <c r="A588" s="405"/>
      <c r="B588" s="405"/>
      <c r="C588" s="405"/>
      <c r="D588" s="405"/>
      <c r="E588" s="405"/>
      <c r="F588" s="408"/>
      <c r="G588" s="405"/>
      <c r="H588" s="405"/>
      <c r="I588" s="405"/>
      <c r="J588" s="405"/>
      <c r="K588" s="405"/>
      <c r="L588" s="405"/>
      <c r="M588" s="409"/>
      <c r="N588" s="405"/>
      <c r="O588" s="405"/>
      <c r="P588" s="405"/>
      <c r="Q588" s="405"/>
      <c r="R588" s="405"/>
      <c r="S588" s="405"/>
      <c r="T588" s="405"/>
      <c r="U588" s="405"/>
      <c r="V588" s="405"/>
      <c r="W588" s="405"/>
      <c r="X588" s="405"/>
      <c r="Y588" s="405"/>
      <c r="Z588" s="405"/>
    </row>
    <row r="589" spans="1:26" ht="13.5" customHeight="1">
      <c r="A589" s="405"/>
      <c r="B589" s="405"/>
      <c r="C589" s="405"/>
      <c r="D589" s="405"/>
      <c r="E589" s="405"/>
      <c r="F589" s="408"/>
      <c r="G589" s="405"/>
      <c r="H589" s="405"/>
      <c r="I589" s="405"/>
      <c r="J589" s="405"/>
      <c r="K589" s="405"/>
      <c r="L589" s="405"/>
      <c r="M589" s="409"/>
      <c r="N589" s="405"/>
      <c r="O589" s="405"/>
      <c r="P589" s="405"/>
      <c r="Q589" s="405"/>
      <c r="R589" s="405"/>
      <c r="S589" s="405"/>
      <c r="T589" s="405"/>
      <c r="U589" s="405"/>
      <c r="V589" s="405"/>
      <c r="W589" s="405"/>
      <c r="X589" s="405"/>
      <c r="Y589" s="405"/>
      <c r="Z589" s="405"/>
    </row>
    <row r="590" spans="1:26" ht="13.5" customHeight="1">
      <c r="A590" s="405"/>
      <c r="B590" s="405"/>
      <c r="C590" s="405"/>
      <c r="D590" s="405"/>
      <c r="E590" s="405"/>
      <c r="F590" s="408"/>
      <c r="G590" s="405"/>
      <c r="H590" s="405"/>
      <c r="I590" s="405"/>
      <c r="J590" s="405"/>
      <c r="K590" s="405"/>
      <c r="L590" s="405"/>
      <c r="M590" s="409"/>
      <c r="N590" s="405"/>
      <c r="O590" s="405"/>
      <c r="P590" s="405"/>
      <c r="Q590" s="405"/>
      <c r="R590" s="405"/>
      <c r="S590" s="405"/>
      <c r="T590" s="405"/>
      <c r="U590" s="405"/>
      <c r="V590" s="405"/>
      <c r="W590" s="405"/>
      <c r="X590" s="405"/>
      <c r="Y590" s="405"/>
      <c r="Z590" s="405"/>
    </row>
    <row r="591" spans="1:26" ht="13.5" customHeight="1">
      <c r="A591" s="405"/>
      <c r="B591" s="405"/>
      <c r="C591" s="405"/>
      <c r="D591" s="405"/>
      <c r="E591" s="405"/>
      <c r="F591" s="408"/>
      <c r="G591" s="405"/>
      <c r="H591" s="405"/>
      <c r="I591" s="405"/>
      <c r="J591" s="405"/>
      <c r="K591" s="405"/>
      <c r="L591" s="405"/>
      <c r="M591" s="409"/>
      <c r="N591" s="405"/>
      <c r="O591" s="405"/>
      <c r="P591" s="405"/>
      <c r="Q591" s="405"/>
      <c r="R591" s="405"/>
      <c r="S591" s="405"/>
      <c r="T591" s="405"/>
      <c r="U591" s="405"/>
      <c r="V591" s="405"/>
      <c r="W591" s="405"/>
      <c r="X591" s="405"/>
      <c r="Y591" s="405"/>
      <c r="Z591" s="405"/>
    </row>
    <row r="592" spans="1:26" ht="13.5" customHeight="1">
      <c r="A592" s="405"/>
      <c r="B592" s="405"/>
      <c r="C592" s="405"/>
      <c r="D592" s="405"/>
      <c r="E592" s="405"/>
      <c r="F592" s="408"/>
      <c r="G592" s="405"/>
      <c r="H592" s="405"/>
      <c r="I592" s="405"/>
      <c r="J592" s="405"/>
      <c r="K592" s="405"/>
      <c r="L592" s="405"/>
      <c r="M592" s="409"/>
      <c r="N592" s="405"/>
      <c r="O592" s="405"/>
      <c r="P592" s="405"/>
      <c r="Q592" s="405"/>
      <c r="R592" s="405"/>
      <c r="S592" s="405"/>
      <c r="T592" s="405"/>
      <c r="U592" s="405"/>
      <c r="V592" s="405"/>
      <c r="W592" s="405"/>
      <c r="X592" s="405"/>
      <c r="Y592" s="405"/>
      <c r="Z592" s="405"/>
    </row>
    <row r="593" spans="1:26" ht="13.5" customHeight="1">
      <c r="A593" s="405"/>
      <c r="B593" s="405"/>
      <c r="C593" s="405"/>
      <c r="D593" s="405"/>
      <c r="E593" s="405"/>
      <c r="F593" s="408"/>
      <c r="G593" s="405"/>
      <c r="H593" s="405"/>
      <c r="I593" s="405"/>
      <c r="J593" s="405"/>
      <c r="K593" s="405"/>
      <c r="L593" s="405"/>
      <c r="M593" s="409"/>
      <c r="N593" s="405"/>
      <c r="O593" s="405"/>
      <c r="P593" s="405"/>
      <c r="Q593" s="405"/>
      <c r="R593" s="405"/>
      <c r="S593" s="405"/>
      <c r="T593" s="405"/>
      <c r="U593" s="405"/>
      <c r="V593" s="405"/>
      <c r="W593" s="405"/>
      <c r="X593" s="405"/>
      <c r="Y593" s="405"/>
      <c r="Z593" s="405"/>
    </row>
    <row r="594" spans="1:26" ht="13.5" customHeight="1">
      <c r="A594" s="405"/>
      <c r="B594" s="405"/>
      <c r="C594" s="405"/>
      <c r="D594" s="405"/>
      <c r="E594" s="405"/>
      <c r="F594" s="408"/>
      <c r="G594" s="405"/>
      <c r="H594" s="405"/>
      <c r="I594" s="405"/>
      <c r="J594" s="405"/>
      <c r="K594" s="405"/>
      <c r="L594" s="405"/>
      <c r="M594" s="409"/>
      <c r="N594" s="405"/>
      <c r="O594" s="405"/>
      <c r="P594" s="405"/>
      <c r="Q594" s="405"/>
      <c r="R594" s="405"/>
      <c r="S594" s="405"/>
      <c r="T594" s="405"/>
      <c r="U594" s="405"/>
      <c r="V594" s="405"/>
      <c r="W594" s="405"/>
      <c r="X594" s="405"/>
      <c r="Y594" s="405"/>
      <c r="Z594" s="405"/>
    </row>
    <row r="595" spans="1:26" ht="13.5" customHeight="1">
      <c r="A595" s="405"/>
      <c r="B595" s="405"/>
      <c r="C595" s="405"/>
      <c r="D595" s="405"/>
      <c r="E595" s="405"/>
      <c r="F595" s="408"/>
      <c r="G595" s="405"/>
      <c r="H595" s="405"/>
      <c r="I595" s="405"/>
      <c r="J595" s="405"/>
      <c r="K595" s="405"/>
      <c r="L595" s="405"/>
      <c r="M595" s="409"/>
      <c r="N595" s="405"/>
      <c r="O595" s="405"/>
      <c r="P595" s="405"/>
      <c r="Q595" s="405"/>
      <c r="R595" s="405"/>
      <c r="S595" s="405"/>
      <c r="T595" s="405"/>
      <c r="U595" s="405"/>
      <c r="V595" s="405"/>
      <c r="W595" s="405"/>
      <c r="X595" s="405"/>
      <c r="Y595" s="405"/>
      <c r="Z595" s="405"/>
    </row>
    <row r="596" spans="1:26" ht="13.5" customHeight="1">
      <c r="A596" s="405"/>
      <c r="B596" s="405"/>
      <c r="C596" s="405"/>
      <c r="D596" s="405"/>
      <c r="E596" s="405"/>
      <c r="F596" s="408"/>
      <c r="G596" s="405"/>
      <c r="H596" s="405"/>
      <c r="I596" s="405"/>
      <c r="J596" s="405"/>
      <c r="K596" s="405"/>
      <c r="L596" s="405"/>
      <c r="M596" s="409"/>
      <c r="N596" s="405"/>
      <c r="O596" s="405"/>
      <c r="P596" s="405"/>
      <c r="Q596" s="405"/>
      <c r="R596" s="405"/>
      <c r="S596" s="405"/>
      <c r="T596" s="405"/>
      <c r="U596" s="405"/>
      <c r="V596" s="405"/>
      <c r="W596" s="405"/>
      <c r="X596" s="405"/>
      <c r="Y596" s="405"/>
      <c r="Z596" s="405"/>
    </row>
    <row r="597" spans="1:26" ht="13.5" customHeight="1">
      <c r="A597" s="405"/>
      <c r="B597" s="405"/>
      <c r="C597" s="405"/>
      <c r="D597" s="405"/>
      <c r="E597" s="405"/>
      <c r="F597" s="408"/>
      <c r="G597" s="405"/>
      <c r="H597" s="405"/>
      <c r="I597" s="405"/>
      <c r="J597" s="405"/>
      <c r="K597" s="405"/>
      <c r="L597" s="405"/>
      <c r="M597" s="409"/>
      <c r="N597" s="405"/>
      <c r="O597" s="405"/>
      <c r="P597" s="405"/>
      <c r="Q597" s="405"/>
      <c r="R597" s="405"/>
      <c r="S597" s="405"/>
      <c r="T597" s="405"/>
      <c r="U597" s="405"/>
      <c r="V597" s="405"/>
      <c r="W597" s="405"/>
      <c r="X597" s="405"/>
      <c r="Y597" s="405"/>
      <c r="Z597" s="405"/>
    </row>
    <row r="598" spans="1:26" ht="13.5" customHeight="1">
      <c r="A598" s="405"/>
      <c r="B598" s="405"/>
      <c r="C598" s="405"/>
      <c r="D598" s="405"/>
      <c r="E598" s="405"/>
      <c r="F598" s="408"/>
      <c r="G598" s="405"/>
      <c r="H598" s="405"/>
      <c r="I598" s="405"/>
      <c r="J598" s="405"/>
      <c r="K598" s="405"/>
      <c r="L598" s="405"/>
      <c r="M598" s="409"/>
      <c r="N598" s="405"/>
      <c r="O598" s="405"/>
      <c r="P598" s="405"/>
      <c r="Q598" s="405"/>
      <c r="R598" s="405"/>
      <c r="S598" s="405"/>
      <c r="T598" s="405"/>
      <c r="U598" s="405"/>
      <c r="V598" s="405"/>
      <c r="W598" s="405"/>
      <c r="X598" s="405"/>
      <c r="Y598" s="405"/>
      <c r="Z598" s="405"/>
    </row>
    <row r="599" spans="1:26" ht="13.5" customHeight="1">
      <c r="A599" s="405"/>
      <c r="B599" s="405"/>
      <c r="C599" s="405"/>
      <c r="D599" s="405"/>
      <c r="E599" s="405"/>
      <c r="F599" s="408"/>
      <c r="G599" s="405"/>
      <c r="H599" s="405"/>
      <c r="I599" s="405"/>
      <c r="J599" s="405"/>
      <c r="K599" s="405"/>
      <c r="L599" s="405"/>
      <c r="M599" s="409"/>
      <c r="N599" s="405"/>
      <c r="O599" s="405"/>
      <c r="P599" s="405"/>
      <c r="Q599" s="405"/>
      <c r="R599" s="405"/>
      <c r="S599" s="405"/>
      <c r="T599" s="405"/>
      <c r="U599" s="405"/>
      <c r="V599" s="405"/>
      <c r="W599" s="405"/>
      <c r="X599" s="405"/>
      <c r="Y599" s="405"/>
      <c r="Z599" s="405"/>
    </row>
    <row r="600" spans="1:26" ht="13.5" customHeight="1">
      <c r="A600" s="405"/>
      <c r="B600" s="405"/>
      <c r="C600" s="405"/>
      <c r="D600" s="405"/>
      <c r="E600" s="405"/>
      <c r="F600" s="408"/>
      <c r="G600" s="405"/>
      <c r="H600" s="405"/>
      <c r="I600" s="405"/>
      <c r="J600" s="405"/>
      <c r="K600" s="405"/>
      <c r="L600" s="405"/>
      <c r="M600" s="409"/>
      <c r="N600" s="405"/>
      <c r="O600" s="405"/>
      <c r="P600" s="405"/>
      <c r="Q600" s="405"/>
      <c r="R600" s="405"/>
      <c r="S600" s="405"/>
      <c r="T600" s="405"/>
      <c r="U600" s="405"/>
      <c r="V600" s="405"/>
      <c r="W600" s="405"/>
      <c r="X600" s="405"/>
      <c r="Y600" s="405"/>
      <c r="Z600" s="405"/>
    </row>
    <row r="601" spans="1:26" ht="13.5" customHeight="1">
      <c r="A601" s="405"/>
      <c r="B601" s="405"/>
      <c r="C601" s="405"/>
      <c r="D601" s="405"/>
      <c r="E601" s="405"/>
      <c r="F601" s="408"/>
      <c r="G601" s="405"/>
      <c r="H601" s="405"/>
      <c r="I601" s="405"/>
      <c r="J601" s="405"/>
      <c r="K601" s="405"/>
      <c r="L601" s="405"/>
      <c r="M601" s="409"/>
      <c r="N601" s="405"/>
      <c r="O601" s="405"/>
      <c r="P601" s="405"/>
      <c r="Q601" s="405"/>
      <c r="R601" s="405"/>
      <c r="S601" s="405"/>
      <c r="T601" s="405"/>
      <c r="U601" s="405"/>
      <c r="V601" s="405"/>
      <c r="W601" s="405"/>
      <c r="X601" s="405"/>
      <c r="Y601" s="405"/>
      <c r="Z601" s="405"/>
    </row>
    <row r="602" spans="1:26" ht="13.5" customHeight="1">
      <c r="A602" s="405"/>
      <c r="B602" s="405"/>
      <c r="C602" s="405"/>
      <c r="D602" s="405"/>
      <c r="E602" s="405"/>
      <c r="F602" s="408"/>
      <c r="G602" s="405"/>
      <c r="H602" s="405"/>
      <c r="I602" s="405"/>
      <c r="J602" s="405"/>
      <c r="K602" s="405"/>
      <c r="L602" s="405"/>
      <c r="M602" s="409"/>
      <c r="N602" s="405"/>
      <c r="O602" s="405"/>
      <c r="P602" s="405"/>
      <c r="Q602" s="405"/>
      <c r="R602" s="405"/>
      <c r="S602" s="405"/>
      <c r="T602" s="405"/>
      <c r="U602" s="405"/>
      <c r="V602" s="405"/>
      <c r="W602" s="405"/>
      <c r="X602" s="405"/>
      <c r="Y602" s="405"/>
      <c r="Z602" s="405"/>
    </row>
    <row r="603" spans="1:26" ht="13.5" customHeight="1">
      <c r="A603" s="405"/>
      <c r="B603" s="405"/>
      <c r="C603" s="405"/>
      <c r="D603" s="405"/>
      <c r="E603" s="405"/>
      <c r="F603" s="408"/>
      <c r="G603" s="405"/>
      <c r="H603" s="405"/>
      <c r="I603" s="405"/>
      <c r="J603" s="405"/>
      <c r="K603" s="405"/>
      <c r="L603" s="405"/>
      <c r="M603" s="409"/>
      <c r="N603" s="405"/>
      <c r="O603" s="405"/>
      <c r="P603" s="405"/>
      <c r="Q603" s="405"/>
      <c r="R603" s="405"/>
      <c r="S603" s="405"/>
      <c r="T603" s="405"/>
      <c r="U603" s="405"/>
      <c r="V603" s="405"/>
      <c r="W603" s="405"/>
      <c r="X603" s="405"/>
      <c r="Y603" s="405"/>
      <c r="Z603" s="405"/>
    </row>
    <row r="604" spans="1:26" ht="13.5" customHeight="1">
      <c r="A604" s="405"/>
      <c r="B604" s="405"/>
      <c r="C604" s="405"/>
      <c r="D604" s="405"/>
      <c r="E604" s="405"/>
      <c r="F604" s="408"/>
      <c r="G604" s="405"/>
      <c r="H604" s="405"/>
      <c r="I604" s="405"/>
      <c r="J604" s="405"/>
      <c r="K604" s="405"/>
      <c r="L604" s="405"/>
      <c r="M604" s="409"/>
      <c r="N604" s="405"/>
      <c r="O604" s="405"/>
      <c r="P604" s="405"/>
      <c r="Q604" s="405"/>
      <c r="R604" s="405"/>
      <c r="S604" s="405"/>
      <c r="T604" s="405"/>
      <c r="U604" s="405"/>
      <c r="V604" s="405"/>
      <c r="W604" s="405"/>
      <c r="X604" s="405"/>
      <c r="Y604" s="405"/>
      <c r="Z604" s="405"/>
    </row>
    <row r="605" spans="1:26" ht="13.5" customHeight="1">
      <c r="A605" s="405"/>
      <c r="B605" s="405"/>
      <c r="C605" s="405"/>
      <c r="D605" s="405"/>
      <c r="E605" s="405"/>
      <c r="F605" s="408"/>
      <c r="G605" s="405"/>
      <c r="H605" s="405"/>
      <c r="I605" s="405"/>
      <c r="J605" s="405"/>
      <c r="K605" s="405"/>
      <c r="L605" s="405"/>
      <c r="M605" s="409"/>
      <c r="N605" s="405"/>
      <c r="O605" s="405"/>
      <c r="P605" s="405"/>
      <c r="Q605" s="405"/>
      <c r="R605" s="405"/>
      <c r="S605" s="405"/>
      <c r="T605" s="405"/>
      <c r="U605" s="405"/>
      <c r="V605" s="405"/>
      <c r="W605" s="405"/>
      <c r="X605" s="405"/>
      <c r="Y605" s="405"/>
      <c r="Z605" s="405"/>
    </row>
    <row r="606" spans="1:26" ht="13.5" customHeight="1">
      <c r="A606" s="405"/>
      <c r="B606" s="405"/>
      <c r="C606" s="405"/>
      <c r="D606" s="405"/>
      <c r="E606" s="405"/>
      <c r="F606" s="408"/>
      <c r="G606" s="405"/>
      <c r="H606" s="405"/>
      <c r="I606" s="405"/>
      <c r="J606" s="405"/>
      <c r="K606" s="405"/>
      <c r="L606" s="405"/>
      <c r="M606" s="409"/>
      <c r="N606" s="405"/>
      <c r="O606" s="405"/>
      <c r="P606" s="405"/>
      <c r="Q606" s="405"/>
      <c r="R606" s="405"/>
      <c r="S606" s="405"/>
      <c r="T606" s="405"/>
      <c r="U606" s="405"/>
      <c r="V606" s="405"/>
      <c r="W606" s="405"/>
      <c r="X606" s="405"/>
      <c r="Y606" s="405"/>
      <c r="Z606" s="405"/>
    </row>
    <row r="607" spans="1:26" ht="13.5" customHeight="1">
      <c r="A607" s="405"/>
      <c r="B607" s="405"/>
      <c r="C607" s="405"/>
      <c r="D607" s="405"/>
      <c r="E607" s="405"/>
      <c r="F607" s="408"/>
      <c r="G607" s="405"/>
      <c r="H607" s="405"/>
      <c r="I607" s="405"/>
      <c r="J607" s="405"/>
      <c r="K607" s="405"/>
      <c r="L607" s="405"/>
      <c r="M607" s="409"/>
      <c r="N607" s="405"/>
      <c r="O607" s="405"/>
      <c r="P607" s="405"/>
      <c r="Q607" s="405"/>
      <c r="R607" s="405"/>
      <c r="S607" s="405"/>
      <c r="T607" s="405"/>
      <c r="U607" s="405"/>
      <c r="V607" s="405"/>
      <c r="W607" s="405"/>
      <c r="X607" s="405"/>
      <c r="Y607" s="405"/>
      <c r="Z607" s="405"/>
    </row>
    <row r="608" spans="1:26" ht="13.5" customHeight="1">
      <c r="A608" s="405"/>
      <c r="B608" s="405"/>
      <c r="C608" s="405"/>
      <c r="D608" s="405"/>
      <c r="E608" s="405"/>
      <c r="F608" s="408"/>
      <c r="G608" s="405"/>
      <c r="H608" s="405"/>
      <c r="I608" s="405"/>
      <c r="J608" s="405"/>
      <c r="K608" s="405"/>
      <c r="L608" s="405"/>
      <c r="M608" s="409"/>
      <c r="N608" s="405"/>
      <c r="O608" s="405"/>
      <c r="P608" s="405"/>
      <c r="Q608" s="405"/>
      <c r="R608" s="405"/>
      <c r="S608" s="405"/>
      <c r="T608" s="405"/>
      <c r="U608" s="405"/>
      <c r="V608" s="405"/>
      <c r="W608" s="405"/>
      <c r="X608" s="405"/>
      <c r="Y608" s="405"/>
      <c r="Z608" s="405"/>
    </row>
    <row r="609" spans="1:26" ht="13.5" customHeight="1">
      <c r="A609" s="405"/>
      <c r="B609" s="405"/>
      <c r="C609" s="405"/>
      <c r="D609" s="405"/>
      <c r="E609" s="405"/>
      <c r="F609" s="408"/>
      <c r="G609" s="405"/>
      <c r="H609" s="405"/>
      <c r="I609" s="405"/>
      <c r="J609" s="405"/>
      <c r="K609" s="405"/>
      <c r="L609" s="405"/>
      <c r="M609" s="409"/>
      <c r="N609" s="405"/>
      <c r="O609" s="405"/>
      <c r="P609" s="405"/>
      <c r="Q609" s="405"/>
      <c r="R609" s="405"/>
      <c r="S609" s="405"/>
      <c r="T609" s="405"/>
      <c r="U609" s="405"/>
      <c r="V609" s="405"/>
      <c r="W609" s="405"/>
      <c r="X609" s="405"/>
      <c r="Y609" s="405"/>
      <c r="Z609" s="405"/>
    </row>
    <row r="610" spans="1:26" ht="13.5" customHeight="1">
      <c r="A610" s="405"/>
      <c r="B610" s="405"/>
      <c r="C610" s="405"/>
      <c r="D610" s="405"/>
      <c r="E610" s="405"/>
      <c r="F610" s="408"/>
      <c r="G610" s="405"/>
      <c r="H610" s="405"/>
      <c r="I610" s="405"/>
      <c r="J610" s="405"/>
      <c r="K610" s="405"/>
      <c r="L610" s="405"/>
      <c r="M610" s="409"/>
      <c r="N610" s="405"/>
      <c r="O610" s="405"/>
      <c r="P610" s="405"/>
      <c r="Q610" s="405"/>
      <c r="R610" s="405"/>
      <c r="S610" s="405"/>
      <c r="T610" s="405"/>
      <c r="U610" s="405"/>
      <c r="V610" s="405"/>
      <c r="W610" s="405"/>
      <c r="X610" s="405"/>
      <c r="Y610" s="405"/>
      <c r="Z610" s="405"/>
    </row>
    <row r="611" spans="1:26" ht="13.5" customHeight="1">
      <c r="A611" s="405"/>
      <c r="B611" s="405"/>
      <c r="C611" s="405"/>
      <c r="D611" s="405"/>
      <c r="E611" s="405"/>
      <c r="F611" s="408"/>
      <c r="G611" s="405"/>
      <c r="H611" s="405"/>
      <c r="I611" s="405"/>
      <c r="J611" s="405"/>
      <c r="K611" s="405"/>
      <c r="L611" s="405"/>
      <c r="M611" s="409"/>
      <c r="N611" s="405"/>
      <c r="O611" s="405"/>
      <c r="P611" s="405"/>
      <c r="Q611" s="405"/>
      <c r="R611" s="405"/>
      <c r="S611" s="405"/>
      <c r="T611" s="405"/>
      <c r="U611" s="405"/>
      <c r="V611" s="405"/>
      <c r="W611" s="405"/>
      <c r="X611" s="405"/>
      <c r="Y611" s="405"/>
      <c r="Z611" s="405"/>
    </row>
    <row r="612" spans="1:26" ht="13.5" customHeight="1">
      <c r="A612" s="405"/>
      <c r="B612" s="405"/>
      <c r="C612" s="405"/>
      <c r="D612" s="405"/>
      <c r="E612" s="405"/>
      <c r="F612" s="408"/>
      <c r="G612" s="405"/>
      <c r="H612" s="405"/>
      <c r="I612" s="405"/>
      <c r="J612" s="405"/>
      <c r="K612" s="405"/>
      <c r="L612" s="405"/>
      <c r="M612" s="409"/>
      <c r="N612" s="405"/>
      <c r="O612" s="405"/>
      <c r="P612" s="405"/>
      <c r="Q612" s="405"/>
      <c r="R612" s="405"/>
      <c r="S612" s="405"/>
      <c r="T612" s="405"/>
      <c r="U612" s="405"/>
      <c r="V612" s="405"/>
      <c r="W612" s="405"/>
      <c r="X612" s="405"/>
      <c r="Y612" s="405"/>
      <c r="Z612" s="405"/>
    </row>
    <row r="613" spans="1:26" ht="13.5" customHeight="1">
      <c r="A613" s="405"/>
      <c r="B613" s="405"/>
      <c r="C613" s="405"/>
      <c r="D613" s="405"/>
      <c r="E613" s="405"/>
      <c r="F613" s="408"/>
      <c r="G613" s="405"/>
      <c r="H613" s="405"/>
      <c r="I613" s="405"/>
      <c r="J613" s="405"/>
      <c r="K613" s="405"/>
      <c r="L613" s="405"/>
      <c r="M613" s="409"/>
      <c r="N613" s="405"/>
      <c r="O613" s="405"/>
      <c r="P613" s="405"/>
      <c r="Q613" s="405"/>
      <c r="R613" s="405"/>
      <c r="S613" s="405"/>
      <c r="T613" s="405"/>
      <c r="U613" s="405"/>
      <c r="V613" s="405"/>
      <c r="W613" s="405"/>
      <c r="X613" s="405"/>
      <c r="Y613" s="405"/>
      <c r="Z613" s="405"/>
    </row>
    <row r="614" spans="1:26" ht="13.5" customHeight="1">
      <c r="A614" s="405"/>
      <c r="B614" s="405"/>
      <c r="C614" s="405"/>
      <c r="D614" s="405"/>
      <c r="E614" s="405"/>
      <c r="F614" s="408"/>
      <c r="G614" s="405"/>
      <c r="H614" s="405"/>
      <c r="I614" s="405"/>
      <c r="J614" s="405"/>
      <c r="K614" s="405"/>
      <c r="L614" s="405"/>
      <c r="M614" s="409"/>
      <c r="N614" s="405"/>
      <c r="O614" s="405"/>
      <c r="P614" s="405"/>
      <c r="Q614" s="405"/>
      <c r="R614" s="405"/>
      <c r="S614" s="405"/>
      <c r="T614" s="405"/>
      <c r="U614" s="405"/>
      <c r="V614" s="405"/>
      <c r="W614" s="405"/>
      <c r="X614" s="405"/>
      <c r="Y614" s="405"/>
      <c r="Z614" s="405"/>
    </row>
    <row r="615" spans="1:26" ht="13.5" customHeight="1">
      <c r="A615" s="405"/>
      <c r="B615" s="405"/>
      <c r="C615" s="405"/>
      <c r="D615" s="405"/>
      <c r="E615" s="405"/>
      <c r="F615" s="408"/>
      <c r="G615" s="405"/>
      <c r="H615" s="405"/>
      <c r="I615" s="405"/>
      <c r="J615" s="405"/>
      <c r="K615" s="405"/>
      <c r="L615" s="405"/>
      <c r="M615" s="409"/>
      <c r="N615" s="405"/>
      <c r="O615" s="405"/>
      <c r="P615" s="405"/>
      <c r="Q615" s="405"/>
      <c r="R615" s="405"/>
      <c r="S615" s="405"/>
      <c r="T615" s="405"/>
      <c r="U615" s="405"/>
      <c r="V615" s="405"/>
      <c r="W615" s="405"/>
      <c r="X615" s="405"/>
      <c r="Y615" s="405"/>
      <c r="Z615" s="405"/>
    </row>
    <row r="616" spans="1:26" ht="13.5" customHeight="1">
      <c r="A616" s="405"/>
      <c r="B616" s="405"/>
      <c r="C616" s="405"/>
      <c r="D616" s="405"/>
      <c r="E616" s="405"/>
      <c r="F616" s="408"/>
      <c r="G616" s="405"/>
      <c r="H616" s="405"/>
      <c r="I616" s="405"/>
      <c r="J616" s="405"/>
      <c r="K616" s="405"/>
      <c r="L616" s="405"/>
      <c r="M616" s="409"/>
      <c r="N616" s="405"/>
      <c r="O616" s="405"/>
      <c r="P616" s="405"/>
      <c r="Q616" s="405"/>
      <c r="R616" s="405"/>
      <c r="S616" s="405"/>
      <c r="T616" s="405"/>
      <c r="U616" s="405"/>
      <c r="V616" s="405"/>
      <c r="W616" s="405"/>
      <c r="X616" s="405"/>
      <c r="Y616" s="405"/>
      <c r="Z616" s="405"/>
    </row>
    <row r="617" spans="1:26" ht="13.5" customHeight="1">
      <c r="A617" s="405"/>
      <c r="B617" s="405"/>
      <c r="C617" s="405"/>
      <c r="D617" s="405"/>
      <c r="E617" s="405"/>
      <c r="F617" s="408"/>
      <c r="G617" s="405"/>
      <c r="H617" s="405"/>
      <c r="I617" s="405"/>
      <c r="J617" s="405"/>
      <c r="K617" s="405"/>
      <c r="L617" s="405"/>
      <c r="M617" s="409"/>
      <c r="N617" s="405"/>
      <c r="O617" s="405"/>
      <c r="P617" s="405"/>
      <c r="Q617" s="405"/>
      <c r="R617" s="405"/>
      <c r="S617" s="405"/>
      <c r="T617" s="405"/>
      <c r="U617" s="405"/>
      <c r="V617" s="405"/>
      <c r="W617" s="405"/>
      <c r="X617" s="405"/>
      <c r="Y617" s="405"/>
      <c r="Z617" s="405"/>
    </row>
    <row r="618" spans="1:26" ht="13.5" customHeight="1">
      <c r="A618" s="405"/>
      <c r="B618" s="405"/>
      <c r="C618" s="405"/>
      <c r="D618" s="405"/>
      <c r="E618" s="405"/>
      <c r="F618" s="408"/>
      <c r="G618" s="405"/>
      <c r="H618" s="405"/>
      <c r="I618" s="405"/>
      <c r="J618" s="405"/>
      <c r="K618" s="405"/>
      <c r="L618" s="405"/>
      <c r="M618" s="409"/>
      <c r="N618" s="405"/>
      <c r="O618" s="405"/>
      <c r="P618" s="405"/>
      <c r="Q618" s="405"/>
      <c r="R618" s="405"/>
      <c r="S618" s="405"/>
      <c r="T618" s="405"/>
      <c r="U618" s="405"/>
      <c r="V618" s="405"/>
      <c r="W618" s="405"/>
      <c r="X618" s="405"/>
      <c r="Y618" s="405"/>
      <c r="Z618" s="405"/>
    </row>
    <row r="619" spans="1:26" ht="13.5" customHeight="1">
      <c r="A619" s="405"/>
      <c r="B619" s="405"/>
      <c r="C619" s="405"/>
      <c r="D619" s="405"/>
      <c r="E619" s="405"/>
      <c r="F619" s="408"/>
      <c r="G619" s="405"/>
      <c r="H619" s="405"/>
      <c r="I619" s="405"/>
      <c r="J619" s="405"/>
      <c r="K619" s="405"/>
      <c r="L619" s="405"/>
      <c r="M619" s="409"/>
      <c r="N619" s="405"/>
      <c r="O619" s="405"/>
      <c r="P619" s="405"/>
      <c r="Q619" s="405"/>
      <c r="R619" s="405"/>
      <c r="S619" s="405"/>
      <c r="T619" s="405"/>
      <c r="U619" s="405"/>
      <c r="V619" s="405"/>
      <c r="W619" s="405"/>
      <c r="X619" s="405"/>
      <c r="Y619" s="405"/>
      <c r="Z619" s="405"/>
    </row>
    <row r="620" spans="1:26" ht="13.5" customHeight="1">
      <c r="A620" s="405"/>
      <c r="B620" s="405"/>
      <c r="C620" s="405"/>
      <c r="D620" s="405"/>
      <c r="E620" s="405"/>
      <c r="F620" s="408"/>
      <c r="G620" s="405"/>
      <c r="H620" s="405"/>
      <c r="I620" s="405"/>
      <c r="J620" s="405"/>
      <c r="K620" s="405"/>
      <c r="L620" s="405"/>
      <c r="M620" s="409"/>
      <c r="N620" s="405"/>
      <c r="O620" s="405"/>
      <c r="P620" s="405"/>
      <c r="Q620" s="405"/>
      <c r="R620" s="405"/>
      <c r="S620" s="405"/>
      <c r="T620" s="405"/>
      <c r="U620" s="405"/>
      <c r="V620" s="405"/>
      <c r="W620" s="405"/>
      <c r="X620" s="405"/>
      <c r="Y620" s="405"/>
      <c r="Z620" s="405"/>
    </row>
    <row r="621" spans="1:26" ht="13.5" customHeight="1">
      <c r="A621" s="405"/>
      <c r="B621" s="405"/>
      <c r="C621" s="405"/>
      <c r="D621" s="405"/>
      <c r="E621" s="405"/>
      <c r="F621" s="408"/>
      <c r="G621" s="405"/>
      <c r="H621" s="405"/>
      <c r="I621" s="405"/>
      <c r="J621" s="405"/>
      <c r="K621" s="405"/>
      <c r="L621" s="405"/>
      <c r="M621" s="409"/>
      <c r="N621" s="405"/>
      <c r="O621" s="405"/>
      <c r="P621" s="405"/>
      <c r="Q621" s="405"/>
      <c r="R621" s="405"/>
      <c r="S621" s="405"/>
      <c r="T621" s="405"/>
      <c r="U621" s="405"/>
      <c r="V621" s="405"/>
      <c r="W621" s="405"/>
      <c r="X621" s="405"/>
      <c r="Y621" s="405"/>
      <c r="Z621" s="405"/>
    </row>
    <row r="622" spans="1:26" ht="13.5" customHeight="1">
      <c r="A622" s="405"/>
      <c r="B622" s="405"/>
      <c r="C622" s="405"/>
      <c r="D622" s="405"/>
      <c r="E622" s="405"/>
      <c r="F622" s="408"/>
      <c r="G622" s="405"/>
      <c r="H622" s="405"/>
      <c r="I622" s="405"/>
      <c r="J622" s="405"/>
      <c r="K622" s="405"/>
      <c r="L622" s="405"/>
      <c r="M622" s="409"/>
      <c r="N622" s="405"/>
      <c r="O622" s="405"/>
      <c r="P622" s="405"/>
      <c r="Q622" s="405"/>
      <c r="R622" s="405"/>
      <c r="S622" s="405"/>
      <c r="T622" s="405"/>
      <c r="U622" s="405"/>
      <c r="V622" s="405"/>
      <c r="W622" s="405"/>
      <c r="X622" s="405"/>
      <c r="Y622" s="405"/>
      <c r="Z622" s="405"/>
    </row>
    <row r="623" spans="1:26" ht="13.5" customHeight="1">
      <c r="A623" s="405"/>
      <c r="B623" s="405"/>
      <c r="C623" s="405"/>
      <c r="D623" s="405"/>
      <c r="E623" s="405"/>
      <c r="F623" s="408"/>
      <c r="G623" s="405"/>
      <c r="H623" s="405"/>
      <c r="I623" s="405"/>
      <c r="J623" s="405"/>
      <c r="K623" s="405"/>
      <c r="L623" s="405"/>
      <c r="M623" s="409"/>
      <c r="N623" s="405"/>
      <c r="O623" s="405"/>
      <c r="P623" s="405"/>
      <c r="Q623" s="405"/>
      <c r="R623" s="405"/>
      <c r="S623" s="405"/>
      <c r="T623" s="405"/>
      <c r="U623" s="405"/>
      <c r="V623" s="405"/>
      <c r="W623" s="405"/>
      <c r="X623" s="405"/>
      <c r="Y623" s="405"/>
      <c r="Z623" s="405"/>
    </row>
    <row r="624" spans="1:26" ht="13.5" customHeight="1">
      <c r="A624" s="405"/>
      <c r="B624" s="405"/>
      <c r="C624" s="405"/>
      <c r="D624" s="405"/>
      <c r="E624" s="405"/>
      <c r="F624" s="408"/>
      <c r="G624" s="405"/>
      <c r="H624" s="405"/>
      <c r="I624" s="405"/>
      <c r="J624" s="405"/>
      <c r="K624" s="405"/>
      <c r="L624" s="405"/>
      <c r="M624" s="409"/>
      <c r="N624" s="405"/>
      <c r="O624" s="405"/>
      <c r="P624" s="405"/>
      <c r="Q624" s="405"/>
      <c r="R624" s="405"/>
      <c r="S624" s="405"/>
      <c r="T624" s="405"/>
      <c r="U624" s="405"/>
      <c r="V624" s="405"/>
      <c r="W624" s="405"/>
      <c r="X624" s="405"/>
      <c r="Y624" s="405"/>
      <c r="Z624" s="405"/>
    </row>
    <row r="625" spans="1:26" ht="13.5" customHeight="1">
      <c r="A625" s="405"/>
      <c r="B625" s="405"/>
      <c r="C625" s="405"/>
      <c r="D625" s="405"/>
      <c r="E625" s="405"/>
      <c r="F625" s="408"/>
      <c r="G625" s="405"/>
      <c r="H625" s="405"/>
      <c r="I625" s="405"/>
      <c r="J625" s="405"/>
      <c r="K625" s="405"/>
      <c r="L625" s="405"/>
      <c r="M625" s="409"/>
      <c r="N625" s="405"/>
      <c r="O625" s="405"/>
      <c r="P625" s="405"/>
      <c r="Q625" s="405"/>
      <c r="R625" s="405"/>
      <c r="S625" s="405"/>
      <c r="T625" s="405"/>
      <c r="U625" s="405"/>
      <c r="V625" s="405"/>
      <c r="W625" s="405"/>
      <c r="X625" s="405"/>
      <c r="Y625" s="405"/>
      <c r="Z625" s="405"/>
    </row>
    <row r="626" spans="1:26" ht="13.5" customHeight="1">
      <c r="A626" s="405"/>
      <c r="B626" s="405"/>
      <c r="C626" s="405"/>
      <c r="D626" s="405"/>
      <c r="E626" s="405"/>
      <c r="F626" s="408"/>
      <c r="G626" s="405"/>
      <c r="H626" s="405"/>
      <c r="I626" s="405"/>
      <c r="J626" s="405"/>
      <c r="K626" s="405"/>
      <c r="L626" s="405"/>
      <c r="M626" s="409"/>
      <c r="N626" s="405"/>
      <c r="O626" s="405"/>
      <c r="P626" s="405"/>
      <c r="Q626" s="405"/>
      <c r="R626" s="405"/>
      <c r="S626" s="405"/>
      <c r="T626" s="405"/>
      <c r="U626" s="405"/>
      <c r="V626" s="405"/>
      <c r="W626" s="405"/>
      <c r="X626" s="405"/>
      <c r="Y626" s="405"/>
      <c r="Z626" s="405"/>
    </row>
    <row r="627" spans="1:26" ht="13.5" customHeight="1">
      <c r="A627" s="405"/>
      <c r="B627" s="405"/>
      <c r="C627" s="405"/>
      <c r="D627" s="405"/>
      <c r="E627" s="405"/>
      <c r="F627" s="408"/>
      <c r="G627" s="405"/>
      <c r="H627" s="405"/>
      <c r="I627" s="405"/>
      <c r="J627" s="405"/>
      <c r="K627" s="405"/>
      <c r="L627" s="405"/>
      <c r="M627" s="409"/>
      <c r="N627" s="405"/>
      <c r="O627" s="405"/>
      <c r="P627" s="405"/>
      <c r="Q627" s="405"/>
      <c r="R627" s="405"/>
      <c r="S627" s="405"/>
      <c r="T627" s="405"/>
      <c r="U627" s="405"/>
      <c r="V627" s="405"/>
      <c r="W627" s="405"/>
      <c r="X627" s="405"/>
      <c r="Y627" s="405"/>
      <c r="Z627" s="405"/>
    </row>
    <row r="628" spans="1:26" ht="13.5" customHeight="1">
      <c r="A628" s="405"/>
      <c r="B628" s="405"/>
      <c r="C628" s="405"/>
      <c r="D628" s="405"/>
      <c r="E628" s="405"/>
      <c r="F628" s="408"/>
      <c r="G628" s="405"/>
      <c r="H628" s="405"/>
      <c r="I628" s="405"/>
      <c r="J628" s="405"/>
      <c r="K628" s="405"/>
      <c r="L628" s="405"/>
      <c r="M628" s="409"/>
      <c r="N628" s="405"/>
      <c r="O628" s="405"/>
      <c r="P628" s="405"/>
      <c r="Q628" s="405"/>
      <c r="R628" s="405"/>
      <c r="S628" s="405"/>
      <c r="T628" s="405"/>
      <c r="U628" s="405"/>
      <c r="V628" s="405"/>
      <c r="W628" s="405"/>
      <c r="X628" s="405"/>
      <c r="Y628" s="405"/>
      <c r="Z628" s="405"/>
    </row>
    <row r="629" spans="1:26" ht="13.5" customHeight="1">
      <c r="A629" s="405"/>
      <c r="B629" s="405"/>
      <c r="C629" s="405"/>
      <c r="D629" s="405"/>
      <c r="E629" s="405"/>
      <c r="F629" s="408"/>
      <c r="G629" s="405"/>
      <c r="H629" s="405"/>
      <c r="I629" s="405"/>
      <c r="J629" s="405"/>
      <c r="K629" s="405"/>
      <c r="L629" s="405"/>
      <c r="M629" s="409"/>
      <c r="N629" s="405"/>
      <c r="O629" s="405"/>
      <c r="P629" s="405"/>
      <c r="Q629" s="405"/>
      <c r="R629" s="405"/>
      <c r="S629" s="405"/>
      <c r="T629" s="405"/>
      <c r="U629" s="405"/>
      <c r="V629" s="405"/>
      <c r="W629" s="405"/>
      <c r="X629" s="405"/>
      <c r="Y629" s="405"/>
      <c r="Z629" s="405"/>
    </row>
    <row r="630" spans="1:26" ht="13.5" customHeight="1">
      <c r="A630" s="405"/>
      <c r="B630" s="405"/>
      <c r="C630" s="405"/>
      <c r="D630" s="405"/>
      <c r="E630" s="405"/>
      <c r="F630" s="408"/>
      <c r="G630" s="405"/>
      <c r="H630" s="405"/>
      <c r="I630" s="405"/>
      <c r="J630" s="405"/>
      <c r="K630" s="405"/>
      <c r="L630" s="405"/>
      <c r="M630" s="409"/>
      <c r="N630" s="405"/>
      <c r="O630" s="405"/>
      <c r="P630" s="405"/>
      <c r="Q630" s="405"/>
      <c r="R630" s="405"/>
      <c r="S630" s="405"/>
      <c r="T630" s="405"/>
      <c r="U630" s="405"/>
      <c r="V630" s="405"/>
      <c r="W630" s="405"/>
      <c r="X630" s="405"/>
      <c r="Y630" s="405"/>
      <c r="Z630" s="405"/>
    </row>
    <row r="631" spans="1:26" ht="13.5" customHeight="1">
      <c r="A631" s="405"/>
      <c r="B631" s="405"/>
      <c r="C631" s="405"/>
      <c r="D631" s="405"/>
      <c r="E631" s="405"/>
      <c r="F631" s="408"/>
      <c r="G631" s="405"/>
      <c r="H631" s="405"/>
      <c r="I631" s="405"/>
      <c r="J631" s="405"/>
      <c r="K631" s="405"/>
      <c r="L631" s="405"/>
      <c r="M631" s="409"/>
      <c r="N631" s="405"/>
      <c r="O631" s="405"/>
      <c r="P631" s="405"/>
      <c r="Q631" s="405"/>
      <c r="R631" s="405"/>
      <c r="S631" s="405"/>
      <c r="T631" s="405"/>
      <c r="U631" s="405"/>
      <c r="V631" s="405"/>
      <c r="W631" s="405"/>
      <c r="X631" s="405"/>
      <c r="Y631" s="405"/>
      <c r="Z631" s="405"/>
    </row>
    <row r="632" spans="1:26" ht="13.5" customHeight="1">
      <c r="A632" s="405"/>
      <c r="B632" s="405"/>
      <c r="C632" s="405"/>
      <c r="D632" s="405"/>
      <c r="E632" s="405"/>
      <c r="F632" s="408"/>
      <c r="G632" s="405"/>
      <c r="H632" s="405"/>
      <c r="I632" s="405"/>
      <c r="J632" s="405"/>
      <c r="K632" s="405"/>
      <c r="L632" s="405"/>
      <c r="M632" s="409"/>
      <c r="N632" s="405"/>
      <c r="O632" s="405"/>
      <c r="P632" s="405"/>
      <c r="Q632" s="405"/>
      <c r="R632" s="405"/>
      <c r="S632" s="405"/>
      <c r="T632" s="405"/>
      <c r="U632" s="405"/>
      <c r="V632" s="405"/>
      <c r="W632" s="405"/>
      <c r="X632" s="405"/>
      <c r="Y632" s="405"/>
      <c r="Z632" s="405"/>
    </row>
    <row r="633" spans="1:26" ht="13.5" customHeight="1">
      <c r="A633" s="405"/>
      <c r="B633" s="405"/>
      <c r="C633" s="405"/>
      <c r="D633" s="405"/>
      <c r="E633" s="405"/>
      <c r="F633" s="408"/>
      <c r="G633" s="405"/>
      <c r="H633" s="405"/>
      <c r="I633" s="405"/>
      <c r="J633" s="405"/>
      <c r="K633" s="405"/>
      <c r="L633" s="405"/>
      <c r="M633" s="409"/>
      <c r="N633" s="405"/>
      <c r="O633" s="405"/>
      <c r="P633" s="405"/>
      <c r="Q633" s="405"/>
      <c r="R633" s="405"/>
      <c r="S633" s="405"/>
      <c r="T633" s="405"/>
      <c r="U633" s="405"/>
      <c r="V633" s="405"/>
      <c r="W633" s="405"/>
      <c r="X633" s="405"/>
      <c r="Y633" s="405"/>
      <c r="Z633" s="405"/>
    </row>
    <row r="634" spans="1:26" ht="13.5" customHeight="1">
      <c r="A634" s="405"/>
      <c r="B634" s="405"/>
      <c r="C634" s="405"/>
      <c r="D634" s="405"/>
      <c r="E634" s="405"/>
      <c r="F634" s="408"/>
      <c r="G634" s="405"/>
      <c r="H634" s="405"/>
      <c r="I634" s="405"/>
      <c r="J634" s="405"/>
      <c r="K634" s="405"/>
      <c r="L634" s="405"/>
      <c r="M634" s="409"/>
      <c r="N634" s="405"/>
      <c r="O634" s="405"/>
      <c r="P634" s="405"/>
      <c r="Q634" s="405"/>
      <c r="R634" s="405"/>
      <c r="S634" s="405"/>
      <c r="T634" s="405"/>
      <c r="U634" s="405"/>
      <c r="V634" s="405"/>
      <c r="W634" s="405"/>
      <c r="X634" s="405"/>
      <c r="Y634" s="405"/>
      <c r="Z634" s="405"/>
    </row>
    <row r="635" spans="1:26" ht="13.5" customHeight="1">
      <c r="A635" s="405"/>
      <c r="B635" s="405"/>
      <c r="C635" s="405"/>
      <c r="D635" s="405"/>
      <c r="E635" s="405"/>
      <c r="F635" s="408"/>
      <c r="G635" s="405"/>
      <c r="H635" s="405"/>
      <c r="I635" s="405"/>
      <c r="J635" s="405"/>
      <c r="K635" s="405"/>
      <c r="L635" s="405"/>
      <c r="M635" s="409"/>
      <c r="N635" s="405"/>
      <c r="O635" s="405"/>
      <c r="P635" s="405"/>
      <c r="Q635" s="405"/>
      <c r="R635" s="405"/>
      <c r="S635" s="405"/>
      <c r="T635" s="405"/>
      <c r="U635" s="405"/>
      <c r="V635" s="405"/>
      <c r="W635" s="405"/>
      <c r="X635" s="405"/>
      <c r="Y635" s="405"/>
      <c r="Z635" s="405"/>
    </row>
    <row r="636" spans="1:26" ht="13.5" customHeight="1">
      <c r="A636" s="405"/>
      <c r="B636" s="405"/>
      <c r="C636" s="405"/>
      <c r="D636" s="405"/>
      <c r="E636" s="405"/>
      <c r="F636" s="408"/>
      <c r="G636" s="405"/>
      <c r="H636" s="405"/>
      <c r="I636" s="405"/>
      <c r="J636" s="405"/>
      <c r="K636" s="405"/>
      <c r="L636" s="405"/>
      <c r="M636" s="409"/>
      <c r="N636" s="405"/>
      <c r="O636" s="405"/>
      <c r="P636" s="405"/>
      <c r="Q636" s="405"/>
      <c r="R636" s="405"/>
      <c r="S636" s="405"/>
      <c r="T636" s="405"/>
      <c r="U636" s="405"/>
      <c r="V636" s="405"/>
      <c r="W636" s="405"/>
      <c r="X636" s="405"/>
      <c r="Y636" s="405"/>
      <c r="Z636" s="405"/>
    </row>
    <row r="637" spans="1:26" ht="13.5" customHeight="1">
      <c r="A637" s="405"/>
      <c r="B637" s="405"/>
      <c r="C637" s="405"/>
      <c r="D637" s="405"/>
      <c r="E637" s="405"/>
      <c r="F637" s="408"/>
      <c r="G637" s="405"/>
      <c r="H637" s="405"/>
      <c r="I637" s="405"/>
      <c r="J637" s="405"/>
      <c r="K637" s="405"/>
      <c r="L637" s="405"/>
      <c r="M637" s="409"/>
      <c r="N637" s="405"/>
      <c r="O637" s="405"/>
      <c r="P637" s="405"/>
      <c r="Q637" s="405"/>
      <c r="R637" s="405"/>
      <c r="S637" s="405"/>
      <c r="T637" s="405"/>
      <c r="U637" s="405"/>
      <c r="V637" s="405"/>
      <c r="W637" s="405"/>
      <c r="X637" s="405"/>
      <c r="Y637" s="405"/>
      <c r="Z637" s="405"/>
    </row>
    <row r="638" spans="1:26" ht="13.5" customHeight="1">
      <c r="A638" s="405"/>
      <c r="B638" s="405"/>
      <c r="C638" s="405"/>
      <c r="D638" s="405"/>
      <c r="E638" s="405"/>
      <c r="F638" s="408"/>
      <c r="G638" s="405"/>
      <c r="H638" s="405"/>
      <c r="I638" s="405"/>
      <c r="J638" s="405"/>
      <c r="K638" s="405"/>
      <c r="L638" s="405"/>
      <c r="M638" s="409"/>
      <c r="N638" s="405"/>
      <c r="O638" s="405"/>
      <c r="P638" s="405"/>
      <c r="Q638" s="405"/>
      <c r="R638" s="405"/>
      <c r="S638" s="405"/>
      <c r="T638" s="405"/>
      <c r="U638" s="405"/>
      <c r="V638" s="405"/>
      <c r="W638" s="405"/>
      <c r="X638" s="405"/>
      <c r="Y638" s="405"/>
      <c r="Z638" s="405"/>
    </row>
    <row r="639" spans="1:26" ht="13.5" customHeight="1">
      <c r="A639" s="405"/>
      <c r="B639" s="405"/>
      <c r="C639" s="405"/>
      <c r="D639" s="405"/>
      <c r="E639" s="405"/>
      <c r="F639" s="408"/>
      <c r="G639" s="405"/>
      <c r="H639" s="405"/>
      <c r="I639" s="405"/>
      <c r="J639" s="405"/>
      <c r="K639" s="405"/>
      <c r="L639" s="405"/>
      <c r="M639" s="409"/>
      <c r="N639" s="405"/>
      <c r="O639" s="405"/>
      <c r="P639" s="405"/>
      <c r="Q639" s="405"/>
      <c r="R639" s="405"/>
      <c r="S639" s="405"/>
      <c r="T639" s="405"/>
      <c r="U639" s="405"/>
      <c r="V639" s="405"/>
      <c r="W639" s="405"/>
      <c r="X639" s="405"/>
      <c r="Y639" s="405"/>
      <c r="Z639" s="405"/>
    </row>
    <row r="640" spans="1:26" ht="13.5" customHeight="1">
      <c r="A640" s="405"/>
      <c r="B640" s="405"/>
      <c r="C640" s="405"/>
      <c r="D640" s="405"/>
      <c r="E640" s="405"/>
      <c r="F640" s="408"/>
      <c r="G640" s="405"/>
      <c r="H640" s="405"/>
      <c r="I640" s="405"/>
      <c r="J640" s="405"/>
      <c r="K640" s="405"/>
      <c r="L640" s="405"/>
      <c r="M640" s="409"/>
      <c r="N640" s="405"/>
      <c r="O640" s="405"/>
      <c r="P640" s="405"/>
      <c r="Q640" s="405"/>
      <c r="R640" s="405"/>
      <c r="S640" s="405"/>
      <c r="T640" s="405"/>
      <c r="U640" s="405"/>
      <c r="V640" s="405"/>
      <c r="W640" s="405"/>
      <c r="X640" s="405"/>
      <c r="Y640" s="405"/>
      <c r="Z640" s="405"/>
    </row>
    <row r="641" spans="1:26" ht="13.5" customHeight="1">
      <c r="A641" s="405"/>
      <c r="B641" s="405"/>
      <c r="C641" s="405"/>
      <c r="D641" s="405"/>
      <c r="E641" s="405"/>
      <c r="F641" s="408"/>
      <c r="G641" s="405"/>
      <c r="H641" s="405"/>
      <c r="I641" s="405"/>
      <c r="J641" s="405"/>
      <c r="K641" s="405"/>
      <c r="L641" s="405"/>
      <c r="M641" s="409"/>
      <c r="N641" s="405"/>
      <c r="O641" s="405"/>
      <c r="P641" s="405"/>
      <c r="Q641" s="405"/>
      <c r="R641" s="405"/>
      <c r="S641" s="405"/>
      <c r="T641" s="405"/>
      <c r="U641" s="405"/>
      <c r="V641" s="405"/>
      <c r="W641" s="405"/>
      <c r="X641" s="405"/>
      <c r="Y641" s="405"/>
      <c r="Z641" s="405"/>
    </row>
    <row r="642" spans="1:26" ht="13.5" customHeight="1">
      <c r="A642" s="405"/>
      <c r="B642" s="405"/>
      <c r="C642" s="405"/>
      <c r="D642" s="405"/>
      <c r="E642" s="405"/>
      <c r="F642" s="408"/>
      <c r="G642" s="405"/>
      <c r="H642" s="405"/>
      <c r="I642" s="405"/>
      <c r="J642" s="405"/>
      <c r="K642" s="405"/>
      <c r="L642" s="405"/>
      <c r="M642" s="409"/>
      <c r="N642" s="405"/>
      <c r="O642" s="405"/>
      <c r="P642" s="405"/>
      <c r="Q642" s="405"/>
      <c r="R642" s="405"/>
      <c r="S642" s="405"/>
      <c r="T642" s="405"/>
      <c r="U642" s="405"/>
      <c r="V642" s="405"/>
      <c r="W642" s="405"/>
      <c r="X642" s="405"/>
      <c r="Y642" s="405"/>
      <c r="Z642" s="405"/>
    </row>
    <row r="643" spans="1:26" ht="13.5" customHeight="1">
      <c r="A643" s="405"/>
      <c r="B643" s="405"/>
      <c r="C643" s="405"/>
      <c r="D643" s="405"/>
      <c r="E643" s="405"/>
      <c r="F643" s="408"/>
      <c r="G643" s="405"/>
      <c r="H643" s="405"/>
      <c r="I643" s="405"/>
      <c r="J643" s="405"/>
      <c r="K643" s="405"/>
      <c r="L643" s="405"/>
      <c r="M643" s="409"/>
      <c r="N643" s="405"/>
      <c r="O643" s="405"/>
      <c r="P643" s="405"/>
      <c r="Q643" s="405"/>
      <c r="R643" s="405"/>
      <c r="S643" s="405"/>
      <c r="T643" s="405"/>
      <c r="U643" s="405"/>
      <c r="V643" s="405"/>
      <c r="W643" s="405"/>
      <c r="X643" s="405"/>
      <c r="Y643" s="405"/>
      <c r="Z643" s="405"/>
    </row>
    <row r="644" spans="1:26" ht="13.5" customHeight="1">
      <c r="A644" s="405"/>
      <c r="B644" s="405"/>
      <c r="C644" s="405"/>
      <c r="D644" s="405"/>
      <c r="E644" s="405"/>
      <c r="F644" s="408"/>
      <c r="G644" s="405"/>
      <c r="H644" s="405"/>
      <c r="I644" s="405"/>
      <c r="J644" s="405"/>
      <c r="K644" s="405"/>
      <c r="L644" s="405"/>
      <c r="M644" s="409"/>
      <c r="N644" s="405"/>
      <c r="O644" s="405"/>
      <c r="P644" s="405"/>
      <c r="Q644" s="405"/>
      <c r="R644" s="405"/>
      <c r="S644" s="405"/>
      <c r="T644" s="405"/>
      <c r="U644" s="405"/>
      <c r="V644" s="405"/>
      <c r="W644" s="405"/>
      <c r="X644" s="405"/>
      <c r="Y644" s="405"/>
      <c r="Z644" s="405"/>
    </row>
    <row r="645" spans="1:26" ht="13.5" customHeight="1">
      <c r="A645" s="405"/>
      <c r="B645" s="405"/>
      <c r="C645" s="405"/>
      <c r="D645" s="405"/>
      <c r="E645" s="405"/>
      <c r="F645" s="408"/>
      <c r="G645" s="405"/>
      <c r="H645" s="405"/>
      <c r="I645" s="405"/>
      <c r="J645" s="405"/>
      <c r="K645" s="405"/>
      <c r="L645" s="405"/>
      <c r="M645" s="409"/>
      <c r="N645" s="405"/>
      <c r="O645" s="405"/>
      <c r="P645" s="405"/>
      <c r="Q645" s="405"/>
      <c r="R645" s="405"/>
      <c r="S645" s="405"/>
      <c r="T645" s="405"/>
      <c r="U645" s="405"/>
      <c r="V645" s="405"/>
      <c r="W645" s="405"/>
      <c r="X645" s="405"/>
      <c r="Y645" s="405"/>
      <c r="Z645" s="405"/>
    </row>
    <row r="646" spans="1:26" ht="13.5" customHeight="1">
      <c r="A646" s="405"/>
      <c r="B646" s="405"/>
      <c r="C646" s="405"/>
      <c r="D646" s="405"/>
      <c r="E646" s="405"/>
      <c r="F646" s="408"/>
      <c r="G646" s="405"/>
      <c r="H646" s="405"/>
      <c r="I646" s="405"/>
      <c r="J646" s="405"/>
      <c r="K646" s="405"/>
      <c r="L646" s="405"/>
      <c r="M646" s="409"/>
      <c r="N646" s="405"/>
      <c r="O646" s="405"/>
      <c r="P646" s="405"/>
      <c r="Q646" s="405"/>
      <c r="R646" s="405"/>
      <c r="S646" s="405"/>
      <c r="T646" s="405"/>
      <c r="U646" s="405"/>
      <c r="V646" s="405"/>
      <c r="W646" s="405"/>
      <c r="X646" s="405"/>
      <c r="Y646" s="405"/>
      <c r="Z646" s="405"/>
    </row>
    <row r="647" spans="1:26" ht="13.5" customHeight="1">
      <c r="A647" s="405"/>
      <c r="B647" s="405"/>
      <c r="C647" s="405"/>
      <c r="D647" s="405"/>
      <c r="E647" s="405"/>
      <c r="F647" s="408"/>
      <c r="G647" s="405"/>
      <c r="H647" s="405"/>
      <c r="I647" s="405"/>
      <c r="J647" s="405"/>
      <c r="K647" s="405"/>
      <c r="L647" s="405"/>
      <c r="M647" s="409"/>
      <c r="N647" s="405"/>
      <c r="O647" s="405"/>
      <c r="P647" s="405"/>
      <c r="Q647" s="405"/>
      <c r="R647" s="405"/>
      <c r="S647" s="405"/>
      <c r="T647" s="405"/>
      <c r="U647" s="405"/>
      <c r="V647" s="405"/>
      <c r="W647" s="405"/>
      <c r="X647" s="405"/>
      <c r="Y647" s="405"/>
      <c r="Z647" s="405"/>
    </row>
    <row r="648" spans="1:26" ht="13.5" customHeight="1">
      <c r="A648" s="405"/>
      <c r="B648" s="405"/>
      <c r="C648" s="405"/>
      <c r="D648" s="405"/>
      <c r="E648" s="405"/>
      <c r="F648" s="408"/>
      <c r="G648" s="405"/>
      <c r="H648" s="405"/>
      <c r="I648" s="405"/>
      <c r="J648" s="405"/>
      <c r="K648" s="405"/>
      <c r="L648" s="405"/>
      <c r="M648" s="409"/>
      <c r="N648" s="405"/>
      <c r="O648" s="405"/>
      <c r="P648" s="405"/>
      <c r="Q648" s="405"/>
      <c r="R648" s="405"/>
      <c r="S648" s="405"/>
      <c r="T648" s="405"/>
      <c r="U648" s="405"/>
      <c r="V648" s="405"/>
      <c r="W648" s="405"/>
      <c r="X648" s="405"/>
      <c r="Y648" s="405"/>
      <c r="Z648" s="405"/>
    </row>
    <row r="649" spans="1:26" ht="13.5" customHeight="1">
      <c r="A649" s="405"/>
      <c r="B649" s="405"/>
      <c r="C649" s="405"/>
      <c r="D649" s="405"/>
      <c r="E649" s="405"/>
      <c r="F649" s="408"/>
      <c r="G649" s="405"/>
      <c r="H649" s="405"/>
      <c r="I649" s="405"/>
      <c r="J649" s="405"/>
      <c r="K649" s="405"/>
      <c r="L649" s="405"/>
      <c r="M649" s="409"/>
      <c r="N649" s="405"/>
      <c r="O649" s="405"/>
      <c r="P649" s="405"/>
      <c r="Q649" s="405"/>
      <c r="R649" s="405"/>
      <c r="S649" s="405"/>
      <c r="T649" s="405"/>
      <c r="U649" s="405"/>
      <c r="V649" s="405"/>
      <c r="W649" s="405"/>
      <c r="X649" s="405"/>
      <c r="Y649" s="405"/>
      <c r="Z649" s="405"/>
    </row>
    <row r="650" spans="1:26" ht="13.5" customHeight="1">
      <c r="A650" s="405"/>
      <c r="B650" s="405"/>
      <c r="C650" s="405"/>
      <c r="D650" s="405"/>
      <c r="E650" s="405"/>
      <c r="F650" s="408"/>
      <c r="G650" s="405"/>
      <c r="H650" s="405"/>
      <c r="I650" s="405"/>
      <c r="J650" s="405"/>
      <c r="K650" s="405"/>
      <c r="L650" s="405"/>
      <c r="M650" s="409"/>
      <c r="N650" s="405"/>
      <c r="O650" s="405"/>
      <c r="P650" s="405"/>
      <c r="Q650" s="405"/>
      <c r="R650" s="405"/>
      <c r="S650" s="405"/>
      <c r="T650" s="405"/>
      <c r="U650" s="405"/>
      <c r="V650" s="405"/>
      <c r="W650" s="405"/>
      <c r="X650" s="405"/>
      <c r="Y650" s="405"/>
      <c r="Z650" s="405"/>
    </row>
    <row r="651" spans="1:26" ht="13.5" customHeight="1">
      <c r="A651" s="405"/>
      <c r="B651" s="405"/>
      <c r="C651" s="405"/>
      <c r="D651" s="405"/>
      <c r="E651" s="405"/>
      <c r="F651" s="408"/>
      <c r="G651" s="405"/>
      <c r="H651" s="405"/>
      <c r="I651" s="405"/>
      <c r="J651" s="405"/>
      <c r="K651" s="405"/>
      <c r="L651" s="405"/>
      <c r="M651" s="409"/>
      <c r="N651" s="405"/>
      <c r="O651" s="405"/>
      <c r="P651" s="405"/>
      <c r="Q651" s="405"/>
      <c r="R651" s="405"/>
      <c r="S651" s="405"/>
      <c r="T651" s="405"/>
      <c r="U651" s="405"/>
      <c r="V651" s="405"/>
      <c r="W651" s="405"/>
      <c r="X651" s="405"/>
      <c r="Y651" s="405"/>
      <c r="Z651" s="405"/>
    </row>
    <row r="652" spans="1:26" ht="13.5" customHeight="1">
      <c r="A652" s="405"/>
      <c r="B652" s="405"/>
      <c r="C652" s="405"/>
      <c r="D652" s="405"/>
      <c r="E652" s="405"/>
      <c r="F652" s="408"/>
      <c r="G652" s="405"/>
      <c r="H652" s="405"/>
      <c r="I652" s="405"/>
      <c r="J652" s="405"/>
      <c r="K652" s="405"/>
      <c r="L652" s="405"/>
      <c r="M652" s="409"/>
      <c r="N652" s="405"/>
      <c r="O652" s="405"/>
      <c r="P652" s="405"/>
      <c r="Q652" s="405"/>
      <c r="R652" s="405"/>
      <c r="S652" s="405"/>
      <c r="T652" s="405"/>
      <c r="U652" s="405"/>
      <c r="V652" s="405"/>
      <c r="W652" s="405"/>
      <c r="X652" s="405"/>
      <c r="Y652" s="405"/>
      <c r="Z652" s="405"/>
    </row>
    <row r="653" spans="1:26" ht="13.5" customHeight="1">
      <c r="A653" s="405"/>
      <c r="B653" s="405"/>
      <c r="C653" s="405"/>
      <c r="D653" s="405"/>
      <c r="E653" s="405"/>
      <c r="F653" s="408"/>
      <c r="G653" s="405"/>
      <c r="H653" s="405"/>
      <c r="I653" s="405"/>
      <c r="J653" s="405"/>
      <c r="K653" s="405"/>
      <c r="L653" s="405"/>
      <c r="M653" s="409"/>
      <c r="N653" s="405"/>
      <c r="O653" s="405"/>
      <c r="P653" s="405"/>
      <c r="Q653" s="405"/>
      <c r="R653" s="405"/>
      <c r="S653" s="405"/>
      <c r="T653" s="405"/>
      <c r="U653" s="405"/>
      <c r="V653" s="405"/>
      <c r="W653" s="405"/>
      <c r="X653" s="405"/>
      <c r="Y653" s="405"/>
      <c r="Z653" s="405"/>
    </row>
    <row r="654" spans="1:26" ht="13.5" customHeight="1">
      <c r="A654" s="405"/>
      <c r="B654" s="405"/>
      <c r="C654" s="405"/>
      <c r="D654" s="405"/>
      <c r="E654" s="405"/>
      <c r="F654" s="408"/>
      <c r="G654" s="405"/>
      <c r="H654" s="405"/>
      <c r="I654" s="405"/>
      <c r="J654" s="405"/>
      <c r="K654" s="405"/>
      <c r="L654" s="405"/>
      <c r="M654" s="409"/>
      <c r="N654" s="405"/>
      <c r="O654" s="405"/>
      <c r="P654" s="405"/>
      <c r="Q654" s="405"/>
      <c r="R654" s="405"/>
      <c r="S654" s="405"/>
      <c r="T654" s="405"/>
      <c r="U654" s="405"/>
      <c r="V654" s="405"/>
      <c r="W654" s="405"/>
      <c r="X654" s="405"/>
      <c r="Y654" s="405"/>
      <c r="Z654" s="405"/>
    </row>
    <row r="655" spans="1:26" ht="13.5" customHeight="1">
      <c r="A655" s="405"/>
      <c r="B655" s="405"/>
      <c r="C655" s="405"/>
      <c r="D655" s="405"/>
      <c r="E655" s="405"/>
      <c r="F655" s="408"/>
      <c r="G655" s="405"/>
      <c r="H655" s="405"/>
      <c r="I655" s="405"/>
      <c r="J655" s="405"/>
      <c r="K655" s="405"/>
      <c r="L655" s="405"/>
      <c r="M655" s="409"/>
      <c r="N655" s="405"/>
      <c r="O655" s="405"/>
      <c r="P655" s="405"/>
      <c r="Q655" s="405"/>
      <c r="R655" s="405"/>
      <c r="S655" s="405"/>
      <c r="T655" s="405"/>
      <c r="U655" s="405"/>
      <c r="V655" s="405"/>
      <c r="W655" s="405"/>
      <c r="X655" s="405"/>
      <c r="Y655" s="405"/>
      <c r="Z655" s="405"/>
    </row>
    <row r="656" spans="1:26" ht="13.5" customHeight="1">
      <c r="A656" s="405"/>
      <c r="B656" s="405"/>
      <c r="C656" s="405"/>
      <c r="D656" s="405"/>
      <c r="E656" s="405"/>
      <c r="F656" s="408"/>
      <c r="G656" s="405"/>
      <c r="H656" s="405"/>
      <c r="I656" s="405"/>
      <c r="J656" s="405"/>
      <c r="K656" s="405"/>
      <c r="L656" s="405"/>
      <c r="M656" s="409"/>
      <c r="N656" s="405"/>
      <c r="O656" s="405"/>
      <c r="P656" s="405"/>
      <c r="Q656" s="405"/>
      <c r="R656" s="405"/>
      <c r="S656" s="405"/>
      <c r="T656" s="405"/>
      <c r="U656" s="405"/>
      <c r="V656" s="405"/>
      <c r="W656" s="405"/>
      <c r="X656" s="405"/>
      <c r="Y656" s="405"/>
      <c r="Z656" s="405"/>
    </row>
    <row r="657" spans="1:26" ht="13.5" customHeight="1">
      <c r="A657" s="405"/>
      <c r="B657" s="405"/>
      <c r="C657" s="405"/>
      <c r="D657" s="405"/>
      <c r="E657" s="405"/>
      <c r="F657" s="408"/>
      <c r="G657" s="405"/>
      <c r="H657" s="405"/>
      <c r="I657" s="405"/>
      <c r="J657" s="405"/>
      <c r="K657" s="405"/>
      <c r="L657" s="405"/>
      <c r="M657" s="409"/>
      <c r="N657" s="405"/>
      <c r="O657" s="405"/>
      <c r="P657" s="405"/>
      <c r="Q657" s="405"/>
      <c r="R657" s="405"/>
      <c r="S657" s="405"/>
      <c r="T657" s="405"/>
      <c r="U657" s="405"/>
      <c r="V657" s="405"/>
      <c r="W657" s="405"/>
      <c r="X657" s="405"/>
      <c r="Y657" s="405"/>
      <c r="Z657" s="405"/>
    </row>
    <row r="658" spans="1:26" ht="13.5" customHeight="1">
      <c r="A658" s="405"/>
      <c r="B658" s="405"/>
      <c r="C658" s="405"/>
      <c r="D658" s="405"/>
      <c r="E658" s="405"/>
      <c r="F658" s="408"/>
      <c r="G658" s="405"/>
      <c r="H658" s="405"/>
      <c r="I658" s="405"/>
      <c r="J658" s="405"/>
      <c r="K658" s="405"/>
      <c r="L658" s="405"/>
      <c r="M658" s="409"/>
      <c r="N658" s="405"/>
      <c r="O658" s="405"/>
      <c r="P658" s="405"/>
      <c r="Q658" s="405"/>
      <c r="R658" s="405"/>
      <c r="S658" s="405"/>
      <c r="T658" s="405"/>
      <c r="U658" s="405"/>
      <c r="V658" s="405"/>
      <c r="W658" s="405"/>
      <c r="X658" s="405"/>
      <c r="Y658" s="405"/>
      <c r="Z658" s="405"/>
    </row>
    <row r="659" spans="1:26" ht="13.5" customHeight="1">
      <c r="A659" s="405"/>
      <c r="B659" s="405"/>
      <c r="C659" s="405"/>
      <c r="D659" s="405"/>
      <c r="E659" s="405"/>
      <c r="F659" s="408"/>
      <c r="G659" s="405"/>
      <c r="H659" s="405"/>
      <c r="I659" s="405"/>
      <c r="J659" s="405"/>
      <c r="K659" s="405"/>
      <c r="L659" s="405"/>
      <c r="M659" s="409"/>
      <c r="N659" s="405"/>
      <c r="O659" s="405"/>
      <c r="P659" s="405"/>
      <c r="Q659" s="405"/>
      <c r="R659" s="405"/>
      <c r="S659" s="405"/>
      <c r="T659" s="405"/>
      <c r="U659" s="405"/>
      <c r="V659" s="405"/>
      <c r="W659" s="405"/>
      <c r="X659" s="405"/>
      <c r="Y659" s="405"/>
      <c r="Z659" s="405"/>
    </row>
    <row r="660" spans="1:26" ht="13.5" customHeight="1">
      <c r="A660" s="405"/>
      <c r="B660" s="405"/>
      <c r="C660" s="405"/>
      <c r="D660" s="405"/>
      <c r="E660" s="405"/>
      <c r="F660" s="408"/>
      <c r="G660" s="405"/>
      <c r="H660" s="405"/>
      <c r="I660" s="405"/>
      <c r="J660" s="405"/>
      <c r="K660" s="405"/>
      <c r="L660" s="405"/>
      <c r="M660" s="409"/>
      <c r="N660" s="405"/>
      <c r="O660" s="405"/>
      <c r="P660" s="405"/>
      <c r="Q660" s="405"/>
      <c r="R660" s="405"/>
      <c r="S660" s="405"/>
      <c r="T660" s="405"/>
      <c r="U660" s="405"/>
      <c r="V660" s="405"/>
      <c r="W660" s="405"/>
      <c r="X660" s="405"/>
      <c r="Y660" s="405"/>
      <c r="Z660" s="405"/>
    </row>
    <row r="661" spans="1:26" ht="13.5" customHeight="1">
      <c r="A661" s="405"/>
      <c r="B661" s="405"/>
      <c r="C661" s="405"/>
      <c r="D661" s="405"/>
      <c r="E661" s="405"/>
      <c r="F661" s="408"/>
      <c r="G661" s="405"/>
      <c r="H661" s="405"/>
      <c r="I661" s="405"/>
      <c r="J661" s="405"/>
      <c r="K661" s="405"/>
      <c r="L661" s="405"/>
      <c r="M661" s="409"/>
      <c r="N661" s="405"/>
      <c r="O661" s="405"/>
      <c r="P661" s="405"/>
      <c r="Q661" s="405"/>
      <c r="R661" s="405"/>
      <c r="S661" s="405"/>
      <c r="T661" s="405"/>
      <c r="U661" s="405"/>
      <c r="V661" s="405"/>
      <c r="W661" s="405"/>
      <c r="X661" s="405"/>
      <c r="Y661" s="405"/>
      <c r="Z661" s="405"/>
    </row>
    <row r="662" spans="1:26" ht="13.5" customHeight="1">
      <c r="A662" s="405"/>
      <c r="B662" s="405"/>
      <c r="C662" s="405"/>
      <c r="D662" s="405"/>
      <c r="E662" s="405"/>
      <c r="F662" s="408"/>
      <c r="G662" s="405"/>
      <c r="H662" s="405"/>
      <c r="I662" s="405"/>
      <c r="J662" s="405"/>
      <c r="K662" s="405"/>
      <c r="L662" s="405"/>
      <c r="M662" s="409"/>
      <c r="N662" s="405"/>
      <c r="O662" s="405"/>
      <c r="P662" s="405"/>
      <c r="Q662" s="405"/>
      <c r="R662" s="405"/>
      <c r="S662" s="405"/>
      <c r="T662" s="405"/>
      <c r="U662" s="405"/>
      <c r="V662" s="405"/>
      <c r="W662" s="405"/>
      <c r="X662" s="405"/>
      <c r="Y662" s="405"/>
      <c r="Z662" s="405"/>
    </row>
    <row r="663" spans="1:26" ht="13.5" customHeight="1">
      <c r="A663" s="405"/>
      <c r="B663" s="405"/>
      <c r="C663" s="405"/>
      <c r="D663" s="405"/>
      <c r="E663" s="405"/>
      <c r="F663" s="408"/>
      <c r="G663" s="405"/>
      <c r="H663" s="405"/>
      <c r="I663" s="405"/>
      <c r="J663" s="405"/>
      <c r="K663" s="405"/>
      <c r="L663" s="405"/>
      <c r="M663" s="409"/>
      <c r="N663" s="405"/>
      <c r="O663" s="405"/>
      <c r="P663" s="405"/>
      <c r="Q663" s="405"/>
      <c r="R663" s="405"/>
      <c r="S663" s="405"/>
      <c r="T663" s="405"/>
      <c r="U663" s="405"/>
      <c r="V663" s="405"/>
      <c r="W663" s="405"/>
      <c r="X663" s="405"/>
      <c r="Y663" s="405"/>
      <c r="Z663" s="405"/>
    </row>
    <row r="664" spans="1:26" ht="13.5" customHeight="1">
      <c r="A664" s="405"/>
      <c r="B664" s="405"/>
      <c r="C664" s="405"/>
      <c r="D664" s="405"/>
      <c r="E664" s="405"/>
      <c r="F664" s="408"/>
      <c r="G664" s="405"/>
      <c r="H664" s="405"/>
      <c r="I664" s="405"/>
      <c r="J664" s="405"/>
      <c r="K664" s="405"/>
      <c r="L664" s="405"/>
      <c r="M664" s="409"/>
      <c r="N664" s="405"/>
      <c r="O664" s="405"/>
      <c r="P664" s="405"/>
      <c r="Q664" s="405"/>
      <c r="R664" s="405"/>
      <c r="S664" s="405"/>
      <c r="T664" s="405"/>
      <c r="U664" s="405"/>
      <c r="V664" s="405"/>
      <c r="W664" s="405"/>
      <c r="X664" s="405"/>
      <c r="Y664" s="405"/>
      <c r="Z664" s="405"/>
    </row>
    <row r="665" spans="1:26" ht="13.5" customHeight="1">
      <c r="A665" s="405"/>
      <c r="B665" s="405"/>
      <c r="C665" s="405"/>
      <c r="D665" s="405"/>
      <c r="E665" s="405"/>
      <c r="F665" s="408"/>
      <c r="G665" s="405"/>
      <c r="H665" s="405"/>
      <c r="I665" s="405"/>
      <c r="J665" s="405"/>
      <c r="K665" s="405"/>
      <c r="L665" s="405"/>
      <c r="M665" s="409"/>
      <c r="N665" s="405"/>
      <c r="O665" s="405"/>
      <c r="P665" s="405"/>
      <c r="Q665" s="405"/>
      <c r="R665" s="405"/>
      <c r="S665" s="405"/>
      <c r="T665" s="405"/>
      <c r="U665" s="405"/>
      <c r="V665" s="405"/>
      <c r="W665" s="405"/>
      <c r="X665" s="405"/>
      <c r="Y665" s="405"/>
      <c r="Z665" s="405"/>
    </row>
    <row r="666" spans="1:26" ht="13.5" customHeight="1">
      <c r="A666" s="405"/>
      <c r="B666" s="405"/>
      <c r="C666" s="405"/>
      <c r="D666" s="405"/>
      <c r="E666" s="405"/>
      <c r="F666" s="408"/>
      <c r="G666" s="405"/>
      <c r="H666" s="405"/>
      <c r="I666" s="405"/>
      <c r="J666" s="405"/>
      <c r="K666" s="405"/>
      <c r="L666" s="405"/>
      <c r="M666" s="409"/>
      <c r="N666" s="405"/>
      <c r="O666" s="405"/>
      <c r="P666" s="405"/>
      <c r="Q666" s="405"/>
      <c r="R666" s="405"/>
      <c r="S666" s="405"/>
      <c r="T666" s="405"/>
      <c r="U666" s="405"/>
      <c r="V666" s="405"/>
      <c r="W666" s="405"/>
      <c r="X666" s="405"/>
      <c r="Y666" s="405"/>
      <c r="Z666" s="405"/>
    </row>
    <row r="667" spans="1:26" ht="13.5" customHeight="1">
      <c r="A667" s="405"/>
      <c r="B667" s="405"/>
      <c r="C667" s="405"/>
      <c r="D667" s="405"/>
      <c r="E667" s="405"/>
      <c r="F667" s="408"/>
      <c r="G667" s="405"/>
      <c r="H667" s="405"/>
      <c r="I667" s="405"/>
      <c r="J667" s="405"/>
      <c r="K667" s="405"/>
      <c r="L667" s="405"/>
      <c r="M667" s="409"/>
      <c r="N667" s="405"/>
      <c r="O667" s="405"/>
      <c r="P667" s="405"/>
      <c r="Q667" s="405"/>
      <c r="R667" s="405"/>
      <c r="S667" s="405"/>
      <c r="T667" s="405"/>
      <c r="U667" s="405"/>
      <c r="V667" s="405"/>
      <c r="W667" s="405"/>
      <c r="X667" s="405"/>
      <c r="Y667" s="405"/>
      <c r="Z667" s="405"/>
    </row>
    <row r="668" spans="1:26" ht="13.5" customHeight="1">
      <c r="A668" s="405"/>
      <c r="B668" s="405"/>
      <c r="C668" s="405"/>
      <c r="D668" s="405"/>
      <c r="E668" s="405"/>
      <c r="F668" s="408"/>
      <c r="G668" s="405"/>
      <c r="H668" s="405"/>
      <c r="I668" s="405"/>
      <c r="J668" s="405"/>
      <c r="K668" s="405"/>
      <c r="L668" s="405"/>
      <c r="M668" s="409"/>
      <c r="N668" s="405"/>
      <c r="O668" s="405"/>
      <c r="P668" s="405"/>
      <c r="Q668" s="405"/>
      <c r="R668" s="405"/>
      <c r="S668" s="405"/>
      <c r="T668" s="405"/>
      <c r="U668" s="405"/>
      <c r="V668" s="405"/>
      <c r="W668" s="405"/>
      <c r="X668" s="405"/>
      <c r="Y668" s="405"/>
      <c r="Z668" s="405"/>
    </row>
    <row r="669" spans="1:26" ht="13.5" customHeight="1">
      <c r="A669" s="405"/>
      <c r="B669" s="405"/>
      <c r="C669" s="405"/>
      <c r="D669" s="405"/>
      <c r="E669" s="405"/>
      <c r="F669" s="408"/>
      <c r="G669" s="405"/>
      <c r="H669" s="405"/>
      <c r="I669" s="405"/>
      <c r="J669" s="405"/>
      <c r="K669" s="405"/>
      <c r="L669" s="405"/>
      <c r="M669" s="409"/>
      <c r="N669" s="405"/>
      <c r="O669" s="405"/>
      <c r="P669" s="405"/>
      <c r="Q669" s="405"/>
      <c r="R669" s="405"/>
      <c r="S669" s="405"/>
      <c r="T669" s="405"/>
      <c r="U669" s="405"/>
      <c r="V669" s="405"/>
      <c r="W669" s="405"/>
      <c r="X669" s="405"/>
      <c r="Y669" s="405"/>
      <c r="Z669" s="405"/>
    </row>
    <row r="670" spans="1:26" ht="13.5" customHeight="1">
      <c r="A670" s="405"/>
      <c r="B670" s="405"/>
      <c r="C670" s="405"/>
      <c r="D670" s="405"/>
      <c r="E670" s="405"/>
      <c r="F670" s="408"/>
      <c r="G670" s="405"/>
      <c r="H670" s="405"/>
      <c r="I670" s="405"/>
      <c r="J670" s="405"/>
      <c r="K670" s="405"/>
      <c r="L670" s="405"/>
      <c r="M670" s="409"/>
      <c r="N670" s="405"/>
      <c r="O670" s="405"/>
      <c r="P670" s="405"/>
      <c r="Q670" s="405"/>
      <c r="R670" s="405"/>
      <c r="S670" s="405"/>
      <c r="T670" s="405"/>
      <c r="U670" s="405"/>
      <c r="V670" s="405"/>
      <c r="W670" s="405"/>
      <c r="X670" s="405"/>
      <c r="Y670" s="405"/>
      <c r="Z670" s="405"/>
    </row>
    <row r="671" spans="1:26" ht="13.5" customHeight="1">
      <c r="A671" s="405"/>
      <c r="B671" s="405"/>
      <c r="C671" s="405"/>
      <c r="D671" s="405"/>
      <c r="E671" s="405"/>
      <c r="F671" s="408"/>
      <c r="G671" s="405"/>
      <c r="H671" s="405"/>
      <c r="I671" s="405"/>
      <c r="J671" s="405"/>
      <c r="K671" s="405"/>
      <c r="L671" s="405"/>
      <c r="M671" s="409"/>
      <c r="N671" s="405"/>
      <c r="O671" s="405"/>
      <c r="P671" s="405"/>
      <c r="Q671" s="405"/>
      <c r="R671" s="405"/>
      <c r="S671" s="405"/>
      <c r="T671" s="405"/>
      <c r="U671" s="405"/>
      <c r="V671" s="405"/>
      <c r="W671" s="405"/>
      <c r="X671" s="405"/>
      <c r="Y671" s="405"/>
      <c r="Z671" s="405"/>
    </row>
    <row r="672" spans="1:26" ht="13.5" customHeight="1">
      <c r="A672" s="405"/>
      <c r="B672" s="405"/>
      <c r="C672" s="405"/>
      <c r="D672" s="405"/>
      <c r="E672" s="405"/>
      <c r="F672" s="408"/>
      <c r="G672" s="405"/>
      <c r="H672" s="405"/>
      <c r="I672" s="405"/>
      <c r="J672" s="405"/>
      <c r="K672" s="405"/>
      <c r="L672" s="405"/>
      <c r="M672" s="409"/>
      <c r="N672" s="405"/>
      <c r="O672" s="405"/>
      <c r="P672" s="405"/>
      <c r="Q672" s="405"/>
      <c r="R672" s="405"/>
      <c r="S672" s="405"/>
      <c r="T672" s="405"/>
      <c r="U672" s="405"/>
      <c r="V672" s="405"/>
      <c r="W672" s="405"/>
      <c r="X672" s="405"/>
      <c r="Y672" s="405"/>
      <c r="Z672" s="405"/>
    </row>
    <row r="673" spans="1:26" ht="13.5" customHeight="1">
      <c r="A673" s="405"/>
      <c r="B673" s="405"/>
      <c r="C673" s="405"/>
      <c r="D673" s="405"/>
      <c r="E673" s="405"/>
      <c r="F673" s="408"/>
      <c r="G673" s="405"/>
      <c r="H673" s="405"/>
      <c r="I673" s="405"/>
      <c r="J673" s="405"/>
      <c r="K673" s="405"/>
      <c r="L673" s="405"/>
      <c r="M673" s="409"/>
      <c r="N673" s="405"/>
      <c r="O673" s="405"/>
      <c r="P673" s="405"/>
      <c r="Q673" s="405"/>
      <c r="R673" s="405"/>
      <c r="S673" s="405"/>
      <c r="T673" s="405"/>
      <c r="U673" s="405"/>
      <c r="V673" s="405"/>
      <c r="W673" s="405"/>
      <c r="X673" s="405"/>
      <c r="Y673" s="405"/>
      <c r="Z673" s="405"/>
    </row>
    <row r="674" spans="1:26" ht="13.5" customHeight="1">
      <c r="A674" s="405"/>
      <c r="B674" s="405"/>
      <c r="C674" s="405"/>
      <c r="D674" s="405"/>
      <c r="E674" s="405"/>
      <c r="F674" s="408"/>
      <c r="G674" s="405"/>
      <c r="H674" s="405"/>
      <c r="I674" s="405"/>
      <c r="J674" s="405"/>
      <c r="K674" s="405"/>
      <c r="L674" s="405"/>
      <c r="M674" s="409"/>
      <c r="N674" s="405"/>
      <c r="O674" s="405"/>
      <c r="P674" s="405"/>
      <c r="Q674" s="405"/>
      <c r="R674" s="405"/>
      <c r="S674" s="405"/>
      <c r="T674" s="405"/>
      <c r="U674" s="405"/>
      <c r="V674" s="405"/>
      <c r="W674" s="405"/>
      <c r="X674" s="405"/>
      <c r="Y674" s="405"/>
      <c r="Z674" s="405"/>
    </row>
    <row r="675" spans="1:26" ht="13.5" customHeight="1">
      <c r="A675" s="405"/>
      <c r="B675" s="405"/>
      <c r="C675" s="405"/>
      <c r="D675" s="405"/>
      <c r="E675" s="405"/>
      <c r="F675" s="408"/>
      <c r="G675" s="405"/>
      <c r="H675" s="405"/>
      <c r="I675" s="405"/>
      <c r="J675" s="405"/>
      <c r="K675" s="405"/>
      <c r="L675" s="405"/>
      <c r="M675" s="409"/>
      <c r="N675" s="405"/>
      <c r="O675" s="405"/>
      <c r="P675" s="405"/>
      <c r="Q675" s="405"/>
      <c r="R675" s="405"/>
      <c r="S675" s="405"/>
      <c r="T675" s="405"/>
      <c r="U675" s="405"/>
      <c r="V675" s="405"/>
      <c r="W675" s="405"/>
      <c r="X675" s="405"/>
      <c r="Y675" s="405"/>
      <c r="Z675" s="405"/>
    </row>
    <row r="676" spans="1:26" ht="13.5" customHeight="1">
      <c r="A676" s="405"/>
      <c r="B676" s="405"/>
      <c r="C676" s="405"/>
      <c r="D676" s="405"/>
      <c r="E676" s="405"/>
      <c r="F676" s="408"/>
      <c r="G676" s="405"/>
      <c r="H676" s="405"/>
      <c r="I676" s="405"/>
      <c r="J676" s="405"/>
      <c r="K676" s="405"/>
      <c r="L676" s="405"/>
      <c r="M676" s="409"/>
      <c r="N676" s="405"/>
      <c r="O676" s="405"/>
      <c r="P676" s="405"/>
      <c r="Q676" s="405"/>
      <c r="R676" s="405"/>
      <c r="S676" s="405"/>
      <c r="T676" s="405"/>
      <c r="U676" s="405"/>
      <c r="V676" s="405"/>
      <c r="W676" s="405"/>
      <c r="X676" s="405"/>
      <c r="Y676" s="405"/>
      <c r="Z676" s="405"/>
    </row>
    <row r="677" spans="1:26" ht="13.5" customHeight="1">
      <c r="A677" s="405"/>
      <c r="B677" s="405"/>
      <c r="C677" s="405"/>
      <c r="D677" s="405"/>
      <c r="E677" s="405"/>
      <c r="F677" s="408"/>
      <c r="G677" s="405"/>
      <c r="H677" s="405"/>
      <c r="I677" s="405"/>
      <c r="J677" s="405"/>
      <c r="K677" s="405"/>
      <c r="L677" s="405"/>
      <c r="M677" s="409"/>
      <c r="N677" s="405"/>
      <c r="O677" s="405"/>
      <c r="P677" s="405"/>
      <c r="Q677" s="405"/>
      <c r="R677" s="405"/>
      <c r="S677" s="405"/>
      <c r="T677" s="405"/>
      <c r="U677" s="405"/>
      <c r="V677" s="405"/>
      <c r="W677" s="405"/>
      <c r="X677" s="405"/>
      <c r="Y677" s="405"/>
      <c r="Z677" s="405"/>
    </row>
    <row r="678" spans="1:26" ht="13.5" customHeight="1">
      <c r="A678" s="405"/>
      <c r="B678" s="405"/>
      <c r="C678" s="405"/>
      <c r="D678" s="405"/>
      <c r="E678" s="405"/>
      <c r="F678" s="408"/>
      <c r="G678" s="405"/>
      <c r="H678" s="405"/>
      <c r="I678" s="405"/>
      <c r="J678" s="405"/>
      <c r="K678" s="405"/>
      <c r="L678" s="405"/>
      <c r="M678" s="409"/>
      <c r="N678" s="405"/>
      <c r="O678" s="405"/>
      <c r="P678" s="405"/>
      <c r="Q678" s="405"/>
      <c r="R678" s="405"/>
      <c r="S678" s="405"/>
      <c r="T678" s="405"/>
      <c r="U678" s="405"/>
      <c r="V678" s="405"/>
      <c r="W678" s="405"/>
      <c r="X678" s="405"/>
      <c r="Y678" s="405"/>
      <c r="Z678" s="405"/>
    </row>
    <row r="679" spans="1:26" ht="13.5" customHeight="1">
      <c r="A679" s="405"/>
      <c r="B679" s="405"/>
      <c r="C679" s="405"/>
      <c r="D679" s="405"/>
      <c r="E679" s="405"/>
      <c r="F679" s="408"/>
      <c r="G679" s="405"/>
      <c r="H679" s="405"/>
      <c r="I679" s="405"/>
      <c r="J679" s="405"/>
      <c r="K679" s="405"/>
      <c r="L679" s="405"/>
      <c r="M679" s="409"/>
      <c r="N679" s="405"/>
      <c r="O679" s="405"/>
      <c r="P679" s="405"/>
      <c r="Q679" s="405"/>
      <c r="R679" s="405"/>
      <c r="S679" s="405"/>
      <c r="T679" s="405"/>
      <c r="U679" s="405"/>
      <c r="V679" s="405"/>
      <c r="W679" s="405"/>
      <c r="X679" s="405"/>
      <c r="Y679" s="405"/>
      <c r="Z679" s="405"/>
    </row>
    <row r="680" spans="1:26" ht="13.5" customHeight="1">
      <c r="A680" s="405"/>
      <c r="B680" s="405"/>
      <c r="C680" s="405"/>
      <c r="D680" s="405"/>
      <c r="E680" s="405"/>
      <c r="F680" s="408"/>
      <c r="G680" s="405"/>
      <c r="H680" s="405"/>
      <c r="I680" s="405"/>
      <c r="J680" s="405"/>
      <c r="K680" s="405"/>
      <c r="L680" s="405"/>
      <c r="M680" s="409"/>
      <c r="N680" s="405"/>
      <c r="O680" s="405"/>
      <c r="P680" s="405"/>
      <c r="Q680" s="405"/>
      <c r="R680" s="405"/>
      <c r="S680" s="405"/>
      <c r="T680" s="405"/>
      <c r="U680" s="405"/>
      <c r="V680" s="405"/>
      <c r="W680" s="405"/>
      <c r="X680" s="405"/>
      <c r="Y680" s="405"/>
      <c r="Z680" s="405"/>
    </row>
    <row r="681" spans="1:26" ht="13.5" customHeight="1">
      <c r="A681" s="405"/>
      <c r="B681" s="405"/>
      <c r="C681" s="405"/>
      <c r="D681" s="405"/>
      <c r="E681" s="405"/>
      <c r="F681" s="408"/>
      <c r="G681" s="405"/>
      <c r="H681" s="405"/>
      <c r="I681" s="405"/>
      <c r="J681" s="405"/>
      <c r="K681" s="405"/>
      <c r="L681" s="405"/>
      <c r="M681" s="409"/>
      <c r="N681" s="405"/>
      <c r="O681" s="405"/>
      <c r="P681" s="405"/>
      <c r="Q681" s="405"/>
      <c r="R681" s="405"/>
      <c r="S681" s="405"/>
      <c r="T681" s="405"/>
      <c r="U681" s="405"/>
      <c r="V681" s="405"/>
      <c r="W681" s="405"/>
      <c r="X681" s="405"/>
      <c r="Y681" s="405"/>
      <c r="Z681" s="405"/>
    </row>
    <row r="682" spans="1:26" ht="13.5" customHeight="1">
      <c r="A682" s="405"/>
      <c r="B682" s="405"/>
      <c r="C682" s="405"/>
      <c r="D682" s="405"/>
      <c r="E682" s="405"/>
      <c r="F682" s="408"/>
      <c r="G682" s="405"/>
      <c r="H682" s="405"/>
      <c r="I682" s="405"/>
      <c r="J682" s="405"/>
      <c r="K682" s="405"/>
      <c r="L682" s="405"/>
      <c r="M682" s="409"/>
      <c r="N682" s="405"/>
      <c r="O682" s="405"/>
      <c r="P682" s="405"/>
      <c r="Q682" s="405"/>
      <c r="R682" s="405"/>
      <c r="S682" s="405"/>
      <c r="T682" s="405"/>
      <c r="U682" s="405"/>
      <c r="V682" s="405"/>
      <c r="W682" s="405"/>
      <c r="X682" s="405"/>
      <c r="Y682" s="405"/>
      <c r="Z682" s="405"/>
    </row>
    <row r="683" spans="1:26" ht="13.5" customHeight="1">
      <c r="A683" s="405"/>
      <c r="B683" s="405"/>
      <c r="C683" s="405"/>
      <c r="D683" s="405"/>
      <c r="E683" s="405"/>
      <c r="F683" s="408"/>
      <c r="G683" s="405"/>
      <c r="H683" s="405"/>
      <c r="I683" s="405"/>
      <c r="J683" s="405"/>
      <c r="K683" s="405"/>
      <c r="L683" s="405"/>
      <c r="M683" s="409"/>
      <c r="N683" s="405"/>
      <c r="O683" s="405"/>
      <c r="P683" s="405"/>
      <c r="Q683" s="405"/>
      <c r="R683" s="405"/>
      <c r="S683" s="405"/>
      <c r="T683" s="405"/>
      <c r="U683" s="405"/>
      <c r="V683" s="405"/>
      <c r="W683" s="405"/>
      <c r="X683" s="405"/>
      <c r="Y683" s="405"/>
      <c r="Z683" s="405"/>
    </row>
    <row r="684" spans="1:26" ht="13.5" customHeight="1">
      <c r="A684" s="405"/>
      <c r="B684" s="405"/>
      <c r="C684" s="405"/>
      <c r="D684" s="405"/>
      <c r="E684" s="405"/>
      <c r="F684" s="408"/>
      <c r="G684" s="405"/>
      <c r="H684" s="405"/>
      <c r="I684" s="405"/>
      <c r="J684" s="405"/>
      <c r="K684" s="405"/>
      <c r="L684" s="405"/>
      <c r="M684" s="409"/>
      <c r="N684" s="405"/>
      <c r="O684" s="405"/>
      <c r="P684" s="405"/>
      <c r="Q684" s="405"/>
      <c r="R684" s="405"/>
      <c r="S684" s="405"/>
      <c r="T684" s="405"/>
      <c r="U684" s="405"/>
      <c r="V684" s="405"/>
      <c r="W684" s="405"/>
      <c r="X684" s="405"/>
      <c r="Y684" s="405"/>
      <c r="Z684" s="405"/>
    </row>
    <row r="685" spans="1:26" ht="13.5" customHeight="1">
      <c r="A685" s="405"/>
      <c r="B685" s="405"/>
      <c r="C685" s="405"/>
      <c r="D685" s="405"/>
      <c r="E685" s="405"/>
      <c r="F685" s="408"/>
      <c r="G685" s="405"/>
      <c r="H685" s="405"/>
      <c r="I685" s="405"/>
      <c r="J685" s="405"/>
      <c r="K685" s="405"/>
      <c r="L685" s="405"/>
      <c r="M685" s="409"/>
      <c r="N685" s="405"/>
      <c r="O685" s="405"/>
      <c r="P685" s="405"/>
      <c r="Q685" s="405"/>
      <c r="R685" s="405"/>
      <c r="S685" s="405"/>
      <c r="T685" s="405"/>
      <c r="U685" s="405"/>
      <c r="V685" s="405"/>
      <c r="W685" s="405"/>
      <c r="X685" s="405"/>
      <c r="Y685" s="405"/>
      <c r="Z685" s="405"/>
    </row>
    <row r="686" spans="1:26" ht="13.5" customHeight="1">
      <c r="A686" s="405"/>
      <c r="B686" s="405"/>
      <c r="C686" s="405"/>
      <c r="D686" s="405"/>
      <c r="E686" s="405"/>
      <c r="F686" s="408"/>
      <c r="G686" s="405"/>
      <c r="H686" s="405"/>
      <c r="I686" s="405"/>
      <c r="J686" s="405"/>
      <c r="K686" s="405"/>
      <c r="L686" s="405"/>
      <c r="M686" s="409"/>
      <c r="N686" s="405"/>
      <c r="O686" s="405"/>
      <c r="P686" s="405"/>
      <c r="Q686" s="405"/>
      <c r="R686" s="405"/>
      <c r="S686" s="405"/>
      <c r="T686" s="405"/>
      <c r="U686" s="405"/>
      <c r="V686" s="405"/>
      <c r="W686" s="405"/>
      <c r="X686" s="405"/>
      <c r="Y686" s="405"/>
      <c r="Z686" s="405"/>
    </row>
    <row r="687" spans="1:26" ht="13.5" customHeight="1">
      <c r="A687" s="405"/>
      <c r="B687" s="405"/>
      <c r="C687" s="405"/>
      <c r="D687" s="405"/>
      <c r="E687" s="405"/>
      <c r="F687" s="408"/>
      <c r="G687" s="405"/>
      <c r="H687" s="405"/>
      <c r="I687" s="405"/>
      <c r="J687" s="405"/>
      <c r="K687" s="405"/>
      <c r="L687" s="405"/>
      <c r="M687" s="409"/>
      <c r="N687" s="405"/>
      <c r="O687" s="405"/>
      <c r="P687" s="405"/>
      <c r="Q687" s="405"/>
      <c r="R687" s="405"/>
      <c r="S687" s="405"/>
      <c r="T687" s="405"/>
      <c r="U687" s="405"/>
      <c r="V687" s="405"/>
      <c r="W687" s="405"/>
      <c r="X687" s="405"/>
      <c r="Y687" s="405"/>
      <c r="Z687" s="405"/>
    </row>
    <row r="688" spans="1:26" ht="13.5" customHeight="1">
      <c r="A688" s="405"/>
      <c r="B688" s="405"/>
      <c r="C688" s="405"/>
      <c r="D688" s="405"/>
      <c r="E688" s="405"/>
      <c r="F688" s="408"/>
      <c r="G688" s="405"/>
      <c r="H688" s="405"/>
      <c r="I688" s="405"/>
      <c r="J688" s="405"/>
      <c r="K688" s="405"/>
      <c r="L688" s="405"/>
      <c r="M688" s="409"/>
      <c r="N688" s="405"/>
      <c r="O688" s="405"/>
      <c r="P688" s="405"/>
      <c r="Q688" s="405"/>
      <c r="R688" s="405"/>
      <c r="S688" s="405"/>
      <c r="T688" s="405"/>
      <c r="U688" s="405"/>
      <c r="V688" s="405"/>
      <c r="W688" s="405"/>
      <c r="X688" s="405"/>
      <c r="Y688" s="405"/>
      <c r="Z688" s="405"/>
    </row>
    <row r="689" spans="1:26" ht="13.5" customHeight="1">
      <c r="A689" s="405"/>
      <c r="B689" s="405"/>
      <c r="C689" s="405"/>
      <c r="D689" s="405"/>
      <c r="E689" s="405"/>
      <c r="F689" s="408"/>
      <c r="G689" s="405"/>
      <c r="H689" s="405"/>
      <c r="I689" s="405"/>
      <c r="J689" s="405"/>
      <c r="K689" s="405"/>
      <c r="L689" s="405"/>
      <c r="M689" s="409"/>
      <c r="N689" s="405"/>
      <c r="O689" s="405"/>
      <c r="P689" s="405"/>
      <c r="Q689" s="405"/>
      <c r="R689" s="405"/>
      <c r="S689" s="405"/>
      <c r="T689" s="405"/>
      <c r="U689" s="405"/>
      <c r="V689" s="405"/>
      <c r="W689" s="405"/>
      <c r="X689" s="405"/>
      <c r="Y689" s="405"/>
      <c r="Z689" s="405"/>
    </row>
    <row r="690" spans="1:26" ht="13.5" customHeight="1">
      <c r="A690" s="405"/>
      <c r="B690" s="405"/>
      <c r="C690" s="405"/>
      <c r="D690" s="405"/>
      <c r="E690" s="405"/>
      <c r="F690" s="408"/>
      <c r="G690" s="405"/>
      <c r="H690" s="405"/>
      <c r="I690" s="405"/>
      <c r="J690" s="405"/>
      <c r="K690" s="405"/>
      <c r="L690" s="405"/>
      <c r="M690" s="409"/>
      <c r="N690" s="405"/>
      <c r="O690" s="405"/>
      <c r="P690" s="405"/>
      <c r="Q690" s="405"/>
      <c r="R690" s="405"/>
      <c r="S690" s="405"/>
      <c r="T690" s="405"/>
      <c r="U690" s="405"/>
      <c r="V690" s="405"/>
      <c r="W690" s="405"/>
      <c r="X690" s="405"/>
      <c r="Y690" s="405"/>
      <c r="Z690" s="405"/>
    </row>
    <row r="691" spans="1:26" ht="13.5" customHeight="1">
      <c r="A691" s="405"/>
      <c r="B691" s="405"/>
      <c r="C691" s="405"/>
      <c r="D691" s="405"/>
      <c r="E691" s="405"/>
      <c r="F691" s="408"/>
      <c r="G691" s="405"/>
      <c r="H691" s="405"/>
      <c r="I691" s="405"/>
      <c r="J691" s="405"/>
      <c r="K691" s="405"/>
      <c r="L691" s="405"/>
      <c r="M691" s="409"/>
      <c r="N691" s="405"/>
      <c r="O691" s="405"/>
      <c r="P691" s="405"/>
      <c r="Q691" s="405"/>
      <c r="R691" s="405"/>
      <c r="S691" s="405"/>
      <c r="T691" s="405"/>
      <c r="U691" s="405"/>
      <c r="V691" s="405"/>
      <c r="W691" s="405"/>
      <c r="X691" s="405"/>
      <c r="Y691" s="405"/>
      <c r="Z691" s="405"/>
    </row>
    <row r="692" spans="1:26" ht="13.5" customHeight="1">
      <c r="A692" s="405"/>
      <c r="B692" s="405"/>
      <c r="C692" s="405"/>
      <c r="D692" s="405"/>
      <c r="E692" s="405"/>
      <c r="F692" s="408"/>
      <c r="G692" s="405"/>
      <c r="H692" s="405"/>
      <c r="I692" s="405"/>
      <c r="J692" s="405"/>
      <c r="K692" s="405"/>
      <c r="L692" s="405"/>
      <c r="M692" s="409"/>
      <c r="N692" s="405"/>
      <c r="O692" s="405"/>
      <c r="P692" s="405"/>
      <c r="Q692" s="405"/>
      <c r="R692" s="405"/>
      <c r="S692" s="405"/>
      <c r="T692" s="405"/>
      <c r="U692" s="405"/>
      <c r="V692" s="405"/>
      <c r="W692" s="405"/>
      <c r="X692" s="405"/>
      <c r="Y692" s="405"/>
      <c r="Z692" s="405"/>
    </row>
    <row r="693" spans="1:26" ht="13.5" customHeight="1">
      <c r="A693" s="405"/>
      <c r="B693" s="405"/>
      <c r="C693" s="405"/>
      <c r="D693" s="405"/>
      <c r="E693" s="405"/>
      <c r="F693" s="408"/>
      <c r="G693" s="405"/>
      <c r="H693" s="405"/>
      <c r="I693" s="405"/>
      <c r="J693" s="405"/>
      <c r="K693" s="405"/>
      <c r="L693" s="405"/>
      <c r="M693" s="409"/>
      <c r="N693" s="405"/>
      <c r="O693" s="405"/>
      <c r="P693" s="405"/>
      <c r="Q693" s="405"/>
      <c r="R693" s="405"/>
      <c r="S693" s="405"/>
      <c r="T693" s="405"/>
      <c r="U693" s="405"/>
      <c r="V693" s="405"/>
      <c r="W693" s="405"/>
      <c r="X693" s="405"/>
      <c r="Y693" s="405"/>
      <c r="Z693" s="405"/>
    </row>
    <row r="694" spans="1:26" ht="13.5" customHeight="1">
      <c r="A694" s="405"/>
      <c r="B694" s="405"/>
      <c r="C694" s="405"/>
      <c r="D694" s="405"/>
      <c r="E694" s="405"/>
      <c r="F694" s="408"/>
      <c r="G694" s="405"/>
      <c r="H694" s="405"/>
      <c r="I694" s="405"/>
      <c r="J694" s="405"/>
      <c r="K694" s="405"/>
      <c r="L694" s="405"/>
      <c r="M694" s="409"/>
      <c r="N694" s="405"/>
      <c r="O694" s="405"/>
      <c r="P694" s="405"/>
      <c r="Q694" s="405"/>
      <c r="R694" s="405"/>
      <c r="S694" s="405"/>
      <c r="T694" s="405"/>
      <c r="U694" s="405"/>
      <c r="V694" s="405"/>
      <c r="W694" s="405"/>
      <c r="X694" s="405"/>
      <c r="Y694" s="405"/>
      <c r="Z694" s="405"/>
    </row>
    <row r="695" spans="1:26" ht="13.5" customHeight="1">
      <c r="A695" s="405"/>
      <c r="B695" s="405"/>
      <c r="C695" s="405"/>
      <c r="D695" s="405"/>
      <c r="E695" s="405"/>
      <c r="F695" s="408"/>
      <c r="G695" s="405"/>
      <c r="H695" s="405"/>
      <c r="I695" s="405"/>
      <c r="J695" s="405"/>
      <c r="K695" s="405"/>
      <c r="L695" s="405"/>
      <c r="M695" s="409"/>
      <c r="N695" s="405"/>
      <c r="O695" s="405"/>
      <c r="P695" s="405"/>
      <c r="Q695" s="405"/>
      <c r="R695" s="405"/>
      <c r="S695" s="405"/>
      <c r="T695" s="405"/>
      <c r="U695" s="405"/>
      <c r="V695" s="405"/>
      <c r="W695" s="405"/>
      <c r="X695" s="405"/>
      <c r="Y695" s="405"/>
      <c r="Z695" s="405"/>
    </row>
    <row r="696" spans="1:26" ht="13.5" customHeight="1">
      <c r="A696" s="405"/>
      <c r="B696" s="405"/>
      <c r="C696" s="405"/>
      <c r="D696" s="405"/>
      <c r="E696" s="405"/>
      <c r="F696" s="408"/>
      <c r="G696" s="405"/>
      <c r="H696" s="405"/>
      <c r="I696" s="405"/>
      <c r="J696" s="405"/>
      <c r="K696" s="405"/>
      <c r="L696" s="405"/>
      <c r="M696" s="409"/>
      <c r="N696" s="405"/>
      <c r="O696" s="405"/>
      <c r="P696" s="405"/>
      <c r="Q696" s="405"/>
      <c r="R696" s="405"/>
      <c r="S696" s="405"/>
      <c r="T696" s="405"/>
      <c r="U696" s="405"/>
      <c r="V696" s="405"/>
      <c r="W696" s="405"/>
      <c r="X696" s="405"/>
      <c r="Y696" s="405"/>
      <c r="Z696" s="405"/>
    </row>
    <row r="697" spans="1:26" ht="13.5" customHeight="1">
      <c r="A697" s="405"/>
      <c r="B697" s="405"/>
      <c r="C697" s="405"/>
      <c r="D697" s="405"/>
      <c r="E697" s="405"/>
      <c r="F697" s="408"/>
      <c r="G697" s="405"/>
      <c r="H697" s="405"/>
      <c r="I697" s="405"/>
      <c r="J697" s="405"/>
      <c r="K697" s="405"/>
      <c r="L697" s="405"/>
      <c r="M697" s="409"/>
      <c r="N697" s="405"/>
      <c r="O697" s="405"/>
      <c r="P697" s="405"/>
      <c r="Q697" s="405"/>
      <c r="R697" s="405"/>
      <c r="S697" s="405"/>
      <c r="T697" s="405"/>
      <c r="U697" s="405"/>
      <c r="V697" s="405"/>
      <c r="W697" s="405"/>
      <c r="X697" s="405"/>
      <c r="Y697" s="405"/>
      <c r="Z697" s="405"/>
    </row>
    <row r="698" spans="1:26" ht="13.5" customHeight="1">
      <c r="A698" s="405"/>
      <c r="B698" s="405"/>
      <c r="C698" s="405"/>
      <c r="D698" s="405"/>
      <c r="E698" s="405"/>
      <c r="F698" s="408"/>
      <c r="G698" s="405"/>
      <c r="H698" s="405"/>
      <c r="I698" s="405"/>
      <c r="J698" s="405"/>
      <c r="K698" s="405"/>
      <c r="L698" s="405"/>
      <c r="M698" s="409"/>
      <c r="N698" s="405"/>
      <c r="O698" s="405"/>
      <c r="P698" s="405"/>
      <c r="Q698" s="405"/>
      <c r="R698" s="405"/>
      <c r="S698" s="405"/>
      <c r="T698" s="405"/>
      <c r="U698" s="405"/>
      <c r="V698" s="405"/>
      <c r="W698" s="405"/>
      <c r="X698" s="405"/>
      <c r="Y698" s="405"/>
      <c r="Z698" s="405"/>
    </row>
    <row r="699" spans="1:26" ht="13.5" customHeight="1">
      <c r="A699" s="405"/>
      <c r="B699" s="405"/>
      <c r="C699" s="405"/>
      <c r="D699" s="405"/>
      <c r="E699" s="405"/>
      <c r="F699" s="408"/>
      <c r="G699" s="405"/>
      <c r="H699" s="405"/>
      <c r="I699" s="405"/>
      <c r="J699" s="405"/>
      <c r="K699" s="405"/>
      <c r="L699" s="405"/>
      <c r="M699" s="409"/>
      <c r="N699" s="405"/>
      <c r="O699" s="405"/>
      <c r="P699" s="405"/>
      <c r="Q699" s="405"/>
      <c r="R699" s="405"/>
      <c r="S699" s="405"/>
      <c r="T699" s="405"/>
      <c r="U699" s="405"/>
      <c r="V699" s="405"/>
      <c r="W699" s="405"/>
      <c r="X699" s="405"/>
      <c r="Y699" s="405"/>
      <c r="Z699" s="405"/>
    </row>
    <row r="700" spans="1:26" ht="13.5" customHeight="1">
      <c r="A700" s="405"/>
      <c r="B700" s="405"/>
      <c r="C700" s="405"/>
      <c r="D700" s="405"/>
      <c r="E700" s="405"/>
      <c r="F700" s="408"/>
      <c r="G700" s="405"/>
      <c r="H700" s="405"/>
      <c r="I700" s="405"/>
      <c r="J700" s="405"/>
      <c r="K700" s="405"/>
      <c r="L700" s="405"/>
      <c r="M700" s="409"/>
      <c r="N700" s="405"/>
      <c r="O700" s="405"/>
      <c r="P700" s="405"/>
      <c r="Q700" s="405"/>
      <c r="R700" s="405"/>
      <c r="S700" s="405"/>
      <c r="T700" s="405"/>
      <c r="U700" s="405"/>
      <c r="V700" s="405"/>
      <c r="W700" s="405"/>
      <c r="X700" s="405"/>
      <c r="Y700" s="405"/>
      <c r="Z700" s="405"/>
    </row>
    <row r="701" spans="1:26" ht="13.5" customHeight="1">
      <c r="A701" s="405"/>
      <c r="B701" s="405"/>
      <c r="C701" s="405"/>
      <c r="D701" s="405"/>
      <c r="E701" s="405"/>
      <c r="F701" s="408"/>
      <c r="G701" s="405"/>
      <c r="H701" s="405"/>
      <c r="I701" s="405"/>
      <c r="J701" s="405"/>
      <c r="K701" s="405"/>
      <c r="L701" s="405"/>
      <c r="M701" s="409"/>
      <c r="N701" s="405"/>
      <c r="O701" s="405"/>
      <c r="P701" s="405"/>
      <c r="Q701" s="405"/>
      <c r="R701" s="405"/>
      <c r="S701" s="405"/>
      <c r="T701" s="405"/>
      <c r="U701" s="405"/>
      <c r="V701" s="405"/>
      <c r="W701" s="405"/>
      <c r="X701" s="405"/>
      <c r="Y701" s="405"/>
      <c r="Z701" s="405"/>
    </row>
    <row r="702" spans="1:26" ht="13.5" customHeight="1">
      <c r="A702" s="405"/>
      <c r="B702" s="405"/>
      <c r="C702" s="405"/>
      <c r="D702" s="405"/>
      <c r="E702" s="405"/>
      <c r="F702" s="408"/>
      <c r="G702" s="405"/>
      <c r="H702" s="405"/>
      <c r="I702" s="405"/>
      <c r="J702" s="405"/>
      <c r="K702" s="405"/>
      <c r="L702" s="405"/>
      <c r="M702" s="409"/>
      <c r="N702" s="405"/>
      <c r="O702" s="405"/>
      <c r="P702" s="405"/>
      <c r="Q702" s="405"/>
      <c r="R702" s="405"/>
      <c r="S702" s="405"/>
      <c r="T702" s="405"/>
      <c r="U702" s="405"/>
      <c r="V702" s="405"/>
      <c r="W702" s="405"/>
      <c r="X702" s="405"/>
      <c r="Y702" s="405"/>
      <c r="Z702" s="405"/>
    </row>
    <row r="703" spans="1:26" ht="13.5" customHeight="1">
      <c r="A703" s="405"/>
      <c r="B703" s="405"/>
      <c r="C703" s="405"/>
      <c r="D703" s="405"/>
      <c r="E703" s="405"/>
      <c r="F703" s="408"/>
      <c r="G703" s="405"/>
      <c r="H703" s="405"/>
      <c r="I703" s="405"/>
      <c r="J703" s="405"/>
      <c r="K703" s="405"/>
      <c r="L703" s="405"/>
      <c r="M703" s="409"/>
      <c r="N703" s="405"/>
      <c r="O703" s="405"/>
      <c r="P703" s="405"/>
      <c r="Q703" s="405"/>
      <c r="R703" s="405"/>
      <c r="S703" s="405"/>
      <c r="T703" s="405"/>
      <c r="U703" s="405"/>
      <c r="V703" s="405"/>
      <c r="W703" s="405"/>
      <c r="X703" s="405"/>
      <c r="Y703" s="405"/>
      <c r="Z703" s="405"/>
    </row>
    <row r="704" spans="1:26" ht="13.5" customHeight="1">
      <c r="A704" s="405"/>
      <c r="B704" s="405"/>
      <c r="C704" s="405"/>
      <c r="D704" s="405"/>
      <c r="E704" s="405"/>
      <c r="F704" s="408"/>
      <c r="G704" s="405"/>
      <c r="H704" s="405"/>
      <c r="I704" s="405"/>
      <c r="J704" s="405"/>
      <c r="K704" s="405"/>
      <c r="L704" s="405"/>
      <c r="M704" s="409"/>
      <c r="N704" s="405"/>
      <c r="O704" s="405"/>
      <c r="P704" s="405"/>
      <c r="Q704" s="405"/>
      <c r="R704" s="405"/>
      <c r="S704" s="405"/>
      <c r="T704" s="405"/>
      <c r="U704" s="405"/>
      <c r="V704" s="405"/>
      <c r="W704" s="405"/>
      <c r="X704" s="405"/>
      <c r="Y704" s="405"/>
      <c r="Z704" s="405"/>
    </row>
    <row r="705" spans="1:26" ht="13.5" customHeight="1">
      <c r="A705" s="405"/>
      <c r="B705" s="405"/>
      <c r="C705" s="405"/>
      <c r="D705" s="405"/>
      <c r="E705" s="405"/>
      <c r="F705" s="408"/>
      <c r="G705" s="405"/>
      <c r="H705" s="405"/>
      <c r="I705" s="405"/>
      <c r="J705" s="405"/>
      <c r="K705" s="405"/>
      <c r="L705" s="405"/>
      <c r="M705" s="409"/>
      <c r="N705" s="405"/>
      <c r="O705" s="405"/>
      <c r="P705" s="405"/>
      <c r="Q705" s="405"/>
      <c r="R705" s="405"/>
      <c r="S705" s="405"/>
      <c r="T705" s="405"/>
      <c r="U705" s="405"/>
      <c r="V705" s="405"/>
      <c r="W705" s="405"/>
      <c r="X705" s="405"/>
      <c r="Y705" s="405"/>
      <c r="Z705" s="405"/>
    </row>
    <row r="706" spans="1:26" ht="13.5" customHeight="1">
      <c r="A706" s="405"/>
      <c r="B706" s="405"/>
      <c r="C706" s="405"/>
      <c r="D706" s="405"/>
      <c r="E706" s="405"/>
      <c r="F706" s="408"/>
      <c r="G706" s="405"/>
      <c r="H706" s="405"/>
      <c r="I706" s="405"/>
      <c r="J706" s="405"/>
      <c r="K706" s="405"/>
      <c r="L706" s="405"/>
      <c r="M706" s="409"/>
      <c r="N706" s="405"/>
      <c r="O706" s="405"/>
      <c r="P706" s="405"/>
      <c r="Q706" s="405"/>
      <c r="R706" s="405"/>
      <c r="S706" s="405"/>
      <c r="T706" s="405"/>
      <c r="U706" s="405"/>
      <c r="V706" s="405"/>
      <c r="W706" s="405"/>
      <c r="X706" s="405"/>
      <c r="Y706" s="405"/>
      <c r="Z706" s="405"/>
    </row>
    <row r="707" spans="1:26" ht="13.5" customHeight="1">
      <c r="A707" s="405"/>
      <c r="B707" s="405"/>
      <c r="C707" s="405"/>
      <c r="D707" s="405"/>
      <c r="E707" s="405"/>
      <c r="F707" s="408"/>
      <c r="G707" s="405"/>
      <c r="H707" s="405"/>
      <c r="I707" s="405"/>
      <c r="J707" s="405"/>
      <c r="K707" s="405"/>
      <c r="L707" s="405"/>
      <c r="M707" s="409"/>
      <c r="N707" s="405"/>
      <c r="O707" s="405"/>
      <c r="P707" s="405"/>
      <c r="Q707" s="405"/>
      <c r="R707" s="405"/>
      <c r="S707" s="405"/>
      <c r="T707" s="405"/>
      <c r="U707" s="405"/>
      <c r="V707" s="405"/>
      <c r="W707" s="405"/>
      <c r="X707" s="405"/>
      <c r="Y707" s="405"/>
      <c r="Z707" s="405"/>
    </row>
    <row r="708" spans="1:26" ht="13.5" customHeight="1">
      <c r="A708" s="405"/>
      <c r="B708" s="405"/>
      <c r="C708" s="405"/>
      <c r="D708" s="405"/>
      <c r="E708" s="405"/>
      <c r="F708" s="408"/>
      <c r="G708" s="405"/>
      <c r="H708" s="405"/>
      <c r="I708" s="405"/>
      <c r="J708" s="405"/>
      <c r="K708" s="405"/>
      <c r="L708" s="405"/>
      <c r="M708" s="409"/>
      <c r="N708" s="405"/>
      <c r="O708" s="405"/>
      <c r="P708" s="405"/>
      <c r="Q708" s="405"/>
      <c r="R708" s="405"/>
      <c r="S708" s="405"/>
      <c r="T708" s="405"/>
      <c r="U708" s="405"/>
      <c r="V708" s="405"/>
      <c r="W708" s="405"/>
      <c r="X708" s="405"/>
      <c r="Y708" s="405"/>
      <c r="Z708" s="405"/>
    </row>
    <row r="709" spans="1:26" ht="13.5" customHeight="1">
      <c r="A709" s="405"/>
      <c r="B709" s="405"/>
      <c r="C709" s="405"/>
      <c r="D709" s="405"/>
      <c r="E709" s="405"/>
      <c r="F709" s="408"/>
      <c r="G709" s="405"/>
      <c r="H709" s="405"/>
      <c r="I709" s="405"/>
      <c r="J709" s="405"/>
      <c r="K709" s="405"/>
      <c r="L709" s="405"/>
      <c r="M709" s="409"/>
      <c r="N709" s="405"/>
      <c r="O709" s="405"/>
      <c r="P709" s="405"/>
      <c r="Q709" s="405"/>
      <c r="R709" s="405"/>
      <c r="S709" s="405"/>
      <c r="T709" s="405"/>
      <c r="U709" s="405"/>
      <c r="V709" s="405"/>
      <c r="W709" s="405"/>
      <c r="X709" s="405"/>
      <c r="Y709" s="405"/>
      <c r="Z709" s="405"/>
    </row>
    <row r="710" spans="1:26" ht="13.5" customHeight="1">
      <c r="A710" s="405"/>
      <c r="B710" s="405"/>
      <c r="C710" s="405"/>
      <c r="D710" s="405"/>
      <c r="E710" s="405"/>
      <c r="F710" s="408"/>
      <c r="G710" s="405"/>
      <c r="H710" s="405"/>
      <c r="I710" s="405"/>
      <c r="J710" s="405"/>
      <c r="K710" s="405"/>
      <c r="L710" s="405"/>
      <c r="M710" s="409"/>
      <c r="N710" s="405"/>
      <c r="O710" s="405"/>
      <c r="P710" s="405"/>
      <c r="Q710" s="405"/>
      <c r="R710" s="405"/>
      <c r="S710" s="405"/>
      <c r="T710" s="405"/>
      <c r="U710" s="405"/>
      <c r="V710" s="405"/>
      <c r="W710" s="405"/>
      <c r="X710" s="405"/>
      <c r="Y710" s="405"/>
      <c r="Z710" s="405"/>
    </row>
    <row r="711" spans="1:26" ht="13.5" customHeight="1">
      <c r="A711" s="405"/>
      <c r="B711" s="405"/>
      <c r="C711" s="405"/>
      <c r="D711" s="405"/>
      <c r="E711" s="405"/>
      <c r="F711" s="408"/>
      <c r="G711" s="405"/>
      <c r="H711" s="405"/>
      <c r="I711" s="405"/>
      <c r="J711" s="405"/>
      <c r="K711" s="405"/>
      <c r="L711" s="405"/>
      <c r="M711" s="409"/>
      <c r="N711" s="405"/>
      <c r="O711" s="405"/>
      <c r="P711" s="405"/>
      <c r="Q711" s="405"/>
      <c r="R711" s="405"/>
      <c r="S711" s="405"/>
      <c r="T711" s="405"/>
      <c r="U711" s="405"/>
      <c r="V711" s="405"/>
      <c r="W711" s="405"/>
      <c r="X711" s="405"/>
      <c r="Y711" s="405"/>
      <c r="Z711" s="405"/>
    </row>
    <row r="712" spans="1:26" ht="13.5" customHeight="1">
      <c r="A712" s="405"/>
      <c r="B712" s="405"/>
      <c r="C712" s="405"/>
      <c r="D712" s="405"/>
      <c r="E712" s="405"/>
      <c r="F712" s="408"/>
      <c r="G712" s="405"/>
      <c r="H712" s="405"/>
      <c r="I712" s="405"/>
      <c r="J712" s="405"/>
      <c r="K712" s="405"/>
      <c r="L712" s="405"/>
      <c r="M712" s="409"/>
      <c r="N712" s="405"/>
      <c r="O712" s="405"/>
      <c r="P712" s="405"/>
      <c r="Q712" s="405"/>
      <c r="R712" s="405"/>
      <c r="S712" s="405"/>
      <c r="T712" s="405"/>
      <c r="U712" s="405"/>
      <c r="V712" s="405"/>
      <c r="W712" s="405"/>
      <c r="X712" s="405"/>
      <c r="Y712" s="405"/>
      <c r="Z712" s="405"/>
    </row>
    <row r="713" spans="1:26" ht="13.5" customHeight="1">
      <c r="A713" s="405"/>
      <c r="B713" s="405"/>
      <c r="C713" s="405"/>
      <c r="D713" s="405"/>
      <c r="E713" s="405"/>
      <c r="F713" s="408"/>
      <c r="G713" s="405"/>
      <c r="H713" s="405"/>
      <c r="I713" s="405"/>
      <c r="J713" s="405"/>
      <c r="K713" s="405"/>
      <c r="L713" s="405"/>
      <c r="M713" s="409"/>
      <c r="N713" s="405"/>
      <c r="O713" s="405"/>
      <c r="P713" s="405"/>
      <c r="Q713" s="405"/>
      <c r="R713" s="405"/>
      <c r="S713" s="405"/>
      <c r="T713" s="405"/>
      <c r="U713" s="405"/>
      <c r="V713" s="405"/>
      <c r="W713" s="405"/>
      <c r="X713" s="405"/>
      <c r="Y713" s="405"/>
      <c r="Z713" s="405"/>
    </row>
    <row r="714" spans="1:26" ht="13.5" customHeight="1">
      <c r="A714" s="405"/>
      <c r="B714" s="405"/>
      <c r="C714" s="405"/>
      <c r="D714" s="405"/>
      <c r="E714" s="405"/>
      <c r="F714" s="408"/>
      <c r="G714" s="405"/>
      <c r="H714" s="405"/>
      <c r="I714" s="405"/>
      <c r="J714" s="405"/>
      <c r="K714" s="405"/>
      <c r="L714" s="405"/>
      <c r="M714" s="409"/>
      <c r="N714" s="405"/>
      <c r="O714" s="405"/>
      <c r="P714" s="405"/>
      <c r="Q714" s="405"/>
      <c r="R714" s="405"/>
      <c r="S714" s="405"/>
      <c r="T714" s="405"/>
      <c r="U714" s="405"/>
      <c r="V714" s="405"/>
      <c r="W714" s="405"/>
      <c r="X714" s="405"/>
      <c r="Y714" s="405"/>
      <c r="Z714" s="405"/>
    </row>
    <row r="715" spans="1:26" ht="13.5" customHeight="1">
      <c r="A715" s="405"/>
      <c r="B715" s="405"/>
      <c r="C715" s="405"/>
      <c r="D715" s="405"/>
      <c r="E715" s="405"/>
      <c r="F715" s="408"/>
      <c r="G715" s="405"/>
      <c r="H715" s="405"/>
      <c r="I715" s="405"/>
      <c r="J715" s="405"/>
      <c r="K715" s="405"/>
      <c r="L715" s="405"/>
      <c r="M715" s="409"/>
      <c r="N715" s="405"/>
      <c r="O715" s="405"/>
      <c r="P715" s="405"/>
      <c r="Q715" s="405"/>
      <c r="R715" s="405"/>
      <c r="S715" s="405"/>
      <c r="T715" s="405"/>
      <c r="U715" s="405"/>
      <c r="V715" s="405"/>
      <c r="W715" s="405"/>
      <c r="X715" s="405"/>
      <c r="Y715" s="405"/>
      <c r="Z715" s="405"/>
    </row>
    <row r="716" spans="1:26" ht="13.5" customHeight="1">
      <c r="A716" s="405"/>
      <c r="B716" s="405"/>
      <c r="C716" s="405"/>
      <c r="D716" s="405"/>
      <c r="E716" s="405"/>
      <c r="F716" s="408"/>
      <c r="G716" s="405"/>
      <c r="H716" s="405"/>
      <c r="I716" s="405"/>
      <c r="J716" s="405"/>
      <c r="K716" s="405"/>
      <c r="L716" s="405"/>
      <c r="M716" s="409"/>
      <c r="N716" s="405"/>
      <c r="O716" s="405"/>
      <c r="P716" s="405"/>
      <c r="Q716" s="405"/>
      <c r="R716" s="405"/>
      <c r="S716" s="405"/>
      <c r="T716" s="405"/>
      <c r="U716" s="405"/>
      <c r="V716" s="405"/>
      <c r="W716" s="405"/>
      <c r="X716" s="405"/>
      <c r="Y716" s="405"/>
      <c r="Z716" s="405"/>
    </row>
    <row r="717" spans="1:26" ht="13.5" customHeight="1">
      <c r="A717" s="405"/>
      <c r="B717" s="405"/>
      <c r="C717" s="405"/>
      <c r="D717" s="405"/>
      <c r="E717" s="405"/>
      <c r="F717" s="408"/>
      <c r="G717" s="405"/>
      <c r="H717" s="405"/>
      <c r="I717" s="405"/>
      <c r="J717" s="405"/>
      <c r="K717" s="405"/>
      <c r="L717" s="405"/>
      <c r="M717" s="409"/>
      <c r="N717" s="405"/>
      <c r="O717" s="405"/>
      <c r="P717" s="405"/>
      <c r="Q717" s="405"/>
      <c r="R717" s="405"/>
      <c r="S717" s="405"/>
      <c r="T717" s="405"/>
      <c r="U717" s="405"/>
      <c r="V717" s="405"/>
      <c r="W717" s="405"/>
      <c r="X717" s="405"/>
      <c r="Y717" s="405"/>
      <c r="Z717" s="405"/>
    </row>
    <row r="718" spans="1:26" ht="13.5" customHeight="1">
      <c r="A718" s="405"/>
      <c r="B718" s="405"/>
      <c r="C718" s="405"/>
      <c r="D718" s="405"/>
      <c r="E718" s="405"/>
      <c r="F718" s="408"/>
      <c r="G718" s="405"/>
      <c r="H718" s="405"/>
      <c r="I718" s="405"/>
      <c r="J718" s="405"/>
      <c r="K718" s="405"/>
      <c r="L718" s="405"/>
      <c r="M718" s="409"/>
      <c r="N718" s="405"/>
      <c r="O718" s="405"/>
      <c r="P718" s="405"/>
      <c r="Q718" s="405"/>
      <c r="R718" s="405"/>
      <c r="S718" s="405"/>
      <c r="T718" s="405"/>
      <c r="U718" s="405"/>
      <c r="V718" s="405"/>
      <c r="W718" s="405"/>
      <c r="X718" s="405"/>
      <c r="Y718" s="405"/>
      <c r="Z718" s="405"/>
    </row>
    <row r="719" spans="1:26" ht="13.5" customHeight="1">
      <c r="A719" s="405"/>
      <c r="B719" s="405"/>
      <c r="C719" s="405"/>
      <c r="D719" s="405"/>
      <c r="E719" s="405"/>
      <c r="F719" s="408"/>
      <c r="G719" s="405"/>
      <c r="H719" s="405"/>
      <c r="I719" s="405"/>
      <c r="J719" s="405"/>
      <c r="K719" s="405"/>
      <c r="L719" s="405"/>
      <c r="M719" s="409"/>
      <c r="N719" s="405"/>
      <c r="O719" s="405"/>
      <c r="P719" s="405"/>
      <c r="Q719" s="405"/>
      <c r="R719" s="405"/>
      <c r="S719" s="405"/>
      <c r="T719" s="405"/>
      <c r="U719" s="405"/>
      <c r="V719" s="405"/>
      <c r="W719" s="405"/>
      <c r="X719" s="405"/>
      <c r="Y719" s="405"/>
      <c r="Z719" s="405"/>
    </row>
    <row r="720" spans="1:26" ht="13.5" customHeight="1">
      <c r="A720" s="405"/>
      <c r="B720" s="405"/>
      <c r="C720" s="405"/>
      <c r="D720" s="405"/>
      <c r="E720" s="405"/>
      <c r="F720" s="408"/>
      <c r="G720" s="405"/>
      <c r="H720" s="405"/>
      <c r="I720" s="405"/>
      <c r="J720" s="405"/>
      <c r="K720" s="405"/>
      <c r="L720" s="405"/>
      <c r="M720" s="409"/>
      <c r="N720" s="405"/>
      <c r="O720" s="405"/>
      <c r="P720" s="405"/>
      <c r="Q720" s="405"/>
      <c r="R720" s="405"/>
      <c r="S720" s="405"/>
      <c r="T720" s="405"/>
      <c r="U720" s="405"/>
      <c r="V720" s="405"/>
      <c r="W720" s="405"/>
      <c r="X720" s="405"/>
      <c r="Y720" s="405"/>
      <c r="Z720" s="405"/>
    </row>
    <row r="721" spans="1:26" ht="13.5" customHeight="1">
      <c r="A721" s="405"/>
      <c r="B721" s="405"/>
      <c r="C721" s="405"/>
      <c r="D721" s="405"/>
      <c r="E721" s="405"/>
      <c r="F721" s="408"/>
      <c r="G721" s="405"/>
      <c r="H721" s="405"/>
      <c r="I721" s="405"/>
      <c r="J721" s="405"/>
      <c r="K721" s="405"/>
      <c r="L721" s="405"/>
      <c r="M721" s="409"/>
      <c r="N721" s="405"/>
      <c r="O721" s="405"/>
      <c r="P721" s="405"/>
      <c r="Q721" s="405"/>
      <c r="R721" s="405"/>
      <c r="S721" s="405"/>
      <c r="T721" s="405"/>
      <c r="U721" s="405"/>
      <c r="V721" s="405"/>
      <c r="W721" s="405"/>
      <c r="X721" s="405"/>
      <c r="Y721" s="405"/>
      <c r="Z721" s="405"/>
    </row>
    <row r="722" spans="1:26" ht="13.5" customHeight="1">
      <c r="A722" s="405"/>
      <c r="B722" s="405"/>
      <c r="C722" s="405"/>
      <c r="D722" s="405"/>
      <c r="E722" s="405"/>
      <c r="F722" s="408"/>
      <c r="G722" s="405"/>
      <c r="H722" s="405"/>
      <c r="I722" s="405"/>
      <c r="J722" s="405"/>
      <c r="K722" s="405"/>
      <c r="L722" s="405"/>
      <c r="M722" s="409"/>
      <c r="N722" s="405"/>
      <c r="O722" s="405"/>
      <c r="P722" s="405"/>
      <c r="Q722" s="405"/>
      <c r="R722" s="405"/>
      <c r="S722" s="405"/>
      <c r="T722" s="405"/>
      <c r="U722" s="405"/>
      <c r="V722" s="405"/>
      <c r="W722" s="405"/>
      <c r="X722" s="405"/>
      <c r="Y722" s="405"/>
      <c r="Z722" s="405"/>
    </row>
    <row r="723" spans="1:26" ht="13.5" customHeight="1">
      <c r="A723" s="405"/>
      <c r="B723" s="405"/>
      <c r="C723" s="405"/>
      <c r="D723" s="405"/>
      <c r="E723" s="405"/>
      <c r="F723" s="408"/>
      <c r="G723" s="405"/>
      <c r="H723" s="405"/>
      <c r="I723" s="405"/>
      <c r="J723" s="405"/>
      <c r="K723" s="405"/>
      <c r="L723" s="405"/>
      <c r="M723" s="409"/>
      <c r="N723" s="405"/>
      <c r="O723" s="405"/>
      <c r="P723" s="405"/>
      <c r="Q723" s="405"/>
      <c r="R723" s="405"/>
      <c r="S723" s="405"/>
      <c r="T723" s="405"/>
      <c r="U723" s="405"/>
      <c r="V723" s="405"/>
      <c r="W723" s="405"/>
      <c r="X723" s="405"/>
      <c r="Y723" s="405"/>
      <c r="Z723" s="405"/>
    </row>
    <row r="724" spans="1:26" ht="13.5" customHeight="1">
      <c r="A724" s="405"/>
      <c r="B724" s="405"/>
      <c r="C724" s="405"/>
      <c r="D724" s="405"/>
      <c r="E724" s="405"/>
      <c r="F724" s="408"/>
      <c r="G724" s="405"/>
      <c r="H724" s="405"/>
      <c r="I724" s="405"/>
      <c r="J724" s="405"/>
      <c r="K724" s="405"/>
      <c r="L724" s="405"/>
      <c r="M724" s="409"/>
      <c r="N724" s="405"/>
      <c r="O724" s="405"/>
      <c r="P724" s="405"/>
      <c r="Q724" s="405"/>
      <c r="R724" s="405"/>
      <c r="S724" s="405"/>
      <c r="T724" s="405"/>
      <c r="U724" s="405"/>
      <c r="V724" s="405"/>
      <c r="W724" s="405"/>
      <c r="X724" s="405"/>
      <c r="Y724" s="405"/>
      <c r="Z724" s="405"/>
    </row>
    <row r="725" spans="1:26" ht="13.5" customHeight="1">
      <c r="A725" s="405"/>
      <c r="B725" s="405"/>
      <c r="C725" s="405"/>
      <c r="D725" s="405"/>
      <c r="E725" s="405"/>
      <c r="F725" s="408"/>
      <c r="G725" s="405"/>
      <c r="H725" s="405"/>
      <c r="I725" s="405"/>
      <c r="J725" s="405"/>
      <c r="K725" s="405"/>
      <c r="L725" s="405"/>
      <c r="M725" s="409"/>
      <c r="N725" s="405"/>
      <c r="O725" s="405"/>
      <c r="P725" s="405"/>
      <c r="Q725" s="405"/>
      <c r="R725" s="405"/>
      <c r="S725" s="405"/>
      <c r="T725" s="405"/>
      <c r="U725" s="405"/>
      <c r="V725" s="405"/>
      <c r="W725" s="405"/>
      <c r="X725" s="405"/>
      <c r="Y725" s="405"/>
      <c r="Z725" s="405"/>
    </row>
    <row r="726" spans="1:26" ht="13.5" customHeight="1">
      <c r="A726" s="405"/>
      <c r="B726" s="405"/>
      <c r="C726" s="405"/>
      <c r="D726" s="405"/>
      <c r="E726" s="405"/>
      <c r="F726" s="408"/>
      <c r="G726" s="405"/>
      <c r="H726" s="405"/>
      <c r="I726" s="405"/>
      <c r="J726" s="405"/>
      <c r="K726" s="405"/>
      <c r="L726" s="405"/>
      <c r="M726" s="409"/>
      <c r="N726" s="405"/>
      <c r="O726" s="405"/>
      <c r="P726" s="405"/>
      <c r="Q726" s="405"/>
      <c r="R726" s="405"/>
      <c r="S726" s="405"/>
      <c r="T726" s="405"/>
      <c r="U726" s="405"/>
      <c r="V726" s="405"/>
      <c r="W726" s="405"/>
      <c r="X726" s="405"/>
      <c r="Y726" s="405"/>
      <c r="Z726" s="405"/>
    </row>
    <row r="727" spans="1:26" ht="13.5" customHeight="1">
      <c r="A727" s="405"/>
      <c r="B727" s="405"/>
      <c r="C727" s="405"/>
      <c r="D727" s="405"/>
      <c r="E727" s="405"/>
      <c r="F727" s="408"/>
      <c r="G727" s="405"/>
      <c r="H727" s="405"/>
      <c r="I727" s="405"/>
      <c r="J727" s="405"/>
      <c r="K727" s="405"/>
      <c r="L727" s="405"/>
      <c r="M727" s="409"/>
      <c r="N727" s="405"/>
      <c r="O727" s="405"/>
      <c r="P727" s="405"/>
      <c r="Q727" s="405"/>
      <c r="R727" s="405"/>
      <c r="S727" s="405"/>
      <c r="T727" s="405"/>
      <c r="U727" s="405"/>
      <c r="V727" s="405"/>
      <c r="W727" s="405"/>
      <c r="X727" s="405"/>
      <c r="Y727" s="405"/>
      <c r="Z727" s="405"/>
    </row>
    <row r="728" spans="1:26" ht="13.5" customHeight="1">
      <c r="A728" s="405"/>
      <c r="B728" s="405"/>
      <c r="C728" s="405"/>
      <c r="D728" s="405"/>
      <c r="E728" s="405"/>
      <c r="F728" s="408"/>
      <c r="G728" s="405"/>
      <c r="H728" s="405"/>
      <c r="I728" s="405"/>
      <c r="J728" s="405"/>
      <c r="K728" s="405"/>
      <c r="L728" s="405"/>
      <c r="M728" s="409"/>
      <c r="N728" s="405"/>
      <c r="O728" s="405"/>
      <c r="P728" s="405"/>
      <c r="Q728" s="405"/>
      <c r="R728" s="405"/>
      <c r="S728" s="405"/>
      <c r="T728" s="405"/>
      <c r="U728" s="405"/>
      <c r="V728" s="405"/>
      <c r="W728" s="405"/>
      <c r="X728" s="405"/>
      <c r="Y728" s="405"/>
      <c r="Z728" s="405"/>
    </row>
    <row r="729" spans="1:26" ht="13.5" customHeight="1">
      <c r="A729" s="405"/>
      <c r="B729" s="405"/>
      <c r="C729" s="405"/>
      <c r="D729" s="405"/>
      <c r="E729" s="405"/>
      <c r="F729" s="408"/>
      <c r="G729" s="405"/>
      <c r="H729" s="405"/>
      <c r="I729" s="405"/>
      <c r="J729" s="405"/>
      <c r="K729" s="405"/>
      <c r="L729" s="405"/>
      <c r="M729" s="409"/>
      <c r="N729" s="405"/>
      <c r="O729" s="405"/>
      <c r="P729" s="405"/>
      <c r="Q729" s="405"/>
      <c r="R729" s="405"/>
      <c r="S729" s="405"/>
      <c r="T729" s="405"/>
      <c r="U729" s="405"/>
      <c r="V729" s="405"/>
      <c r="W729" s="405"/>
      <c r="X729" s="405"/>
      <c r="Y729" s="405"/>
      <c r="Z729" s="405"/>
    </row>
    <row r="730" spans="1:26" ht="13.5" customHeight="1">
      <c r="A730" s="405"/>
      <c r="B730" s="405"/>
      <c r="C730" s="405"/>
      <c r="D730" s="405"/>
      <c r="E730" s="405"/>
      <c r="F730" s="408"/>
      <c r="G730" s="405"/>
      <c r="H730" s="405"/>
      <c r="I730" s="405"/>
      <c r="J730" s="405"/>
      <c r="K730" s="405"/>
      <c r="L730" s="405"/>
      <c r="M730" s="409"/>
      <c r="N730" s="405"/>
      <c r="O730" s="405"/>
      <c r="P730" s="405"/>
      <c r="Q730" s="405"/>
      <c r="R730" s="405"/>
      <c r="S730" s="405"/>
      <c r="T730" s="405"/>
      <c r="U730" s="405"/>
      <c r="V730" s="405"/>
      <c r="W730" s="405"/>
      <c r="X730" s="405"/>
      <c r="Y730" s="405"/>
      <c r="Z730" s="405"/>
    </row>
    <row r="731" spans="1:26" ht="13.5" customHeight="1">
      <c r="A731" s="405"/>
      <c r="B731" s="405"/>
      <c r="C731" s="405"/>
      <c r="D731" s="405"/>
      <c r="E731" s="405"/>
      <c r="F731" s="408"/>
      <c r="G731" s="405"/>
      <c r="H731" s="405"/>
      <c r="I731" s="405"/>
      <c r="J731" s="405"/>
      <c r="K731" s="405"/>
      <c r="L731" s="405"/>
      <c r="M731" s="409"/>
      <c r="N731" s="405"/>
      <c r="O731" s="405"/>
      <c r="P731" s="405"/>
      <c r="Q731" s="405"/>
      <c r="R731" s="405"/>
      <c r="S731" s="405"/>
      <c r="T731" s="405"/>
      <c r="U731" s="405"/>
      <c r="V731" s="405"/>
      <c r="W731" s="405"/>
      <c r="X731" s="405"/>
      <c r="Y731" s="405"/>
      <c r="Z731" s="405"/>
    </row>
    <row r="732" spans="1:26" ht="13.5" customHeight="1">
      <c r="A732" s="405"/>
      <c r="B732" s="405"/>
      <c r="C732" s="405"/>
      <c r="D732" s="405"/>
      <c r="E732" s="405"/>
      <c r="F732" s="408"/>
      <c r="G732" s="405"/>
      <c r="H732" s="405"/>
      <c r="I732" s="405"/>
      <c r="J732" s="405"/>
      <c r="K732" s="405"/>
      <c r="L732" s="405"/>
      <c r="M732" s="409"/>
      <c r="N732" s="405"/>
      <c r="O732" s="405"/>
      <c r="P732" s="405"/>
      <c r="Q732" s="405"/>
      <c r="R732" s="405"/>
      <c r="S732" s="405"/>
      <c r="T732" s="405"/>
      <c r="U732" s="405"/>
      <c r="V732" s="405"/>
      <c r="W732" s="405"/>
      <c r="X732" s="405"/>
      <c r="Y732" s="405"/>
      <c r="Z732" s="405"/>
    </row>
    <row r="733" spans="1:26" ht="13.5" customHeight="1">
      <c r="A733" s="405"/>
      <c r="B733" s="405"/>
      <c r="C733" s="405"/>
      <c r="D733" s="405"/>
      <c r="E733" s="405"/>
      <c r="F733" s="408"/>
      <c r="G733" s="405"/>
      <c r="H733" s="405"/>
      <c r="I733" s="405"/>
      <c r="J733" s="405"/>
      <c r="K733" s="405"/>
      <c r="L733" s="405"/>
      <c r="M733" s="409"/>
      <c r="N733" s="405"/>
      <c r="O733" s="405"/>
      <c r="P733" s="405"/>
      <c r="Q733" s="405"/>
      <c r="R733" s="405"/>
      <c r="S733" s="405"/>
      <c r="T733" s="405"/>
      <c r="U733" s="405"/>
      <c r="V733" s="405"/>
      <c r="W733" s="405"/>
      <c r="X733" s="405"/>
      <c r="Y733" s="405"/>
      <c r="Z733" s="405"/>
    </row>
    <row r="734" spans="1:26" ht="13.5" customHeight="1">
      <c r="A734" s="405"/>
      <c r="B734" s="405"/>
      <c r="C734" s="405"/>
      <c r="D734" s="405"/>
      <c r="E734" s="405"/>
      <c r="F734" s="408"/>
      <c r="G734" s="405"/>
      <c r="H734" s="405"/>
      <c r="I734" s="405"/>
      <c r="J734" s="405"/>
      <c r="K734" s="405"/>
      <c r="L734" s="405"/>
      <c r="M734" s="409"/>
      <c r="N734" s="405"/>
      <c r="O734" s="405"/>
      <c r="P734" s="405"/>
      <c r="Q734" s="405"/>
      <c r="R734" s="405"/>
      <c r="S734" s="405"/>
      <c r="T734" s="405"/>
      <c r="U734" s="405"/>
      <c r="V734" s="405"/>
      <c r="W734" s="405"/>
      <c r="X734" s="405"/>
      <c r="Y734" s="405"/>
      <c r="Z734" s="405"/>
    </row>
    <row r="735" spans="1:26" ht="13.5" customHeight="1">
      <c r="A735" s="405"/>
      <c r="B735" s="405"/>
      <c r="C735" s="405"/>
      <c r="D735" s="405"/>
      <c r="E735" s="405"/>
      <c r="F735" s="408"/>
      <c r="G735" s="405"/>
      <c r="H735" s="405"/>
      <c r="I735" s="405"/>
      <c r="J735" s="405"/>
      <c r="K735" s="405"/>
      <c r="L735" s="405"/>
      <c r="M735" s="409"/>
      <c r="N735" s="405"/>
      <c r="O735" s="405"/>
      <c r="P735" s="405"/>
      <c r="Q735" s="405"/>
      <c r="R735" s="405"/>
      <c r="S735" s="405"/>
      <c r="T735" s="405"/>
      <c r="U735" s="405"/>
      <c r="V735" s="405"/>
      <c r="W735" s="405"/>
      <c r="X735" s="405"/>
      <c r="Y735" s="405"/>
      <c r="Z735" s="405"/>
    </row>
    <row r="736" spans="1:26" ht="13.5" customHeight="1">
      <c r="A736" s="405"/>
      <c r="B736" s="405"/>
      <c r="C736" s="405"/>
      <c r="D736" s="405"/>
      <c r="E736" s="405"/>
      <c r="F736" s="408"/>
      <c r="G736" s="405"/>
      <c r="H736" s="405"/>
      <c r="I736" s="405"/>
      <c r="J736" s="405"/>
      <c r="K736" s="405"/>
      <c r="L736" s="405"/>
      <c r="M736" s="409"/>
      <c r="N736" s="405"/>
      <c r="O736" s="405"/>
      <c r="P736" s="405"/>
      <c r="Q736" s="405"/>
      <c r="R736" s="405"/>
      <c r="S736" s="405"/>
      <c r="T736" s="405"/>
      <c r="U736" s="405"/>
      <c r="V736" s="405"/>
      <c r="W736" s="405"/>
      <c r="X736" s="405"/>
      <c r="Y736" s="405"/>
      <c r="Z736" s="405"/>
    </row>
    <row r="737" spans="1:26" ht="13.5" customHeight="1">
      <c r="A737" s="405"/>
      <c r="B737" s="405"/>
      <c r="C737" s="405"/>
      <c r="D737" s="405"/>
      <c r="E737" s="405"/>
      <c r="F737" s="408"/>
      <c r="G737" s="405"/>
      <c r="H737" s="405"/>
      <c r="I737" s="405"/>
      <c r="J737" s="405"/>
      <c r="K737" s="405"/>
      <c r="L737" s="405"/>
      <c r="M737" s="409"/>
      <c r="N737" s="405"/>
      <c r="O737" s="405"/>
      <c r="P737" s="405"/>
      <c r="Q737" s="405"/>
      <c r="R737" s="405"/>
      <c r="S737" s="405"/>
      <c r="T737" s="405"/>
      <c r="U737" s="405"/>
      <c r="V737" s="405"/>
      <c r="W737" s="405"/>
      <c r="X737" s="405"/>
      <c r="Y737" s="405"/>
      <c r="Z737" s="405"/>
    </row>
    <row r="738" spans="1:26" ht="13.5" customHeight="1">
      <c r="A738" s="405"/>
      <c r="B738" s="405"/>
      <c r="C738" s="405"/>
      <c r="D738" s="405"/>
      <c r="E738" s="405"/>
      <c r="F738" s="408"/>
      <c r="G738" s="405"/>
      <c r="H738" s="405"/>
      <c r="I738" s="405"/>
      <c r="J738" s="405"/>
      <c r="K738" s="405"/>
      <c r="L738" s="405"/>
      <c r="M738" s="409"/>
      <c r="N738" s="405"/>
      <c r="O738" s="405"/>
      <c r="P738" s="405"/>
      <c r="Q738" s="405"/>
      <c r="R738" s="405"/>
      <c r="S738" s="405"/>
      <c r="T738" s="405"/>
      <c r="U738" s="405"/>
      <c r="V738" s="405"/>
      <c r="W738" s="405"/>
      <c r="X738" s="405"/>
      <c r="Y738" s="405"/>
      <c r="Z738" s="405"/>
    </row>
    <row r="739" spans="1:26" ht="13.5" customHeight="1">
      <c r="A739" s="405"/>
      <c r="B739" s="405"/>
      <c r="C739" s="405"/>
      <c r="D739" s="405"/>
      <c r="E739" s="405"/>
      <c r="F739" s="408"/>
      <c r="G739" s="405"/>
      <c r="H739" s="405"/>
      <c r="I739" s="405"/>
      <c r="J739" s="405"/>
      <c r="K739" s="405"/>
      <c r="L739" s="405"/>
      <c r="M739" s="409"/>
      <c r="N739" s="405"/>
      <c r="O739" s="405"/>
      <c r="P739" s="405"/>
      <c r="Q739" s="405"/>
      <c r="R739" s="405"/>
      <c r="S739" s="405"/>
      <c r="T739" s="405"/>
      <c r="U739" s="405"/>
      <c r="V739" s="405"/>
      <c r="W739" s="405"/>
      <c r="X739" s="405"/>
      <c r="Y739" s="405"/>
      <c r="Z739" s="405"/>
    </row>
    <row r="740" spans="1:26" ht="13.5" customHeight="1">
      <c r="A740" s="405"/>
      <c r="B740" s="405"/>
      <c r="C740" s="405"/>
      <c r="D740" s="405"/>
      <c r="E740" s="405"/>
      <c r="F740" s="408"/>
      <c r="G740" s="405"/>
      <c r="H740" s="405"/>
      <c r="I740" s="405"/>
      <c r="J740" s="405"/>
      <c r="K740" s="405"/>
      <c r="L740" s="405"/>
      <c r="M740" s="409"/>
      <c r="N740" s="405"/>
      <c r="O740" s="405"/>
      <c r="P740" s="405"/>
      <c r="Q740" s="405"/>
      <c r="R740" s="405"/>
      <c r="S740" s="405"/>
      <c r="T740" s="405"/>
      <c r="U740" s="405"/>
      <c r="V740" s="405"/>
      <c r="W740" s="405"/>
      <c r="X740" s="405"/>
      <c r="Y740" s="405"/>
      <c r="Z740" s="405"/>
    </row>
    <row r="741" spans="1:26" ht="13.5" customHeight="1">
      <c r="A741" s="405"/>
      <c r="B741" s="405"/>
      <c r="C741" s="405"/>
      <c r="D741" s="405"/>
      <c r="E741" s="405"/>
      <c r="F741" s="408"/>
      <c r="G741" s="405"/>
      <c r="H741" s="405"/>
      <c r="I741" s="405"/>
      <c r="J741" s="405"/>
      <c r="K741" s="405"/>
      <c r="L741" s="405"/>
      <c r="M741" s="409"/>
      <c r="N741" s="405"/>
      <c r="O741" s="405"/>
      <c r="P741" s="405"/>
      <c r="Q741" s="405"/>
      <c r="R741" s="405"/>
      <c r="S741" s="405"/>
      <c r="T741" s="405"/>
      <c r="U741" s="405"/>
      <c r="V741" s="405"/>
      <c r="W741" s="405"/>
      <c r="X741" s="405"/>
      <c r="Y741" s="405"/>
      <c r="Z741" s="405"/>
    </row>
    <row r="742" spans="1:26" ht="13.5" customHeight="1">
      <c r="A742" s="405"/>
      <c r="B742" s="405"/>
      <c r="C742" s="405"/>
      <c r="D742" s="405"/>
      <c r="E742" s="405"/>
      <c r="F742" s="408"/>
      <c r="G742" s="405"/>
      <c r="H742" s="405"/>
      <c r="I742" s="405"/>
      <c r="J742" s="405"/>
      <c r="K742" s="405"/>
      <c r="L742" s="405"/>
      <c r="M742" s="409"/>
      <c r="N742" s="405"/>
      <c r="O742" s="405"/>
      <c r="P742" s="405"/>
      <c r="Q742" s="405"/>
      <c r="R742" s="405"/>
      <c r="S742" s="405"/>
      <c r="T742" s="405"/>
      <c r="U742" s="405"/>
      <c r="V742" s="405"/>
      <c r="W742" s="405"/>
      <c r="X742" s="405"/>
      <c r="Y742" s="405"/>
      <c r="Z742" s="405"/>
    </row>
    <row r="743" spans="1:26" ht="13.5" customHeight="1">
      <c r="A743" s="405"/>
      <c r="B743" s="405"/>
      <c r="C743" s="405"/>
      <c r="D743" s="405"/>
      <c r="E743" s="405"/>
      <c r="F743" s="408"/>
      <c r="G743" s="405"/>
      <c r="H743" s="405"/>
      <c r="I743" s="405"/>
      <c r="J743" s="405"/>
      <c r="K743" s="405"/>
      <c r="L743" s="405"/>
      <c r="M743" s="409"/>
      <c r="N743" s="405"/>
      <c r="O743" s="405"/>
      <c r="P743" s="405"/>
      <c r="Q743" s="405"/>
      <c r="R743" s="405"/>
      <c r="S743" s="405"/>
      <c r="T743" s="405"/>
      <c r="U743" s="405"/>
      <c r="V743" s="405"/>
      <c r="W743" s="405"/>
      <c r="X743" s="405"/>
      <c r="Y743" s="405"/>
      <c r="Z743" s="405"/>
    </row>
    <row r="744" spans="1:26" ht="13.5" customHeight="1">
      <c r="A744" s="405"/>
      <c r="B744" s="405"/>
      <c r="C744" s="405"/>
      <c r="D744" s="405"/>
      <c r="E744" s="405"/>
      <c r="F744" s="408"/>
      <c r="G744" s="405"/>
      <c r="H744" s="405"/>
      <c r="I744" s="405"/>
      <c r="J744" s="405"/>
      <c r="K744" s="405"/>
      <c r="L744" s="405"/>
      <c r="M744" s="409"/>
      <c r="N744" s="405"/>
      <c r="O744" s="405"/>
      <c r="P744" s="405"/>
      <c r="Q744" s="405"/>
      <c r="R744" s="405"/>
      <c r="S744" s="405"/>
      <c r="T744" s="405"/>
      <c r="U744" s="405"/>
      <c r="V744" s="405"/>
      <c r="W744" s="405"/>
      <c r="X744" s="405"/>
      <c r="Y744" s="405"/>
      <c r="Z744" s="405"/>
    </row>
    <row r="745" spans="1:26" ht="13.5" customHeight="1">
      <c r="A745" s="405"/>
      <c r="B745" s="405"/>
      <c r="C745" s="405"/>
      <c r="D745" s="405"/>
      <c r="E745" s="405"/>
      <c r="F745" s="408"/>
      <c r="G745" s="405"/>
      <c r="H745" s="405"/>
      <c r="I745" s="405"/>
      <c r="J745" s="405"/>
      <c r="K745" s="405"/>
      <c r="L745" s="405"/>
      <c r="M745" s="409"/>
      <c r="N745" s="405"/>
      <c r="O745" s="405"/>
      <c r="P745" s="405"/>
      <c r="Q745" s="405"/>
      <c r="R745" s="405"/>
      <c r="S745" s="405"/>
      <c r="T745" s="405"/>
      <c r="U745" s="405"/>
      <c r="V745" s="405"/>
      <c r="W745" s="405"/>
      <c r="X745" s="405"/>
      <c r="Y745" s="405"/>
      <c r="Z745" s="405"/>
    </row>
    <row r="746" spans="1:26" ht="13.5" customHeight="1">
      <c r="A746" s="405"/>
      <c r="B746" s="405"/>
      <c r="C746" s="405"/>
      <c r="D746" s="405"/>
      <c r="E746" s="405"/>
      <c r="F746" s="408"/>
      <c r="G746" s="405"/>
      <c r="H746" s="405"/>
      <c r="I746" s="405"/>
      <c r="J746" s="405"/>
      <c r="K746" s="405"/>
      <c r="L746" s="405"/>
      <c r="M746" s="409"/>
      <c r="N746" s="405"/>
      <c r="O746" s="405"/>
      <c r="P746" s="405"/>
      <c r="Q746" s="405"/>
      <c r="R746" s="405"/>
      <c r="S746" s="405"/>
      <c r="T746" s="405"/>
      <c r="U746" s="405"/>
      <c r="V746" s="405"/>
      <c r="W746" s="405"/>
      <c r="X746" s="405"/>
      <c r="Y746" s="405"/>
      <c r="Z746" s="405"/>
    </row>
    <row r="747" spans="1:26" ht="13.5" customHeight="1">
      <c r="A747" s="405"/>
      <c r="B747" s="405"/>
      <c r="C747" s="405"/>
      <c r="D747" s="405"/>
      <c r="E747" s="405"/>
      <c r="F747" s="408"/>
      <c r="G747" s="405"/>
      <c r="H747" s="405"/>
      <c r="I747" s="405"/>
      <c r="J747" s="405"/>
      <c r="K747" s="405"/>
      <c r="L747" s="405"/>
      <c r="M747" s="409"/>
      <c r="N747" s="405"/>
      <c r="O747" s="405"/>
      <c r="P747" s="405"/>
      <c r="Q747" s="405"/>
      <c r="R747" s="405"/>
      <c r="S747" s="405"/>
      <c r="T747" s="405"/>
      <c r="U747" s="405"/>
      <c r="V747" s="405"/>
      <c r="W747" s="405"/>
      <c r="X747" s="405"/>
      <c r="Y747" s="405"/>
      <c r="Z747" s="405"/>
    </row>
    <row r="748" spans="1:26" ht="13.5" customHeight="1">
      <c r="A748" s="405"/>
      <c r="B748" s="405"/>
      <c r="C748" s="405"/>
      <c r="D748" s="405"/>
      <c r="E748" s="405"/>
      <c r="F748" s="408"/>
      <c r="G748" s="405"/>
      <c r="H748" s="405"/>
      <c r="I748" s="405"/>
      <c r="J748" s="405"/>
      <c r="K748" s="405"/>
      <c r="L748" s="405"/>
      <c r="M748" s="409"/>
      <c r="N748" s="405"/>
      <c r="O748" s="405"/>
      <c r="P748" s="405"/>
      <c r="Q748" s="405"/>
      <c r="R748" s="405"/>
      <c r="S748" s="405"/>
      <c r="T748" s="405"/>
      <c r="U748" s="405"/>
      <c r="V748" s="405"/>
      <c r="W748" s="405"/>
      <c r="X748" s="405"/>
      <c r="Y748" s="405"/>
      <c r="Z748" s="405"/>
    </row>
    <row r="749" spans="1:26" ht="13.5" customHeight="1">
      <c r="A749" s="405"/>
      <c r="B749" s="405"/>
      <c r="C749" s="405"/>
      <c r="D749" s="405"/>
      <c r="E749" s="405"/>
      <c r="F749" s="408"/>
      <c r="G749" s="405"/>
      <c r="H749" s="405"/>
      <c r="I749" s="405"/>
      <c r="J749" s="405"/>
      <c r="K749" s="405"/>
      <c r="L749" s="405"/>
      <c r="M749" s="409"/>
      <c r="N749" s="405"/>
      <c r="O749" s="405"/>
      <c r="P749" s="405"/>
      <c r="Q749" s="405"/>
      <c r="R749" s="405"/>
      <c r="S749" s="405"/>
      <c r="T749" s="405"/>
      <c r="U749" s="405"/>
      <c r="V749" s="405"/>
      <c r="W749" s="405"/>
      <c r="X749" s="405"/>
      <c r="Y749" s="405"/>
      <c r="Z749" s="405"/>
    </row>
    <row r="750" spans="1:26" ht="13.5" customHeight="1">
      <c r="A750" s="405"/>
      <c r="B750" s="405"/>
      <c r="C750" s="405"/>
      <c r="D750" s="405"/>
      <c r="E750" s="405"/>
      <c r="F750" s="408"/>
      <c r="G750" s="405"/>
      <c r="H750" s="405"/>
      <c r="I750" s="405"/>
      <c r="J750" s="405"/>
      <c r="K750" s="405"/>
      <c r="L750" s="405"/>
      <c r="M750" s="409"/>
      <c r="N750" s="405"/>
      <c r="O750" s="405"/>
      <c r="P750" s="405"/>
      <c r="Q750" s="405"/>
      <c r="R750" s="405"/>
      <c r="S750" s="405"/>
      <c r="T750" s="405"/>
      <c r="U750" s="405"/>
      <c r="V750" s="405"/>
      <c r="W750" s="405"/>
      <c r="X750" s="405"/>
      <c r="Y750" s="405"/>
      <c r="Z750" s="405"/>
    </row>
    <row r="751" spans="1:26" ht="13.5" customHeight="1">
      <c r="A751" s="405"/>
      <c r="B751" s="405"/>
      <c r="C751" s="405"/>
      <c r="D751" s="405"/>
      <c r="E751" s="405"/>
      <c r="F751" s="408"/>
      <c r="G751" s="405"/>
      <c r="H751" s="405"/>
      <c r="I751" s="405"/>
      <c r="J751" s="405"/>
      <c r="K751" s="405"/>
      <c r="L751" s="405"/>
      <c r="M751" s="409"/>
      <c r="N751" s="405"/>
      <c r="O751" s="405"/>
      <c r="P751" s="405"/>
      <c r="Q751" s="405"/>
      <c r="R751" s="405"/>
      <c r="S751" s="405"/>
      <c r="T751" s="405"/>
      <c r="U751" s="405"/>
      <c r="V751" s="405"/>
      <c r="W751" s="405"/>
      <c r="X751" s="405"/>
      <c r="Y751" s="405"/>
      <c r="Z751" s="405"/>
    </row>
    <row r="752" spans="1:26" ht="13.5" customHeight="1">
      <c r="A752" s="405"/>
      <c r="B752" s="405"/>
      <c r="C752" s="405"/>
      <c r="D752" s="405"/>
      <c r="E752" s="405"/>
      <c r="F752" s="408"/>
      <c r="G752" s="405"/>
      <c r="H752" s="405"/>
      <c r="I752" s="405"/>
      <c r="J752" s="405"/>
      <c r="K752" s="405"/>
      <c r="L752" s="405"/>
      <c r="M752" s="409"/>
      <c r="N752" s="405"/>
      <c r="O752" s="405"/>
      <c r="P752" s="405"/>
      <c r="Q752" s="405"/>
      <c r="R752" s="405"/>
      <c r="S752" s="405"/>
      <c r="T752" s="405"/>
      <c r="U752" s="405"/>
      <c r="V752" s="405"/>
      <c r="W752" s="405"/>
      <c r="X752" s="405"/>
      <c r="Y752" s="405"/>
      <c r="Z752" s="405"/>
    </row>
    <row r="753" spans="1:26" ht="13.5" customHeight="1">
      <c r="A753" s="405"/>
      <c r="B753" s="405"/>
      <c r="C753" s="405"/>
      <c r="D753" s="405"/>
      <c r="E753" s="405"/>
      <c r="F753" s="408"/>
      <c r="G753" s="405"/>
      <c r="H753" s="405"/>
      <c r="I753" s="405"/>
      <c r="J753" s="405"/>
      <c r="K753" s="405"/>
      <c r="L753" s="405"/>
      <c r="M753" s="409"/>
      <c r="N753" s="405"/>
      <c r="O753" s="405"/>
      <c r="P753" s="405"/>
      <c r="Q753" s="405"/>
      <c r="R753" s="405"/>
      <c r="S753" s="405"/>
      <c r="T753" s="405"/>
      <c r="U753" s="405"/>
      <c r="V753" s="405"/>
      <c r="W753" s="405"/>
      <c r="X753" s="405"/>
      <c r="Y753" s="405"/>
      <c r="Z753" s="405"/>
    </row>
    <row r="754" spans="1:26" ht="13.5" customHeight="1">
      <c r="A754" s="405"/>
      <c r="B754" s="405"/>
      <c r="C754" s="405"/>
      <c r="D754" s="405"/>
      <c r="E754" s="405"/>
      <c r="F754" s="408"/>
      <c r="G754" s="405"/>
      <c r="H754" s="405"/>
      <c r="I754" s="405"/>
      <c r="J754" s="405"/>
      <c r="K754" s="405"/>
      <c r="L754" s="405"/>
      <c r="M754" s="409"/>
      <c r="N754" s="405"/>
      <c r="O754" s="405"/>
      <c r="P754" s="405"/>
      <c r="Q754" s="405"/>
      <c r="R754" s="405"/>
      <c r="S754" s="405"/>
      <c r="T754" s="405"/>
      <c r="U754" s="405"/>
      <c r="V754" s="405"/>
      <c r="W754" s="405"/>
      <c r="X754" s="405"/>
      <c r="Y754" s="405"/>
      <c r="Z754" s="405"/>
    </row>
    <row r="755" spans="1:26" ht="13.5" customHeight="1">
      <c r="A755" s="405"/>
      <c r="B755" s="405"/>
      <c r="C755" s="405"/>
      <c r="D755" s="405"/>
      <c r="E755" s="405"/>
      <c r="F755" s="408"/>
      <c r="G755" s="405"/>
      <c r="H755" s="405"/>
      <c r="I755" s="405"/>
      <c r="J755" s="405"/>
      <c r="K755" s="405"/>
      <c r="L755" s="405"/>
      <c r="M755" s="409"/>
      <c r="N755" s="405"/>
      <c r="O755" s="405"/>
      <c r="P755" s="405"/>
      <c r="Q755" s="405"/>
      <c r="R755" s="405"/>
      <c r="S755" s="405"/>
      <c r="T755" s="405"/>
      <c r="U755" s="405"/>
      <c r="V755" s="405"/>
      <c r="W755" s="405"/>
      <c r="X755" s="405"/>
      <c r="Y755" s="405"/>
      <c r="Z755" s="405"/>
    </row>
    <row r="756" spans="1:26" ht="13.5" customHeight="1">
      <c r="A756" s="405"/>
      <c r="B756" s="405"/>
      <c r="C756" s="405"/>
      <c r="D756" s="405"/>
      <c r="E756" s="405"/>
      <c r="F756" s="408"/>
      <c r="G756" s="405"/>
      <c r="H756" s="405"/>
      <c r="I756" s="405"/>
      <c r="J756" s="405"/>
      <c r="K756" s="405"/>
      <c r="L756" s="405"/>
      <c r="M756" s="409"/>
      <c r="N756" s="405"/>
      <c r="O756" s="405"/>
      <c r="P756" s="405"/>
      <c r="Q756" s="405"/>
      <c r="R756" s="405"/>
      <c r="S756" s="405"/>
      <c r="T756" s="405"/>
      <c r="U756" s="405"/>
      <c r="V756" s="405"/>
      <c r="W756" s="405"/>
      <c r="X756" s="405"/>
      <c r="Y756" s="405"/>
      <c r="Z756" s="405"/>
    </row>
    <row r="757" spans="1:26" ht="13.5" customHeight="1">
      <c r="A757" s="405"/>
      <c r="B757" s="405"/>
      <c r="C757" s="405"/>
      <c r="D757" s="405"/>
      <c r="E757" s="405"/>
      <c r="F757" s="408"/>
      <c r="G757" s="405"/>
      <c r="H757" s="405"/>
      <c r="I757" s="405"/>
      <c r="J757" s="405"/>
      <c r="K757" s="405"/>
      <c r="L757" s="405"/>
      <c r="M757" s="409"/>
      <c r="N757" s="405"/>
      <c r="O757" s="405"/>
      <c r="P757" s="405"/>
      <c r="Q757" s="405"/>
      <c r="R757" s="405"/>
      <c r="S757" s="405"/>
      <c r="T757" s="405"/>
      <c r="U757" s="405"/>
      <c r="V757" s="405"/>
      <c r="W757" s="405"/>
      <c r="X757" s="405"/>
      <c r="Y757" s="405"/>
      <c r="Z757" s="405"/>
    </row>
    <row r="758" spans="1:26" ht="13.5" customHeight="1">
      <c r="A758" s="405"/>
      <c r="B758" s="405"/>
      <c r="C758" s="405"/>
      <c r="D758" s="405"/>
      <c r="E758" s="405"/>
      <c r="F758" s="408"/>
      <c r="G758" s="405"/>
      <c r="H758" s="405"/>
      <c r="I758" s="405"/>
      <c r="J758" s="405"/>
      <c r="K758" s="405"/>
      <c r="L758" s="405"/>
      <c r="M758" s="409"/>
      <c r="N758" s="405"/>
      <c r="O758" s="405"/>
      <c r="P758" s="405"/>
      <c r="Q758" s="405"/>
      <c r="R758" s="405"/>
      <c r="S758" s="405"/>
      <c r="T758" s="405"/>
      <c r="U758" s="405"/>
      <c r="V758" s="405"/>
      <c r="W758" s="405"/>
      <c r="X758" s="405"/>
      <c r="Y758" s="405"/>
      <c r="Z758" s="405"/>
    </row>
    <row r="759" spans="1:26" ht="13.5" customHeight="1">
      <c r="A759" s="405"/>
      <c r="B759" s="405"/>
      <c r="C759" s="405"/>
      <c r="D759" s="405"/>
      <c r="E759" s="405"/>
      <c r="F759" s="408"/>
      <c r="G759" s="405"/>
      <c r="H759" s="405"/>
      <c r="I759" s="405"/>
      <c r="J759" s="405"/>
      <c r="K759" s="405"/>
      <c r="L759" s="405"/>
      <c r="M759" s="409"/>
      <c r="N759" s="405"/>
      <c r="O759" s="405"/>
      <c r="P759" s="405"/>
      <c r="Q759" s="405"/>
      <c r="R759" s="405"/>
      <c r="S759" s="405"/>
      <c r="T759" s="405"/>
      <c r="U759" s="405"/>
      <c r="V759" s="405"/>
      <c r="W759" s="405"/>
      <c r="X759" s="405"/>
      <c r="Y759" s="405"/>
      <c r="Z759" s="405"/>
    </row>
    <row r="760" spans="1:26" ht="13.5" customHeight="1">
      <c r="A760" s="405"/>
      <c r="B760" s="405"/>
      <c r="C760" s="405"/>
      <c r="D760" s="405"/>
      <c r="E760" s="405"/>
      <c r="F760" s="408"/>
      <c r="G760" s="405"/>
      <c r="H760" s="405"/>
      <c r="I760" s="405"/>
      <c r="J760" s="405"/>
      <c r="K760" s="405"/>
      <c r="L760" s="405"/>
      <c r="M760" s="409"/>
      <c r="N760" s="405"/>
      <c r="O760" s="405"/>
      <c r="P760" s="405"/>
      <c r="Q760" s="405"/>
      <c r="R760" s="405"/>
      <c r="S760" s="405"/>
      <c r="T760" s="405"/>
      <c r="U760" s="405"/>
      <c r="V760" s="405"/>
      <c r="W760" s="405"/>
      <c r="X760" s="405"/>
      <c r="Y760" s="405"/>
      <c r="Z760" s="405"/>
    </row>
    <row r="761" spans="1:26" ht="13.5" customHeight="1">
      <c r="A761" s="405"/>
      <c r="B761" s="405"/>
      <c r="C761" s="405"/>
      <c r="D761" s="405"/>
      <c r="E761" s="405"/>
      <c r="F761" s="408"/>
      <c r="G761" s="405"/>
      <c r="H761" s="405"/>
      <c r="I761" s="405"/>
      <c r="J761" s="405"/>
      <c r="K761" s="405"/>
      <c r="L761" s="405"/>
      <c r="M761" s="409"/>
      <c r="N761" s="405"/>
      <c r="O761" s="405"/>
      <c r="P761" s="405"/>
      <c r="Q761" s="405"/>
      <c r="R761" s="405"/>
      <c r="S761" s="405"/>
      <c r="T761" s="405"/>
      <c r="U761" s="405"/>
      <c r="V761" s="405"/>
      <c r="W761" s="405"/>
      <c r="X761" s="405"/>
      <c r="Y761" s="405"/>
      <c r="Z761" s="405"/>
    </row>
    <row r="762" spans="1:26" ht="13.5" customHeight="1">
      <c r="A762" s="405"/>
      <c r="B762" s="405"/>
      <c r="C762" s="405"/>
      <c r="D762" s="405"/>
      <c r="E762" s="405"/>
      <c r="F762" s="408"/>
      <c r="G762" s="405"/>
      <c r="H762" s="405"/>
      <c r="I762" s="405"/>
      <c r="J762" s="405"/>
      <c r="K762" s="405"/>
      <c r="L762" s="405"/>
      <c r="M762" s="409"/>
      <c r="N762" s="405"/>
      <c r="O762" s="405"/>
      <c r="P762" s="405"/>
      <c r="Q762" s="405"/>
      <c r="R762" s="405"/>
      <c r="S762" s="405"/>
      <c r="T762" s="405"/>
      <c r="U762" s="405"/>
      <c r="V762" s="405"/>
      <c r="W762" s="405"/>
      <c r="X762" s="405"/>
      <c r="Y762" s="405"/>
      <c r="Z762" s="405"/>
    </row>
    <row r="763" spans="1:26" ht="13.5" customHeight="1">
      <c r="A763" s="405"/>
      <c r="B763" s="405"/>
      <c r="C763" s="405"/>
      <c r="D763" s="405"/>
      <c r="E763" s="405"/>
      <c r="F763" s="408"/>
      <c r="G763" s="405"/>
      <c r="H763" s="405"/>
      <c r="I763" s="405"/>
      <c r="J763" s="405"/>
      <c r="K763" s="405"/>
      <c r="L763" s="405"/>
      <c r="M763" s="409"/>
      <c r="N763" s="405"/>
      <c r="O763" s="405"/>
      <c r="P763" s="405"/>
      <c r="Q763" s="405"/>
      <c r="R763" s="405"/>
      <c r="S763" s="405"/>
      <c r="T763" s="405"/>
      <c r="U763" s="405"/>
      <c r="V763" s="405"/>
      <c r="W763" s="405"/>
      <c r="X763" s="405"/>
      <c r="Y763" s="405"/>
      <c r="Z763" s="405"/>
    </row>
    <row r="764" spans="1:26" ht="13.5" customHeight="1">
      <c r="A764" s="405"/>
      <c r="B764" s="405"/>
      <c r="C764" s="405"/>
      <c r="D764" s="405"/>
      <c r="E764" s="405"/>
      <c r="F764" s="408"/>
      <c r="G764" s="405"/>
      <c r="H764" s="405"/>
      <c r="I764" s="405"/>
      <c r="J764" s="405"/>
      <c r="K764" s="405"/>
      <c r="L764" s="405"/>
      <c r="M764" s="409"/>
      <c r="N764" s="405"/>
      <c r="O764" s="405"/>
      <c r="P764" s="405"/>
      <c r="Q764" s="405"/>
      <c r="R764" s="405"/>
      <c r="S764" s="405"/>
      <c r="T764" s="405"/>
      <c r="U764" s="405"/>
      <c r="V764" s="405"/>
      <c r="W764" s="405"/>
      <c r="X764" s="405"/>
      <c r="Y764" s="405"/>
      <c r="Z764" s="405"/>
    </row>
    <row r="765" spans="1:26" ht="13.5" customHeight="1">
      <c r="A765" s="405"/>
      <c r="B765" s="405"/>
      <c r="C765" s="405"/>
      <c r="D765" s="405"/>
      <c r="E765" s="405"/>
      <c r="F765" s="408"/>
      <c r="G765" s="405"/>
      <c r="H765" s="405"/>
      <c r="I765" s="405"/>
      <c r="J765" s="405"/>
      <c r="K765" s="405"/>
      <c r="L765" s="405"/>
      <c r="M765" s="409"/>
      <c r="N765" s="405"/>
      <c r="O765" s="405"/>
      <c r="P765" s="405"/>
      <c r="Q765" s="405"/>
      <c r="R765" s="405"/>
      <c r="S765" s="405"/>
      <c r="T765" s="405"/>
      <c r="U765" s="405"/>
      <c r="V765" s="405"/>
      <c r="W765" s="405"/>
      <c r="X765" s="405"/>
      <c r="Y765" s="405"/>
      <c r="Z765" s="405"/>
    </row>
    <row r="766" spans="1:26" ht="13.5" customHeight="1">
      <c r="A766" s="405"/>
      <c r="B766" s="405"/>
      <c r="C766" s="405"/>
      <c r="D766" s="405"/>
      <c r="E766" s="405"/>
      <c r="F766" s="408"/>
      <c r="G766" s="405"/>
      <c r="H766" s="405"/>
      <c r="I766" s="405"/>
      <c r="J766" s="405"/>
      <c r="K766" s="405"/>
      <c r="L766" s="405"/>
      <c r="M766" s="409"/>
      <c r="N766" s="405"/>
      <c r="O766" s="405"/>
      <c r="P766" s="405"/>
      <c r="Q766" s="405"/>
      <c r="R766" s="405"/>
      <c r="S766" s="405"/>
      <c r="T766" s="405"/>
      <c r="U766" s="405"/>
      <c r="V766" s="405"/>
      <c r="W766" s="405"/>
      <c r="X766" s="405"/>
      <c r="Y766" s="405"/>
      <c r="Z766" s="405"/>
    </row>
    <row r="767" spans="1:26" ht="13.5" customHeight="1">
      <c r="A767" s="405"/>
      <c r="B767" s="405"/>
      <c r="C767" s="405"/>
      <c r="D767" s="405"/>
      <c r="E767" s="405"/>
      <c r="F767" s="408"/>
      <c r="G767" s="405"/>
      <c r="H767" s="405"/>
      <c r="I767" s="405"/>
      <c r="J767" s="405"/>
      <c r="K767" s="405"/>
      <c r="L767" s="405"/>
      <c r="M767" s="409"/>
      <c r="N767" s="405"/>
      <c r="O767" s="405"/>
      <c r="P767" s="405"/>
      <c r="Q767" s="405"/>
      <c r="R767" s="405"/>
      <c r="S767" s="405"/>
      <c r="T767" s="405"/>
      <c r="U767" s="405"/>
      <c r="V767" s="405"/>
      <c r="W767" s="405"/>
      <c r="X767" s="405"/>
      <c r="Y767" s="405"/>
      <c r="Z767" s="405"/>
    </row>
    <row r="768" spans="1:26" ht="13.5" customHeight="1">
      <c r="A768" s="405"/>
      <c r="B768" s="405"/>
      <c r="C768" s="405"/>
      <c r="D768" s="405"/>
      <c r="E768" s="405"/>
      <c r="F768" s="408"/>
      <c r="G768" s="405"/>
      <c r="H768" s="405"/>
      <c r="I768" s="405"/>
      <c r="J768" s="405"/>
      <c r="K768" s="405"/>
      <c r="L768" s="405"/>
      <c r="M768" s="409"/>
      <c r="N768" s="405"/>
      <c r="O768" s="405"/>
      <c r="P768" s="405"/>
      <c r="Q768" s="405"/>
      <c r="R768" s="405"/>
      <c r="S768" s="405"/>
      <c r="T768" s="405"/>
      <c r="U768" s="405"/>
      <c r="V768" s="405"/>
      <c r="W768" s="405"/>
      <c r="X768" s="405"/>
      <c r="Y768" s="405"/>
      <c r="Z768" s="405"/>
    </row>
    <row r="769" spans="1:26" ht="13.5" customHeight="1">
      <c r="A769" s="405"/>
      <c r="B769" s="405"/>
      <c r="C769" s="405"/>
      <c r="D769" s="405"/>
      <c r="E769" s="405"/>
      <c r="F769" s="408"/>
      <c r="G769" s="405"/>
      <c r="H769" s="405"/>
      <c r="I769" s="405"/>
      <c r="J769" s="405"/>
      <c r="K769" s="405"/>
      <c r="L769" s="405"/>
      <c r="M769" s="409"/>
      <c r="N769" s="405"/>
      <c r="O769" s="405"/>
      <c r="P769" s="405"/>
      <c r="Q769" s="405"/>
      <c r="R769" s="405"/>
      <c r="S769" s="405"/>
      <c r="T769" s="405"/>
      <c r="U769" s="405"/>
      <c r="V769" s="405"/>
      <c r="W769" s="405"/>
      <c r="X769" s="405"/>
      <c r="Y769" s="405"/>
      <c r="Z769" s="405"/>
    </row>
    <row r="770" spans="1:26" ht="13.5" customHeight="1">
      <c r="A770" s="405"/>
      <c r="B770" s="405"/>
      <c r="C770" s="405"/>
      <c r="D770" s="405"/>
      <c r="E770" s="405"/>
      <c r="F770" s="408"/>
      <c r="G770" s="405"/>
      <c r="H770" s="405"/>
      <c r="I770" s="405"/>
      <c r="J770" s="405"/>
      <c r="K770" s="405"/>
      <c r="L770" s="405"/>
      <c r="M770" s="409"/>
      <c r="N770" s="405"/>
      <c r="O770" s="405"/>
      <c r="P770" s="405"/>
      <c r="Q770" s="405"/>
      <c r="R770" s="405"/>
      <c r="S770" s="405"/>
      <c r="T770" s="405"/>
      <c r="U770" s="405"/>
      <c r="V770" s="405"/>
      <c r="W770" s="405"/>
      <c r="X770" s="405"/>
      <c r="Y770" s="405"/>
      <c r="Z770" s="405"/>
    </row>
    <row r="771" spans="1:26" ht="13.5" customHeight="1">
      <c r="A771" s="405"/>
      <c r="B771" s="405"/>
      <c r="C771" s="405"/>
      <c r="D771" s="405"/>
      <c r="E771" s="405"/>
      <c r="F771" s="408"/>
      <c r="G771" s="405"/>
      <c r="H771" s="405"/>
      <c r="I771" s="405"/>
      <c r="J771" s="405"/>
      <c r="K771" s="405"/>
      <c r="L771" s="405"/>
      <c r="M771" s="409"/>
      <c r="N771" s="405"/>
      <c r="O771" s="405"/>
      <c r="P771" s="405"/>
      <c r="Q771" s="405"/>
      <c r="R771" s="405"/>
      <c r="S771" s="405"/>
      <c r="T771" s="405"/>
      <c r="U771" s="405"/>
      <c r="V771" s="405"/>
      <c r="W771" s="405"/>
      <c r="X771" s="405"/>
      <c r="Y771" s="405"/>
      <c r="Z771" s="405"/>
    </row>
    <row r="772" spans="1:26" ht="13.5" customHeight="1">
      <c r="A772" s="405"/>
      <c r="B772" s="405"/>
      <c r="C772" s="405"/>
      <c r="D772" s="405"/>
      <c r="E772" s="405"/>
      <c r="F772" s="408"/>
      <c r="G772" s="405"/>
      <c r="H772" s="405"/>
      <c r="I772" s="405"/>
      <c r="J772" s="405"/>
      <c r="K772" s="405"/>
      <c r="L772" s="405"/>
      <c r="M772" s="409"/>
      <c r="N772" s="405"/>
      <c r="O772" s="405"/>
      <c r="P772" s="405"/>
      <c r="Q772" s="405"/>
      <c r="R772" s="405"/>
      <c r="S772" s="405"/>
      <c r="T772" s="405"/>
      <c r="U772" s="405"/>
      <c r="V772" s="405"/>
      <c r="W772" s="405"/>
      <c r="X772" s="405"/>
      <c r="Y772" s="405"/>
      <c r="Z772" s="405"/>
    </row>
    <row r="773" spans="1:26" ht="13.5" customHeight="1">
      <c r="A773" s="405"/>
      <c r="B773" s="405"/>
      <c r="C773" s="405"/>
      <c r="D773" s="405"/>
      <c r="E773" s="405"/>
      <c r="F773" s="408"/>
      <c r="G773" s="405"/>
      <c r="H773" s="405"/>
      <c r="I773" s="405"/>
      <c r="J773" s="405"/>
      <c r="K773" s="405"/>
      <c r="L773" s="405"/>
      <c r="M773" s="409"/>
      <c r="N773" s="405"/>
      <c r="O773" s="405"/>
      <c r="P773" s="405"/>
      <c r="Q773" s="405"/>
      <c r="R773" s="405"/>
      <c r="S773" s="405"/>
      <c r="T773" s="405"/>
      <c r="U773" s="405"/>
      <c r="V773" s="405"/>
      <c r="W773" s="405"/>
      <c r="X773" s="405"/>
      <c r="Y773" s="405"/>
      <c r="Z773" s="405"/>
    </row>
    <row r="774" spans="1:26" ht="13.5" customHeight="1">
      <c r="A774" s="405"/>
      <c r="B774" s="405"/>
      <c r="C774" s="405"/>
      <c r="D774" s="405"/>
      <c r="E774" s="405"/>
      <c r="F774" s="408"/>
      <c r="G774" s="405"/>
      <c r="H774" s="405"/>
      <c r="I774" s="405"/>
      <c r="J774" s="405"/>
      <c r="K774" s="405"/>
      <c r="L774" s="405"/>
      <c r="M774" s="409"/>
      <c r="N774" s="405"/>
      <c r="O774" s="405"/>
      <c r="P774" s="405"/>
      <c r="Q774" s="405"/>
      <c r="R774" s="405"/>
      <c r="S774" s="405"/>
      <c r="T774" s="405"/>
      <c r="U774" s="405"/>
      <c r="V774" s="405"/>
      <c r="W774" s="405"/>
      <c r="X774" s="405"/>
      <c r="Y774" s="405"/>
      <c r="Z774" s="405"/>
    </row>
    <row r="775" spans="1:26" ht="13.5" customHeight="1">
      <c r="A775" s="405"/>
      <c r="B775" s="405"/>
      <c r="C775" s="405"/>
      <c r="D775" s="405"/>
      <c r="E775" s="405"/>
      <c r="F775" s="408"/>
      <c r="G775" s="405"/>
      <c r="H775" s="405"/>
      <c r="I775" s="405"/>
      <c r="J775" s="405"/>
      <c r="K775" s="405"/>
      <c r="L775" s="405"/>
      <c r="M775" s="409"/>
      <c r="N775" s="405"/>
      <c r="O775" s="405"/>
      <c r="P775" s="405"/>
      <c r="Q775" s="405"/>
      <c r="R775" s="405"/>
      <c r="S775" s="405"/>
      <c r="T775" s="405"/>
      <c r="U775" s="405"/>
      <c r="V775" s="405"/>
      <c r="W775" s="405"/>
      <c r="X775" s="405"/>
      <c r="Y775" s="405"/>
      <c r="Z775" s="405"/>
    </row>
    <row r="776" spans="1:26" ht="13.5" customHeight="1">
      <c r="A776" s="405"/>
      <c r="B776" s="405"/>
      <c r="C776" s="405"/>
      <c r="D776" s="405"/>
      <c r="E776" s="405"/>
      <c r="F776" s="408"/>
      <c r="G776" s="405"/>
      <c r="H776" s="405"/>
      <c r="I776" s="405"/>
      <c r="J776" s="405"/>
      <c r="K776" s="405"/>
      <c r="L776" s="405"/>
      <c r="M776" s="409"/>
      <c r="N776" s="405"/>
      <c r="O776" s="405"/>
      <c r="P776" s="405"/>
      <c r="Q776" s="405"/>
      <c r="R776" s="405"/>
      <c r="S776" s="405"/>
      <c r="T776" s="405"/>
      <c r="U776" s="405"/>
      <c r="V776" s="405"/>
      <c r="W776" s="405"/>
      <c r="X776" s="405"/>
      <c r="Y776" s="405"/>
      <c r="Z776" s="405"/>
    </row>
    <row r="777" spans="1:26" ht="13.5" customHeight="1">
      <c r="A777" s="405"/>
      <c r="B777" s="405"/>
      <c r="C777" s="405"/>
      <c r="D777" s="405"/>
      <c r="E777" s="405"/>
      <c r="F777" s="408"/>
      <c r="G777" s="405"/>
      <c r="H777" s="405"/>
      <c r="I777" s="405"/>
      <c r="J777" s="405"/>
      <c r="K777" s="405"/>
      <c r="L777" s="405"/>
      <c r="M777" s="409"/>
      <c r="N777" s="405"/>
      <c r="O777" s="405"/>
      <c r="P777" s="405"/>
      <c r="Q777" s="405"/>
      <c r="R777" s="405"/>
      <c r="S777" s="405"/>
      <c r="T777" s="405"/>
      <c r="U777" s="405"/>
      <c r="V777" s="405"/>
      <c r="W777" s="405"/>
      <c r="X777" s="405"/>
      <c r="Y777" s="405"/>
      <c r="Z777" s="405"/>
    </row>
    <row r="778" spans="1:26" ht="13.5" customHeight="1">
      <c r="A778" s="405"/>
      <c r="B778" s="405"/>
      <c r="C778" s="405"/>
      <c r="D778" s="405"/>
      <c r="E778" s="405"/>
      <c r="F778" s="408"/>
      <c r="G778" s="405"/>
      <c r="H778" s="405"/>
      <c r="I778" s="405"/>
      <c r="J778" s="405"/>
      <c r="K778" s="405"/>
      <c r="L778" s="405"/>
      <c r="M778" s="409"/>
      <c r="N778" s="405"/>
      <c r="O778" s="405"/>
      <c r="P778" s="405"/>
      <c r="Q778" s="405"/>
      <c r="R778" s="405"/>
      <c r="S778" s="405"/>
      <c r="T778" s="405"/>
      <c r="U778" s="405"/>
      <c r="V778" s="405"/>
      <c r="W778" s="405"/>
      <c r="X778" s="405"/>
      <c r="Y778" s="405"/>
      <c r="Z778" s="405"/>
    </row>
    <row r="779" spans="1:26" ht="13.5" customHeight="1">
      <c r="A779" s="405"/>
      <c r="B779" s="405"/>
      <c r="C779" s="405"/>
      <c r="D779" s="405"/>
      <c r="E779" s="405"/>
      <c r="F779" s="408"/>
      <c r="G779" s="405"/>
      <c r="H779" s="405"/>
      <c r="I779" s="405"/>
      <c r="J779" s="405"/>
      <c r="K779" s="405"/>
      <c r="L779" s="405"/>
      <c r="M779" s="409"/>
      <c r="N779" s="405"/>
      <c r="O779" s="405"/>
      <c r="P779" s="405"/>
      <c r="Q779" s="405"/>
      <c r="R779" s="405"/>
      <c r="S779" s="405"/>
      <c r="T779" s="405"/>
      <c r="U779" s="405"/>
      <c r="V779" s="405"/>
      <c r="W779" s="405"/>
      <c r="X779" s="405"/>
      <c r="Y779" s="405"/>
      <c r="Z779" s="405"/>
    </row>
    <row r="780" spans="1:26" ht="13.5" customHeight="1">
      <c r="A780" s="405"/>
      <c r="B780" s="405"/>
      <c r="C780" s="405"/>
      <c r="D780" s="405"/>
      <c r="E780" s="405"/>
      <c r="F780" s="408"/>
      <c r="G780" s="405"/>
      <c r="H780" s="405"/>
      <c r="I780" s="405"/>
      <c r="J780" s="405"/>
      <c r="K780" s="405"/>
      <c r="L780" s="405"/>
      <c r="M780" s="409"/>
      <c r="N780" s="405"/>
      <c r="O780" s="405"/>
      <c r="P780" s="405"/>
      <c r="Q780" s="405"/>
      <c r="R780" s="405"/>
      <c r="S780" s="405"/>
      <c r="T780" s="405"/>
      <c r="U780" s="405"/>
      <c r="V780" s="405"/>
      <c r="W780" s="405"/>
      <c r="X780" s="405"/>
      <c r="Y780" s="405"/>
      <c r="Z780" s="405"/>
    </row>
    <row r="781" spans="1:26" ht="13.5" customHeight="1">
      <c r="A781" s="405"/>
      <c r="B781" s="405"/>
      <c r="C781" s="405"/>
      <c r="D781" s="405"/>
      <c r="E781" s="405"/>
      <c r="F781" s="408"/>
      <c r="G781" s="405"/>
      <c r="H781" s="405"/>
      <c r="I781" s="405"/>
      <c r="J781" s="405"/>
      <c r="K781" s="405"/>
      <c r="L781" s="405"/>
      <c r="M781" s="409"/>
      <c r="N781" s="405"/>
      <c r="O781" s="405"/>
      <c r="P781" s="405"/>
      <c r="Q781" s="405"/>
      <c r="R781" s="405"/>
      <c r="S781" s="405"/>
      <c r="T781" s="405"/>
      <c r="U781" s="405"/>
      <c r="V781" s="405"/>
      <c r="W781" s="405"/>
      <c r="X781" s="405"/>
      <c r="Y781" s="405"/>
      <c r="Z781" s="405"/>
    </row>
    <row r="782" spans="1:26" ht="13.5" customHeight="1">
      <c r="A782" s="405"/>
      <c r="B782" s="405"/>
      <c r="C782" s="405"/>
      <c r="D782" s="405"/>
      <c r="E782" s="405"/>
      <c r="F782" s="408"/>
      <c r="G782" s="405"/>
      <c r="H782" s="405"/>
      <c r="I782" s="405"/>
      <c r="J782" s="405"/>
      <c r="K782" s="405"/>
      <c r="L782" s="405"/>
      <c r="M782" s="409"/>
      <c r="N782" s="405"/>
      <c r="O782" s="405"/>
      <c r="P782" s="405"/>
      <c r="Q782" s="405"/>
      <c r="R782" s="405"/>
      <c r="S782" s="405"/>
      <c r="T782" s="405"/>
      <c r="U782" s="405"/>
      <c r="V782" s="405"/>
      <c r="W782" s="405"/>
      <c r="X782" s="405"/>
      <c r="Y782" s="405"/>
      <c r="Z782" s="405"/>
    </row>
    <row r="783" spans="1:26" ht="13.5" customHeight="1">
      <c r="A783" s="405"/>
      <c r="B783" s="405"/>
      <c r="C783" s="405"/>
      <c r="D783" s="405"/>
      <c r="E783" s="405"/>
      <c r="F783" s="408"/>
      <c r="G783" s="405"/>
      <c r="H783" s="405"/>
      <c r="I783" s="405"/>
      <c r="J783" s="405"/>
      <c r="K783" s="405"/>
      <c r="L783" s="405"/>
      <c r="M783" s="409"/>
      <c r="N783" s="405"/>
      <c r="O783" s="405"/>
      <c r="P783" s="405"/>
      <c r="Q783" s="405"/>
      <c r="R783" s="405"/>
      <c r="S783" s="405"/>
      <c r="T783" s="405"/>
      <c r="U783" s="405"/>
      <c r="V783" s="405"/>
      <c r="W783" s="405"/>
      <c r="X783" s="405"/>
      <c r="Y783" s="405"/>
      <c r="Z783" s="405"/>
    </row>
    <row r="784" spans="1:26" ht="13.5" customHeight="1">
      <c r="A784" s="405"/>
      <c r="B784" s="405"/>
      <c r="C784" s="405"/>
      <c r="D784" s="405"/>
      <c r="E784" s="405"/>
      <c r="F784" s="408"/>
      <c r="G784" s="405"/>
      <c r="H784" s="405"/>
      <c r="I784" s="405"/>
      <c r="J784" s="405"/>
      <c r="K784" s="405"/>
      <c r="L784" s="405"/>
      <c r="M784" s="409"/>
      <c r="N784" s="405"/>
      <c r="O784" s="405"/>
      <c r="P784" s="405"/>
      <c r="Q784" s="405"/>
      <c r="R784" s="405"/>
      <c r="S784" s="405"/>
      <c r="T784" s="405"/>
      <c r="U784" s="405"/>
      <c r="V784" s="405"/>
      <c r="W784" s="405"/>
      <c r="X784" s="405"/>
      <c r="Y784" s="405"/>
      <c r="Z784" s="405"/>
    </row>
    <row r="785" spans="1:26" ht="13.5" customHeight="1">
      <c r="A785" s="405"/>
      <c r="B785" s="405"/>
      <c r="C785" s="405"/>
      <c r="D785" s="405"/>
      <c r="E785" s="405"/>
      <c r="F785" s="408"/>
      <c r="G785" s="405"/>
      <c r="H785" s="405"/>
      <c r="I785" s="405"/>
      <c r="J785" s="405"/>
      <c r="K785" s="405"/>
      <c r="L785" s="405"/>
      <c r="M785" s="409"/>
      <c r="N785" s="405"/>
      <c r="O785" s="405"/>
      <c r="P785" s="405"/>
      <c r="Q785" s="405"/>
      <c r="R785" s="405"/>
      <c r="S785" s="405"/>
      <c r="T785" s="405"/>
      <c r="U785" s="405"/>
      <c r="V785" s="405"/>
      <c r="W785" s="405"/>
      <c r="X785" s="405"/>
      <c r="Y785" s="405"/>
      <c r="Z785" s="405"/>
    </row>
    <row r="786" spans="1:26" ht="13.5" customHeight="1">
      <c r="A786" s="405"/>
      <c r="B786" s="405"/>
      <c r="C786" s="405"/>
      <c r="D786" s="405"/>
      <c r="E786" s="405"/>
      <c r="F786" s="408"/>
      <c r="G786" s="405"/>
      <c r="H786" s="405"/>
      <c r="I786" s="405"/>
      <c r="J786" s="405"/>
      <c r="K786" s="405"/>
      <c r="L786" s="405"/>
      <c r="M786" s="409"/>
      <c r="N786" s="405"/>
      <c r="O786" s="405"/>
      <c r="P786" s="405"/>
      <c r="Q786" s="405"/>
      <c r="R786" s="405"/>
      <c r="S786" s="405"/>
      <c r="T786" s="405"/>
      <c r="U786" s="405"/>
      <c r="V786" s="405"/>
      <c r="W786" s="405"/>
      <c r="X786" s="405"/>
      <c r="Y786" s="405"/>
      <c r="Z786" s="405"/>
    </row>
    <row r="787" spans="1:26" ht="13.5" customHeight="1">
      <c r="A787" s="405"/>
      <c r="B787" s="405"/>
      <c r="C787" s="405"/>
      <c r="D787" s="405"/>
      <c r="E787" s="405"/>
      <c r="F787" s="408"/>
      <c r="G787" s="405"/>
      <c r="H787" s="405"/>
      <c r="I787" s="405"/>
      <c r="J787" s="405"/>
      <c r="K787" s="405"/>
      <c r="L787" s="405"/>
      <c r="M787" s="409"/>
      <c r="N787" s="405"/>
      <c r="O787" s="405"/>
      <c r="P787" s="405"/>
      <c r="Q787" s="405"/>
      <c r="R787" s="405"/>
      <c r="S787" s="405"/>
      <c r="T787" s="405"/>
      <c r="U787" s="405"/>
      <c r="V787" s="405"/>
      <c r="W787" s="405"/>
      <c r="X787" s="405"/>
      <c r="Y787" s="405"/>
      <c r="Z787" s="405"/>
    </row>
    <row r="788" spans="1:26" ht="13.5" customHeight="1">
      <c r="A788" s="405"/>
      <c r="B788" s="405"/>
      <c r="C788" s="405"/>
      <c r="D788" s="405"/>
      <c r="E788" s="405"/>
      <c r="F788" s="408"/>
      <c r="G788" s="405"/>
      <c r="H788" s="405"/>
      <c r="I788" s="405"/>
      <c r="J788" s="405"/>
      <c r="K788" s="405"/>
      <c r="L788" s="405"/>
      <c r="M788" s="409"/>
      <c r="N788" s="405"/>
      <c r="O788" s="405"/>
      <c r="P788" s="405"/>
      <c r="Q788" s="405"/>
      <c r="R788" s="405"/>
      <c r="S788" s="405"/>
      <c r="T788" s="405"/>
      <c r="U788" s="405"/>
      <c r="V788" s="405"/>
      <c r="W788" s="405"/>
      <c r="X788" s="405"/>
      <c r="Y788" s="405"/>
      <c r="Z788" s="405"/>
    </row>
    <row r="789" spans="1:26" ht="13.5" customHeight="1">
      <c r="A789" s="405"/>
      <c r="B789" s="405"/>
      <c r="C789" s="405"/>
      <c r="D789" s="405"/>
      <c r="E789" s="405"/>
      <c r="F789" s="408"/>
      <c r="G789" s="405"/>
      <c r="H789" s="405"/>
      <c r="I789" s="405"/>
      <c r="J789" s="405"/>
      <c r="K789" s="405"/>
      <c r="L789" s="405"/>
      <c r="M789" s="409"/>
      <c r="N789" s="405"/>
      <c r="O789" s="405"/>
      <c r="P789" s="405"/>
      <c r="Q789" s="405"/>
      <c r="R789" s="405"/>
      <c r="S789" s="405"/>
      <c r="T789" s="405"/>
      <c r="U789" s="405"/>
      <c r="V789" s="405"/>
      <c r="W789" s="405"/>
      <c r="X789" s="405"/>
      <c r="Y789" s="405"/>
      <c r="Z789" s="405"/>
    </row>
    <row r="790" spans="1:26" ht="13.5" customHeight="1">
      <c r="A790" s="405"/>
      <c r="B790" s="405"/>
      <c r="C790" s="405"/>
      <c r="D790" s="405"/>
      <c r="E790" s="405"/>
      <c r="F790" s="408"/>
      <c r="G790" s="405"/>
      <c r="H790" s="405"/>
      <c r="I790" s="405"/>
      <c r="J790" s="405"/>
      <c r="K790" s="405"/>
      <c r="L790" s="405"/>
      <c r="M790" s="409"/>
      <c r="N790" s="405"/>
      <c r="O790" s="405"/>
      <c r="P790" s="405"/>
      <c r="Q790" s="405"/>
      <c r="R790" s="405"/>
      <c r="S790" s="405"/>
      <c r="T790" s="405"/>
      <c r="U790" s="405"/>
      <c r="V790" s="405"/>
      <c r="W790" s="405"/>
      <c r="X790" s="405"/>
      <c r="Y790" s="405"/>
      <c r="Z790" s="405"/>
    </row>
    <row r="791" spans="1:26" ht="13.5" customHeight="1">
      <c r="A791" s="405"/>
      <c r="B791" s="405"/>
      <c r="C791" s="405"/>
      <c r="D791" s="405"/>
      <c r="E791" s="405"/>
      <c r="F791" s="408"/>
      <c r="G791" s="405"/>
      <c r="H791" s="405"/>
      <c r="I791" s="405"/>
      <c r="J791" s="405"/>
      <c r="K791" s="405"/>
      <c r="L791" s="405"/>
      <c r="M791" s="409"/>
      <c r="N791" s="405"/>
      <c r="O791" s="405"/>
      <c r="P791" s="405"/>
      <c r="Q791" s="405"/>
      <c r="R791" s="405"/>
      <c r="S791" s="405"/>
      <c r="T791" s="405"/>
      <c r="U791" s="405"/>
      <c r="V791" s="405"/>
      <c r="W791" s="405"/>
      <c r="X791" s="405"/>
      <c r="Y791" s="405"/>
      <c r="Z791" s="405"/>
    </row>
    <row r="792" spans="1:26" ht="13.5" customHeight="1">
      <c r="A792" s="405"/>
      <c r="B792" s="405"/>
      <c r="C792" s="405"/>
      <c r="D792" s="405"/>
      <c r="E792" s="405"/>
      <c r="F792" s="408"/>
      <c r="G792" s="405"/>
      <c r="H792" s="405"/>
      <c r="I792" s="405"/>
      <c r="J792" s="405"/>
      <c r="K792" s="405"/>
      <c r="L792" s="405"/>
      <c r="M792" s="409"/>
      <c r="N792" s="405"/>
      <c r="O792" s="405"/>
      <c r="P792" s="405"/>
      <c r="Q792" s="405"/>
      <c r="R792" s="405"/>
      <c r="S792" s="405"/>
      <c r="T792" s="405"/>
      <c r="U792" s="405"/>
      <c r="V792" s="405"/>
      <c r="W792" s="405"/>
      <c r="X792" s="405"/>
      <c r="Y792" s="405"/>
      <c r="Z792" s="405"/>
    </row>
    <row r="793" spans="1:26" ht="13.5" customHeight="1">
      <c r="A793" s="405"/>
      <c r="B793" s="405"/>
      <c r="C793" s="405"/>
      <c r="D793" s="405"/>
      <c r="E793" s="405"/>
      <c r="F793" s="408"/>
      <c r="G793" s="405"/>
      <c r="H793" s="405"/>
      <c r="I793" s="405"/>
      <c r="J793" s="405"/>
      <c r="K793" s="405"/>
      <c r="L793" s="405"/>
      <c r="M793" s="409"/>
      <c r="N793" s="405"/>
      <c r="O793" s="405"/>
      <c r="P793" s="405"/>
      <c r="Q793" s="405"/>
      <c r="R793" s="405"/>
      <c r="S793" s="405"/>
      <c r="T793" s="405"/>
      <c r="U793" s="405"/>
      <c r="V793" s="405"/>
      <c r="W793" s="405"/>
      <c r="X793" s="405"/>
      <c r="Y793" s="405"/>
      <c r="Z793" s="405"/>
    </row>
    <row r="794" spans="1:26" ht="13.5" customHeight="1">
      <c r="A794" s="405"/>
      <c r="B794" s="405"/>
      <c r="C794" s="405"/>
      <c r="D794" s="405"/>
      <c r="E794" s="405"/>
      <c r="F794" s="408"/>
      <c r="G794" s="405"/>
      <c r="H794" s="405"/>
      <c r="I794" s="405"/>
      <c r="J794" s="405"/>
      <c r="K794" s="405"/>
      <c r="L794" s="405"/>
      <c r="M794" s="409"/>
      <c r="N794" s="405"/>
      <c r="O794" s="405"/>
      <c r="P794" s="405"/>
      <c r="Q794" s="405"/>
      <c r="R794" s="405"/>
      <c r="S794" s="405"/>
      <c r="T794" s="405"/>
      <c r="U794" s="405"/>
      <c r="V794" s="405"/>
      <c r="W794" s="405"/>
      <c r="X794" s="405"/>
      <c r="Y794" s="405"/>
      <c r="Z794" s="405"/>
    </row>
    <row r="795" spans="1:26" ht="13.5" customHeight="1">
      <c r="A795" s="405"/>
      <c r="B795" s="405"/>
      <c r="C795" s="405"/>
      <c r="D795" s="405"/>
      <c r="E795" s="405"/>
      <c r="F795" s="408"/>
      <c r="G795" s="405"/>
      <c r="H795" s="405"/>
      <c r="I795" s="405"/>
      <c r="J795" s="405"/>
      <c r="K795" s="405"/>
      <c r="L795" s="405"/>
      <c r="M795" s="409"/>
      <c r="N795" s="405"/>
      <c r="O795" s="405"/>
      <c r="P795" s="405"/>
      <c r="Q795" s="405"/>
      <c r="R795" s="405"/>
      <c r="S795" s="405"/>
      <c r="T795" s="405"/>
      <c r="U795" s="405"/>
      <c r="V795" s="405"/>
      <c r="W795" s="405"/>
      <c r="X795" s="405"/>
      <c r="Y795" s="405"/>
      <c r="Z795" s="405"/>
    </row>
    <row r="796" spans="1:26" ht="13.5" customHeight="1">
      <c r="A796" s="405"/>
      <c r="B796" s="405"/>
      <c r="C796" s="405"/>
      <c r="D796" s="405"/>
      <c r="E796" s="405"/>
      <c r="F796" s="408"/>
      <c r="G796" s="405"/>
      <c r="H796" s="405"/>
      <c r="I796" s="405"/>
      <c r="J796" s="405"/>
      <c r="K796" s="405"/>
      <c r="L796" s="405"/>
      <c r="M796" s="409"/>
      <c r="N796" s="405"/>
      <c r="O796" s="405"/>
      <c r="P796" s="405"/>
      <c r="Q796" s="405"/>
      <c r="R796" s="405"/>
      <c r="S796" s="405"/>
      <c r="T796" s="405"/>
      <c r="U796" s="405"/>
      <c r="V796" s="405"/>
      <c r="W796" s="405"/>
      <c r="X796" s="405"/>
      <c r="Y796" s="405"/>
      <c r="Z796" s="405"/>
    </row>
    <row r="797" spans="1:26" ht="13.5" customHeight="1">
      <c r="A797" s="405"/>
      <c r="B797" s="405"/>
      <c r="C797" s="405"/>
      <c r="D797" s="405"/>
      <c r="E797" s="405"/>
      <c r="F797" s="408"/>
      <c r="G797" s="405"/>
      <c r="H797" s="405"/>
      <c r="I797" s="405"/>
      <c r="J797" s="405"/>
      <c r="K797" s="405"/>
      <c r="L797" s="405"/>
      <c r="M797" s="409"/>
      <c r="N797" s="405"/>
      <c r="O797" s="405"/>
      <c r="P797" s="405"/>
      <c r="Q797" s="405"/>
      <c r="R797" s="405"/>
      <c r="S797" s="405"/>
      <c r="T797" s="405"/>
      <c r="U797" s="405"/>
      <c r="V797" s="405"/>
      <c r="W797" s="405"/>
      <c r="X797" s="405"/>
      <c r="Y797" s="405"/>
      <c r="Z797" s="405"/>
    </row>
    <row r="798" spans="1:26" ht="13.5" customHeight="1">
      <c r="A798" s="405"/>
      <c r="B798" s="405"/>
      <c r="C798" s="405"/>
      <c r="D798" s="405"/>
      <c r="E798" s="405"/>
      <c r="F798" s="408"/>
      <c r="G798" s="405"/>
      <c r="H798" s="405"/>
      <c r="I798" s="405"/>
      <c r="J798" s="405"/>
      <c r="K798" s="405"/>
      <c r="L798" s="405"/>
      <c r="M798" s="409"/>
      <c r="N798" s="405"/>
      <c r="O798" s="405"/>
      <c r="P798" s="405"/>
      <c r="Q798" s="405"/>
      <c r="R798" s="405"/>
      <c r="S798" s="405"/>
      <c r="T798" s="405"/>
      <c r="U798" s="405"/>
      <c r="V798" s="405"/>
      <c r="W798" s="405"/>
      <c r="X798" s="405"/>
      <c r="Y798" s="405"/>
      <c r="Z798" s="405"/>
    </row>
    <row r="799" spans="1:26" ht="13.5" customHeight="1">
      <c r="A799" s="405"/>
      <c r="B799" s="405"/>
      <c r="C799" s="405"/>
      <c r="D799" s="405"/>
      <c r="E799" s="405"/>
      <c r="F799" s="408"/>
      <c r="G799" s="405"/>
      <c r="H799" s="405"/>
      <c r="I799" s="405"/>
      <c r="J799" s="405"/>
      <c r="K799" s="405"/>
      <c r="L799" s="405"/>
      <c r="M799" s="409"/>
      <c r="N799" s="405"/>
      <c r="O799" s="405"/>
      <c r="P799" s="405"/>
      <c r="Q799" s="405"/>
      <c r="R799" s="405"/>
      <c r="S799" s="405"/>
      <c r="T799" s="405"/>
      <c r="U799" s="405"/>
      <c r="V799" s="405"/>
      <c r="W799" s="405"/>
      <c r="X799" s="405"/>
      <c r="Y799" s="405"/>
      <c r="Z799" s="405"/>
    </row>
    <row r="800" spans="1:26" ht="13.5" customHeight="1">
      <c r="A800" s="405"/>
      <c r="B800" s="405"/>
      <c r="C800" s="405"/>
      <c r="D800" s="405"/>
      <c r="E800" s="405"/>
      <c r="F800" s="408"/>
      <c r="G800" s="405"/>
      <c r="H800" s="405"/>
      <c r="I800" s="405"/>
      <c r="J800" s="405"/>
      <c r="K800" s="405"/>
      <c r="L800" s="405"/>
      <c r="M800" s="409"/>
      <c r="N800" s="405"/>
      <c r="O800" s="405"/>
      <c r="P800" s="405"/>
      <c r="Q800" s="405"/>
      <c r="R800" s="405"/>
      <c r="S800" s="405"/>
      <c r="T800" s="405"/>
      <c r="U800" s="405"/>
      <c r="V800" s="405"/>
      <c r="W800" s="405"/>
      <c r="X800" s="405"/>
      <c r="Y800" s="405"/>
      <c r="Z800" s="405"/>
    </row>
    <row r="801" spans="1:26" ht="13.5" customHeight="1">
      <c r="A801" s="405"/>
      <c r="B801" s="405"/>
      <c r="C801" s="405"/>
      <c r="D801" s="405"/>
      <c r="E801" s="405"/>
      <c r="F801" s="408"/>
      <c r="G801" s="405"/>
      <c r="H801" s="405"/>
      <c r="I801" s="405"/>
      <c r="J801" s="405"/>
      <c r="K801" s="405"/>
      <c r="L801" s="405"/>
      <c r="M801" s="409"/>
      <c r="N801" s="405"/>
      <c r="O801" s="405"/>
      <c r="P801" s="405"/>
      <c r="Q801" s="405"/>
      <c r="R801" s="405"/>
      <c r="S801" s="405"/>
      <c r="T801" s="405"/>
      <c r="U801" s="405"/>
      <c r="V801" s="405"/>
      <c r="W801" s="405"/>
      <c r="X801" s="405"/>
      <c r="Y801" s="405"/>
      <c r="Z801" s="405"/>
    </row>
    <row r="802" spans="1:26" ht="13.5" customHeight="1">
      <c r="A802" s="405"/>
      <c r="B802" s="405"/>
      <c r="C802" s="405"/>
      <c r="D802" s="405"/>
      <c r="E802" s="405"/>
      <c r="F802" s="408"/>
      <c r="G802" s="405"/>
      <c r="H802" s="405"/>
      <c r="I802" s="405"/>
      <c r="J802" s="405"/>
      <c r="K802" s="405"/>
      <c r="L802" s="405"/>
      <c r="M802" s="409"/>
      <c r="N802" s="405"/>
      <c r="O802" s="405"/>
      <c r="P802" s="405"/>
      <c r="Q802" s="405"/>
      <c r="R802" s="405"/>
      <c r="S802" s="405"/>
      <c r="T802" s="405"/>
      <c r="U802" s="405"/>
      <c r="V802" s="405"/>
      <c r="W802" s="405"/>
      <c r="X802" s="405"/>
      <c r="Y802" s="405"/>
      <c r="Z802" s="405"/>
    </row>
    <row r="803" spans="1:26" ht="13.5" customHeight="1">
      <c r="A803" s="405"/>
      <c r="B803" s="405"/>
      <c r="C803" s="405"/>
      <c r="D803" s="405"/>
      <c r="E803" s="405"/>
      <c r="F803" s="408"/>
      <c r="G803" s="405"/>
      <c r="H803" s="405"/>
      <c r="I803" s="405"/>
      <c r="J803" s="405"/>
      <c r="K803" s="405"/>
      <c r="L803" s="405"/>
      <c r="M803" s="409"/>
      <c r="N803" s="405"/>
      <c r="O803" s="405"/>
      <c r="P803" s="405"/>
      <c r="Q803" s="405"/>
      <c r="R803" s="405"/>
      <c r="S803" s="405"/>
      <c r="T803" s="405"/>
      <c r="U803" s="405"/>
      <c r="V803" s="405"/>
      <c r="W803" s="405"/>
      <c r="X803" s="405"/>
      <c r="Y803" s="405"/>
      <c r="Z803" s="405"/>
    </row>
    <row r="804" spans="1:26" ht="13.5" customHeight="1">
      <c r="A804" s="405"/>
      <c r="B804" s="405"/>
      <c r="C804" s="405"/>
      <c r="D804" s="405"/>
      <c r="E804" s="405"/>
      <c r="F804" s="408"/>
      <c r="G804" s="405"/>
      <c r="H804" s="405"/>
      <c r="I804" s="405"/>
      <c r="J804" s="405"/>
      <c r="K804" s="405"/>
      <c r="L804" s="405"/>
      <c r="M804" s="409"/>
      <c r="N804" s="405"/>
      <c r="O804" s="405"/>
      <c r="P804" s="405"/>
      <c r="Q804" s="405"/>
      <c r="R804" s="405"/>
      <c r="S804" s="405"/>
      <c r="T804" s="405"/>
      <c r="U804" s="405"/>
      <c r="V804" s="405"/>
      <c r="W804" s="405"/>
      <c r="X804" s="405"/>
      <c r="Y804" s="405"/>
      <c r="Z804" s="405"/>
    </row>
    <row r="805" spans="1:26" ht="13.5" customHeight="1">
      <c r="A805" s="405"/>
      <c r="B805" s="405"/>
      <c r="C805" s="405"/>
      <c r="D805" s="405"/>
      <c r="E805" s="405"/>
      <c r="F805" s="408"/>
      <c r="G805" s="405"/>
      <c r="H805" s="405"/>
      <c r="I805" s="405"/>
      <c r="J805" s="405"/>
      <c r="K805" s="405"/>
      <c r="L805" s="405"/>
      <c r="M805" s="409"/>
      <c r="N805" s="405"/>
      <c r="O805" s="405"/>
      <c r="P805" s="405"/>
      <c r="Q805" s="405"/>
      <c r="R805" s="405"/>
      <c r="S805" s="405"/>
      <c r="T805" s="405"/>
      <c r="U805" s="405"/>
      <c r="V805" s="405"/>
      <c r="W805" s="405"/>
      <c r="X805" s="405"/>
      <c r="Y805" s="405"/>
      <c r="Z805" s="405"/>
    </row>
    <row r="806" spans="1:26" ht="13.5" customHeight="1">
      <c r="A806" s="405"/>
      <c r="B806" s="405"/>
      <c r="C806" s="405"/>
      <c r="D806" s="405"/>
      <c r="E806" s="405"/>
      <c r="F806" s="408"/>
      <c r="G806" s="405"/>
      <c r="H806" s="405"/>
      <c r="I806" s="405"/>
      <c r="J806" s="405"/>
      <c r="K806" s="405"/>
      <c r="L806" s="405"/>
      <c r="M806" s="409"/>
      <c r="N806" s="405"/>
      <c r="O806" s="405"/>
      <c r="P806" s="405"/>
      <c r="Q806" s="405"/>
      <c r="R806" s="405"/>
      <c r="S806" s="405"/>
      <c r="T806" s="405"/>
      <c r="U806" s="405"/>
      <c r="V806" s="405"/>
      <c r="W806" s="405"/>
      <c r="X806" s="405"/>
      <c r="Y806" s="405"/>
      <c r="Z806" s="405"/>
    </row>
    <row r="807" spans="1:26" ht="13.5" customHeight="1">
      <c r="A807" s="405"/>
      <c r="B807" s="405"/>
      <c r="C807" s="405"/>
      <c r="D807" s="405"/>
      <c r="E807" s="405"/>
      <c r="F807" s="408"/>
      <c r="G807" s="405"/>
      <c r="H807" s="405"/>
      <c r="I807" s="405"/>
      <c r="J807" s="405"/>
      <c r="K807" s="405"/>
      <c r="L807" s="405"/>
      <c r="M807" s="409"/>
      <c r="N807" s="405"/>
      <c r="O807" s="405"/>
      <c r="P807" s="405"/>
      <c r="Q807" s="405"/>
      <c r="R807" s="405"/>
      <c r="S807" s="405"/>
      <c r="T807" s="405"/>
      <c r="U807" s="405"/>
      <c r="V807" s="405"/>
      <c r="W807" s="405"/>
      <c r="X807" s="405"/>
      <c r="Y807" s="405"/>
      <c r="Z807" s="405"/>
    </row>
    <row r="808" spans="1:26" ht="13.5" customHeight="1">
      <c r="A808" s="405"/>
      <c r="B808" s="405"/>
      <c r="C808" s="405"/>
      <c r="D808" s="405"/>
      <c r="E808" s="405"/>
      <c r="F808" s="408"/>
      <c r="G808" s="405"/>
      <c r="H808" s="405"/>
      <c r="I808" s="405"/>
      <c r="J808" s="405"/>
      <c r="K808" s="405"/>
      <c r="L808" s="405"/>
      <c r="M808" s="409"/>
      <c r="N808" s="405"/>
      <c r="O808" s="405"/>
      <c r="P808" s="405"/>
      <c r="Q808" s="405"/>
      <c r="R808" s="405"/>
      <c r="S808" s="405"/>
      <c r="T808" s="405"/>
      <c r="U808" s="405"/>
      <c r="V808" s="405"/>
      <c r="W808" s="405"/>
      <c r="X808" s="405"/>
      <c r="Y808" s="405"/>
      <c r="Z808" s="405"/>
    </row>
    <row r="809" spans="1:26" ht="13.5" customHeight="1">
      <c r="A809" s="405"/>
      <c r="B809" s="405"/>
      <c r="C809" s="405"/>
      <c r="D809" s="405"/>
      <c r="E809" s="405"/>
      <c r="F809" s="408"/>
      <c r="G809" s="405"/>
      <c r="H809" s="405"/>
      <c r="I809" s="405"/>
      <c r="J809" s="405"/>
      <c r="K809" s="405"/>
      <c r="L809" s="405"/>
      <c r="M809" s="409"/>
      <c r="N809" s="405"/>
      <c r="O809" s="405"/>
      <c r="P809" s="405"/>
      <c r="Q809" s="405"/>
      <c r="R809" s="405"/>
      <c r="S809" s="405"/>
      <c r="T809" s="405"/>
      <c r="U809" s="405"/>
      <c r="V809" s="405"/>
      <c r="W809" s="405"/>
      <c r="X809" s="405"/>
      <c r="Y809" s="405"/>
      <c r="Z809" s="405"/>
    </row>
    <row r="810" spans="1:26" ht="13.5" customHeight="1">
      <c r="A810" s="405"/>
      <c r="B810" s="405"/>
      <c r="C810" s="405"/>
      <c r="D810" s="405"/>
      <c r="E810" s="405"/>
      <c r="F810" s="408"/>
      <c r="G810" s="405"/>
      <c r="H810" s="405"/>
      <c r="I810" s="405"/>
      <c r="J810" s="405"/>
      <c r="K810" s="405"/>
      <c r="L810" s="405"/>
      <c r="M810" s="409"/>
      <c r="N810" s="405"/>
      <c r="O810" s="405"/>
      <c r="P810" s="405"/>
      <c r="Q810" s="405"/>
      <c r="R810" s="405"/>
      <c r="S810" s="405"/>
      <c r="T810" s="405"/>
      <c r="U810" s="405"/>
      <c r="V810" s="405"/>
      <c r="W810" s="405"/>
      <c r="X810" s="405"/>
      <c r="Y810" s="405"/>
      <c r="Z810" s="405"/>
    </row>
    <row r="811" spans="1:26" ht="13.5" customHeight="1">
      <c r="A811" s="405"/>
      <c r="B811" s="405"/>
      <c r="C811" s="405"/>
      <c r="D811" s="405"/>
      <c r="E811" s="405"/>
      <c r="F811" s="408"/>
      <c r="G811" s="405"/>
      <c r="H811" s="405"/>
      <c r="I811" s="405"/>
      <c r="J811" s="405"/>
      <c r="K811" s="405"/>
      <c r="L811" s="405"/>
      <c r="M811" s="409"/>
      <c r="N811" s="405"/>
      <c r="O811" s="405"/>
      <c r="P811" s="405"/>
      <c r="Q811" s="405"/>
      <c r="R811" s="405"/>
      <c r="S811" s="405"/>
      <c r="T811" s="405"/>
      <c r="U811" s="405"/>
      <c r="V811" s="405"/>
      <c r="W811" s="405"/>
      <c r="X811" s="405"/>
      <c r="Y811" s="405"/>
      <c r="Z811" s="405"/>
    </row>
    <row r="812" spans="1:26" ht="13.5" customHeight="1">
      <c r="A812" s="405"/>
      <c r="B812" s="405"/>
      <c r="C812" s="405"/>
      <c r="D812" s="405"/>
      <c r="E812" s="405"/>
      <c r="F812" s="408"/>
      <c r="G812" s="405"/>
      <c r="H812" s="405"/>
      <c r="I812" s="405"/>
      <c r="J812" s="405"/>
      <c r="K812" s="405"/>
      <c r="L812" s="405"/>
      <c r="M812" s="409"/>
      <c r="N812" s="405"/>
      <c r="O812" s="405"/>
      <c r="P812" s="405"/>
      <c r="Q812" s="405"/>
      <c r="R812" s="405"/>
      <c r="S812" s="405"/>
      <c r="T812" s="405"/>
      <c r="U812" s="405"/>
      <c r="V812" s="405"/>
      <c r="W812" s="405"/>
      <c r="X812" s="405"/>
      <c r="Y812" s="405"/>
      <c r="Z812" s="405"/>
    </row>
    <row r="813" spans="1:26" ht="13.5" customHeight="1">
      <c r="A813" s="405"/>
      <c r="B813" s="405"/>
      <c r="C813" s="405"/>
      <c r="D813" s="405"/>
      <c r="E813" s="405"/>
      <c r="F813" s="408"/>
      <c r="G813" s="405"/>
      <c r="H813" s="405"/>
      <c r="I813" s="405"/>
      <c r="J813" s="405"/>
      <c r="K813" s="405"/>
      <c r="L813" s="405"/>
      <c r="M813" s="409"/>
      <c r="N813" s="405"/>
      <c r="O813" s="405"/>
      <c r="P813" s="405"/>
      <c r="Q813" s="405"/>
      <c r="R813" s="405"/>
      <c r="S813" s="405"/>
      <c r="T813" s="405"/>
      <c r="U813" s="405"/>
      <c r="V813" s="405"/>
      <c r="W813" s="405"/>
      <c r="X813" s="405"/>
      <c r="Y813" s="405"/>
      <c r="Z813" s="405"/>
    </row>
    <row r="814" spans="1:26" ht="13.5" customHeight="1">
      <c r="A814" s="405"/>
      <c r="B814" s="405"/>
      <c r="C814" s="405"/>
      <c r="D814" s="405"/>
      <c r="E814" s="405"/>
      <c r="F814" s="408"/>
      <c r="G814" s="405"/>
      <c r="H814" s="405"/>
      <c r="I814" s="405"/>
      <c r="J814" s="405"/>
      <c r="K814" s="405"/>
      <c r="L814" s="405"/>
      <c r="M814" s="409"/>
      <c r="N814" s="405"/>
      <c r="O814" s="405"/>
      <c r="P814" s="405"/>
      <c r="Q814" s="405"/>
      <c r="R814" s="405"/>
      <c r="S814" s="405"/>
      <c r="T814" s="405"/>
      <c r="U814" s="405"/>
      <c r="V814" s="405"/>
      <c r="W814" s="405"/>
      <c r="X814" s="405"/>
      <c r="Y814" s="405"/>
      <c r="Z814" s="405"/>
    </row>
    <row r="815" spans="1:26" ht="13.5" customHeight="1">
      <c r="A815" s="405"/>
      <c r="B815" s="405"/>
      <c r="C815" s="405"/>
      <c r="D815" s="405"/>
      <c r="E815" s="405"/>
      <c r="F815" s="408"/>
      <c r="G815" s="405"/>
      <c r="H815" s="405"/>
      <c r="I815" s="405"/>
      <c r="J815" s="405"/>
      <c r="K815" s="405"/>
      <c r="L815" s="405"/>
      <c r="M815" s="409"/>
      <c r="N815" s="405"/>
      <c r="O815" s="405"/>
      <c r="P815" s="405"/>
      <c r="Q815" s="405"/>
      <c r="R815" s="405"/>
      <c r="S815" s="405"/>
      <c r="T815" s="405"/>
      <c r="U815" s="405"/>
      <c r="V815" s="405"/>
      <c r="W815" s="405"/>
      <c r="X815" s="405"/>
      <c r="Y815" s="405"/>
      <c r="Z815" s="405"/>
    </row>
    <row r="816" spans="1:26" ht="13.5" customHeight="1">
      <c r="A816" s="405"/>
      <c r="B816" s="405"/>
      <c r="C816" s="405"/>
      <c r="D816" s="405"/>
      <c r="E816" s="405"/>
      <c r="F816" s="408"/>
      <c r="G816" s="405"/>
      <c r="H816" s="405"/>
      <c r="I816" s="405"/>
      <c r="J816" s="405"/>
      <c r="K816" s="405"/>
      <c r="L816" s="405"/>
      <c r="M816" s="409"/>
      <c r="N816" s="405"/>
      <c r="O816" s="405"/>
      <c r="P816" s="405"/>
      <c r="Q816" s="405"/>
      <c r="R816" s="405"/>
      <c r="S816" s="405"/>
      <c r="T816" s="405"/>
      <c r="U816" s="405"/>
      <c r="V816" s="405"/>
      <c r="W816" s="405"/>
      <c r="X816" s="405"/>
      <c r="Y816" s="405"/>
      <c r="Z816" s="405"/>
    </row>
    <row r="817" spans="1:26" ht="13.5" customHeight="1">
      <c r="A817" s="405"/>
      <c r="B817" s="405"/>
      <c r="C817" s="405"/>
      <c r="D817" s="405"/>
      <c r="E817" s="405"/>
      <c r="F817" s="408"/>
      <c r="G817" s="405"/>
      <c r="H817" s="405"/>
      <c r="I817" s="405"/>
      <c r="J817" s="405"/>
      <c r="K817" s="405"/>
      <c r="L817" s="405"/>
      <c r="M817" s="409"/>
      <c r="N817" s="405"/>
      <c r="O817" s="405"/>
      <c r="P817" s="405"/>
      <c r="Q817" s="405"/>
      <c r="R817" s="405"/>
      <c r="S817" s="405"/>
      <c r="T817" s="405"/>
      <c r="U817" s="405"/>
      <c r="V817" s="405"/>
      <c r="W817" s="405"/>
      <c r="X817" s="405"/>
      <c r="Y817" s="405"/>
      <c r="Z817" s="405"/>
    </row>
    <row r="818" spans="1:26" ht="13.5" customHeight="1">
      <c r="A818" s="405"/>
      <c r="B818" s="405"/>
      <c r="C818" s="405"/>
      <c r="D818" s="405"/>
      <c r="E818" s="405"/>
      <c r="F818" s="408"/>
      <c r="G818" s="405"/>
      <c r="H818" s="405"/>
      <c r="I818" s="405"/>
      <c r="J818" s="405"/>
      <c r="K818" s="405"/>
      <c r="L818" s="405"/>
      <c r="M818" s="409"/>
      <c r="N818" s="405"/>
      <c r="O818" s="405"/>
      <c r="P818" s="405"/>
      <c r="Q818" s="405"/>
      <c r="R818" s="405"/>
      <c r="S818" s="405"/>
      <c r="T818" s="405"/>
      <c r="U818" s="405"/>
      <c r="V818" s="405"/>
      <c r="W818" s="405"/>
      <c r="X818" s="405"/>
      <c r="Y818" s="405"/>
      <c r="Z818" s="405"/>
    </row>
    <row r="819" spans="1:26" ht="13.5" customHeight="1">
      <c r="A819" s="405"/>
      <c r="B819" s="405"/>
      <c r="C819" s="405"/>
      <c r="D819" s="405"/>
      <c r="E819" s="405"/>
      <c r="F819" s="408"/>
      <c r="G819" s="405"/>
      <c r="H819" s="405"/>
      <c r="I819" s="405"/>
      <c r="J819" s="405"/>
      <c r="K819" s="405"/>
      <c r="L819" s="405"/>
      <c r="M819" s="409"/>
      <c r="N819" s="405"/>
      <c r="O819" s="405"/>
      <c r="P819" s="405"/>
      <c r="Q819" s="405"/>
      <c r="R819" s="405"/>
      <c r="S819" s="405"/>
      <c r="T819" s="405"/>
      <c r="U819" s="405"/>
      <c r="V819" s="405"/>
      <c r="W819" s="405"/>
      <c r="X819" s="405"/>
      <c r="Y819" s="405"/>
      <c r="Z819" s="405"/>
    </row>
    <row r="820" spans="1:26" ht="13.5" customHeight="1">
      <c r="A820" s="405"/>
      <c r="B820" s="405"/>
      <c r="C820" s="405"/>
      <c r="D820" s="405"/>
      <c r="E820" s="405"/>
      <c r="F820" s="408"/>
      <c r="G820" s="405"/>
      <c r="H820" s="405"/>
      <c r="I820" s="405"/>
      <c r="J820" s="405"/>
      <c r="K820" s="405"/>
      <c r="L820" s="405"/>
      <c r="M820" s="409"/>
      <c r="N820" s="405"/>
      <c r="O820" s="405"/>
      <c r="P820" s="405"/>
      <c r="Q820" s="405"/>
      <c r="R820" s="405"/>
      <c r="S820" s="405"/>
      <c r="T820" s="405"/>
      <c r="U820" s="405"/>
      <c r="V820" s="405"/>
      <c r="W820" s="405"/>
      <c r="X820" s="405"/>
      <c r="Y820" s="405"/>
      <c r="Z820" s="405"/>
    </row>
    <row r="821" spans="1:26" ht="13.5" customHeight="1">
      <c r="A821" s="405"/>
      <c r="B821" s="405"/>
      <c r="C821" s="405"/>
      <c r="D821" s="405"/>
      <c r="E821" s="405"/>
      <c r="F821" s="408"/>
      <c r="G821" s="405"/>
      <c r="H821" s="405"/>
      <c r="I821" s="405"/>
      <c r="J821" s="405"/>
      <c r="K821" s="405"/>
      <c r="L821" s="405"/>
      <c r="M821" s="409"/>
      <c r="N821" s="405"/>
      <c r="O821" s="405"/>
      <c r="P821" s="405"/>
      <c r="Q821" s="405"/>
      <c r="R821" s="405"/>
      <c r="S821" s="405"/>
      <c r="T821" s="405"/>
      <c r="U821" s="405"/>
      <c r="V821" s="405"/>
      <c r="W821" s="405"/>
      <c r="X821" s="405"/>
      <c r="Y821" s="405"/>
      <c r="Z821" s="405"/>
    </row>
    <row r="822" spans="1:26" ht="13.5" customHeight="1">
      <c r="A822" s="405"/>
      <c r="B822" s="405"/>
      <c r="C822" s="405"/>
      <c r="D822" s="405"/>
      <c r="E822" s="405"/>
      <c r="F822" s="408"/>
      <c r="G822" s="405"/>
      <c r="H822" s="405"/>
      <c r="I822" s="405"/>
      <c r="J822" s="405"/>
      <c r="K822" s="405"/>
      <c r="L822" s="405"/>
      <c r="M822" s="409"/>
      <c r="N822" s="405"/>
      <c r="O822" s="405"/>
      <c r="P822" s="405"/>
      <c r="Q822" s="405"/>
      <c r="R822" s="405"/>
      <c r="S822" s="405"/>
      <c r="T822" s="405"/>
      <c r="U822" s="405"/>
      <c r="V822" s="405"/>
      <c r="W822" s="405"/>
      <c r="X822" s="405"/>
      <c r="Y822" s="405"/>
      <c r="Z822" s="405"/>
    </row>
    <row r="823" spans="1:26" ht="13.5" customHeight="1">
      <c r="A823" s="405"/>
      <c r="B823" s="405"/>
      <c r="C823" s="405"/>
      <c r="D823" s="405"/>
      <c r="E823" s="405"/>
      <c r="F823" s="408"/>
      <c r="G823" s="405"/>
      <c r="H823" s="405"/>
      <c r="I823" s="405"/>
      <c r="J823" s="405"/>
      <c r="K823" s="405"/>
      <c r="L823" s="405"/>
      <c r="M823" s="409"/>
      <c r="N823" s="405"/>
      <c r="O823" s="405"/>
      <c r="P823" s="405"/>
      <c r="Q823" s="405"/>
      <c r="R823" s="405"/>
      <c r="S823" s="405"/>
      <c r="T823" s="405"/>
      <c r="U823" s="405"/>
      <c r="V823" s="405"/>
      <c r="W823" s="405"/>
      <c r="X823" s="405"/>
      <c r="Y823" s="405"/>
      <c r="Z823" s="405"/>
    </row>
    <row r="824" spans="1:26" ht="13.5" customHeight="1">
      <c r="A824" s="405"/>
      <c r="B824" s="405"/>
      <c r="C824" s="405"/>
      <c r="D824" s="405"/>
      <c r="E824" s="405"/>
      <c r="F824" s="408"/>
      <c r="G824" s="405"/>
      <c r="H824" s="405"/>
      <c r="I824" s="405"/>
      <c r="J824" s="405"/>
      <c r="K824" s="405"/>
      <c r="L824" s="405"/>
      <c r="M824" s="409"/>
      <c r="N824" s="405"/>
      <c r="O824" s="405"/>
      <c r="P824" s="405"/>
      <c r="Q824" s="405"/>
      <c r="R824" s="405"/>
      <c r="S824" s="405"/>
      <c r="T824" s="405"/>
      <c r="U824" s="405"/>
      <c r="V824" s="405"/>
      <c r="W824" s="405"/>
      <c r="X824" s="405"/>
      <c r="Y824" s="405"/>
      <c r="Z824" s="405"/>
    </row>
    <row r="825" spans="1:26" ht="13.5" customHeight="1">
      <c r="A825" s="405"/>
      <c r="B825" s="405"/>
      <c r="C825" s="405"/>
      <c r="D825" s="405"/>
      <c r="E825" s="405"/>
      <c r="F825" s="408"/>
      <c r="G825" s="405"/>
      <c r="H825" s="405"/>
      <c r="I825" s="405"/>
      <c r="J825" s="405"/>
      <c r="K825" s="405"/>
      <c r="L825" s="405"/>
      <c r="M825" s="409"/>
      <c r="N825" s="405"/>
      <c r="O825" s="405"/>
      <c r="P825" s="405"/>
      <c r="Q825" s="405"/>
      <c r="R825" s="405"/>
      <c r="S825" s="405"/>
      <c r="T825" s="405"/>
      <c r="U825" s="405"/>
      <c r="V825" s="405"/>
      <c r="W825" s="405"/>
      <c r="X825" s="405"/>
      <c r="Y825" s="405"/>
      <c r="Z825" s="405"/>
    </row>
    <row r="826" spans="1:26" ht="13.5" customHeight="1">
      <c r="A826" s="405"/>
      <c r="B826" s="405"/>
      <c r="C826" s="405"/>
      <c r="D826" s="405"/>
      <c r="E826" s="405"/>
      <c r="F826" s="408"/>
      <c r="G826" s="405"/>
      <c r="H826" s="405"/>
      <c r="I826" s="405"/>
      <c r="J826" s="405"/>
      <c r="K826" s="405"/>
      <c r="L826" s="405"/>
      <c r="M826" s="409"/>
      <c r="N826" s="405"/>
      <c r="O826" s="405"/>
      <c r="P826" s="405"/>
      <c r="Q826" s="405"/>
      <c r="R826" s="405"/>
      <c r="S826" s="405"/>
      <c r="T826" s="405"/>
      <c r="U826" s="405"/>
      <c r="V826" s="405"/>
      <c r="W826" s="405"/>
      <c r="X826" s="405"/>
      <c r="Y826" s="405"/>
      <c r="Z826" s="405"/>
    </row>
    <row r="827" spans="1:26" ht="13.5" customHeight="1">
      <c r="A827" s="405"/>
      <c r="B827" s="405"/>
      <c r="C827" s="405"/>
      <c r="D827" s="405"/>
      <c r="E827" s="405"/>
      <c r="F827" s="408"/>
      <c r="G827" s="405"/>
      <c r="H827" s="405"/>
      <c r="I827" s="405"/>
      <c r="J827" s="405"/>
      <c r="K827" s="405"/>
      <c r="L827" s="405"/>
      <c r="M827" s="409"/>
      <c r="N827" s="405"/>
      <c r="O827" s="405"/>
      <c r="P827" s="405"/>
      <c r="Q827" s="405"/>
      <c r="R827" s="405"/>
      <c r="S827" s="405"/>
      <c r="T827" s="405"/>
      <c r="U827" s="405"/>
      <c r="V827" s="405"/>
      <c r="W827" s="405"/>
      <c r="X827" s="405"/>
      <c r="Y827" s="405"/>
      <c r="Z827" s="405"/>
    </row>
    <row r="828" spans="1:26" ht="13.5" customHeight="1">
      <c r="A828" s="405"/>
      <c r="B828" s="405"/>
      <c r="C828" s="405"/>
      <c r="D828" s="405"/>
      <c r="E828" s="405"/>
      <c r="F828" s="408"/>
      <c r="G828" s="405"/>
      <c r="H828" s="405"/>
      <c r="I828" s="405"/>
      <c r="J828" s="405"/>
      <c r="K828" s="405"/>
      <c r="L828" s="405"/>
      <c r="M828" s="409"/>
      <c r="N828" s="405"/>
      <c r="O828" s="405"/>
      <c r="P828" s="405"/>
      <c r="Q828" s="405"/>
      <c r="R828" s="405"/>
      <c r="S828" s="405"/>
      <c r="T828" s="405"/>
      <c r="U828" s="405"/>
      <c r="V828" s="405"/>
      <c r="W828" s="405"/>
      <c r="X828" s="405"/>
      <c r="Y828" s="405"/>
      <c r="Z828" s="405"/>
    </row>
    <row r="829" spans="1:26" ht="13.5" customHeight="1">
      <c r="A829" s="405"/>
      <c r="B829" s="405"/>
      <c r="C829" s="405"/>
      <c r="D829" s="405"/>
      <c r="E829" s="405"/>
      <c r="F829" s="408"/>
      <c r="G829" s="405"/>
      <c r="H829" s="405"/>
      <c r="I829" s="405"/>
      <c r="J829" s="405"/>
      <c r="K829" s="405"/>
      <c r="L829" s="405"/>
      <c r="M829" s="409"/>
      <c r="N829" s="405"/>
      <c r="O829" s="405"/>
      <c r="P829" s="405"/>
      <c r="Q829" s="405"/>
      <c r="R829" s="405"/>
      <c r="S829" s="405"/>
      <c r="T829" s="405"/>
      <c r="U829" s="405"/>
      <c r="V829" s="405"/>
      <c r="W829" s="405"/>
      <c r="X829" s="405"/>
      <c r="Y829" s="405"/>
      <c r="Z829" s="405"/>
    </row>
    <row r="830" spans="1:26" ht="13.5" customHeight="1">
      <c r="A830" s="405"/>
      <c r="B830" s="405"/>
      <c r="C830" s="405"/>
      <c r="D830" s="405"/>
      <c r="E830" s="405"/>
      <c r="F830" s="408"/>
      <c r="G830" s="405"/>
      <c r="H830" s="405"/>
      <c r="I830" s="405"/>
      <c r="J830" s="405"/>
      <c r="K830" s="405"/>
      <c r="L830" s="405"/>
      <c r="M830" s="409"/>
      <c r="N830" s="405"/>
      <c r="O830" s="405"/>
      <c r="P830" s="405"/>
      <c r="Q830" s="405"/>
      <c r="R830" s="405"/>
      <c r="S830" s="405"/>
      <c r="T830" s="405"/>
      <c r="U830" s="405"/>
      <c r="V830" s="405"/>
      <c r="W830" s="405"/>
      <c r="X830" s="405"/>
      <c r="Y830" s="405"/>
      <c r="Z830" s="405"/>
    </row>
    <row r="831" spans="1:26" ht="13.5" customHeight="1">
      <c r="A831" s="405"/>
      <c r="B831" s="405"/>
      <c r="C831" s="405"/>
      <c r="D831" s="405"/>
      <c r="E831" s="405"/>
      <c r="F831" s="408"/>
      <c r="G831" s="405"/>
      <c r="H831" s="405"/>
      <c r="I831" s="405"/>
      <c r="J831" s="405"/>
      <c r="K831" s="405"/>
      <c r="L831" s="405"/>
      <c r="M831" s="409"/>
      <c r="N831" s="405"/>
      <c r="O831" s="405"/>
      <c r="P831" s="405"/>
      <c r="Q831" s="405"/>
      <c r="R831" s="405"/>
      <c r="S831" s="405"/>
      <c r="T831" s="405"/>
      <c r="U831" s="405"/>
      <c r="V831" s="405"/>
      <c r="W831" s="405"/>
      <c r="X831" s="405"/>
      <c r="Y831" s="405"/>
      <c r="Z831" s="405"/>
    </row>
    <row r="832" spans="1:26" ht="13.5" customHeight="1">
      <c r="A832" s="405"/>
      <c r="B832" s="405"/>
      <c r="C832" s="405"/>
      <c r="D832" s="405"/>
      <c r="E832" s="405"/>
      <c r="F832" s="408"/>
      <c r="G832" s="405"/>
      <c r="H832" s="405"/>
      <c r="I832" s="405"/>
      <c r="J832" s="405"/>
      <c r="K832" s="405"/>
      <c r="L832" s="405"/>
      <c r="M832" s="409"/>
      <c r="N832" s="405"/>
      <c r="O832" s="405"/>
      <c r="P832" s="405"/>
      <c r="Q832" s="405"/>
      <c r="R832" s="405"/>
      <c r="S832" s="405"/>
      <c r="T832" s="405"/>
      <c r="U832" s="405"/>
      <c r="V832" s="405"/>
      <c r="W832" s="405"/>
      <c r="X832" s="405"/>
      <c r="Y832" s="405"/>
      <c r="Z832" s="405"/>
    </row>
    <row r="833" spans="1:26" ht="13.5" customHeight="1">
      <c r="A833" s="405"/>
      <c r="B833" s="405"/>
      <c r="C833" s="405"/>
      <c r="D833" s="405"/>
      <c r="E833" s="405"/>
      <c r="F833" s="408"/>
      <c r="G833" s="405"/>
      <c r="H833" s="405"/>
      <c r="I833" s="405"/>
      <c r="J833" s="405"/>
      <c r="K833" s="405"/>
      <c r="L833" s="405"/>
      <c r="M833" s="409"/>
      <c r="N833" s="405"/>
      <c r="O833" s="405"/>
      <c r="P833" s="405"/>
      <c r="Q833" s="405"/>
      <c r="R833" s="405"/>
      <c r="S833" s="405"/>
      <c r="T833" s="405"/>
      <c r="U833" s="405"/>
      <c r="V833" s="405"/>
      <c r="W833" s="405"/>
      <c r="X833" s="405"/>
      <c r="Y833" s="405"/>
      <c r="Z833" s="405"/>
    </row>
    <row r="834" spans="1:26" ht="13.5" customHeight="1">
      <c r="A834" s="405"/>
      <c r="B834" s="405"/>
      <c r="C834" s="405"/>
      <c r="D834" s="405"/>
      <c r="E834" s="405"/>
      <c r="F834" s="408"/>
      <c r="G834" s="405"/>
      <c r="H834" s="405"/>
      <c r="I834" s="405"/>
      <c r="J834" s="405"/>
      <c r="K834" s="405"/>
      <c r="L834" s="405"/>
      <c r="M834" s="409"/>
      <c r="N834" s="405"/>
      <c r="O834" s="405"/>
      <c r="P834" s="405"/>
      <c r="Q834" s="405"/>
      <c r="R834" s="405"/>
      <c r="S834" s="405"/>
      <c r="T834" s="405"/>
      <c r="U834" s="405"/>
      <c r="V834" s="405"/>
      <c r="W834" s="405"/>
      <c r="X834" s="405"/>
      <c r="Y834" s="405"/>
      <c r="Z834" s="405"/>
    </row>
    <row r="835" spans="1:26" ht="13.5" customHeight="1">
      <c r="A835" s="405"/>
      <c r="B835" s="405"/>
      <c r="C835" s="405"/>
      <c r="D835" s="405"/>
      <c r="E835" s="405"/>
      <c r="F835" s="408"/>
      <c r="G835" s="405"/>
      <c r="H835" s="405"/>
      <c r="I835" s="405"/>
      <c r="J835" s="405"/>
      <c r="K835" s="405"/>
      <c r="L835" s="405"/>
      <c r="M835" s="409"/>
      <c r="N835" s="405"/>
      <c r="O835" s="405"/>
      <c r="P835" s="405"/>
      <c r="Q835" s="405"/>
      <c r="R835" s="405"/>
      <c r="S835" s="405"/>
      <c r="T835" s="405"/>
      <c r="U835" s="405"/>
      <c r="V835" s="405"/>
      <c r="W835" s="405"/>
      <c r="X835" s="405"/>
      <c r="Y835" s="405"/>
      <c r="Z835" s="405"/>
    </row>
    <row r="836" spans="1:26" ht="13.5" customHeight="1">
      <c r="A836" s="405"/>
      <c r="B836" s="405"/>
      <c r="C836" s="405"/>
      <c r="D836" s="405"/>
      <c r="E836" s="405"/>
      <c r="F836" s="408"/>
      <c r="G836" s="405"/>
      <c r="H836" s="405"/>
      <c r="I836" s="405"/>
      <c r="J836" s="405"/>
      <c r="K836" s="405"/>
      <c r="L836" s="405"/>
      <c r="M836" s="409"/>
      <c r="N836" s="405"/>
      <c r="O836" s="405"/>
      <c r="P836" s="405"/>
      <c r="Q836" s="405"/>
      <c r="R836" s="405"/>
      <c r="S836" s="405"/>
      <c r="T836" s="405"/>
      <c r="U836" s="405"/>
      <c r="V836" s="405"/>
      <c r="W836" s="405"/>
      <c r="X836" s="405"/>
      <c r="Y836" s="405"/>
      <c r="Z836" s="405"/>
    </row>
    <row r="837" spans="1:26" ht="13.5" customHeight="1">
      <c r="A837" s="405"/>
      <c r="B837" s="405"/>
      <c r="C837" s="405"/>
      <c r="D837" s="405"/>
      <c r="E837" s="405"/>
      <c r="F837" s="408"/>
      <c r="G837" s="405"/>
      <c r="H837" s="405"/>
      <c r="I837" s="405"/>
      <c r="J837" s="405"/>
      <c r="K837" s="405"/>
      <c r="L837" s="405"/>
      <c r="M837" s="409"/>
      <c r="N837" s="405"/>
      <c r="O837" s="405"/>
      <c r="P837" s="405"/>
      <c r="Q837" s="405"/>
      <c r="R837" s="405"/>
      <c r="S837" s="405"/>
      <c r="T837" s="405"/>
      <c r="U837" s="405"/>
      <c r="V837" s="405"/>
      <c r="W837" s="405"/>
      <c r="X837" s="405"/>
      <c r="Y837" s="405"/>
      <c r="Z837" s="405"/>
    </row>
    <row r="838" spans="1:26" ht="13.5" customHeight="1">
      <c r="A838" s="405"/>
      <c r="B838" s="405"/>
      <c r="C838" s="405"/>
      <c r="D838" s="405"/>
      <c r="E838" s="405"/>
      <c r="F838" s="408"/>
      <c r="G838" s="405"/>
      <c r="H838" s="405"/>
      <c r="I838" s="405"/>
      <c r="J838" s="405"/>
      <c r="K838" s="405"/>
      <c r="L838" s="405"/>
      <c r="M838" s="409"/>
      <c r="N838" s="405"/>
      <c r="O838" s="405"/>
      <c r="P838" s="405"/>
      <c r="Q838" s="405"/>
      <c r="R838" s="405"/>
      <c r="S838" s="405"/>
      <c r="T838" s="405"/>
      <c r="U838" s="405"/>
      <c r="V838" s="405"/>
      <c r="W838" s="405"/>
      <c r="X838" s="405"/>
      <c r="Y838" s="405"/>
      <c r="Z838" s="405"/>
    </row>
    <row r="839" spans="1:26" ht="13.5" customHeight="1">
      <c r="A839" s="405"/>
      <c r="B839" s="405"/>
      <c r="C839" s="405"/>
      <c r="D839" s="405"/>
      <c r="E839" s="405"/>
      <c r="F839" s="408"/>
      <c r="G839" s="405"/>
      <c r="H839" s="405"/>
      <c r="I839" s="405"/>
      <c r="J839" s="405"/>
      <c r="K839" s="405"/>
      <c r="L839" s="405"/>
      <c r="M839" s="409"/>
      <c r="N839" s="405"/>
      <c r="O839" s="405"/>
      <c r="P839" s="405"/>
      <c r="Q839" s="405"/>
      <c r="R839" s="405"/>
      <c r="S839" s="405"/>
      <c r="T839" s="405"/>
      <c r="U839" s="405"/>
      <c r="V839" s="405"/>
      <c r="W839" s="405"/>
      <c r="X839" s="405"/>
      <c r="Y839" s="405"/>
      <c r="Z839" s="405"/>
    </row>
    <row r="840" spans="1:26" ht="13.5" customHeight="1">
      <c r="A840" s="405"/>
      <c r="B840" s="405"/>
      <c r="C840" s="405"/>
      <c r="D840" s="405"/>
      <c r="E840" s="405"/>
      <c r="F840" s="408"/>
      <c r="G840" s="405"/>
      <c r="H840" s="405"/>
      <c r="I840" s="405"/>
      <c r="J840" s="405"/>
      <c r="K840" s="405"/>
      <c r="L840" s="405"/>
      <c r="M840" s="409"/>
      <c r="N840" s="405"/>
      <c r="O840" s="405"/>
      <c r="P840" s="405"/>
      <c r="Q840" s="405"/>
      <c r="R840" s="405"/>
      <c r="S840" s="405"/>
      <c r="T840" s="405"/>
      <c r="U840" s="405"/>
      <c r="V840" s="405"/>
      <c r="W840" s="405"/>
      <c r="X840" s="405"/>
      <c r="Y840" s="405"/>
      <c r="Z840" s="405"/>
    </row>
    <row r="841" spans="1:26" ht="13.5" customHeight="1">
      <c r="A841" s="405"/>
      <c r="B841" s="405"/>
      <c r="C841" s="405"/>
      <c r="D841" s="405"/>
      <c r="E841" s="405"/>
      <c r="F841" s="408"/>
      <c r="G841" s="405"/>
      <c r="H841" s="405"/>
      <c r="I841" s="405"/>
      <c r="J841" s="405"/>
      <c r="K841" s="405"/>
      <c r="L841" s="405"/>
      <c r="M841" s="409"/>
      <c r="N841" s="405"/>
      <c r="O841" s="405"/>
      <c r="P841" s="405"/>
      <c r="Q841" s="405"/>
      <c r="R841" s="405"/>
      <c r="S841" s="405"/>
      <c r="T841" s="405"/>
      <c r="U841" s="405"/>
      <c r="V841" s="405"/>
      <c r="W841" s="405"/>
      <c r="X841" s="405"/>
      <c r="Y841" s="405"/>
      <c r="Z841" s="405"/>
    </row>
    <row r="842" spans="1:26" ht="13.5" customHeight="1">
      <c r="A842" s="405"/>
      <c r="B842" s="405"/>
      <c r="C842" s="405"/>
      <c r="D842" s="405"/>
      <c r="E842" s="405"/>
      <c r="F842" s="408"/>
      <c r="G842" s="405"/>
      <c r="H842" s="405"/>
      <c r="I842" s="405"/>
      <c r="J842" s="405"/>
      <c r="K842" s="405"/>
      <c r="L842" s="405"/>
      <c r="M842" s="409"/>
      <c r="N842" s="405"/>
      <c r="O842" s="405"/>
      <c r="P842" s="405"/>
      <c r="Q842" s="405"/>
      <c r="R842" s="405"/>
      <c r="S842" s="405"/>
      <c r="T842" s="405"/>
      <c r="U842" s="405"/>
      <c r="V842" s="405"/>
      <c r="W842" s="405"/>
      <c r="X842" s="405"/>
      <c r="Y842" s="405"/>
      <c r="Z842" s="405"/>
    </row>
    <row r="843" spans="1:26" ht="13.5" customHeight="1">
      <c r="A843" s="405"/>
      <c r="B843" s="405"/>
      <c r="C843" s="405"/>
      <c r="D843" s="405"/>
      <c r="E843" s="405"/>
      <c r="F843" s="408"/>
      <c r="G843" s="405"/>
      <c r="H843" s="405"/>
      <c r="I843" s="405"/>
      <c r="J843" s="405"/>
      <c r="K843" s="405"/>
      <c r="L843" s="405"/>
      <c r="M843" s="409"/>
      <c r="N843" s="405"/>
      <c r="O843" s="405"/>
      <c r="P843" s="405"/>
      <c r="Q843" s="405"/>
      <c r="R843" s="405"/>
      <c r="S843" s="405"/>
      <c r="T843" s="405"/>
      <c r="U843" s="405"/>
      <c r="V843" s="405"/>
      <c r="W843" s="405"/>
      <c r="X843" s="405"/>
      <c r="Y843" s="405"/>
      <c r="Z843" s="405"/>
    </row>
    <row r="844" spans="1:26" ht="13.5" customHeight="1">
      <c r="A844" s="405"/>
      <c r="B844" s="405"/>
      <c r="C844" s="405"/>
      <c r="D844" s="405"/>
      <c r="E844" s="405"/>
      <c r="F844" s="408"/>
      <c r="G844" s="405"/>
      <c r="H844" s="405"/>
      <c r="I844" s="405"/>
      <c r="J844" s="405"/>
      <c r="K844" s="405"/>
      <c r="L844" s="405"/>
      <c r="M844" s="409"/>
      <c r="N844" s="405"/>
      <c r="O844" s="405"/>
      <c r="P844" s="405"/>
      <c r="Q844" s="405"/>
      <c r="R844" s="405"/>
      <c r="S844" s="405"/>
      <c r="T844" s="405"/>
      <c r="U844" s="405"/>
      <c r="V844" s="405"/>
      <c r="W844" s="405"/>
      <c r="X844" s="405"/>
      <c r="Y844" s="405"/>
      <c r="Z844" s="405"/>
    </row>
    <row r="845" spans="1:26" ht="13.5" customHeight="1">
      <c r="A845" s="405"/>
      <c r="B845" s="405"/>
      <c r="C845" s="405"/>
      <c r="D845" s="405"/>
      <c r="E845" s="405"/>
      <c r="F845" s="408"/>
      <c r="G845" s="405"/>
      <c r="H845" s="405"/>
      <c r="I845" s="405"/>
      <c r="J845" s="405"/>
      <c r="K845" s="405"/>
      <c r="L845" s="405"/>
      <c r="M845" s="409"/>
      <c r="N845" s="405"/>
      <c r="O845" s="405"/>
      <c r="P845" s="405"/>
      <c r="Q845" s="405"/>
      <c r="R845" s="405"/>
      <c r="S845" s="405"/>
      <c r="T845" s="405"/>
      <c r="U845" s="405"/>
      <c r="V845" s="405"/>
      <c r="W845" s="405"/>
      <c r="X845" s="405"/>
      <c r="Y845" s="405"/>
      <c r="Z845" s="405"/>
    </row>
    <row r="846" spans="1:26" ht="13.5" customHeight="1">
      <c r="A846" s="405"/>
      <c r="B846" s="405"/>
      <c r="C846" s="405"/>
      <c r="D846" s="405"/>
      <c r="E846" s="405"/>
      <c r="F846" s="408"/>
      <c r="G846" s="405"/>
      <c r="H846" s="405"/>
      <c r="I846" s="405"/>
      <c r="J846" s="405"/>
      <c r="K846" s="405"/>
      <c r="L846" s="405"/>
      <c r="M846" s="409"/>
      <c r="N846" s="405"/>
      <c r="O846" s="405"/>
      <c r="P846" s="405"/>
      <c r="Q846" s="405"/>
      <c r="R846" s="405"/>
      <c r="S846" s="405"/>
      <c r="T846" s="405"/>
      <c r="U846" s="405"/>
      <c r="V846" s="405"/>
      <c r="W846" s="405"/>
      <c r="X846" s="405"/>
      <c r="Y846" s="405"/>
      <c r="Z846" s="405"/>
    </row>
    <row r="847" spans="1:26" ht="13.5" customHeight="1">
      <c r="A847" s="405"/>
      <c r="B847" s="405"/>
      <c r="C847" s="405"/>
      <c r="D847" s="405"/>
      <c r="E847" s="405"/>
      <c r="F847" s="408"/>
      <c r="G847" s="405"/>
      <c r="H847" s="405"/>
      <c r="I847" s="405"/>
      <c r="J847" s="405"/>
      <c r="K847" s="405"/>
      <c r="L847" s="405"/>
      <c r="M847" s="409"/>
      <c r="N847" s="405"/>
      <c r="O847" s="405"/>
      <c r="P847" s="405"/>
      <c r="Q847" s="405"/>
      <c r="R847" s="405"/>
      <c r="S847" s="405"/>
      <c r="T847" s="405"/>
      <c r="U847" s="405"/>
      <c r="V847" s="405"/>
      <c r="W847" s="405"/>
      <c r="X847" s="405"/>
      <c r="Y847" s="405"/>
      <c r="Z847" s="405"/>
    </row>
    <row r="848" spans="1:26" ht="13.5" customHeight="1">
      <c r="A848" s="405"/>
      <c r="B848" s="405"/>
      <c r="C848" s="405"/>
      <c r="D848" s="405"/>
      <c r="E848" s="405"/>
      <c r="F848" s="408"/>
      <c r="G848" s="405"/>
      <c r="H848" s="405"/>
      <c r="I848" s="405"/>
      <c r="J848" s="405"/>
      <c r="K848" s="405"/>
      <c r="L848" s="405"/>
      <c r="M848" s="409"/>
      <c r="N848" s="405"/>
      <c r="O848" s="405"/>
      <c r="P848" s="405"/>
      <c r="Q848" s="405"/>
      <c r="R848" s="405"/>
      <c r="S848" s="405"/>
      <c r="T848" s="405"/>
      <c r="U848" s="405"/>
      <c r="V848" s="405"/>
      <c r="W848" s="405"/>
      <c r="X848" s="405"/>
      <c r="Y848" s="405"/>
      <c r="Z848" s="405"/>
    </row>
    <row r="849" spans="1:26" ht="13.5" customHeight="1">
      <c r="A849" s="405"/>
      <c r="B849" s="405"/>
      <c r="C849" s="405"/>
      <c r="D849" s="405"/>
      <c r="E849" s="405"/>
      <c r="F849" s="408"/>
      <c r="G849" s="405"/>
      <c r="H849" s="405"/>
      <c r="I849" s="405"/>
      <c r="J849" s="405"/>
      <c r="K849" s="405"/>
      <c r="L849" s="405"/>
      <c r="M849" s="409"/>
      <c r="N849" s="405"/>
      <c r="O849" s="405"/>
      <c r="P849" s="405"/>
      <c r="Q849" s="405"/>
      <c r="R849" s="405"/>
      <c r="S849" s="405"/>
      <c r="T849" s="405"/>
      <c r="U849" s="405"/>
      <c r="V849" s="405"/>
      <c r="W849" s="405"/>
      <c r="X849" s="405"/>
      <c r="Y849" s="405"/>
      <c r="Z849" s="405"/>
    </row>
    <row r="850" spans="1:26" ht="13.5" customHeight="1">
      <c r="A850" s="405"/>
      <c r="B850" s="405"/>
      <c r="C850" s="405"/>
      <c r="D850" s="405"/>
      <c r="E850" s="405"/>
      <c r="F850" s="408"/>
      <c r="G850" s="405"/>
      <c r="H850" s="405"/>
      <c r="I850" s="405"/>
      <c r="J850" s="405"/>
      <c r="K850" s="405"/>
      <c r="L850" s="405"/>
      <c r="M850" s="409"/>
      <c r="N850" s="405"/>
      <c r="O850" s="405"/>
      <c r="P850" s="405"/>
      <c r="Q850" s="405"/>
      <c r="R850" s="405"/>
      <c r="S850" s="405"/>
      <c r="T850" s="405"/>
      <c r="U850" s="405"/>
      <c r="V850" s="405"/>
      <c r="W850" s="405"/>
      <c r="X850" s="405"/>
      <c r="Y850" s="405"/>
      <c r="Z850" s="405"/>
    </row>
    <row r="851" spans="1:26" ht="13.5" customHeight="1">
      <c r="A851" s="405"/>
      <c r="B851" s="405"/>
      <c r="C851" s="405"/>
      <c r="D851" s="405"/>
      <c r="E851" s="405"/>
      <c r="F851" s="408"/>
      <c r="G851" s="405"/>
      <c r="H851" s="405"/>
      <c r="I851" s="405"/>
      <c r="J851" s="405"/>
      <c r="K851" s="405"/>
      <c r="L851" s="405"/>
      <c r="M851" s="409"/>
      <c r="N851" s="405"/>
      <c r="O851" s="405"/>
      <c r="P851" s="405"/>
      <c r="Q851" s="405"/>
      <c r="R851" s="405"/>
      <c r="S851" s="405"/>
      <c r="T851" s="405"/>
      <c r="U851" s="405"/>
      <c r="V851" s="405"/>
      <c r="W851" s="405"/>
      <c r="X851" s="405"/>
      <c r="Y851" s="405"/>
      <c r="Z851" s="405"/>
    </row>
    <row r="852" spans="1:26" ht="13.5" customHeight="1">
      <c r="A852" s="405"/>
      <c r="B852" s="405"/>
      <c r="C852" s="405"/>
      <c r="D852" s="405"/>
      <c r="E852" s="405"/>
      <c r="F852" s="408"/>
      <c r="G852" s="405"/>
      <c r="H852" s="405"/>
      <c r="I852" s="405"/>
      <c r="J852" s="405"/>
      <c r="K852" s="405"/>
      <c r="L852" s="405"/>
      <c r="M852" s="409"/>
      <c r="N852" s="405"/>
      <c r="O852" s="405"/>
      <c r="P852" s="405"/>
      <c r="Q852" s="405"/>
      <c r="R852" s="405"/>
      <c r="S852" s="405"/>
      <c r="T852" s="405"/>
      <c r="U852" s="405"/>
      <c r="V852" s="405"/>
      <c r="W852" s="405"/>
      <c r="X852" s="405"/>
      <c r="Y852" s="405"/>
      <c r="Z852" s="405"/>
    </row>
    <row r="853" spans="1:26" ht="13.5" customHeight="1">
      <c r="A853" s="405"/>
      <c r="B853" s="405"/>
      <c r="C853" s="405"/>
      <c r="D853" s="405"/>
      <c r="E853" s="405"/>
      <c r="F853" s="408"/>
      <c r="G853" s="405"/>
      <c r="H853" s="405"/>
      <c r="I853" s="405"/>
      <c r="J853" s="405"/>
      <c r="K853" s="405"/>
      <c r="L853" s="405"/>
      <c r="M853" s="409"/>
      <c r="N853" s="405"/>
      <c r="O853" s="405"/>
      <c r="P853" s="405"/>
      <c r="Q853" s="405"/>
      <c r="R853" s="405"/>
      <c r="S853" s="405"/>
      <c r="T853" s="405"/>
      <c r="U853" s="405"/>
      <c r="V853" s="405"/>
      <c r="W853" s="405"/>
      <c r="X853" s="405"/>
      <c r="Y853" s="405"/>
      <c r="Z853" s="405"/>
    </row>
    <row r="854" spans="1:26" ht="13.5" customHeight="1">
      <c r="A854" s="405"/>
      <c r="B854" s="405"/>
      <c r="C854" s="405"/>
      <c r="D854" s="405"/>
      <c r="E854" s="405"/>
      <c r="F854" s="408"/>
      <c r="G854" s="405"/>
      <c r="H854" s="405"/>
      <c r="I854" s="405"/>
      <c r="J854" s="405"/>
      <c r="K854" s="405"/>
      <c r="L854" s="405"/>
      <c r="M854" s="409"/>
      <c r="N854" s="405"/>
      <c r="O854" s="405"/>
      <c r="P854" s="405"/>
      <c r="Q854" s="405"/>
      <c r="R854" s="405"/>
      <c r="S854" s="405"/>
      <c r="T854" s="405"/>
      <c r="U854" s="405"/>
      <c r="V854" s="405"/>
      <c r="W854" s="405"/>
      <c r="X854" s="405"/>
      <c r="Y854" s="405"/>
      <c r="Z854" s="405"/>
    </row>
    <row r="855" spans="1:26" ht="13.5" customHeight="1">
      <c r="A855" s="405"/>
      <c r="B855" s="405"/>
      <c r="C855" s="405"/>
      <c r="D855" s="405"/>
      <c r="E855" s="405"/>
      <c r="F855" s="408"/>
      <c r="G855" s="405"/>
      <c r="H855" s="405"/>
      <c r="I855" s="405"/>
      <c r="J855" s="405"/>
      <c r="K855" s="405"/>
      <c r="L855" s="405"/>
      <c r="M855" s="409"/>
      <c r="N855" s="405"/>
      <c r="O855" s="405"/>
      <c r="P855" s="405"/>
      <c r="Q855" s="405"/>
      <c r="R855" s="405"/>
      <c r="S855" s="405"/>
      <c r="T855" s="405"/>
      <c r="U855" s="405"/>
      <c r="V855" s="405"/>
      <c r="W855" s="405"/>
      <c r="X855" s="405"/>
      <c r="Y855" s="405"/>
      <c r="Z855" s="405"/>
    </row>
    <row r="856" spans="1:26" ht="13.5" customHeight="1">
      <c r="A856" s="405"/>
      <c r="B856" s="405"/>
      <c r="C856" s="405"/>
      <c r="D856" s="405"/>
      <c r="E856" s="405"/>
      <c r="F856" s="408"/>
      <c r="G856" s="405"/>
      <c r="H856" s="405"/>
      <c r="I856" s="405"/>
      <c r="J856" s="405"/>
      <c r="K856" s="405"/>
      <c r="L856" s="405"/>
      <c r="M856" s="409"/>
      <c r="N856" s="405"/>
      <c r="O856" s="405"/>
      <c r="P856" s="405"/>
      <c r="Q856" s="405"/>
      <c r="R856" s="405"/>
      <c r="S856" s="405"/>
      <c r="T856" s="405"/>
      <c r="U856" s="405"/>
      <c r="V856" s="405"/>
      <c r="W856" s="405"/>
      <c r="X856" s="405"/>
      <c r="Y856" s="405"/>
      <c r="Z856" s="405"/>
    </row>
    <row r="857" spans="1:26" ht="13.5" customHeight="1">
      <c r="A857" s="405"/>
      <c r="B857" s="405"/>
      <c r="C857" s="405"/>
      <c r="D857" s="405"/>
      <c r="E857" s="405"/>
      <c r="F857" s="408"/>
      <c r="G857" s="405"/>
      <c r="H857" s="405"/>
      <c r="I857" s="405"/>
      <c r="J857" s="405"/>
      <c r="K857" s="405"/>
      <c r="L857" s="405"/>
      <c r="M857" s="409"/>
      <c r="N857" s="405"/>
      <c r="O857" s="405"/>
      <c r="P857" s="405"/>
      <c r="Q857" s="405"/>
      <c r="R857" s="405"/>
      <c r="S857" s="405"/>
      <c r="T857" s="405"/>
      <c r="U857" s="405"/>
      <c r="V857" s="405"/>
      <c r="W857" s="405"/>
      <c r="X857" s="405"/>
      <c r="Y857" s="405"/>
      <c r="Z857" s="405"/>
    </row>
    <row r="858" spans="1:26" ht="13.5" customHeight="1">
      <c r="A858" s="405"/>
      <c r="B858" s="405"/>
      <c r="C858" s="405"/>
      <c r="D858" s="405"/>
      <c r="E858" s="405"/>
      <c r="F858" s="408"/>
      <c r="G858" s="405"/>
      <c r="H858" s="405"/>
      <c r="I858" s="405"/>
      <c r="J858" s="405"/>
      <c r="K858" s="405"/>
      <c r="L858" s="405"/>
      <c r="M858" s="409"/>
      <c r="N858" s="405"/>
      <c r="O858" s="405"/>
      <c r="P858" s="405"/>
      <c r="Q858" s="405"/>
      <c r="R858" s="405"/>
      <c r="S858" s="405"/>
      <c r="T858" s="405"/>
      <c r="U858" s="405"/>
      <c r="V858" s="405"/>
      <c r="W858" s="405"/>
      <c r="X858" s="405"/>
      <c r="Y858" s="405"/>
      <c r="Z858" s="405"/>
    </row>
    <row r="859" spans="1:26" ht="13.5" customHeight="1">
      <c r="A859" s="405"/>
      <c r="B859" s="405"/>
      <c r="C859" s="405"/>
      <c r="D859" s="405"/>
      <c r="E859" s="405"/>
      <c r="F859" s="408"/>
      <c r="G859" s="405"/>
      <c r="H859" s="405"/>
      <c r="I859" s="405"/>
      <c r="J859" s="405"/>
      <c r="K859" s="405"/>
      <c r="L859" s="405"/>
      <c r="M859" s="409"/>
      <c r="N859" s="405"/>
      <c r="O859" s="405"/>
      <c r="P859" s="405"/>
      <c r="Q859" s="405"/>
      <c r="R859" s="405"/>
      <c r="S859" s="405"/>
      <c r="T859" s="405"/>
      <c r="U859" s="405"/>
      <c r="V859" s="405"/>
      <c r="W859" s="405"/>
      <c r="X859" s="405"/>
      <c r="Y859" s="405"/>
      <c r="Z859" s="405"/>
    </row>
    <row r="860" spans="1:26" ht="13.5" customHeight="1">
      <c r="A860" s="405"/>
      <c r="B860" s="405"/>
      <c r="C860" s="405"/>
      <c r="D860" s="405"/>
      <c r="E860" s="405"/>
      <c r="F860" s="408"/>
      <c r="G860" s="405"/>
      <c r="H860" s="405"/>
      <c r="I860" s="405"/>
      <c r="J860" s="405"/>
      <c r="K860" s="405"/>
      <c r="L860" s="405"/>
      <c r="M860" s="409"/>
      <c r="N860" s="405"/>
      <c r="O860" s="405"/>
      <c r="P860" s="405"/>
      <c r="Q860" s="405"/>
      <c r="R860" s="405"/>
      <c r="S860" s="405"/>
      <c r="T860" s="405"/>
      <c r="U860" s="405"/>
      <c r="V860" s="405"/>
      <c r="W860" s="405"/>
      <c r="X860" s="405"/>
      <c r="Y860" s="405"/>
      <c r="Z860" s="405"/>
    </row>
    <row r="861" spans="1:26" ht="13.5" customHeight="1">
      <c r="A861" s="405"/>
      <c r="B861" s="405"/>
      <c r="C861" s="405"/>
      <c r="D861" s="405"/>
      <c r="E861" s="405"/>
      <c r="F861" s="408"/>
      <c r="G861" s="405"/>
      <c r="H861" s="405"/>
      <c r="I861" s="405"/>
      <c r="J861" s="405"/>
      <c r="K861" s="405"/>
      <c r="L861" s="405"/>
      <c r="M861" s="409"/>
      <c r="N861" s="405"/>
      <c r="O861" s="405"/>
      <c r="P861" s="405"/>
      <c r="Q861" s="405"/>
      <c r="R861" s="405"/>
      <c r="S861" s="405"/>
      <c r="T861" s="405"/>
      <c r="U861" s="405"/>
      <c r="V861" s="405"/>
      <c r="W861" s="405"/>
      <c r="X861" s="405"/>
      <c r="Y861" s="405"/>
      <c r="Z861" s="405"/>
    </row>
    <row r="862" spans="1:26" ht="13.5" customHeight="1">
      <c r="A862" s="405"/>
      <c r="B862" s="405"/>
      <c r="C862" s="405"/>
      <c r="D862" s="405"/>
      <c r="E862" s="405"/>
      <c r="F862" s="408"/>
      <c r="G862" s="405"/>
      <c r="H862" s="405"/>
      <c r="I862" s="405"/>
      <c r="J862" s="405"/>
      <c r="K862" s="405"/>
      <c r="L862" s="405"/>
      <c r="M862" s="409"/>
      <c r="N862" s="405"/>
      <c r="O862" s="405"/>
      <c r="P862" s="405"/>
      <c r="Q862" s="405"/>
      <c r="R862" s="405"/>
      <c r="S862" s="405"/>
      <c r="T862" s="405"/>
      <c r="U862" s="405"/>
      <c r="V862" s="405"/>
      <c r="W862" s="405"/>
      <c r="X862" s="405"/>
      <c r="Y862" s="405"/>
      <c r="Z862" s="405"/>
    </row>
    <row r="863" spans="1:26" ht="13.5" customHeight="1">
      <c r="A863" s="405"/>
      <c r="B863" s="405"/>
      <c r="C863" s="405"/>
      <c r="D863" s="405"/>
      <c r="E863" s="405"/>
      <c r="F863" s="408"/>
      <c r="G863" s="405"/>
      <c r="H863" s="405"/>
      <c r="I863" s="405"/>
      <c r="J863" s="405"/>
      <c r="K863" s="405"/>
      <c r="L863" s="405"/>
      <c r="M863" s="409"/>
      <c r="N863" s="405"/>
      <c r="O863" s="405"/>
      <c r="P863" s="405"/>
      <c r="Q863" s="405"/>
      <c r="R863" s="405"/>
      <c r="S863" s="405"/>
      <c r="T863" s="405"/>
      <c r="U863" s="405"/>
      <c r="V863" s="405"/>
      <c r="W863" s="405"/>
      <c r="X863" s="405"/>
      <c r="Y863" s="405"/>
      <c r="Z863" s="405"/>
    </row>
    <row r="864" spans="1:26" ht="13.5" customHeight="1">
      <c r="A864" s="405"/>
      <c r="B864" s="405"/>
      <c r="C864" s="405"/>
      <c r="D864" s="405"/>
      <c r="E864" s="405"/>
      <c r="F864" s="408"/>
      <c r="G864" s="405"/>
      <c r="H864" s="405"/>
      <c r="I864" s="405"/>
      <c r="J864" s="405"/>
      <c r="K864" s="405"/>
      <c r="L864" s="405"/>
      <c r="M864" s="409"/>
      <c r="N864" s="405"/>
      <c r="O864" s="405"/>
      <c r="P864" s="405"/>
      <c r="Q864" s="405"/>
      <c r="R864" s="405"/>
      <c r="S864" s="405"/>
      <c r="T864" s="405"/>
      <c r="U864" s="405"/>
      <c r="V864" s="405"/>
      <c r="W864" s="405"/>
      <c r="X864" s="405"/>
      <c r="Y864" s="405"/>
      <c r="Z864" s="405"/>
    </row>
    <row r="865" spans="1:26" ht="13.5" customHeight="1">
      <c r="A865" s="405"/>
      <c r="B865" s="405"/>
      <c r="C865" s="405"/>
      <c r="D865" s="405"/>
      <c r="E865" s="405"/>
      <c r="F865" s="408"/>
      <c r="G865" s="405"/>
      <c r="H865" s="405"/>
      <c r="I865" s="405"/>
      <c r="J865" s="405"/>
      <c r="K865" s="405"/>
      <c r="L865" s="405"/>
      <c r="M865" s="409"/>
      <c r="N865" s="405"/>
      <c r="O865" s="405"/>
      <c r="P865" s="405"/>
      <c r="Q865" s="405"/>
      <c r="R865" s="405"/>
      <c r="S865" s="405"/>
      <c r="T865" s="405"/>
      <c r="U865" s="405"/>
      <c r="V865" s="405"/>
      <c r="W865" s="405"/>
      <c r="X865" s="405"/>
      <c r="Y865" s="405"/>
      <c r="Z865" s="405"/>
    </row>
    <row r="866" spans="1:26" ht="13.5" customHeight="1">
      <c r="A866" s="405"/>
      <c r="B866" s="405"/>
      <c r="C866" s="405"/>
      <c r="D866" s="405"/>
      <c r="E866" s="405"/>
      <c r="F866" s="408"/>
      <c r="G866" s="405"/>
      <c r="H866" s="405"/>
      <c r="I866" s="405"/>
      <c r="J866" s="405"/>
      <c r="K866" s="405"/>
      <c r="L866" s="405"/>
      <c r="M866" s="409"/>
      <c r="N866" s="405"/>
      <c r="O866" s="405"/>
      <c r="P866" s="405"/>
      <c r="Q866" s="405"/>
      <c r="R866" s="405"/>
      <c r="S866" s="405"/>
      <c r="T866" s="405"/>
      <c r="U866" s="405"/>
      <c r="V866" s="405"/>
      <c r="W866" s="405"/>
      <c r="X866" s="405"/>
      <c r="Y866" s="405"/>
      <c r="Z866" s="405"/>
    </row>
    <row r="867" spans="1:26" ht="13.5" customHeight="1">
      <c r="A867" s="405"/>
      <c r="B867" s="405"/>
      <c r="C867" s="405"/>
      <c r="D867" s="405"/>
      <c r="E867" s="405"/>
      <c r="F867" s="408"/>
      <c r="G867" s="405"/>
      <c r="H867" s="405"/>
      <c r="I867" s="405"/>
      <c r="J867" s="405"/>
      <c r="K867" s="405"/>
      <c r="L867" s="405"/>
      <c r="M867" s="409"/>
      <c r="N867" s="405"/>
      <c r="O867" s="405"/>
      <c r="P867" s="405"/>
      <c r="Q867" s="405"/>
      <c r="R867" s="405"/>
      <c r="S867" s="405"/>
      <c r="T867" s="405"/>
      <c r="U867" s="405"/>
      <c r="V867" s="405"/>
      <c r="W867" s="405"/>
      <c r="X867" s="405"/>
      <c r="Y867" s="405"/>
      <c r="Z867" s="405"/>
    </row>
    <row r="868" spans="1:26" ht="13.5" customHeight="1">
      <c r="A868" s="405"/>
      <c r="B868" s="405"/>
      <c r="C868" s="405"/>
      <c r="D868" s="405"/>
      <c r="E868" s="405"/>
      <c r="F868" s="408"/>
      <c r="G868" s="405"/>
      <c r="H868" s="405"/>
      <c r="I868" s="405"/>
      <c r="J868" s="405"/>
      <c r="K868" s="405"/>
      <c r="L868" s="405"/>
      <c r="M868" s="409"/>
      <c r="N868" s="405"/>
      <c r="O868" s="405"/>
      <c r="P868" s="405"/>
      <c r="Q868" s="405"/>
      <c r="R868" s="405"/>
      <c r="S868" s="405"/>
      <c r="T868" s="405"/>
      <c r="U868" s="405"/>
      <c r="V868" s="405"/>
      <c r="W868" s="405"/>
      <c r="X868" s="405"/>
      <c r="Y868" s="405"/>
      <c r="Z868" s="405"/>
    </row>
    <row r="869" spans="1:26" ht="13.5" customHeight="1">
      <c r="A869" s="405"/>
      <c r="B869" s="405"/>
      <c r="C869" s="405"/>
      <c r="D869" s="405"/>
      <c r="E869" s="405"/>
      <c r="F869" s="408"/>
      <c r="G869" s="405"/>
      <c r="H869" s="405"/>
      <c r="I869" s="405"/>
      <c r="J869" s="405"/>
      <c r="K869" s="405"/>
      <c r="L869" s="405"/>
      <c r="M869" s="409"/>
      <c r="N869" s="405"/>
      <c r="O869" s="405"/>
      <c r="P869" s="405"/>
      <c r="Q869" s="405"/>
      <c r="R869" s="405"/>
      <c r="S869" s="405"/>
      <c r="T869" s="405"/>
      <c r="U869" s="405"/>
      <c r="V869" s="405"/>
      <c r="W869" s="405"/>
      <c r="X869" s="405"/>
      <c r="Y869" s="405"/>
      <c r="Z869" s="405"/>
    </row>
    <row r="870" spans="1:26" ht="13.5" customHeight="1">
      <c r="A870" s="405"/>
      <c r="B870" s="405"/>
      <c r="C870" s="405"/>
      <c r="D870" s="405"/>
      <c r="E870" s="405"/>
      <c r="F870" s="408"/>
      <c r="G870" s="405"/>
      <c r="H870" s="405"/>
      <c r="I870" s="405"/>
      <c r="J870" s="405"/>
      <c r="K870" s="405"/>
      <c r="L870" s="405"/>
      <c r="M870" s="409"/>
      <c r="N870" s="405"/>
      <c r="O870" s="405"/>
      <c r="P870" s="405"/>
      <c r="Q870" s="405"/>
      <c r="R870" s="405"/>
      <c r="S870" s="405"/>
      <c r="T870" s="405"/>
      <c r="U870" s="405"/>
      <c r="V870" s="405"/>
      <c r="W870" s="405"/>
      <c r="X870" s="405"/>
      <c r="Y870" s="405"/>
      <c r="Z870" s="405"/>
    </row>
    <row r="871" spans="1:26" ht="13.5" customHeight="1">
      <c r="A871" s="405"/>
      <c r="B871" s="405"/>
      <c r="C871" s="405"/>
      <c r="D871" s="405"/>
      <c r="E871" s="405"/>
      <c r="F871" s="408"/>
      <c r="G871" s="405"/>
      <c r="H871" s="405"/>
      <c r="I871" s="405"/>
      <c r="J871" s="405"/>
      <c r="K871" s="405"/>
      <c r="L871" s="405"/>
      <c r="M871" s="409"/>
      <c r="N871" s="405"/>
      <c r="O871" s="405"/>
      <c r="P871" s="405"/>
      <c r="Q871" s="405"/>
      <c r="R871" s="405"/>
      <c r="S871" s="405"/>
      <c r="T871" s="405"/>
      <c r="U871" s="405"/>
      <c r="V871" s="405"/>
      <c r="W871" s="405"/>
      <c r="X871" s="405"/>
      <c r="Y871" s="405"/>
      <c r="Z871" s="405"/>
    </row>
    <row r="872" spans="1:26" ht="13.5" customHeight="1">
      <c r="A872" s="405"/>
      <c r="B872" s="405"/>
      <c r="C872" s="405"/>
      <c r="D872" s="405"/>
      <c r="E872" s="405"/>
      <c r="F872" s="408"/>
      <c r="G872" s="405"/>
      <c r="H872" s="405"/>
      <c r="I872" s="405"/>
      <c r="J872" s="405"/>
      <c r="K872" s="405"/>
      <c r="L872" s="405"/>
      <c r="M872" s="409"/>
      <c r="N872" s="405"/>
      <c r="O872" s="405"/>
      <c r="P872" s="405"/>
      <c r="Q872" s="405"/>
      <c r="R872" s="405"/>
      <c r="S872" s="405"/>
      <c r="T872" s="405"/>
      <c r="U872" s="405"/>
      <c r="V872" s="405"/>
      <c r="W872" s="405"/>
      <c r="X872" s="405"/>
      <c r="Y872" s="405"/>
      <c r="Z872" s="405"/>
    </row>
    <row r="873" spans="1:26" ht="13.5" customHeight="1">
      <c r="A873" s="405"/>
      <c r="B873" s="405"/>
      <c r="C873" s="405"/>
      <c r="D873" s="405"/>
      <c r="E873" s="405"/>
      <c r="F873" s="408"/>
      <c r="G873" s="405"/>
      <c r="H873" s="405"/>
      <c r="I873" s="405"/>
      <c r="J873" s="405"/>
      <c r="K873" s="405"/>
      <c r="L873" s="405"/>
      <c r="M873" s="409"/>
      <c r="N873" s="405"/>
      <c r="O873" s="405"/>
      <c r="P873" s="405"/>
      <c r="Q873" s="405"/>
      <c r="R873" s="405"/>
      <c r="S873" s="405"/>
      <c r="T873" s="405"/>
      <c r="U873" s="405"/>
      <c r="V873" s="405"/>
      <c r="W873" s="405"/>
      <c r="X873" s="405"/>
      <c r="Y873" s="405"/>
      <c r="Z873" s="405"/>
    </row>
    <row r="874" spans="1:26" ht="13.5" customHeight="1">
      <c r="A874" s="405"/>
      <c r="B874" s="405"/>
      <c r="C874" s="405"/>
      <c r="D874" s="405"/>
      <c r="E874" s="405"/>
      <c r="F874" s="408"/>
      <c r="G874" s="405"/>
      <c r="H874" s="405"/>
      <c r="I874" s="405"/>
      <c r="J874" s="405"/>
      <c r="K874" s="405"/>
      <c r="L874" s="405"/>
      <c r="M874" s="409"/>
      <c r="N874" s="405"/>
      <c r="O874" s="405"/>
      <c r="P874" s="405"/>
      <c r="Q874" s="405"/>
      <c r="R874" s="405"/>
      <c r="S874" s="405"/>
      <c r="T874" s="405"/>
      <c r="U874" s="405"/>
      <c r="V874" s="405"/>
      <c r="W874" s="405"/>
      <c r="X874" s="405"/>
      <c r="Y874" s="405"/>
      <c r="Z874" s="405"/>
    </row>
    <row r="875" spans="1:26" ht="13.5" customHeight="1">
      <c r="A875" s="405"/>
      <c r="B875" s="405"/>
      <c r="C875" s="405"/>
      <c r="D875" s="405"/>
      <c r="E875" s="405"/>
      <c r="F875" s="408"/>
      <c r="G875" s="405"/>
      <c r="H875" s="405"/>
      <c r="I875" s="405"/>
      <c r="J875" s="405"/>
      <c r="K875" s="405"/>
      <c r="L875" s="405"/>
      <c r="M875" s="409"/>
      <c r="N875" s="405"/>
      <c r="O875" s="405"/>
      <c r="P875" s="405"/>
      <c r="Q875" s="405"/>
      <c r="R875" s="405"/>
      <c r="S875" s="405"/>
      <c r="T875" s="405"/>
      <c r="U875" s="405"/>
      <c r="V875" s="405"/>
      <c r="W875" s="405"/>
      <c r="X875" s="405"/>
      <c r="Y875" s="405"/>
      <c r="Z875" s="405"/>
    </row>
    <row r="876" spans="1:26" ht="13.5" customHeight="1">
      <c r="A876" s="405"/>
      <c r="B876" s="405"/>
      <c r="C876" s="405"/>
      <c r="D876" s="405"/>
      <c r="E876" s="405"/>
      <c r="F876" s="408"/>
      <c r="G876" s="405"/>
      <c r="H876" s="405"/>
      <c r="I876" s="405"/>
      <c r="J876" s="405"/>
      <c r="K876" s="405"/>
      <c r="L876" s="405"/>
      <c r="M876" s="409"/>
      <c r="N876" s="405"/>
      <c r="O876" s="405"/>
      <c r="P876" s="405"/>
      <c r="Q876" s="405"/>
      <c r="R876" s="405"/>
      <c r="S876" s="405"/>
      <c r="T876" s="405"/>
      <c r="U876" s="405"/>
      <c r="V876" s="405"/>
      <c r="W876" s="405"/>
      <c r="X876" s="405"/>
      <c r="Y876" s="405"/>
      <c r="Z876" s="405"/>
    </row>
    <row r="877" spans="1:26" ht="13.5" customHeight="1">
      <c r="A877" s="405"/>
      <c r="B877" s="405"/>
      <c r="C877" s="405"/>
      <c r="D877" s="405"/>
      <c r="E877" s="405"/>
      <c r="F877" s="408"/>
      <c r="G877" s="405"/>
      <c r="H877" s="405"/>
      <c r="I877" s="405"/>
      <c r="J877" s="405"/>
      <c r="K877" s="405"/>
      <c r="L877" s="405"/>
      <c r="M877" s="409"/>
      <c r="N877" s="405"/>
      <c r="O877" s="405"/>
      <c r="P877" s="405"/>
      <c r="Q877" s="405"/>
      <c r="R877" s="405"/>
      <c r="S877" s="405"/>
      <c r="T877" s="405"/>
      <c r="U877" s="405"/>
      <c r="V877" s="405"/>
      <c r="W877" s="405"/>
      <c r="X877" s="405"/>
      <c r="Y877" s="405"/>
      <c r="Z877" s="405"/>
    </row>
    <row r="878" spans="1:26" ht="13.5" customHeight="1">
      <c r="A878" s="405"/>
      <c r="B878" s="405"/>
      <c r="C878" s="405"/>
      <c r="D878" s="405"/>
      <c r="E878" s="405"/>
      <c r="F878" s="408"/>
      <c r="G878" s="405"/>
      <c r="H878" s="405"/>
      <c r="I878" s="405"/>
      <c r="J878" s="405"/>
      <c r="K878" s="405"/>
      <c r="L878" s="405"/>
      <c r="M878" s="409"/>
      <c r="N878" s="405"/>
      <c r="O878" s="405"/>
      <c r="P878" s="405"/>
      <c r="Q878" s="405"/>
      <c r="R878" s="405"/>
      <c r="S878" s="405"/>
      <c r="T878" s="405"/>
      <c r="U878" s="405"/>
      <c r="V878" s="405"/>
      <c r="W878" s="405"/>
      <c r="X878" s="405"/>
      <c r="Y878" s="405"/>
      <c r="Z878" s="405"/>
    </row>
    <row r="879" spans="1:26" ht="13.5" customHeight="1">
      <c r="A879" s="405"/>
      <c r="B879" s="405"/>
      <c r="C879" s="405"/>
      <c r="D879" s="405"/>
      <c r="E879" s="405"/>
      <c r="F879" s="408"/>
      <c r="G879" s="405"/>
      <c r="H879" s="405"/>
      <c r="I879" s="405"/>
      <c r="J879" s="405"/>
      <c r="K879" s="405"/>
      <c r="L879" s="405"/>
      <c r="M879" s="409"/>
      <c r="N879" s="405"/>
      <c r="O879" s="405"/>
      <c r="P879" s="405"/>
      <c r="Q879" s="405"/>
      <c r="R879" s="405"/>
      <c r="S879" s="405"/>
      <c r="T879" s="405"/>
      <c r="U879" s="405"/>
      <c r="V879" s="405"/>
      <c r="W879" s="405"/>
      <c r="X879" s="405"/>
      <c r="Y879" s="405"/>
      <c r="Z879" s="405"/>
    </row>
    <row r="880" spans="1:26" ht="13.5" customHeight="1">
      <c r="A880" s="405"/>
      <c r="B880" s="405"/>
      <c r="C880" s="405"/>
      <c r="D880" s="405"/>
      <c r="E880" s="405"/>
      <c r="F880" s="408"/>
      <c r="G880" s="405"/>
      <c r="H880" s="405"/>
      <c r="I880" s="405"/>
      <c r="J880" s="405"/>
      <c r="K880" s="405"/>
      <c r="L880" s="405"/>
      <c r="M880" s="409"/>
      <c r="N880" s="405"/>
      <c r="O880" s="405"/>
      <c r="P880" s="405"/>
      <c r="Q880" s="405"/>
      <c r="R880" s="405"/>
      <c r="S880" s="405"/>
      <c r="T880" s="405"/>
      <c r="U880" s="405"/>
      <c r="V880" s="405"/>
      <c r="W880" s="405"/>
      <c r="X880" s="405"/>
      <c r="Y880" s="405"/>
      <c r="Z880" s="405"/>
    </row>
    <row r="881" spans="1:26" ht="13.5" customHeight="1">
      <c r="A881" s="405"/>
      <c r="B881" s="405"/>
      <c r="C881" s="405"/>
      <c r="D881" s="405"/>
      <c r="E881" s="405"/>
      <c r="F881" s="408"/>
      <c r="G881" s="405"/>
      <c r="H881" s="405"/>
      <c r="I881" s="405"/>
      <c r="J881" s="405"/>
      <c r="K881" s="405"/>
      <c r="L881" s="405"/>
      <c r="M881" s="409"/>
      <c r="N881" s="405"/>
      <c r="O881" s="405"/>
      <c r="P881" s="405"/>
      <c r="Q881" s="405"/>
      <c r="R881" s="405"/>
      <c r="S881" s="405"/>
      <c r="T881" s="405"/>
      <c r="U881" s="405"/>
      <c r="V881" s="405"/>
      <c r="W881" s="405"/>
      <c r="X881" s="405"/>
      <c r="Y881" s="405"/>
      <c r="Z881" s="405"/>
    </row>
    <row r="882" spans="1:26" ht="13.5" customHeight="1">
      <c r="A882" s="405"/>
      <c r="B882" s="405"/>
      <c r="C882" s="405"/>
      <c r="D882" s="405"/>
      <c r="E882" s="405"/>
      <c r="F882" s="408"/>
      <c r="G882" s="405"/>
      <c r="H882" s="405"/>
      <c r="I882" s="405"/>
      <c r="J882" s="405"/>
      <c r="K882" s="405"/>
      <c r="L882" s="405"/>
      <c r="M882" s="409"/>
      <c r="N882" s="405"/>
      <c r="O882" s="405"/>
      <c r="P882" s="405"/>
      <c r="Q882" s="405"/>
      <c r="R882" s="405"/>
      <c r="S882" s="405"/>
      <c r="T882" s="405"/>
      <c r="U882" s="405"/>
      <c r="V882" s="405"/>
      <c r="W882" s="405"/>
      <c r="X882" s="405"/>
      <c r="Y882" s="405"/>
      <c r="Z882" s="405"/>
    </row>
    <row r="883" spans="1:26" ht="13.5" customHeight="1">
      <c r="A883" s="405"/>
      <c r="B883" s="405"/>
      <c r="C883" s="405"/>
      <c r="D883" s="405"/>
      <c r="E883" s="405"/>
      <c r="F883" s="408"/>
      <c r="G883" s="405"/>
      <c r="H883" s="405"/>
      <c r="I883" s="405"/>
      <c r="J883" s="405"/>
      <c r="K883" s="405"/>
      <c r="L883" s="405"/>
      <c r="M883" s="409"/>
      <c r="N883" s="405"/>
      <c r="O883" s="405"/>
      <c r="P883" s="405"/>
      <c r="Q883" s="405"/>
      <c r="R883" s="405"/>
      <c r="S883" s="405"/>
      <c r="T883" s="405"/>
      <c r="U883" s="405"/>
      <c r="V883" s="405"/>
      <c r="W883" s="405"/>
      <c r="X883" s="405"/>
      <c r="Y883" s="405"/>
      <c r="Z883" s="405"/>
    </row>
    <row r="884" spans="1:26" ht="13.5" customHeight="1">
      <c r="A884" s="405"/>
      <c r="B884" s="405"/>
      <c r="C884" s="405"/>
      <c r="D884" s="405"/>
      <c r="E884" s="405"/>
      <c r="F884" s="408"/>
      <c r="G884" s="405"/>
      <c r="H884" s="405"/>
      <c r="I884" s="405"/>
      <c r="J884" s="405"/>
      <c r="K884" s="405"/>
      <c r="L884" s="405"/>
      <c r="M884" s="409"/>
      <c r="N884" s="405"/>
      <c r="O884" s="405"/>
      <c r="P884" s="405"/>
      <c r="Q884" s="405"/>
      <c r="R884" s="405"/>
      <c r="S884" s="405"/>
      <c r="T884" s="405"/>
      <c r="U884" s="405"/>
      <c r="V884" s="405"/>
      <c r="W884" s="405"/>
      <c r="X884" s="405"/>
      <c r="Y884" s="405"/>
      <c r="Z884" s="405"/>
    </row>
    <row r="885" spans="1:26" ht="13.5" customHeight="1">
      <c r="A885" s="405"/>
      <c r="B885" s="405"/>
      <c r="C885" s="405"/>
      <c r="D885" s="405"/>
      <c r="E885" s="405"/>
      <c r="F885" s="408"/>
      <c r="G885" s="405"/>
      <c r="H885" s="405"/>
      <c r="I885" s="405"/>
      <c r="J885" s="405"/>
      <c r="K885" s="405"/>
      <c r="L885" s="405"/>
      <c r="M885" s="409"/>
      <c r="N885" s="405"/>
      <c r="O885" s="405"/>
      <c r="P885" s="405"/>
      <c r="Q885" s="405"/>
      <c r="R885" s="405"/>
      <c r="S885" s="405"/>
      <c r="T885" s="405"/>
      <c r="U885" s="405"/>
      <c r="V885" s="405"/>
      <c r="W885" s="405"/>
      <c r="X885" s="405"/>
      <c r="Y885" s="405"/>
      <c r="Z885" s="405"/>
    </row>
    <row r="886" spans="1:26" ht="13.5" customHeight="1">
      <c r="A886" s="405"/>
      <c r="B886" s="405"/>
      <c r="C886" s="405"/>
      <c r="D886" s="405"/>
      <c r="E886" s="405"/>
      <c r="F886" s="408"/>
      <c r="G886" s="405"/>
      <c r="H886" s="405"/>
      <c r="I886" s="405"/>
      <c r="J886" s="405"/>
      <c r="K886" s="405"/>
      <c r="L886" s="405"/>
      <c r="M886" s="409"/>
      <c r="N886" s="405"/>
      <c r="O886" s="405"/>
      <c r="P886" s="405"/>
      <c r="Q886" s="405"/>
      <c r="R886" s="405"/>
      <c r="S886" s="405"/>
      <c r="T886" s="405"/>
      <c r="U886" s="405"/>
      <c r="V886" s="405"/>
      <c r="W886" s="405"/>
      <c r="X886" s="405"/>
      <c r="Y886" s="405"/>
      <c r="Z886" s="405"/>
    </row>
    <row r="887" spans="1:26" ht="13.5" customHeight="1">
      <c r="A887" s="405"/>
      <c r="B887" s="405"/>
      <c r="C887" s="405"/>
      <c r="D887" s="405"/>
      <c r="E887" s="405"/>
      <c r="F887" s="408"/>
      <c r="G887" s="405"/>
      <c r="H887" s="405"/>
      <c r="I887" s="405"/>
      <c r="J887" s="405"/>
      <c r="K887" s="405"/>
      <c r="L887" s="405"/>
      <c r="M887" s="409"/>
      <c r="N887" s="405"/>
      <c r="O887" s="405"/>
      <c r="P887" s="405"/>
      <c r="Q887" s="405"/>
      <c r="R887" s="405"/>
      <c r="S887" s="405"/>
      <c r="T887" s="405"/>
      <c r="U887" s="405"/>
      <c r="V887" s="405"/>
      <c r="W887" s="405"/>
      <c r="X887" s="405"/>
      <c r="Y887" s="405"/>
      <c r="Z887" s="405"/>
    </row>
    <row r="888" spans="1:26" ht="13.5" customHeight="1">
      <c r="A888" s="405"/>
      <c r="B888" s="405"/>
      <c r="C888" s="405"/>
      <c r="D888" s="405"/>
      <c r="E888" s="405"/>
      <c r="F888" s="408"/>
      <c r="G888" s="405"/>
      <c r="H888" s="405"/>
      <c r="I888" s="405"/>
      <c r="J888" s="405"/>
      <c r="K888" s="405"/>
      <c r="L888" s="405"/>
      <c r="M888" s="409"/>
      <c r="N888" s="405"/>
      <c r="O888" s="405"/>
      <c r="P888" s="405"/>
      <c r="Q888" s="405"/>
      <c r="R888" s="405"/>
      <c r="S888" s="405"/>
      <c r="T888" s="405"/>
      <c r="U888" s="405"/>
      <c r="V888" s="405"/>
      <c r="W888" s="405"/>
      <c r="X888" s="405"/>
      <c r="Y888" s="405"/>
      <c r="Z888" s="405"/>
    </row>
    <row r="889" spans="1:26" ht="13.5" customHeight="1">
      <c r="A889" s="405"/>
      <c r="B889" s="405"/>
      <c r="C889" s="405"/>
      <c r="D889" s="405"/>
      <c r="E889" s="405"/>
      <c r="F889" s="408"/>
      <c r="G889" s="405"/>
      <c r="H889" s="405"/>
      <c r="I889" s="405"/>
      <c r="J889" s="405"/>
      <c r="K889" s="405"/>
      <c r="L889" s="405"/>
      <c r="M889" s="409"/>
      <c r="N889" s="405"/>
      <c r="O889" s="405"/>
      <c r="P889" s="405"/>
      <c r="Q889" s="405"/>
      <c r="R889" s="405"/>
      <c r="S889" s="405"/>
      <c r="T889" s="405"/>
      <c r="U889" s="405"/>
      <c r="V889" s="405"/>
      <c r="W889" s="405"/>
      <c r="X889" s="405"/>
      <c r="Y889" s="405"/>
      <c r="Z889" s="405"/>
    </row>
    <row r="890" spans="1:26" ht="13.5" customHeight="1">
      <c r="A890" s="405"/>
      <c r="B890" s="405"/>
      <c r="C890" s="405"/>
      <c r="D890" s="405"/>
      <c r="E890" s="405"/>
      <c r="F890" s="408"/>
      <c r="G890" s="405"/>
      <c r="H890" s="405"/>
      <c r="I890" s="405"/>
      <c r="J890" s="405"/>
      <c r="K890" s="405"/>
      <c r="L890" s="405"/>
      <c r="M890" s="409"/>
      <c r="N890" s="405"/>
      <c r="O890" s="405"/>
      <c r="P890" s="405"/>
      <c r="Q890" s="405"/>
      <c r="R890" s="405"/>
      <c r="S890" s="405"/>
      <c r="T890" s="405"/>
      <c r="U890" s="405"/>
      <c r="V890" s="405"/>
      <c r="W890" s="405"/>
      <c r="X890" s="405"/>
      <c r="Y890" s="405"/>
      <c r="Z890" s="405"/>
    </row>
    <row r="891" spans="1:26" ht="13.5" customHeight="1">
      <c r="A891" s="405"/>
      <c r="B891" s="405"/>
      <c r="C891" s="405"/>
      <c r="D891" s="405"/>
      <c r="E891" s="405"/>
      <c r="F891" s="408"/>
      <c r="G891" s="405"/>
      <c r="H891" s="405"/>
      <c r="I891" s="405"/>
      <c r="J891" s="405"/>
      <c r="K891" s="405"/>
      <c r="L891" s="405"/>
      <c r="M891" s="409"/>
      <c r="N891" s="405"/>
      <c r="O891" s="405"/>
      <c r="P891" s="405"/>
      <c r="Q891" s="405"/>
      <c r="R891" s="405"/>
      <c r="S891" s="405"/>
      <c r="T891" s="405"/>
      <c r="U891" s="405"/>
      <c r="V891" s="405"/>
      <c r="W891" s="405"/>
      <c r="X891" s="405"/>
      <c r="Y891" s="405"/>
      <c r="Z891" s="405"/>
    </row>
    <row r="892" spans="1:26" ht="13.5" customHeight="1">
      <c r="A892" s="405"/>
      <c r="B892" s="405"/>
      <c r="C892" s="405"/>
      <c r="D892" s="405"/>
      <c r="E892" s="405"/>
      <c r="F892" s="408"/>
      <c r="G892" s="405"/>
      <c r="H892" s="405"/>
      <c r="I892" s="405"/>
      <c r="J892" s="405"/>
      <c r="K892" s="405"/>
      <c r="L892" s="405"/>
      <c r="M892" s="409"/>
      <c r="N892" s="405"/>
      <c r="O892" s="405"/>
      <c r="P892" s="405"/>
      <c r="Q892" s="405"/>
      <c r="R892" s="405"/>
      <c r="S892" s="405"/>
      <c r="T892" s="405"/>
      <c r="U892" s="405"/>
      <c r="V892" s="405"/>
      <c r="W892" s="405"/>
      <c r="X892" s="405"/>
      <c r="Y892" s="405"/>
      <c r="Z892" s="405"/>
    </row>
    <row r="893" spans="1:26" ht="13.5" customHeight="1">
      <c r="A893" s="405"/>
      <c r="B893" s="405"/>
      <c r="C893" s="405"/>
      <c r="D893" s="405"/>
      <c r="E893" s="405"/>
      <c r="F893" s="408"/>
      <c r="G893" s="405"/>
      <c r="H893" s="405"/>
      <c r="I893" s="405"/>
      <c r="J893" s="405"/>
      <c r="K893" s="405"/>
      <c r="L893" s="405"/>
      <c r="M893" s="409"/>
      <c r="N893" s="405"/>
      <c r="O893" s="405"/>
      <c r="P893" s="405"/>
      <c r="Q893" s="405"/>
      <c r="R893" s="405"/>
      <c r="S893" s="405"/>
      <c r="T893" s="405"/>
      <c r="U893" s="405"/>
      <c r="V893" s="405"/>
      <c r="W893" s="405"/>
      <c r="X893" s="405"/>
      <c r="Y893" s="405"/>
      <c r="Z893" s="405"/>
    </row>
    <row r="894" spans="1:26" ht="13.5" customHeight="1">
      <c r="A894" s="405"/>
      <c r="B894" s="405"/>
      <c r="C894" s="405"/>
      <c r="D894" s="405"/>
      <c r="E894" s="405"/>
      <c r="F894" s="408"/>
      <c r="G894" s="405"/>
      <c r="H894" s="405"/>
      <c r="I894" s="405"/>
      <c r="J894" s="405"/>
      <c r="K894" s="405"/>
      <c r="L894" s="405"/>
      <c r="M894" s="409"/>
      <c r="N894" s="405"/>
      <c r="O894" s="405"/>
      <c r="P894" s="405"/>
      <c r="Q894" s="405"/>
      <c r="R894" s="405"/>
      <c r="S894" s="405"/>
      <c r="T894" s="405"/>
      <c r="U894" s="405"/>
      <c r="V894" s="405"/>
      <c r="W894" s="405"/>
      <c r="X894" s="405"/>
      <c r="Y894" s="405"/>
      <c r="Z894" s="405"/>
    </row>
    <row r="895" spans="1:26" ht="13.5" customHeight="1">
      <c r="A895" s="405"/>
      <c r="B895" s="405"/>
      <c r="C895" s="405"/>
      <c r="D895" s="405"/>
      <c r="E895" s="405"/>
      <c r="F895" s="408"/>
      <c r="G895" s="405"/>
      <c r="H895" s="405"/>
      <c r="I895" s="405"/>
      <c r="J895" s="405"/>
      <c r="K895" s="405"/>
      <c r="L895" s="405"/>
      <c r="M895" s="409"/>
      <c r="N895" s="405"/>
      <c r="O895" s="405"/>
      <c r="P895" s="405"/>
      <c r="Q895" s="405"/>
      <c r="R895" s="405"/>
      <c r="S895" s="405"/>
      <c r="T895" s="405"/>
      <c r="U895" s="405"/>
      <c r="V895" s="405"/>
      <c r="W895" s="405"/>
      <c r="X895" s="405"/>
      <c r="Y895" s="405"/>
      <c r="Z895" s="405"/>
    </row>
    <row r="896" spans="1:26" ht="13.5" customHeight="1">
      <c r="A896" s="405"/>
      <c r="B896" s="405"/>
      <c r="C896" s="405"/>
      <c r="D896" s="405"/>
      <c r="E896" s="405"/>
      <c r="F896" s="408"/>
      <c r="G896" s="405"/>
      <c r="H896" s="405"/>
      <c r="I896" s="405"/>
      <c r="J896" s="405"/>
      <c r="K896" s="405"/>
      <c r="L896" s="405"/>
      <c r="M896" s="409"/>
      <c r="N896" s="405"/>
      <c r="O896" s="405"/>
      <c r="P896" s="405"/>
      <c r="Q896" s="405"/>
      <c r="R896" s="405"/>
      <c r="S896" s="405"/>
      <c r="T896" s="405"/>
      <c r="U896" s="405"/>
      <c r="V896" s="405"/>
      <c r="W896" s="405"/>
      <c r="X896" s="405"/>
      <c r="Y896" s="405"/>
      <c r="Z896" s="405"/>
    </row>
    <row r="897" spans="1:26" ht="13.5" customHeight="1">
      <c r="A897" s="405"/>
      <c r="B897" s="405"/>
      <c r="C897" s="405"/>
      <c r="D897" s="405"/>
      <c r="E897" s="405"/>
      <c r="F897" s="408"/>
      <c r="G897" s="405"/>
      <c r="H897" s="405"/>
      <c r="I897" s="405"/>
      <c r="J897" s="405"/>
      <c r="K897" s="405"/>
      <c r="L897" s="405"/>
      <c r="M897" s="409"/>
      <c r="N897" s="405"/>
      <c r="O897" s="405"/>
      <c r="P897" s="405"/>
      <c r="Q897" s="405"/>
      <c r="R897" s="405"/>
      <c r="S897" s="405"/>
      <c r="T897" s="405"/>
      <c r="U897" s="405"/>
      <c r="V897" s="405"/>
      <c r="W897" s="405"/>
      <c r="X897" s="405"/>
      <c r="Y897" s="405"/>
      <c r="Z897" s="405"/>
    </row>
    <row r="898" spans="1:26" ht="13.5" customHeight="1">
      <c r="A898" s="405"/>
      <c r="B898" s="405"/>
      <c r="C898" s="405"/>
      <c r="D898" s="405"/>
      <c r="E898" s="405"/>
      <c r="F898" s="408"/>
      <c r="G898" s="405"/>
      <c r="H898" s="405"/>
      <c r="I898" s="405"/>
      <c r="J898" s="405"/>
      <c r="K898" s="405"/>
      <c r="L898" s="405"/>
      <c r="M898" s="409"/>
      <c r="N898" s="405"/>
      <c r="O898" s="405"/>
      <c r="P898" s="405"/>
      <c r="Q898" s="405"/>
      <c r="R898" s="405"/>
      <c r="S898" s="405"/>
      <c r="T898" s="405"/>
      <c r="U898" s="405"/>
      <c r="V898" s="405"/>
      <c r="W898" s="405"/>
      <c r="X898" s="405"/>
      <c r="Y898" s="405"/>
      <c r="Z898" s="405"/>
    </row>
    <row r="899" spans="1:26" ht="13.5" customHeight="1">
      <c r="A899" s="405"/>
      <c r="B899" s="405"/>
      <c r="C899" s="405"/>
      <c r="D899" s="405"/>
      <c r="E899" s="405"/>
      <c r="F899" s="408"/>
      <c r="G899" s="405"/>
      <c r="H899" s="405"/>
      <c r="I899" s="405"/>
      <c r="J899" s="405"/>
      <c r="K899" s="405"/>
      <c r="L899" s="405"/>
      <c r="M899" s="409"/>
      <c r="N899" s="405"/>
      <c r="O899" s="405"/>
      <c r="P899" s="405"/>
      <c r="Q899" s="405"/>
      <c r="R899" s="405"/>
      <c r="S899" s="405"/>
      <c r="T899" s="405"/>
      <c r="U899" s="405"/>
      <c r="V899" s="405"/>
      <c r="W899" s="405"/>
      <c r="X899" s="405"/>
      <c r="Y899" s="405"/>
      <c r="Z899" s="405"/>
    </row>
    <row r="900" spans="1:26" ht="13.5" customHeight="1">
      <c r="A900" s="405"/>
      <c r="B900" s="405"/>
      <c r="C900" s="405"/>
      <c r="D900" s="405"/>
      <c r="E900" s="405"/>
      <c r="F900" s="408"/>
      <c r="G900" s="405"/>
      <c r="H900" s="405"/>
      <c r="I900" s="405"/>
      <c r="J900" s="405"/>
      <c r="K900" s="405"/>
      <c r="L900" s="405"/>
      <c r="M900" s="409"/>
      <c r="N900" s="405"/>
      <c r="O900" s="405"/>
      <c r="P900" s="405"/>
      <c r="Q900" s="405"/>
      <c r="R900" s="405"/>
      <c r="S900" s="405"/>
      <c r="T900" s="405"/>
      <c r="U900" s="405"/>
      <c r="V900" s="405"/>
      <c r="W900" s="405"/>
      <c r="X900" s="405"/>
      <c r="Y900" s="405"/>
      <c r="Z900" s="405"/>
    </row>
    <row r="901" spans="1:26" ht="13.5" customHeight="1">
      <c r="A901" s="405"/>
      <c r="B901" s="405"/>
      <c r="C901" s="405"/>
      <c r="D901" s="405"/>
      <c r="E901" s="405"/>
      <c r="F901" s="408"/>
      <c r="G901" s="405"/>
      <c r="H901" s="405"/>
      <c r="I901" s="405"/>
      <c r="J901" s="405"/>
      <c r="K901" s="405"/>
      <c r="L901" s="405"/>
      <c r="M901" s="409"/>
      <c r="N901" s="405"/>
      <c r="O901" s="405"/>
      <c r="P901" s="405"/>
      <c r="Q901" s="405"/>
      <c r="R901" s="405"/>
      <c r="S901" s="405"/>
      <c r="T901" s="405"/>
      <c r="U901" s="405"/>
      <c r="V901" s="405"/>
      <c r="W901" s="405"/>
      <c r="X901" s="405"/>
      <c r="Y901" s="405"/>
      <c r="Z901" s="405"/>
    </row>
    <row r="902" spans="1:26" ht="13.5" customHeight="1">
      <c r="A902" s="405"/>
      <c r="B902" s="405"/>
      <c r="C902" s="405"/>
      <c r="D902" s="405"/>
      <c r="E902" s="405"/>
      <c r="F902" s="408"/>
      <c r="G902" s="405"/>
      <c r="H902" s="405"/>
      <c r="I902" s="405"/>
      <c r="J902" s="405"/>
      <c r="K902" s="405"/>
      <c r="L902" s="405"/>
      <c r="M902" s="409"/>
      <c r="N902" s="405"/>
      <c r="O902" s="405"/>
      <c r="P902" s="405"/>
      <c r="Q902" s="405"/>
      <c r="R902" s="405"/>
      <c r="S902" s="405"/>
      <c r="T902" s="405"/>
      <c r="U902" s="405"/>
      <c r="V902" s="405"/>
      <c r="W902" s="405"/>
      <c r="X902" s="405"/>
      <c r="Y902" s="405"/>
      <c r="Z902" s="405"/>
    </row>
    <row r="903" spans="1:26" ht="13.5" customHeight="1">
      <c r="A903" s="405"/>
      <c r="B903" s="405"/>
      <c r="C903" s="405"/>
      <c r="D903" s="405"/>
      <c r="E903" s="405"/>
      <c r="F903" s="408"/>
      <c r="G903" s="405"/>
      <c r="H903" s="405"/>
      <c r="I903" s="405"/>
      <c r="J903" s="405"/>
      <c r="K903" s="405"/>
      <c r="L903" s="405"/>
      <c r="M903" s="409"/>
      <c r="N903" s="405"/>
      <c r="O903" s="405"/>
      <c r="P903" s="405"/>
      <c r="Q903" s="405"/>
      <c r="R903" s="405"/>
      <c r="S903" s="405"/>
      <c r="T903" s="405"/>
      <c r="U903" s="405"/>
      <c r="V903" s="405"/>
      <c r="W903" s="405"/>
      <c r="X903" s="405"/>
      <c r="Y903" s="405"/>
      <c r="Z903" s="405"/>
    </row>
    <row r="904" spans="1:26" ht="13.5" customHeight="1">
      <c r="A904" s="405"/>
      <c r="B904" s="405"/>
      <c r="C904" s="405"/>
      <c r="D904" s="405"/>
      <c r="E904" s="405"/>
      <c r="F904" s="408"/>
      <c r="G904" s="405"/>
      <c r="H904" s="405"/>
      <c r="I904" s="405"/>
      <c r="J904" s="405"/>
      <c r="K904" s="405"/>
      <c r="L904" s="405"/>
      <c r="M904" s="409"/>
      <c r="N904" s="405"/>
      <c r="O904" s="405"/>
      <c r="P904" s="405"/>
      <c r="Q904" s="405"/>
      <c r="R904" s="405"/>
      <c r="S904" s="405"/>
      <c r="T904" s="405"/>
      <c r="U904" s="405"/>
      <c r="V904" s="405"/>
      <c r="W904" s="405"/>
      <c r="X904" s="405"/>
      <c r="Y904" s="405"/>
      <c r="Z904" s="405"/>
    </row>
    <row r="905" spans="1:26" ht="13.5" customHeight="1">
      <c r="A905" s="405"/>
      <c r="B905" s="405"/>
      <c r="C905" s="405"/>
      <c r="D905" s="405"/>
      <c r="E905" s="405"/>
      <c r="F905" s="408"/>
      <c r="G905" s="405"/>
      <c r="H905" s="405"/>
      <c r="I905" s="405"/>
      <c r="J905" s="405"/>
      <c r="K905" s="405"/>
      <c r="L905" s="405"/>
      <c r="M905" s="409"/>
      <c r="N905" s="405"/>
      <c r="O905" s="405"/>
      <c r="P905" s="405"/>
      <c r="Q905" s="405"/>
      <c r="R905" s="405"/>
      <c r="S905" s="405"/>
      <c r="T905" s="405"/>
      <c r="U905" s="405"/>
      <c r="V905" s="405"/>
      <c r="W905" s="405"/>
      <c r="X905" s="405"/>
      <c r="Y905" s="405"/>
      <c r="Z905" s="405"/>
    </row>
    <row r="906" spans="1:26" ht="13.5" customHeight="1">
      <c r="A906" s="405"/>
      <c r="B906" s="405"/>
      <c r="C906" s="405"/>
      <c r="D906" s="405"/>
      <c r="E906" s="405"/>
      <c r="F906" s="408"/>
      <c r="G906" s="405"/>
      <c r="H906" s="405"/>
      <c r="I906" s="405"/>
      <c r="J906" s="405"/>
      <c r="K906" s="405"/>
      <c r="L906" s="405"/>
      <c r="M906" s="409"/>
      <c r="N906" s="405"/>
      <c r="O906" s="405"/>
      <c r="P906" s="405"/>
      <c r="Q906" s="405"/>
      <c r="R906" s="405"/>
      <c r="S906" s="405"/>
      <c r="T906" s="405"/>
      <c r="U906" s="405"/>
      <c r="V906" s="405"/>
      <c r="W906" s="405"/>
      <c r="X906" s="405"/>
      <c r="Y906" s="405"/>
      <c r="Z906" s="405"/>
    </row>
    <row r="907" spans="1:26" ht="13.5" customHeight="1">
      <c r="A907" s="405"/>
      <c r="B907" s="405"/>
      <c r="C907" s="405"/>
      <c r="D907" s="405"/>
      <c r="E907" s="405"/>
      <c r="F907" s="408"/>
      <c r="G907" s="405"/>
      <c r="H907" s="405"/>
      <c r="I907" s="405"/>
      <c r="J907" s="405"/>
      <c r="K907" s="405"/>
      <c r="L907" s="405"/>
      <c r="M907" s="409"/>
      <c r="N907" s="405"/>
      <c r="O907" s="405"/>
      <c r="P907" s="405"/>
      <c r="Q907" s="405"/>
      <c r="R907" s="405"/>
      <c r="S907" s="405"/>
      <c r="T907" s="405"/>
      <c r="U907" s="405"/>
      <c r="V907" s="405"/>
      <c r="W907" s="405"/>
      <c r="X907" s="405"/>
      <c r="Y907" s="405"/>
      <c r="Z907" s="405"/>
    </row>
    <row r="908" spans="1:26" ht="13.5" customHeight="1">
      <c r="A908" s="405"/>
      <c r="B908" s="405"/>
      <c r="C908" s="405"/>
      <c r="D908" s="405"/>
      <c r="E908" s="405"/>
      <c r="F908" s="408"/>
      <c r="G908" s="405"/>
      <c r="H908" s="405"/>
      <c r="I908" s="405"/>
      <c r="J908" s="405"/>
      <c r="K908" s="405"/>
      <c r="L908" s="405"/>
      <c r="M908" s="409"/>
      <c r="N908" s="405"/>
      <c r="O908" s="405"/>
      <c r="P908" s="405"/>
      <c r="Q908" s="405"/>
      <c r="R908" s="405"/>
      <c r="S908" s="405"/>
      <c r="T908" s="405"/>
      <c r="U908" s="405"/>
      <c r="V908" s="405"/>
      <c r="W908" s="405"/>
      <c r="X908" s="405"/>
      <c r="Y908" s="405"/>
      <c r="Z908" s="405"/>
    </row>
    <row r="909" spans="1:26" ht="13.5" customHeight="1">
      <c r="A909" s="405"/>
      <c r="B909" s="405"/>
      <c r="C909" s="405"/>
      <c r="D909" s="405"/>
      <c r="E909" s="405"/>
      <c r="F909" s="408"/>
      <c r="G909" s="405"/>
      <c r="H909" s="405"/>
      <c r="I909" s="405"/>
      <c r="J909" s="405"/>
      <c r="K909" s="405"/>
      <c r="L909" s="405"/>
      <c r="M909" s="409"/>
      <c r="N909" s="405"/>
      <c r="O909" s="405"/>
      <c r="P909" s="405"/>
      <c r="Q909" s="405"/>
      <c r="R909" s="405"/>
      <c r="S909" s="405"/>
      <c r="T909" s="405"/>
      <c r="U909" s="405"/>
      <c r="V909" s="405"/>
      <c r="W909" s="405"/>
      <c r="X909" s="405"/>
      <c r="Y909" s="405"/>
      <c r="Z909" s="405"/>
    </row>
    <row r="910" spans="1:26" ht="13.5" customHeight="1">
      <c r="A910" s="405"/>
      <c r="B910" s="405"/>
      <c r="C910" s="405"/>
      <c r="D910" s="405"/>
      <c r="E910" s="405"/>
      <c r="F910" s="408"/>
      <c r="G910" s="405"/>
      <c r="H910" s="405"/>
      <c r="I910" s="405"/>
      <c r="J910" s="405"/>
      <c r="K910" s="405"/>
      <c r="L910" s="405"/>
      <c r="M910" s="409"/>
      <c r="N910" s="405"/>
      <c r="O910" s="405"/>
      <c r="P910" s="405"/>
      <c r="Q910" s="405"/>
      <c r="R910" s="405"/>
      <c r="S910" s="405"/>
      <c r="T910" s="405"/>
      <c r="U910" s="405"/>
      <c r="V910" s="405"/>
      <c r="W910" s="405"/>
      <c r="X910" s="405"/>
      <c r="Y910" s="405"/>
      <c r="Z910" s="405"/>
    </row>
    <row r="911" spans="1:26" ht="13.5" customHeight="1">
      <c r="A911" s="405"/>
      <c r="B911" s="405"/>
      <c r="C911" s="405"/>
      <c r="D911" s="405"/>
      <c r="E911" s="405"/>
      <c r="F911" s="408"/>
      <c r="G911" s="405"/>
      <c r="H911" s="405"/>
      <c r="I911" s="405"/>
      <c r="J911" s="405"/>
      <c r="K911" s="405"/>
      <c r="L911" s="405"/>
      <c r="M911" s="409"/>
      <c r="N911" s="405"/>
      <c r="O911" s="405"/>
      <c r="P911" s="405"/>
      <c r="Q911" s="405"/>
      <c r="R911" s="405"/>
      <c r="S911" s="405"/>
      <c r="T911" s="405"/>
      <c r="U911" s="405"/>
      <c r="V911" s="405"/>
      <c r="W911" s="405"/>
      <c r="X911" s="405"/>
      <c r="Y911" s="405"/>
      <c r="Z911" s="405"/>
    </row>
    <row r="912" spans="1:26" ht="13.5" customHeight="1">
      <c r="A912" s="405"/>
      <c r="B912" s="405"/>
      <c r="C912" s="405"/>
      <c r="D912" s="405"/>
      <c r="E912" s="405"/>
      <c r="F912" s="408"/>
      <c r="G912" s="405"/>
      <c r="H912" s="405"/>
      <c r="I912" s="405"/>
      <c r="J912" s="405"/>
      <c r="K912" s="405"/>
      <c r="L912" s="405"/>
      <c r="M912" s="409"/>
      <c r="N912" s="405"/>
      <c r="O912" s="405"/>
      <c r="P912" s="405"/>
      <c r="Q912" s="405"/>
      <c r="R912" s="405"/>
      <c r="S912" s="405"/>
      <c r="T912" s="405"/>
      <c r="U912" s="405"/>
      <c r="V912" s="405"/>
      <c r="W912" s="405"/>
      <c r="X912" s="405"/>
      <c r="Y912" s="405"/>
      <c r="Z912" s="405"/>
    </row>
    <row r="913" spans="1:26" ht="13.5" customHeight="1">
      <c r="A913" s="405"/>
      <c r="B913" s="405"/>
      <c r="C913" s="405"/>
      <c r="D913" s="405"/>
      <c r="E913" s="405"/>
      <c r="F913" s="408"/>
      <c r="G913" s="405"/>
      <c r="H913" s="405"/>
      <c r="I913" s="405"/>
      <c r="J913" s="405"/>
      <c r="K913" s="405"/>
      <c r="L913" s="405"/>
      <c r="M913" s="409"/>
      <c r="N913" s="405"/>
      <c r="O913" s="405"/>
      <c r="P913" s="405"/>
      <c r="Q913" s="405"/>
      <c r="R913" s="405"/>
      <c r="S913" s="405"/>
      <c r="T913" s="405"/>
      <c r="U913" s="405"/>
      <c r="V913" s="405"/>
      <c r="W913" s="405"/>
      <c r="X913" s="405"/>
      <c r="Y913" s="405"/>
      <c r="Z913" s="405"/>
    </row>
    <row r="914" spans="1:26" ht="13.5" customHeight="1">
      <c r="A914" s="405"/>
      <c r="B914" s="405"/>
      <c r="C914" s="405"/>
      <c r="D914" s="405"/>
      <c r="E914" s="405"/>
      <c r="F914" s="408"/>
      <c r="G914" s="405"/>
      <c r="H914" s="405"/>
      <c r="I914" s="405"/>
      <c r="J914" s="405"/>
      <c r="K914" s="405"/>
      <c r="L914" s="405"/>
      <c r="M914" s="409"/>
      <c r="N914" s="405"/>
      <c r="O914" s="405"/>
      <c r="P914" s="405"/>
      <c r="Q914" s="405"/>
      <c r="R914" s="405"/>
      <c r="S914" s="405"/>
      <c r="T914" s="405"/>
      <c r="U914" s="405"/>
      <c r="V914" s="405"/>
      <c r="W914" s="405"/>
      <c r="X914" s="405"/>
      <c r="Y914" s="405"/>
      <c r="Z914" s="405"/>
    </row>
    <row r="915" spans="1:26" ht="13.5" customHeight="1">
      <c r="A915" s="405"/>
      <c r="B915" s="405"/>
      <c r="C915" s="405"/>
      <c r="D915" s="405"/>
      <c r="E915" s="405"/>
      <c r="F915" s="408"/>
      <c r="G915" s="405"/>
      <c r="H915" s="405"/>
      <c r="I915" s="405"/>
      <c r="J915" s="405"/>
      <c r="K915" s="405"/>
      <c r="L915" s="405"/>
      <c r="M915" s="409"/>
      <c r="N915" s="405"/>
      <c r="O915" s="405"/>
      <c r="P915" s="405"/>
      <c r="Q915" s="405"/>
      <c r="R915" s="405"/>
      <c r="S915" s="405"/>
      <c r="T915" s="405"/>
      <c r="U915" s="405"/>
      <c r="V915" s="405"/>
      <c r="W915" s="405"/>
      <c r="X915" s="405"/>
      <c r="Y915" s="405"/>
      <c r="Z915" s="405"/>
    </row>
    <row r="916" spans="1:26" ht="13.5" customHeight="1">
      <c r="A916" s="405"/>
      <c r="B916" s="405"/>
      <c r="C916" s="405"/>
      <c r="D916" s="405"/>
      <c r="E916" s="405"/>
      <c r="F916" s="408"/>
      <c r="G916" s="405"/>
      <c r="H916" s="405"/>
      <c r="I916" s="405"/>
      <c r="J916" s="405"/>
      <c r="K916" s="405"/>
      <c r="L916" s="405"/>
      <c r="M916" s="409"/>
      <c r="N916" s="405"/>
      <c r="O916" s="405"/>
      <c r="P916" s="405"/>
      <c r="Q916" s="405"/>
      <c r="R916" s="405"/>
      <c r="S916" s="405"/>
      <c r="T916" s="405"/>
      <c r="U916" s="405"/>
      <c r="V916" s="405"/>
      <c r="W916" s="405"/>
      <c r="X916" s="405"/>
      <c r="Y916" s="405"/>
      <c r="Z916" s="405"/>
    </row>
    <row r="917" spans="1:26" ht="13.5" customHeight="1">
      <c r="A917" s="405"/>
      <c r="B917" s="405"/>
      <c r="C917" s="405"/>
      <c r="D917" s="405"/>
      <c r="E917" s="405"/>
      <c r="F917" s="408"/>
      <c r="G917" s="405"/>
      <c r="H917" s="405"/>
      <c r="I917" s="405"/>
      <c r="J917" s="405"/>
      <c r="K917" s="405"/>
      <c r="L917" s="405"/>
      <c r="M917" s="409"/>
      <c r="N917" s="405"/>
      <c r="O917" s="405"/>
      <c r="P917" s="405"/>
      <c r="Q917" s="405"/>
      <c r="R917" s="405"/>
      <c r="S917" s="405"/>
      <c r="T917" s="405"/>
      <c r="U917" s="405"/>
      <c r="V917" s="405"/>
      <c r="W917" s="405"/>
      <c r="X917" s="405"/>
      <c r="Y917" s="405"/>
      <c r="Z917" s="405"/>
    </row>
    <row r="918" spans="1:26" ht="13.5" customHeight="1">
      <c r="A918" s="405"/>
      <c r="B918" s="405"/>
      <c r="C918" s="405"/>
      <c r="D918" s="405"/>
      <c r="E918" s="405"/>
      <c r="F918" s="408"/>
      <c r="G918" s="405"/>
      <c r="H918" s="405"/>
      <c r="I918" s="405"/>
      <c r="J918" s="405"/>
      <c r="K918" s="405"/>
      <c r="L918" s="405"/>
      <c r="M918" s="409"/>
      <c r="N918" s="405"/>
      <c r="O918" s="405"/>
      <c r="P918" s="405"/>
      <c r="Q918" s="405"/>
      <c r="R918" s="405"/>
      <c r="S918" s="405"/>
      <c r="T918" s="405"/>
      <c r="U918" s="405"/>
      <c r="V918" s="405"/>
      <c r="W918" s="405"/>
      <c r="X918" s="405"/>
      <c r="Y918" s="405"/>
      <c r="Z918" s="405"/>
    </row>
    <row r="919" spans="1:26" ht="13.5" customHeight="1">
      <c r="A919" s="405"/>
      <c r="B919" s="405"/>
      <c r="C919" s="405"/>
      <c r="D919" s="405"/>
      <c r="E919" s="405"/>
      <c r="F919" s="408"/>
      <c r="G919" s="405"/>
      <c r="H919" s="405"/>
      <c r="I919" s="405"/>
      <c r="J919" s="405"/>
      <c r="K919" s="405"/>
      <c r="L919" s="405"/>
      <c r="M919" s="409"/>
      <c r="N919" s="405"/>
      <c r="O919" s="405"/>
      <c r="P919" s="405"/>
      <c r="Q919" s="405"/>
      <c r="R919" s="405"/>
      <c r="S919" s="405"/>
      <c r="T919" s="405"/>
      <c r="U919" s="405"/>
      <c r="V919" s="405"/>
      <c r="W919" s="405"/>
      <c r="X919" s="405"/>
      <c r="Y919" s="405"/>
      <c r="Z919" s="405"/>
    </row>
    <row r="920" spans="1:26" ht="13.5" customHeight="1">
      <c r="A920" s="405"/>
      <c r="B920" s="405"/>
      <c r="C920" s="405"/>
      <c r="D920" s="405"/>
      <c r="E920" s="405"/>
      <c r="F920" s="408"/>
      <c r="G920" s="405"/>
      <c r="H920" s="405"/>
      <c r="I920" s="405"/>
      <c r="J920" s="405"/>
      <c r="K920" s="405"/>
      <c r="L920" s="405"/>
      <c r="M920" s="409"/>
      <c r="N920" s="405"/>
      <c r="O920" s="405"/>
      <c r="P920" s="405"/>
      <c r="Q920" s="405"/>
      <c r="R920" s="405"/>
      <c r="S920" s="405"/>
      <c r="T920" s="405"/>
      <c r="U920" s="405"/>
      <c r="V920" s="405"/>
      <c r="W920" s="405"/>
      <c r="X920" s="405"/>
      <c r="Y920" s="405"/>
      <c r="Z920" s="405"/>
    </row>
    <row r="921" spans="1:26" ht="13.5" customHeight="1">
      <c r="A921" s="405"/>
      <c r="B921" s="405"/>
      <c r="C921" s="405"/>
      <c r="D921" s="405"/>
      <c r="E921" s="405"/>
      <c r="F921" s="408"/>
      <c r="G921" s="405"/>
      <c r="H921" s="405"/>
      <c r="I921" s="405"/>
      <c r="J921" s="405"/>
      <c r="K921" s="405"/>
      <c r="L921" s="405"/>
      <c r="M921" s="409"/>
      <c r="N921" s="405"/>
      <c r="O921" s="405"/>
      <c r="P921" s="405"/>
      <c r="Q921" s="405"/>
      <c r="R921" s="405"/>
      <c r="S921" s="405"/>
      <c r="T921" s="405"/>
      <c r="U921" s="405"/>
      <c r="V921" s="405"/>
      <c r="W921" s="405"/>
      <c r="X921" s="405"/>
      <c r="Y921" s="405"/>
      <c r="Z921" s="405"/>
    </row>
    <row r="922" spans="1:26" ht="13.5" customHeight="1">
      <c r="A922" s="405"/>
      <c r="B922" s="405"/>
      <c r="C922" s="405"/>
      <c r="D922" s="405"/>
      <c r="E922" s="405"/>
      <c r="F922" s="408"/>
      <c r="G922" s="405"/>
      <c r="H922" s="405"/>
      <c r="I922" s="405"/>
      <c r="J922" s="405"/>
      <c r="K922" s="405"/>
      <c r="L922" s="405"/>
      <c r="M922" s="409"/>
      <c r="N922" s="405"/>
      <c r="O922" s="405"/>
      <c r="P922" s="405"/>
      <c r="Q922" s="405"/>
      <c r="R922" s="405"/>
      <c r="S922" s="405"/>
      <c r="T922" s="405"/>
      <c r="U922" s="405"/>
      <c r="V922" s="405"/>
      <c r="W922" s="405"/>
      <c r="X922" s="405"/>
      <c r="Y922" s="405"/>
      <c r="Z922" s="405"/>
    </row>
    <row r="923" spans="1:26" ht="13.5" customHeight="1">
      <c r="A923" s="405"/>
      <c r="B923" s="405"/>
      <c r="C923" s="405"/>
      <c r="D923" s="405"/>
      <c r="E923" s="405"/>
      <c r="F923" s="408"/>
      <c r="G923" s="405"/>
      <c r="H923" s="405"/>
      <c r="I923" s="405"/>
      <c r="J923" s="405"/>
      <c r="K923" s="405"/>
      <c r="L923" s="405"/>
      <c r="M923" s="409"/>
      <c r="N923" s="405"/>
      <c r="O923" s="405"/>
      <c r="P923" s="405"/>
      <c r="Q923" s="405"/>
      <c r="R923" s="405"/>
      <c r="S923" s="405"/>
      <c r="T923" s="405"/>
      <c r="U923" s="405"/>
      <c r="V923" s="405"/>
      <c r="W923" s="405"/>
      <c r="X923" s="405"/>
      <c r="Y923" s="405"/>
      <c r="Z923" s="405"/>
    </row>
    <row r="924" spans="1:26" ht="13.5" customHeight="1">
      <c r="A924" s="405"/>
      <c r="B924" s="405"/>
      <c r="C924" s="405"/>
      <c r="D924" s="405"/>
      <c r="E924" s="405"/>
      <c r="F924" s="408"/>
      <c r="G924" s="405"/>
      <c r="H924" s="405"/>
      <c r="I924" s="405"/>
      <c r="J924" s="405"/>
      <c r="K924" s="405"/>
      <c r="L924" s="405"/>
      <c r="M924" s="409"/>
      <c r="N924" s="405"/>
      <c r="O924" s="405"/>
      <c r="P924" s="405"/>
      <c r="Q924" s="405"/>
      <c r="R924" s="405"/>
      <c r="S924" s="405"/>
      <c r="T924" s="405"/>
      <c r="U924" s="405"/>
      <c r="V924" s="405"/>
      <c r="W924" s="405"/>
      <c r="X924" s="405"/>
      <c r="Y924" s="405"/>
      <c r="Z924" s="405"/>
    </row>
    <row r="925" spans="1:26" ht="13.5" customHeight="1">
      <c r="A925" s="405"/>
      <c r="B925" s="405"/>
      <c r="C925" s="405"/>
      <c r="D925" s="405"/>
      <c r="E925" s="405"/>
      <c r="F925" s="408"/>
      <c r="G925" s="405"/>
      <c r="H925" s="405"/>
      <c r="I925" s="405"/>
      <c r="J925" s="405"/>
      <c r="K925" s="405"/>
      <c r="L925" s="405"/>
      <c r="M925" s="409"/>
      <c r="N925" s="405"/>
      <c r="O925" s="405"/>
      <c r="P925" s="405"/>
      <c r="Q925" s="405"/>
      <c r="R925" s="405"/>
      <c r="S925" s="405"/>
      <c r="T925" s="405"/>
      <c r="U925" s="405"/>
      <c r="V925" s="405"/>
      <c r="W925" s="405"/>
      <c r="X925" s="405"/>
      <c r="Y925" s="405"/>
      <c r="Z925" s="405"/>
    </row>
    <row r="926" spans="1:26" ht="13.5" customHeight="1">
      <c r="A926" s="405"/>
      <c r="B926" s="405"/>
      <c r="C926" s="405"/>
      <c r="D926" s="405"/>
      <c r="E926" s="405"/>
      <c r="F926" s="408"/>
      <c r="G926" s="405"/>
      <c r="H926" s="405"/>
      <c r="I926" s="405"/>
      <c r="J926" s="405"/>
      <c r="K926" s="405"/>
      <c r="L926" s="405"/>
      <c r="M926" s="409"/>
      <c r="N926" s="405"/>
      <c r="O926" s="405"/>
      <c r="P926" s="405"/>
      <c r="Q926" s="405"/>
      <c r="R926" s="405"/>
      <c r="S926" s="405"/>
      <c r="T926" s="405"/>
      <c r="U926" s="405"/>
      <c r="V926" s="405"/>
      <c r="W926" s="405"/>
      <c r="X926" s="405"/>
      <c r="Y926" s="405"/>
      <c r="Z926" s="405"/>
    </row>
    <row r="927" spans="1:26" ht="13.5" customHeight="1">
      <c r="A927" s="405"/>
      <c r="B927" s="405"/>
      <c r="C927" s="405"/>
      <c r="D927" s="405"/>
      <c r="E927" s="405"/>
      <c r="F927" s="408"/>
      <c r="G927" s="405"/>
      <c r="H927" s="405"/>
      <c r="I927" s="405"/>
      <c r="J927" s="405"/>
      <c r="K927" s="405"/>
      <c r="L927" s="405"/>
      <c r="M927" s="409"/>
      <c r="N927" s="405"/>
      <c r="O927" s="405"/>
      <c r="P927" s="405"/>
      <c r="Q927" s="405"/>
      <c r="R927" s="405"/>
      <c r="S927" s="405"/>
      <c r="T927" s="405"/>
      <c r="U927" s="405"/>
      <c r="V927" s="405"/>
      <c r="W927" s="405"/>
      <c r="X927" s="405"/>
      <c r="Y927" s="405"/>
      <c r="Z927" s="405"/>
    </row>
    <row r="928" spans="1:26" ht="13.5" customHeight="1">
      <c r="A928" s="405"/>
      <c r="B928" s="405"/>
      <c r="C928" s="405"/>
      <c r="D928" s="405"/>
      <c r="E928" s="405"/>
      <c r="F928" s="408"/>
      <c r="G928" s="405"/>
      <c r="H928" s="405"/>
      <c r="I928" s="405"/>
      <c r="J928" s="405"/>
      <c r="K928" s="405"/>
      <c r="L928" s="405"/>
      <c r="M928" s="409"/>
      <c r="N928" s="405"/>
      <c r="O928" s="405"/>
      <c r="P928" s="405"/>
      <c r="Q928" s="405"/>
      <c r="R928" s="405"/>
      <c r="S928" s="405"/>
      <c r="T928" s="405"/>
      <c r="U928" s="405"/>
      <c r="V928" s="405"/>
      <c r="W928" s="405"/>
      <c r="X928" s="405"/>
      <c r="Y928" s="405"/>
      <c r="Z928" s="405"/>
    </row>
    <row r="929" spans="1:26" ht="13.5" customHeight="1">
      <c r="A929" s="405"/>
      <c r="B929" s="405"/>
      <c r="C929" s="405"/>
      <c r="D929" s="405"/>
      <c r="E929" s="405"/>
      <c r="F929" s="408"/>
      <c r="G929" s="405"/>
      <c r="H929" s="405"/>
      <c r="I929" s="405"/>
      <c r="J929" s="405"/>
      <c r="K929" s="405"/>
      <c r="L929" s="405"/>
      <c r="M929" s="409"/>
      <c r="N929" s="405"/>
      <c r="O929" s="405"/>
      <c r="P929" s="405"/>
      <c r="Q929" s="405"/>
      <c r="R929" s="405"/>
      <c r="S929" s="405"/>
      <c r="T929" s="405"/>
      <c r="U929" s="405"/>
      <c r="V929" s="405"/>
      <c r="W929" s="405"/>
      <c r="X929" s="405"/>
      <c r="Y929" s="405"/>
      <c r="Z929" s="405"/>
    </row>
    <row r="930" spans="1:26" ht="13.5" customHeight="1">
      <c r="A930" s="405"/>
      <c r="B930" s="405"/>
      <c r="C930" s="405"/>
      <c r="D930" s="405"/>
      <c r="E930" s="405"/>
      <c r="F930" s="408"/>
      <c r="G930" s="405"/>
      <c r="H930" s="405"/>
      <c r="I930" s="405"/>
      <c r="J930" s="405"/>
      <c r="K930" s="405"/>
      <c r="L930" s="405"/>
      <c r="M930" s="409"/>
      <c r="N930" s="405"/>
      <c r="O930" s="405"/>
      <c r="P930" s="405"/>
      <c r="Q930" s="405"/>
      <c r="R930" s="405"/>
      <c r="S930" s="405"/>
      <c r="T930" s="405"/>
      <c r="U930" s="405"/>
      <c r="V930" s="405"/>
      <c r="W930" s="405"/>
      <c r="X930" s="405"/>
      <c r="Y930" s="405"/>
      <c r="Z930" s="405"/>
    </row>
    <row r="931" spans="1:26" ht="13.5" customHeight="1">
      <c r="A931" s="405"/>
      <c r="B931" s="405"/>
      <c r="C931" s="405"/>
      <c r="D931" s="405"/>
      <c r="E931" s="405"/>
      <c r="F931" s="408"/>
      <c r="G931" s="405"/>
      <c r="H931" s="405"/>
      <c r="I931" s="405"/>
      <c r="J931" s="405"/>
      <c r="K931" s="405"/>
      <c r="L931" s="405"/>
      <c r="M931" s="409"/>
      <c r="N931" s="405"/>
      <c r="O931" s="405"/>
      <c r="P931" s="405"/>
      <c r="Q931" s="405"/>
      <c r="R931" s="405"/>
      <c r="S931" s="405"/>
      <c r="T931" s="405"/>
      <c r="U931" s="405"/>
      <c r="V931" s="405"/>
      <c r="W931" s="405"/>
      <c r="X931" s="405"/>
      <c r="Y931" s="405"/>
      <c r="Z931" s="405"/>
    </row>
    <row r="932" spans="1:26" ht="13.5" customHeight="1">
      <c r="A932" s="405"/>
      <c r="B932" s="405"/>
      <c r="C932" s="405"/>
      <c r="D932" s="405"/>
      <c r="E932" s="405"/>
      <c r="F932" s="408"/>
      <c r="G932" s="405"/>
      <c r="H932" s="405"/>
      <c r="I932" s="405"/>
      <c r="J932" s="405"/>
      <c r="K932" s="405"/>
      <c r="L932" s="405"/>
      <c r="M932" s="409"/>
      <c r="N932" s="405"/>
      <c r="O932" s="405"/>
      <c r="P932" s="405"/>
      <c r="Q932" s="405"/>
      <c r="R932" s="405"/>
      <c r="S932" s="405"/>
      <c r="T932" s="405"/>
      <c r="U932" s="405"/>
      <c r="V932" s="405"/>
      <c r="W932" s="405"/>
      <c r="X932" s="405"/>
      <c r="Y932" s="405"/>
      <c r="Z932" s="405"/>
    </row>
    <row r="933" spans="1:26" ht="13.5" customHeight="1">
      <c r="A933" s="405"/>
      <c r="B933" s="405"/>
      <c r="C933" s="405"/>
      <c r="D933" s="405"/>
      <c r="E933" s="405"/>
      <c r="F933" s="408"/>
      <c r="G933" s="405"/>
      <c r="H933" s="405"/>
      <c r="I933" s="405"/>
      <c r="J933" s="405"/>
      <c r="K933" s="405"/>
      <c r="L933" s="405"/>
      <c r="M933" s="409"/>
      <c r="N933" s="405"/>
      <c r="O933" s="405"/>
      <c r="P933" s="405"/>
      <c r="Q933" s="405"/>
      <c r="R933" s="405"/>
      <c r="S933" s="405"/>
      <c r="T933" s="405"/>
      <c r="U933" s="405"/>
      <c r="V933" s="405"/>
      <c r="W933" s="405"/>
      <c r="X933" s="405"/>
      <c r="Y933" s="405"/>
      <c r="Z933" s="405"/>
    </row>
    <row r="934" spans="1:26" ht="13.5" customHeight="1">
      <c r="A934" s="405"/>
      <c r="B934" s="405"/>
      <c r="C934" s="405"/>
      <c r="D934" s="405"/>
      <c r="E934" s="405"/>
      <c r="F934" s="408"/>
      <c r="G934" s="405"/>
      <c r="H934" s="405"/>
      <c r="I934" s="405"/>
      <c r="J934" s="405"/>
      <c r="K934" s="405"/>
      <c r="L934" s="405"/>
      <c r="M934" s="409"/>
      <c r="N934" s="405"/>
      <c r="O934" s="405"/>
      <c r="P934" s="405"/>
      <c r="Q934" s="405"/>
      <c r="R934" s="405"/>
      <c r="S934" s="405"/>
      <c r="T934" s="405"/>
      <c r="U934" s="405"/>
      <c r="V934" s="405"/>
      <c r="W934" s="405"/>
      <c r="X934" s="405"/>
      <c r="Y934" s="405"/>
      <c r="Z934" s="405"/>
    </row>
    <row r="935" spans="1:26" ht="13.5" customHeight="1">
      <c r="A935" s="405"/>
      <c r="B935" s="405"/>
      <c r="C935" s="405"/>
      <c r="D935" s="405"/>
      <c r="E935" s="405"/>
      <c r="F935" s="408"/>
      <c r="G935" s="405"/>
      <c r="H935" s="405"/>
      <c r="I935" s="405"/>
      <c r="J935" s="405"/>
      <c r="K935" s="405"/>
      <c r="L935" s="405"/>
      <c r="M935" s="409"/>
      <c r="N935" s="405"/>
      <c r="O935" s="405"/>
      <c r="P935" s="405"/>
      <c r="Q935" s="405"/>
      <c r="R935" s="405"/>
      <c r="S935" s="405"/>
      <c r="T935" s="405"/>
      <c r="U935" s="405"/>
      <c r="V935" s="405"/>
      <c r="W935" s="405"/>
      <c r="X935" s="405"/>
      <c r="Y935" s="405"/>
      <c r="Z935" s="405"/>
    </row>
    <row r="936" spans="1:26" ht="13.5" customHeight="1">
      <c r="A936" s="405"/>
      <c r="B936" s="405"/>
      <c r="C936" s="405"/>
      <c r="D936" s="405"/>
      <c r="E936" s="405"/>
      <c r="F936" s="408"/>
      <c r="G936" s="405"/>
      <c r="H936" s="405"/>
      <c r="I936" s="405"/>
      <c r="J936" s="405"/>
      <c r="K936" s="405"/>
      <c r="L936" s="405"/>
      <c r="M936" s="409"/>
      <c r="N936" s="405"/>
      <c r="O936" s="405"/>
      <c r="P936" s="405"/>
      <c r="Q936" s="405"/>
      <c r="R936" s="405"/>
      <c r="S936" s="405"/>
      <c r="T936" s="405"/>
      <c r="U936" s="405"/>
      <c r="V936" s="405"/>
      <c r="W936" s="405"/>
      <c r="X936" s="405"/>
      <c r="Y936" s="405"/>
      <c r="Z936" s="405"/>
    </row>
    <row r="937" spans="1:26" ht="13.5" customHeight="1">
      <c r="A937" s="405"/>
      <c r="B937" s="405"/>
      <c r="C937" s="405"/>
      <c r="D937" s="405"/>
      <c r="E937" s="405"/>
      <c r="F937" s="408"/>
      <c r="G937" s="405"/>
      <c r="H937" s="405"/>
      <c r="I937" s="405"/>
      <c r="J937" s="405"/>
      <c r="K937" s="405"/>
      <c r="L937" s="405"/>
      <c r="M937" s="409"/>
      <c r="N937" s="405"/>
      <c r="O937" s="405"/>
      <c r="P937" s="405"/>
      <c r="Q937" s="405"/>
      <c r="R937" s="405"/>
      <c r="S937" s="405"/>
      <c r="T937" s="405"/>
      <c r="U937" s="405"/>
      <c r="V937" s="405"/>
      <c r="W937" s="405"/>
      <c r="X937" s="405"/>
      <c r="Y937" s="405"/>
      <c r="Z937" s="405"/>
    </row>
    <row r="938" spans="1:26" ht="13.5" customHeight="1">
      <c r="A938" s="405"/>
      <c r="B938" s="405"/>
      <c r="C938" s="405"/>
      <c r="D938" s="405"/>
      <c r="E938" s="405"/>
      <c r="F938" s="408"/>
      <c r="G938" s="405"/>
      <c r="H938" s="405"/>
      <c r="I938" s="405"/>
      <c r="J938" s="405"/>
      <c r="K938" s="405"/>
      <c r="L938" s="405"/>
      <c r="M938" s="409"/>
      <c r="N938" s="405"/>
      <c r="O938" s="405"/>
      <c r="P938" s="405"/>
      <c r="Q938" s="405"/>
      <c r="R938" s="405"/>
      <c r="S938" s="405"/>
      <c r="T938" s="405"/>
      <c r="U938" s="405"/>
      <c r="V938" s="405"/>
      <c r="W938" s="405"/>
      <c r="X938" s="405"/>
      <c r="Y938" s="405"/>
      <c r="Z938" s="405"/>
    </row>
    <row r="939" spans="1:26" ht="13.5" customHeight="1">
      <c r="A939" s="405"/>
      <c r="B939" s="405"/>
      <c r="C939" s="405"/>
      <c r="D939" s="405"/>
      <c r="E939" s="405"/>
      <c r="F939" s="408"/>
      <c r="G939" s="405"/>
      <c r="H939" s="405"/>
      <c r="I939" s="405"/>
      <c r="J939" s="405"/>
      <c r="K939" s="405"/>
      <c r="L939" s="405"/>
      <c r="M939" s="409"/>
      <c r="N939" s="405"/>
      <c r="O939" s="405"/>
      <c r="P939" s="405"/>
      <c r="Q939" s="405"/>
      <c r="R939" s="405"/>
      <c r="S939" s="405"/>
      <c r="T939" s="405"/>
      <c r="U939" s="405"/>
      <c r="V939" s="405"/>
      <c r="W939" s="405"/>
      <c r="X939" s="405"/>
      <c r="Y939" s="405"/>
      <c r="Z939" s="405"/>
    </row>
    <row r="940" spans="1:26" ht="13.5" customHeight="1">
      <c r="A940" s="405"/>
      <c r="B940" s="405"/>
      <c r="C940" s="405"/>
      <c r="D940" s="405"/>
      <c r="E940" s="405"/>
      <c r="F940" s="408"/>
      <c r="G940" s="405"/>
      <c r="H940" s="405"/>
      <c r="I940" s="405"/>
      <c r="J940" s="405"/>
      <c r="K940" s="405"/>
      <c r="L940" s="405"/>
      <c r="M940" s="409"/>
      <c r="N940" s="405"/>
      <c r="O940" s="405"/>
      <c r="P940" s="405"/>
      <c r="Q940" s="405"/>
      <c r="R940" s="405"/>
      <c r="S940" s="405"/>
      <c r="T940" s="405"/>
      <c r="U940" s="405"/>
      <c r="V940" s="405"/>
      <c r="W940" s="405"/>
      <c r="X940" s="405"/>
      <c r="Y940" s="405"/>
      <c r="Z940" s="405"/>
    </row>
    <row r="941" spans="1:26" ht="13.5" customHeight="1">
      <c r="A941" s="405"/>
      <c r="B941" s="405"/>
      <c r="C941" s="405"/>
      <c r="D941" s="405"/>
      <c r="E941" s="405"/>
      <c r="F941" s="408"/>
      <c r="G941" s="405"/>
      <c r="H941" s="405"/>
      <c r="I941" s="405"/>
      <c r="J941" s="405"/>
      <c r="K941" s="405"/>
      <c r="L941" s="405"/>
      <c r="M941" s="409"/>
      <c r="N941" s="405"/>
      <c r="O941" s="405"/>
      <c r="P941" s="405"/>
      <c r="Q941" s="405"/>
      <c r="R941" s="405"/>
      <c r="S941" s="405"/>
      <c r="T941" s="405"/>
      <c r="U941" s="405"/>
      <c r="V941" s="405"/>
      <c r="W941" s="405"/>
      <c r="X941" s="405"/>
      <c r="Y941" s="405"/>
      <c r="Z941" s="405"/>
    </row>
    <row r="942" spans="1:26" ht="13.5" customHeight="1">
      <c r="A942" s="405"/>
      <c r="B942" s="405"/>
      <c r="C942" s="405"/>
      <c r="D942" s="405"/>
      <c r="E942" s="405"/>
      <c r="F942" s="408"/>
      <c r="G942" s="405"/>
      <c r="H942" s="405"/>
      <c r="I942" s="405"/>
      <c r="J942" s="405"/>
      <c r="K942" s="405"/>
      <c r="L942" s="405"/>
      <c r="M942" s="409"/>
      <c r="N942" s="405"/>
      <c r="O942" s="405"/>
      <c r="P942" s="405"/>
      <c r="Q942" s="405"/>
      <c r="R942" s="405"/>
      <c r="S942" s="405"/>
      <c r="T942" s="405"/>
      <c r="U942" s="405"/>
      <c r="V942" s="405"/>
      <c r="W942" s="405"/>
      <c r="X942" s="405"/>
      <c r="Y942" s="405"/>
      <c r="Z942" s="405"/>
    </row>
    <row r="943" spans="1:26" ht="13.5" customHeight="1">
      <c r="A943" s="405"/>
      <c r="B943" s="405"/>
      <c r="C943" s="405"/>
      <c r="D943" s="405"/>
      <c r="E943" s="405"/>
      <c r="F943" s="408"/>
      <c r="G943" s="405"/>
      <c r="H943" s="405"/>
      <c r="I943" s="405"/>
      <c r="J943" s="405"/>
      <c r="K943" s="405"/>
      <c r="L943" s="405"/>
      <c r="M943" s="409"/>
      <c r="N943" s="405"/>
      <c r="O943" s="405"/>
      <c r="P943" s="405"/>
      <c r="Q943" s="405"/>
      <c r="R943" s="405"/>
      <c r="S943" s="405"/>
      <c r="T943" s="405"/>
      <c r="U943" s="405"/>
      <c r="V943" s="405"/>
      <c r="W943" s="405"/>
      <c r="X943" s="405"/>
      <c r="Y943" s="405"/>
      <c r="Z943" s="405"/>
    </row>
    <row r="944" spans="1:26" ht="13.5" customHeight="1">
      <c r="A944" s="405"/>
      <c r="B944" s="405"/>
      <c r="C944" s="405"/>
      <c r="D944" s="405"/>
      <c r="E944" s="405"/>
      <c r="F944" s="408"/>
      <c r="G944" s="405"/>
      <c r="H944" s="405"/>
      <c r="I944" s="405"/>
      <c r="J944" s="405"/>
      <c r="K944" s="405"/>
      <c r="L944" s="405"/>
      <c r="M944" s="409"/>
      <c r="N944" s="405"/>
      <c r="O944" s="405"/>
      <c r="P944" s="405"/>
      <c r="Q944" s="405"/>
      <c r="R944" s="405"/>
      <c r="S944" s="405"/>
      <c r="T944" s="405"/>
      <c r="U944" s="405"/>
      <c r="V944" s="405"/>
      <c r="W944" s="405"/>
      <c r="X944" s="405"/>
      <c r="Y944" s="405"/>
      <c r="Z944" s="405"/>
    </row>
    <row r="945" spans="1:26" ht="13.5" customHeight="1">
      <c r="A945" s="405"/>
      <c r="B945" s="405"/>
      <c r="C945" s="405"/>
      <c r="D945" s="405"/>
      <c r="E945" s="405"/>
      <c r="F945" s="408"/>
      <c r="G945" s="405"/>
      <c r="H945" s="405"/>
      <c r="I945" s="405"/>
      <c r="J945" s="405"/>
      <c r="K945" s="405"/>
      <c r="L945" s="405"/>
      <c r="M945" s="409"/>
      <c r="N945" s="405"/>
      <c r="O945" s="405"/>
      <c r="P945" s="405"/>
      <c r="Q945" s="405"/>
      <c r="R945" s="405"/>
      <c r="S945" s="405"/>
      <c r="T945" s="405"/>
      <c r="U945" s="405"/>
      <c r="V945" s="405"/>
      <c r="W945" s="405"/>
      <c r="X945" s="405"/>
      <c r="Y945" s="405"/>
      <c r="Z945" s="405"/>
    </row>
    <row r="946" spans="1:26" ht="13.5" customHeight="1">
      <c r="A946" s="405"/>
      <c r="B946" s="405"/>
      <c r="C946" s="405"/>
      <c r="D946" s="405"/>
      <c r="E946" s="405"/>
      <c r="F946" s="408"/>
      <c r="G946" s="405"/>
      <c r="H946" s="405"/>
      <c r="I946" s="405"/>
      <c r="J946" s="405"/>
      <c r="K946" s="405"/>
      <c r="L946" s="405"/>
      <c r="M946" s="409"/>
      <c r="N946" s="405"/>
      <c r="O946" s="405"/>
      <c r="P946" s="405"/>
      <c r="Q946" s="405"/>
      <c r="R946" s="405"/>
      <c r="S946" s="405"/>
      <c r="T946" s="405"/>
      <c r="U946" s="405"/>
      <c r="V946" s="405"/>
      <c r="W946" s="405"/>
      <c r="X946" s="405"/>
      <c r="Y946" s="405"/>
      <c r="Z946" s="405"/>
    </row>
    <row r="947" spans="1:26" ht="13.5" customHeight="1">
      <c r="A947" s="405"/>
      <c r="B947" s="405"/>
      <c r="C947" s="405"/>
      <c r="D947" s="405"/>
      <c r="E947" s="405"/>
      <c r="F947" s="408"/>
      <c r="G947" s="405"/>
      <c r="H947" s="405"/>
      <c r="I947" s="405"/>
      <c r="J947" s="405"/>
      <c r="K947" s="405"/>
      <c r="L947" s="405"/>
      <c r="M947" s="409"/>
      <c r="N947" s="405"/>
      <c r="O947" s="405"/>
      <c r="P947" s="405"/>
      <c r="Q947" s="405"/>
      <c r="R947" s="405"/>
      <c r="S947" s="405"/>
      <c r="T947" s="405"/>
      <c r="U947" s="405"/>
      <c r="V947" s="405"/>
      <c r="W947" s="405"/>
      <c r="X947" s="405"/>
      <c r="Y947" s="405"/>
      <c r="Z947" s="405"/>
    </row>
    <row r="948" spans="1:26" ht="13.5" customHeight="1">
      <c r="A948" s="405"/>
      <c r="B948" s="405"/>
      <c r="C948" s="405"/>
      <c r="D948" s="405"/>
      <c r="E948" s="405"/>
      <c r="F948" s="408"/>
      <c r="G948" s="405"/>
      <c r="H948" s="405"/>
      <c r="I948" s="405"/>
      <c r="J948" s="405"/>
      <c r="K948" s="405"/>
      <c r="L948" s="405"/>
      <c r="M948" s="409"/>
      <c r="N948" s="405"/>
      <c r="O948" s="405"/>
      <c r="P948" s="405"/>
      <c r="Q948" s="405"/>
      <c r="R948" s="405"/>
      <c r="S948" s="405"/>
      <c r="T948" s="405"/>
      <c r="U948" s="405"/>
      <c r="V948" s="405"/>
      <c r="W948" s="405"/>
      <c r="X948" s="405"/>
      <c r="Y948" s="405"/>
      <c r="Z948" s="405"/>
    </row>
    <row r="949" spans="1:26" ht="13.5" customHeight="1">
      <c r="A949" s="405"/>
      <c r="B949" s="405"/>
      <c r="C949" s="405"/>
      <c r="D949" s="405"/>
      <c r="E949" s="405"/>
      <c r="F949" s="408"/>
      <c r="G949" s="405"/>
      <c r="H949" s="405"/>
      <c r="I949" s="405"/>
      <c r="J949" s="405"/>
      <c r="K949" s="405"/>
      <c r="L949" s="405"/>
      <c r="M949" s="409"/>
      <c r="N949" s="405"/>
      <c r="O949" s="405"/>
      <c r="P949" s="405"/>
      <c r="Q949" s="405"/>
      <c r="R949" s="405"/>
      <c r="S949" s="405"/>
      <c r="T949" s="405"/>
      <c r="U949" s="405"/>
      <c r="V949" s="405"/>
      <c r="W949" s="405"/>
      <c r="X949" s="405"/>
      <c r="Y949" s="405"/>
      <c r="Z949" s="405"/>
    </row>
    <row r="950" spans="1:26" ht="13.5" customHeight="1">
      <c r="A950" s="405"/>
      <c r="B950" s="405"/>
      <c r="C950" s="405"/>
      <c r="D950" s="405"/>
      <c r="E950" s="405"/>
      <c r="F950" s="408"/>
      <c r="G950" s="405"/>
      <c r="H950" s="405"/>
      <c r="I950" s="405"/>
      <c r="J950" s="405"/>
      <c r="K950" s="405"/>
      <c r="L950" s="405"/>
      <c r="M950" s="409"/>
      <c r="N950" s="405"/>
      <c r="O950" s="405"/>
      <c r="P950" s="405"/>
      <c r="Q950" s="405"/>
      <c r="R950" s="405"/>
      <c r="S950" s="405"/>
      <c r="T950" s="405"/>
      <c r="U950" s="405"/>
      <c r="V950" s="405"/>
      <c r="W950" s="405"/>
      <c r="X950" s="405"/>
      <c r="Y950" s="405"/>
      <c r="Z950" s="405"/>
    </row>
    <row r="951" spans="1:26" ht="13.5" customHeight="1">
      <c r="A951" s="405"/>
      <c r="B951" s="405"/>
      <c r="C951" s="405"/>
      <c r="D951" s="405"/>
      <c r="E951" s="405"/>
      <c r="F951" s="408"/>
      <c r="G951" s="405"/>
      <c r="H951" s="405"/>
      <c r="I951" s="405"/>
      <c r="J951" s="405"/>
      <c r="K951" s="405"/>
      <c r="L951" s="405"/>
      <c r="M951" s="409"/>
      <c r="N951" s="405"/>
      <c r="O951" s="405"/>
      <c r="P951" s="405"/>
      <c r="Q951" s="405"/>
      <c r="R951" s="405"/>
      <c r="S951" s="405"/>
      <c r="T951" s="405"/>
      <c r="U951" s="405"/>
      <c r="V951" s="405"/>
      <c r="W951" s="405"/>
      <c r="X951" s="405"/>
      <c r="Y951" s="405"/>
      <c r="Z951" s="405"/>
    </row>
    <row r="952" spans="1:26" ht="13.5" customHeight="1">
      <c r="A952" s="405"/>
      <c r="B952" s="405"/>
      <c r="C952" s="405"/>
      <c r="D952" s="405"/>
      <c r="E952" s="405"/>
      <c r="F952" s="408"/>
      <c r="G952" s="405"/>
      <c r="H952" s="405"/>
      <c r="I952" s="405"/>
      <c r="J952" s="405"/>
      <c r="K952" s="405"/>
      <c r="L952" s="405"/>
      <c r="M952" s="409"/>
      <c r="N952" s="405"/>
      <c r="O952" s="405"/>
      <c r="P952" s="405"/>
      <c r="Q952" s="405"/>
      <c r="R952" s="405"/>
      <c r="S952" s="405"/>
      <c r="T952" s="405"/>
      <c r="U952" s="405"/>
      <c r="V952" s="405"/>
      <c r="W952" s="405"/>
      <c r="X952" s="405"/>
      <c r="Y952" s="405"/>
      <c r="Z952" s="405"/>
    </row>
    <row r="953" spans="1:26" ht="13.5" customHeight="1">
      <c r="A953" s="405"/>
      <c r="B953" s="405"/>
      <c r="C953" s="405"/>
      <c r="D953" s="405"/>
      <c r="E953" s="405"/>
      <c r="F953" s="408"/>
      <c r="G953" s="405"/>
      <c r="H953" s="405"/>
      <c r="I953" s="405"/>
      <c r="J953" s="405"/>
      <c r="K953" s="405"/>
      <c r="L953" s="405"/>
      <c r="M953" s="409"/>
      <c r="N953" s="405"/>
      <c r="O953" s="405"/>
      <c r="P953" s="405"/>
      <c r="Q953" s="405"/>
      <c r="R953" s="405"/>
      <c r="S953" s="405"/>
      <c r="T953" s="405"/>
      <c r="U953" s="405"/>
      <c r="V953" s="405"/>
      <c r="W953" s="405"/>
      <c r="X953" s="405"/>
      <c r="Y953" s="405"/>
      <c r="Z953" s="405"/>
    </row>
    <row r="954" spans="1:26" ht="13.5" customHeight="1">
      <c r="A954" s="405"/>
      <c r="B954" s="405"/>
      <c r="C954" s="405"/>
      <c r="D954" s="405"/>
      <c r="E954" s="405"/>
      <c r="F954" s="408"/>
      <c r="G954" s="405"/>
      <c r="H954" s="405"/>
      <c r="I954" s="405"/>
      <c r="J954" s="405"/>
      <c r="K954" s="405"/>
      <c r="L954" s="405"/>
      <c r="M954" s="409"/>
      <c r="N954" s="405"/>
      <c r="O954" s="405"/>
      <c r="P954" s="405"/>
      <c r="Q954" s="405"/>
      <c r="R954" s="405"/>
      <c r="S954" s="405"/>
      <c r="T954" s="405"/>
      <c r="U954" s="405"/>
      <c r="V954" s="405"/>
      <c r="W954" s="405"/>
      <c r="X954" s="405"/>
      <c r="Y954" s="405"/>
      <c r="Z954" s="405"/>
    </row>
    <row r="955" spans="1:26" ht="13.5" customHeight="1">
      <c r="A955" s="405"/>
      <c r="B955" s="405"/>
      <c r="C955" s="405"/>
      <c r="D955" s="405"/>
      <c r="E955" s="405"/>
      <c r="F955" s="408"/>
      <c r="G955" s="405"/>
      <c r="H955" s="405"/>
      <c r="I955" s="405"/>
      <c r="J955" s="405"/>
      <c r="K955" s="405"/>
      <c r="L955" s="405"/>
      <c r="M955" s="409"/>
      <c r="N955" s="405"/>
      <c r="O955" s="405"/>
      <c r="P955" s="405"/>
      <c r="Q955" s="405"/>
      <c r="R955" s="405"/>
      <c r="S955" s="405"/>
      <c r="T955" s="405"/>
      <c r="U955" s="405"/>
      <c r="V955" s="405"/>
      <c r="W955" s="405"/>
      <c r="X955" s="405"/>
      <c r="Y955" s="405"/>
      <c r="Z955" s="405"/>
    </row>
    <row r="956" spans="1:26" ht="13.5" customHeight="1">
      <c r="A956" s="405"/>
      <c r="B956" s="405"/>
      <c r="C956" s="405"/>
      <c r="D956" s="405"/>
      <c r="E956" s="405"/>
      <c r="F956" s="408"/>
      <c r="G956" s="405"/>
      <c r="H956" s="405"/>
      <c r="I956" s="405"/>
      <c r="J956" s="405"/>
      <c r="K956" s="405"/>
      <c r="L956" s="405"/>
      <c r="M956" s="409"/>
      <c r="N956" s="405"/>
      <c r="O956" s="405"/>
      <c r="P956" s="405"/>
      <c r="Q956" s="405"/>
      <c r="R956" s="405"/>
      <c r="S956" s="405"/>
      <c r="T956" s="405"/>
      <c r="U956" s="405"/>
      <c r="V956" s="405"/>
      <c r="W956" s="405"/>
      <c r="X956" s="405"/>
      <c r="Y956" s="405"/>
      <c r="Z956" s="405"/>
    </row>
    <row r="957" spans="1:26" ht="13.5" customHeight="1">
      <c r="A957" s="405"/>
      <c r="B957" s="405"/>
      <c r="C957" s="405"/>
      <c r="D957" s="405"/>
      <c r="E957" s="405"/>
      <c r="F957" s="408"/>
      <c r="G957" s="405"/>
      <c r="H957" s="405"/>
      <c r="I957" s="405"/>
      <c r="J957" s="405"/>
      <c r="K957" s="405"/>
      <c r="L957" s="405"/>
      <c r="M957" s="409"/>
      <c r="N957" s="405"/>
      <c r="O957" s="405"/>
      <c r="P957" s="405"/>
      <c r="Q957" s="405"/>
      <c r="R957" s="405"/>
      <c r="S957" s="405"/>
      <c r="T957" s="405"/>
      <c r="U957" s="405"/>
      <c r="V957" s="405"/>
      <c r="W957" s="405"/>
      <c r="X957" s="405"/>
      <c r="Y957" s="405"/>
      <c r="Z957" s="405"/>
    </row>
    <row r="958" spans="1:26" ht="13.5" customHeight="1">
      <c r="A958" s="405"/>
      <c r="B958" s="405"/>
      <c r="C958" s="405"/>
      <c r="D958" s="405"/>
      <c r="E958" s="405"/>
      <c r="F958" s="408"/>
      <c r="G958" s="405"/>
      <c r="H958" s="405"/>
      <c r="I958" s="405"/>
      <c r="J958" s="405"/>
      <c r="K958" s="405"/>
      <c r="L958" s="405"/>
      <c r="M958" s="409"/>
      <c r="N958" s="405"/>
      <c r="O958" s="405"/>
      <c r="P958" s="405"/>
      <c r="Q958" s="405"/>
      <c r="R958" s="405"/>
      <c r="S958" s="405"/>
      <c r="T958" s="405"/>
      <c r="U958" s="405"/>
      <c r="V958" s="405"/>
      <c r="W958" s="405"/>
      <c r="X958" s="405"/>
      <c r="Y958" s="405"/>
      <c r="Z958" s="405"/>
    </row>
    <row r="959" spans="1:26" ht="13.5" customHeight="1">
      <c r="A959" s="405"/>
      <c r="B959" s="405"/>
      <c r="C959" s="405"/>
      <c r="D959" s="405"/>
      <c r="E959" s="405"/>
      <c r="F959" s="408"/>
      <c r="G959" s="405"/>
      <c r="H959" s="405"/>
      <c r="I959" s="405"/>
      <c r="J959" s="405"/>
      <c r="K959" s="405"/>
      <c r="L959" s="405"/>
      <c r="M959" s="409"/>
      <c r="N959" s="405"/>
      <c r="O959" s="405"/>
      <c r="P959" s="405"/>
      <c r="Q959" s="405"/>
      <c r="R959" s="405"/>
      <c r="S959" s="405"/>
      <c r="T959" s="405"/>
      <c r="U959" s="405"/>
      <c r="V959" s="405"/>
      <c r="W959" s="405"/>
      <c r="X959" s="405"/>
      <c r="Y959" s="405"/>
      <c r="Z959" s="405"/>
    </row>
    <row r="960" spans="1:26" ht="13.5" customHeight="1">
      <c r="A960" s="405"/>
      <c r="B960" s="405"/>
      <c r="C960" s="405"/>
      <c r="D960" s="405"/>
      <c r="E960" s="405"/>
      <c r="F960" s="408"/>
      <c r="G960" s="405"/>
      <c r="H960" s="405"/>
      <c r="I960" s="405"/>
      <c r="J960" s="405"/>
      <c r="K960" s="405"/>
      <c r="L960" s="405"/>
      <c r="M960" s="409"/>
      <c r="N960" s="405"/>
      <c r="O960" s="405"/>
      <c r="P960" s="405"/>
      <c r="Q960" s="405"/>
      <c r="R960" s="405"/>
      <c r="S960" s="405"/>
      <c r="T960" s="405"/>
      <c r="U960" s="405"/>
      <c r="V960" s="405"/>
      <c r="W960" s="405"/>
      <c r="X960" s="405"/>
      <c r="Y960" s="405"/>
      <c r="Z960" s="405"/>
    </row>
    <row r="961" spans="1:26" ht="13.5" customHeight="1">
      <c r="A961" s="405"/>
      <c r="B961" s="405"/>
      <c r="C961" s="405"/>
      <c r="D961" s="405"/>
      <c r="E961" s="405"/>
      <c r="F961" s="408"/>
      <c r="G961" s="405"/>
      <c r="H961" s="405"/>
      <c r="I961" s="405"/>
      <c r="J961" s="405"/>
      <c r="K961" s="405"/>
      <c r="L961" s="405"/>
      <c r="M961" s="409"/>
      <c r="N961" s="405"/>
      <c r="O961" s="405"/>
      <c r="P961" s="405"/>
      <c r="Q961" s="405"/>
      <c r="R961" s="405"/>
      <c r="S961" s="405"/>
      <c r="T961" s="405"/>
      <c r="U961" s="405"/>
      <c r="V961" s="405"/>
      <c r="W961" s="405"/>
      <c r="X961" s="405"/>
      <c r="Y961" s="405"/>
      <c r="Z961" s="405"/>
    </row>
    <row r="962" spans="1:26" ht="13.5" customHeight="1">
      <c r="A962" s="405"/>
      <c r="B962" s="405"/>
      <c r="C962" s="405"/>
      <c r="D962" s="405"/>
      <c r="E962" s="405"/>
      <c r="F962" s="408"/>
      <c r="G962" s="405"/>
      <c r="H962" s="405"/>
      <c r="I962" s="405"/>
      <c r="J962" s="405"/>
      <c r="K962" s="405"/>
      <c r="L962" s="405"/>
      <c r="M962" s="409"/>
      <c r="N962" s="405"/>
      <c r="O962" s="405"/>
      <c r="P962" s="405"/>
      <c r="Q962" s="405"/>
      <c r="R962" s="405"/>
      <c r="S962" s="405"/>
      <c r="T962" s="405"/>
      <c r="U962" s="405"/>
      <c r="V962" s="405"/>
      <c r="W962" s="405"/>
      <c r="X962" s="405"/>
      <c r="Y962" s="405"/>
      <c r="Z962" s="405"/>
    </row>
    <row r="963" spans="1:26" ht="13.5" customHeight="1">
      <c r="A963" s="405"/>
      <c r="B963" s="405"/>
      <c r="C963" s="405"/>
      <c r="D963" s="405"/>
      <c r="E963" s="405"/>
      <c r="F963" s="408"/>
      <c r="G963" s="405"/>
      <c r="H963" s="405"/>
      <c r="I963" s="405"/>
      <c r="J963" s="405"/>
      <c r="K963" s="405"/>
      <c r="L963" s="405"/>
      <c r="M963" s="409"/>
      <c r="N963" s="405"/>
      <c r="O963" s="405"/>
      <c r="P963" s="405"/>
      <c r="Q963" s="405"/>
      <c r="R963" s="405"/>
      <c r="S963" s="405"/>
      <c r="T963" s="405"/>
      <c r="U963" s="405"/>
      <c r="V963" s="405"/>
      <c r="W963" s="405"/>
      <c r="X963" s="405"/>
      <c r="Y963" s="405"/>
      <c r="Z963" s="405"/>
    </row>
    <row r="964" spans="1:26" ht="13.5" customHeight="1">
      <c r="A964" s="405"/>
      <c r="B964" s="405"/>
      <c r="C964" s="405"/>
      <c r="D964" s="405"/>
      <c r="E964" s="405"/>
      <c r="F964" s="408"/>
      <c r="G964" s="405"/>
      <c r="H964" s="405"/>
      <c r="I964" s="405"/>
      <c r="J964" s="405"/>
      <c r="K964" s="405"/>
      <c r="L964" s="405"/>
      <c r="M964" s="409"/>
      <c r="N964" s="405"/>
      <c r="O964" s="405"/>
      <c r="P964" s="405"/>
      <c r="Q964" s="405"/>
      <c r="R964" s="405"/>
      <c r="S964" s="405"/>
      <c r="T964" s="405"/>
      <c r="U964" s="405"/>
      <c r="V964" s="405"/>
      <c r="W964" s="405"/>
      <c r="X964" s="405"/>
      <c r="Y964" s="405"/>
      <c r="Z964" s="405"/>
    </row>
    <row r="965" spans="1:26" ht="13.5" customHeight="1">
      <c r="A965" s="405"/>
      <c r="B965" s="405"/>
      <c r="C965" s="405"/>
      <c r="D965" s="405"/>
      <c r="E965" s="405"/>
      <c r="F965" s="408"/>
      <c r="G965" s="405"/>
      <c r="H965" s="405"/>
      <c r="I965" s="405"/>
      <c r="J965" s="405"/>
      <c r="K965" s="405"/>
      <c r="L965" s="405"/>
      <c r="M965" s="409"/>
      <c r="N965" s="405"/>
      <c r="O965" s="405"/>
      <c r="P965" s="405"/>
      <c r="Q965" s="405"/>
      <c r="R965" s="405"/>
      <c r="S965" s="405"/>
      <c r="T965" s="405"/>
      <c r="U965" s="405"/>
      <c r="V965" s="405"/>
      <c r="W965" s="405"/>
      <c r="X965" s="405"/>
      <c r="Y965" s="405"/>
      <c r="Z965" s="405"/>
    </row>
    <row r="966" spans="1:26" ht="13.5" customHeight="1">
      <c r="A966" s="405"/>
      <c r="B966" s="405"/>
      <c r="C966" s="405"/>
      <c r="D966" s="405"/>
      <c r="E966" s="405"/>
      <c r="F966" s="408"/>
      <c r="G966" s="405"/>
      <c r="H966" s="405"/>
      <c r="I966" s="405"/>
      <c r="J966" s="405"/>
      <c r="K966" s="405"/>
      <c r="L966" s="405"/>
      <c r="M966" s="409"/>
      <c r="N966" s="405"/>
      <c r="O966" s="405"/>
      <c r="P966" s="405"/>
      <c r="Q966" s="405"/>
      <c r="R966" s="405"/>
      <c r="S966" s="405"/>
      <c r="T966" s="405"/>
      <c r="U966" s="405"/>
      <c r="V966" s="405"/>
      <c r="W966" s="405"/>
      <c r="X966" s="405"/>
      <c r="Y966" s="405"/>
      <c r="Z966" s="405"/>
    </row>
    <row r="967" spans="1:26" ht="13.5" customHeight="1">
      <c r="A967" s="405"/>
      <c r="B967" s="405"/>
      <c r="C967" s="405"/>
      <c r="D967" s="405"/>
      <c r="E967" s="405"/>
      <c r="F967" s="408"/>
      <c r="G967" s="405"/>
      <c r="H967" s="405"/>
      <c r="I967" s="405"/>
      <c r="J967" s="405"/>
      <c r="K967" s="405"/>
      <c r="L967" s="405"/>
      <c r="M967" s="409"/>
      <c r="N967" s="405"/>
      <c r="O967" s="405"/>
      <c r="P967" s="405"/>
      <c r="Q967" s="405"/>
      <c r="R967" s="405"/>
      <c r="S967" s="405"/>
      <c r="T967" s="405"/>
      <c r="U967" s="405"/>
      <c r="V967" s="405"/>
      <c r="W967" s="405"/>
      <c r="X967" s="405"/>
      <c r="Y967" s="405"/>
      <c r="Z967" s="405"/>
    </row>
    <row r="968" spans="1:26" ht="13.5" customHeight="1">
      <c r="A968" s="405"/>
      <c r="B968" s="405"/>
      <c r="C968" s="405"/>
      <c r="D968" s="405"/>
      <c r="E968" s="405"/>
      <c r="F968" s="408"/>
      <c r="G968" s="405"/>
      <c r="H968" s="405"/>
      <c r="I968" s="405"/>
      <c r="J968" s="405"/>
      <c r="K968" s="405"/>
      <c r="L968" s="405"/>
      <c r="M968" s="409"/>
      <c r="N968" s="405"/>
      <c r="O968" s="405"/>
      <c r="P968" s="405"/>
      <c r="Q968" s="405"/>
      <c r="R968" s="405"/>
      <c r="S968" s="405"/>
      <c r="T968" s="405"/>
      <c r="U968" s="405"/>
      <c r="V968" s="405"/>
      <c r="W968" s="405"/>
      <c r="X968" s="405"/>
      <c r="Y968" s="405"/>
      <c r="Z968" s="405"/>
    </row>
    <row r="969" spans="1:26" ht="13.5" customHeight="1">
      <c r="A969" s="405"/>
      <c r="B969" s="405"/>
      <c r="C969" s="405"/>
      <c r="D969" s="405"/>
      <c r="E969" s="405"/>
      <c r="F969" s="408"/>
      <c r="G969" s="405"/>
      <c r="H969" s="405"/>
      <c r="I969" s="405"/>
      <c r="J969" s="405"/>
      <c r="K969" s="405"/>
      <c r="L969" s="405"/>
      <c r="M969" s="409"/>
      <c r="N969" s="405"/>
      <c r="O969" s="405"/>
      <c r="P969" s="405"/>
      <c r="Q969" s="405"/>
      <c r="R969" s="405"/>
      <c r="S969" s="405"/>
      <c r="T969" s="405"/>
      <c r="U969" s="405"/>
      <c r="V969" s="405"/>
      <c r="W969" s="405"/>
      <c r="X969" s="405"/>
      <c r="Y969" s="405"/>
      <c r="Z969" s="405"/>
    </row>
    <row r="970" spans="1:26" ht="13.5" customHeight="1">
      <c r="A970" s="405"/>
      <c r="B970" s="405"/>
      <c r="C970" s="405"/>
      <c r="D970" s="405"/>
      <c r="E970" s="405"/>
      <c r="F970" s="408"/>
      <c r="G970" s="405"/>
      <c r="H970" s="405"/>
      <c r="I970" s="405"/>
      <c r="J970" s="405"/>
      <c r="K970" s="405"/>
      <c r="L970" s="405"/>
      <c r="M970" s="409"/>
      <c r="N970" s="405"/>
      <c r="O970" s="405"/>
      <c r="P970" s="405"/>
      <c r="Q970" s="405"/>
      <c r="R970" s="405"/>
      <c r="S970" s="405"/>
      <c r="T970" s="405"/>
      <c r="U970" s="405"/>
      <c r="V970" s="405"/>
      <c r="W970" s="405"/>
      <c r="X970" s="405"/>
      <c r="Y970" s="405"/>
      <c r="Z970" s="405"/>
    </row>
    <row r="971" spans="1:26" ht="13.5" customHeight="1">
      <c r="A971" s="405"/>
      <c r="B971" s="405"/>
      <c r="C971" s="405"/>
      <c r="D971" s="405"/>
      <c r="E971" s="405"/>
      <c r="F971" s="408"/>
      <c r="G971" s="405"/>
      <c r="H971" s="405"/>
      <c r="I971" s="405"/>
      <c r="J971" s="405"/>
      <c r="K971" s="405"/>
      <c r="L971" s="405"/>
      <c r="M971" s="409"/>
      <c r="N971" s="405"/>
      <c r="O971" s="405"/>
      <c r="P971" s="405"/>
      <c r="Q971" s="405"/>
      <c r="R971" s="405"/>
      <c r="S971" s="405"/>
      <c r="T971" s="405"/>
      <c r="U971" s="405"/>
      <c r="V971" s="405"/>
      <c r="W971" s="405"/>
      <c r="X971" s="405"/>
      <c r="Y971" s="405"/>
      <c r="Z971" s="405"/>
    </row>
    <row r="972" spans="1:26" ht="13.5" customHeight="1">
      <c r="A972" s="405"/>
      <c r="B972" s="405"/>
      <c r="C972" s="405"/>
      <c r="D972" s="405"/>
      <c r="E972" s="405"/>
      <c r="F972" s="408"/>
      <c r="G972" s="405"/>
      <c r="H972" s="405"/>
      <c r="I972" s="405"/>
      <c r="J972" s="405"/>
      <c r="K972" s="405"/>
      <c r="L972" s="405"/>
      <c r="M972" s="409"/>
      <c r="N972" s="405"/>
      <c r="O972" s="405"/>
      <c r="P972" s="405"/>
      <c r="Q972" s="405"/>
      <c r="R972" s="405"/>
      <c r="S972" s="405"/>
      <c r="T972" s="405"/>
      <c r="U972" s="405"/>
      <c r="V972" s="405"/>
      <c r="W972" s="405"/>
      <c r="X972" s="405"/>
      <c r="Y972" s="405"/>
      <c r="Z972" s="405"/>
    </row>
    <row r="973" spans="1:26" ht="13.5" customHeight="1">
      <c r="A973" s="405"/>
      <c r="B973" s="405"/>
      <c r="C973" s="405"/>
      <c r="D973" s="405"/>
      <c r="E973" s="405"/>
      <c r="F973" s="408"/>
      <c r="G973" s="405"/>
      <c r="H973" s="405"/>
      <c r="I973" s="405"/>
      <c r="J973" s="405"/>
      <c r="K973" s="405"/>
      <c r="L973" s="405"/>
      <c r="M973" s="409"/>
      <c r="N973" s="405"/>
      <c r="O973" s="405"/>
      <c r="P973" s="405"/>
      <c r="Q973" s="405"/>
      <c r="R973" s="405"/>
      <c r="S973" s="405"/>
      <c r="T973" s="405"/>
      <c r="U973" s="405"/>
      <c r="V973" s="405"/>
      <c r="W973" s="405"/>
      <c r="X973" s="405"/>
      <c r="Y973" s="405"/>
      <c r="Z973" s="405"/>
    </row>
    <row r="974" spans="1:26" ht="13.5" customHeight="1">
      <c r="A974" s="405"/>
      <c r="B974" s="405"/>
      <c r="C974" s="405"/>
      <c r="D974" s="405"/>
      <c r="E974" s="405"/>
      <c r="F974" s="408"/>
      <c r="G974" s="405"/>
      <c r="H974" s="405"/>
      <c r="I974" s="405"/>
      <c r="J974" s="405"/>
      <c r="K974" s="405"/>
      <c r="L974" s="405"/>
      <c r="M974" s="409"/>
      <c r="N974" s="405"/>
      <c r="O974" s="405"/>
      <c r="P974" s="405"/>
      <c r="Q974" s="405"/>
      <c r="R974" s="405"/>
      <c r="S974" s="405"/>
      <c r="T974" s="405"/>
      <c r="U974" s="405"/>
      <c r="V974" s="405"/>
      <c r="W974" s="405"/>
      <c r="X974" s="405"/>
      <c r="Y974" s="405"/>
      <c r="Z974" s="405"/>
    </row>
    <row r="975" spans="1:26" ht="13.5" customHeight="1">
      <c r="A975" s="405"/>
      <c r="B975" s="405"/>
      <c r="C975" s="405"/>
      <c r="D975" s="405"/>
      <c r="E975" s="405"/>
      <c r="F975" s="408"/>
      <c r="G975" s="405"/>
      <c r="H975" s="405"/>
      <c r="I975" s="405"/>
      <c r="J975" s="405"/>
      <c r="K975" s="405"/>
      <c r="L975" s="405"/>
      <c r="M975" s="409"/>
      <c r="N975" s="405"/>
      <c r="O975" s="405"/>
      <c r="P975" s="405"/>
      <c r="Q975" s="405"/>
      <c r="R975" s="405"/>
      <c r="S975" s="405"/>
      <c r="T975" s="405"/>
      <c r="U975" s="405"/>
      <c r="V975" s="405"/>
      <c r="W975" s="405"/>
      <c r="X975" s="405"/>
      <c r="Y975" s="405"/>
      <c r="Z975" s="405"/>
    </row>
    <row r="976" spans="1:26" ht="13.5" customHeight="1">
      <c r="A976" s="405"/>
      <c r="B976" s="405"/>
      <c r="C976" s="405"/>
      <c r="D976" s="405"/>
      <c r="E976" s="405"/>
      <c r="F976" s="408"/>
      <c r="G976" s="405"/>
      <c r="H976" s="405"/>
      <c r="I976" s="405"/>
      <c r="J976" s="405"/>
      <c r="K976" s="405"/>
      <c r="L976" s="405"/>
      <c r="M976" s="409"/>
      <c r="N976" s="405"/>
      <c r="O976" s="405"/>
      <c r="P976" s="405"/>
      <c r="Q976" s="405"/>
      <c r="R976" s="405"/>
      <c r="S976" s="405"/>
      <c r="T976" s="405"/>
      <c r="U976" s="405"/>
      <c r="V976" s="405"/>
      <c r="W976" s="405"/>
      <c r="X976" s="405"/>
      <c r="Y976" s="405"/>
      <c r="Z976" s="405"/>
    </row>
    <row r="977" spans="1:26" ht="13.5" customHeight="1">
      <c r="A977" s="405"/>
      <c r="B977" s="405"/>
      <c r="C977" s="405"/>
      <c r="D977" s="405"/>
      <c r="E977" s="405"/>
      <c r="F977" s="408"/>
      <c r="G977" s="405"/>
      <c r="H977" s="405"/>
      <c r="I977" s="405"/>
      <c r="J977" s="405"/>
      <c r="K977" s="405"/>
      <c r="L977" s="405"/>
      <c r="M977" s="409"/>
      <c r="N977" s="405"/>
      <c r="O977" s="405"/>
      <c r="P977" s="405"/>
      <c r="Q977" s="405"/>
      <c r="R977" s="405"/>
      <c r="S977" s="405"/>
      <c r="T977" s="405"/>
      <c r="U977" s="405"/>
      <c r="V977" s="405"/>
      <c r="W977" s="405"/>
      <c r="X977" s="405"/>
      <c r="Y977" s="405"/>
      <c r="Z977" s="405"/>
    </row>
    <row r="978" spans="1:26" ht="13.5" customHeight="1">
      <c r="A978" s="405"/>
      <c r="B978" s="405"/>
      <c r="C978" s="405"/>
      <c r="D978" s="405"/>
      <c r="E978" s="405"/>
      <c r="F978" s="408"/>
      <c r="G978" s="405"/>
      <c r="H978" s="405"/>
      <c r="I978" s="405"/>
      <c r="J978" s="405"/>
      <c r="K978" s="405"/>
      <c r="L978" s="405"/>
      <c r="M978" s="409"/>
      <c r="N978" s="405"/>
      <c r="O978" s="405"/>
      <c r="P978" s="405"/>
      <c r="Q978" s="405"/>
      <c r="R978" s="405"/>
      <c r="S978" s="405"/>
      <c r="T978" s="405"/>
      <c r="U978" s="405"/>
      <c r="V978" s="405"/>
      <c r="W978" s="405"/>
      <c r="X978" s="405"/>
      <c r="Y978" s="405"/>
      <c r="Z978" s="405"/>
    </row>
    <row r="979" spans="1:26" ht="13.5" customHeight="1">
      <c r="A979" s="405"/>
      <c r="B979" s="405"/>
      <c r="C979" s="405"/>
      <c r="D979" s="405"/>
      <c r="E979" s="405"/>
      <c r="F979" s="408"/>
      <c r="G979" s="405"/>
      <c r="H979" s="405"/>
      <c r="I979" s="405"/>
      <c r="J979" s="405"/>
      <c r="K979" s="405"/>
      <c r="L979" s="405"/>
      <c r="M979" s="409"/>
      <c r="N979" s="405"/>
      <c r="O979" s="405"/>
      <c r="P979" s="405"/>
      <c r="Q979" s="405"/>
      <c r="R979" s="405"/>
      <c r="S979" s="405"/>
      <c r="T979" s="405"/>
      <c r="U979" s="405"/>
      <c r="V979" s="405"/>
      <c r="W979" s="405"/>
      <c r="X979" s="405"/>
      <c r="Y979" s="405"/>
      <c r="Z979" s="405"/>
    </row>
    <row r="980" spans="1:26" ht="13.5" customHeight="1">
      <c r="A980" s="405"/>
      <c r="B980" s="405"/>
      <c r="C980" s="405"/>
      <c r="D980" s="405"/>
      <c r="E980" s="405"/>
      <c r="F980" s="408"/>
      <c r="G980" s="405"/>
      <c r="H980" s="405"/>
      <c r="I980" s="405"/>
      <c r="J980" s="405"/>
      <c r="K980" s="405"/>
      <c r="L980" s="405"/>
      <c r="M980" s="409"/>
      <c r="N980" s="405"/>
      <c r="O980" s="405"/>
      <c r="P980" s="405"/>
      <c r="Q980" s="405"/>
      <c r="R980" s="405"/>
      <c r="S980" s="405"/>
      <c r="T980" s="405"/>
      <c r="U980" s="405"/>
      <c r="V980" s="405"/>
      <c r="W980" s="405"/>
      <c r="X980" s="405"/>
      <c r="Y980" s="405"/>
      <c r="Z980" s="405"/>
    </row>
    <row r="981" spans="1:26" ht="13.5" customHeight="1">
      <c r="A981" s="405"/>
      <c r="B981" s="405"/>
      <c r="C981" s="405"/>
      <c r="D981" s="405"/>
      <c r="E981" s="405"/>
      <c r="F981" s="408"/>
      <c r="G981" s="405"/>
      <c r="H981" s="405"/>
      <c r="I981" s="405"/>
      <c r="J981" s="405"/>
      <c r="K981" s="405"/>
      <c r="L981" s="405"/>
      <c r="M981" s="409"/>
      <c r="N981" s="405"/>
      <c r="O981" s="405"/>
      <c r="P981" s="405"/>
      <c r="Q981" s="405"/>
      <c r="R981" s="405"/>
      <c r="S981" s="405"/>
      <c r="T981" s="405"/>
      <c r="U981" s="405"/>
      <c r="V981" s="405"/>
      <c r="W981" s="405"/>
      <c r="X981" s="405"/>
      <c r="Y981" s="405"/>
      <c r="Z981" s="405"/>
    </row>
    <row r="982" spans="1:26" ht="13.5" customHeight="1">
      <c r="A982" s="405"/>
      <c r="B982" s="405"/>
      <c r="C982" s="405"/>
      <c r="D982" s="405"/>
      <c r="E982" s="405"/>
      <c r="F982" s="408"/>
      <c r="G982" s="405"/>
      <c r="H982" s="405"/>
      <c r="I982" s="405"/>
      <c r="J982" s="405"/>
      <c r="K982" s="405"/>
      <c r="L982" s="405"/>
      <c r="M982" s="409"/>
      <c r="N982" s="405"/>
      <c r="O982" s="405"/>
      <c r="P982" s="405"/>
      <c r="Q982" s="405"/>
      <c r="R982" s="405"/>
      <c r="S982" s="405"/>
      <c r="T982" s="405"/>
      <c r="U982" s="405"/>
      <c r="V982" s="405"/>
      <c r="W982" s="405"/>
      <c r="X982" s="405"/>
      <c r="Y982" s="405"/>
      <c r="Z982" s="405"/>
    </row>
    <row r="983" spans="1:26" ht="13.5" customHeight="1">
      <c r="A983" s="405"/>
      <c r="B983" s="405"/>
      <c r="C983" s="405"/>
      <c r="D983" s="405"/>
      <c r="E983" s="405"/>
      <c r="F983" s="408"/>
      <c r="G983" s="405"/>
      <c r="H983" s="405"/>
      <c r="I983" s="405"/>
      <c r="J983" s="405"/>
      <c r="K983" s="405"/>
      <c r="L983" s="405"/>
      <c r="M983" s="409"/>
      <c r="N983" s="405"/>
      <c r="O983" s="405"/>
      <c r="P983" s="405"/>
      <c r="Q983" s="405"/>
      <c r="R983" s="405"/>
      <c r="S983" s="405"/>
      <c r="T983" s="405"/>
      <c r="U983" s="405"/>
      <c r="V983" s="405"/>
      <c r="W983" s="405"/>
      <c r="X983" s="405"/>
      <c r="Y983" s="405"/>
      <c r="Z983" s="405"/>
    </row>
    <row r="984" spans="1:26" ht="13.5" customHeight="1">
      <c r="A984" s="405"/>
      <c r="B984" s="405"/>
      <c r="C984" s="405"/>
      <c r="D984" s="405"/>
      <c r="E984" s="405"/>
      <c r="F984" s="408"/>
      <c r="G984" s="405"/>
      <c r="H984" s="405"/>
      <c r="I984" s="405"/>
      <c r="J984" s="405"/>
      <c r="K984" s="405"/>
      <c r="L984" s="405"/>
      <c r="M984" s="409"/>
      <c r="N984" s="405"/>
      <c r="O984" s="405"/>
      <c r="P984" s="405"/>
      <c r="Q984" s="405"/>
      <c r="R984" s="405"/>
      <c r="S984" s="405"/>
      <c r="T984" s="405"/>
      <c r="U984" s="405"/>
      <c r="V984" s="405"/>
      <c r="W984" s="405"/>
      <c r="X984" s="405"/>
      <c r="Y984" s="405"/>
      <c r="Z984" s="405"/>
    </row>
    <row r="985" spans="1:26" ht="13.5" customHeight="1">
      <c r="A985" s="405"/>
      <c r="B985" s="405"/>
      <c r="C985" s="405"/>
      <c r="D985" s="405"/>
      <c r="E985" s="405"/>
      <c r="F985" s="408"/>
      <c r="G985" s="405"/>
      <c r="H985" s="405"/>
      <c r="I985" s="405"/>
      <c r="J985" s="405"/>
      <c r="K985" s="405"/>
      <c r="L985" s="405"/>
      <c r="M985" s="409"/>
      <c r="N985" s="405"/>
      <c r="O985" s="405"/>
      <c r="P985" s="405"/>
      <c r="Q985" s="405"/>
      <c r="R985" s="405"/>
      <c r="S985" s="405"/>
      <c r="T985" s="405"/>
      <c r="U985" s="405"/>
      <c r="V985" s="405"/>
      <c r="W985" s="405"/>
      <c r="X985" s="405"/>
      <c r="Y985" s="405"/>
      <c r="Z985" s="405"/>
    </row>
    <row r="986" spans="1:26" ht="13.5" customHeight="1">
      <c r="A986" s="405"/>
      <c r="B986" s="405"/>
      <c r="C986" s="405"/>
      <c r="D986" s="405"/>
      <c r="E986" s="405"/>
      <c r="F986" s="408"/>
      <c r="G986" s="405"/>
      <c r="H986" s="405"/>
      <c r="I986" s="405"/>
      <c r="J986" s="405"/>
      <c r="K986" s="405"/>
      <c r="L986" s="405"/>
      <c r="M986" s="409"/>
      <c r="N986" s="405"/>
      <c r="O986" s="405"/>
      <c r="P986" s="405"/>
      <c r="Q986" s="405"/>
      <c r="R986" s="405"/>
      <c r="S986" s="405"/>
      <c r="T986" s="405"/>
      <c r="U986" s="405"/>
      <c r="V986" s="405"/>
      <c r="W986" s="405"/>
      <c r="X986" s="405"/>
      <c r="Y986" s="405"/>
      <c r="Z986" s="405"/>
    </row>
    <row r="987" spans="1:26" ht="13.5" customHeight="1">
      <c r="A987" s="405"/>
      <c r="B987" s="405"/>
      <c r="C987" s="405"/>
      <c r="D987" s="405"/>
      <c r="E987" s="405"/>
      <c r="F987" s="408"/>
      <c r="G987" s="405"/>
      <c r="H987" s="405"/>
      <c r="I987" s="405"/>
      <c r="J987" s="405"/>
      <c r="K987" s="405"/>
      <c r="L987" s="405"/>
      <c r="M987" s="409"/>
      <c r="N987" s="405"/>
      <c r="O987" s="405"/>
      <c r="P987" s="405"/>
      <c r="Q987" s="405"/>
      <c r="R987" s="405"/>
      <c r="S987" s="405"/>
      <c r="T987" s="405"/>
      <c r="U987" s="405"/>
      <c r="V987" s="405"/>
      <c r="W987" s="405"/>
      <c r="X987" s="405"/>
      <c r="Y987" s="405"/>
      <c r="Z987" s="405"/>
    </row>
    <row r="988" spans="1:26" ht="13.5" customHeight="1">
      <c r="A988" s="405"/>
      <c r="B988" s="405"/>
      <c r="C988" s="405"/>
      <c r="D988" s="405"/>
      <c r="E988" s="405"/>
      <c r="F988" s="408"/>
      <c r="G988" s="405"/>
      <c r="H988" s="405"/>
      <c r="I988" s="405"/>
      <c r="J988" s="405"/>
      <c r="K988" s="405"/>
      <c r="L988" s="405"/>
      <c r="M988" s="409"/>
      <c r="N988" s="405"/>
      <c r="O988" s="405"/>
      <c r="P988" s="405"/>
      <c r="Q988" s="405"/>
      <c r="R988" s="405"/>
      <c r="S988" s="405"/>
      <c r="T988" s="405"/>
      <c r="U988" s="405"/>
      <c r="V988" s="405"/>
      <c r="W988" s="405"/>
      <c r="X988" s="405"/>
      <c r="Y988" s="405"/>
      <c r="Z988" s="405"/>
    </row>
    <row r="989" spans="1:26" ht="13.5" customHeight="1">
      <c r="A989" s="405"/>
      <c r="B989" s="405"/>
      <c r="C989" s="405"/>
      <c r="D989" s="405"/>
      <c r="E989" s="405"/>
      <c r="F989" s="408"/>
      <c r="G989" s="405"/>
      <c r="H989" s="405"/>
      <c r="I989" s="405"/>
      <c r="J989" s="405"/>
      <c r="K989" s="405"/>
      <c r="L989" s="405"/>
      <c r="M989" s="409"/>
      <c r="N989" s="405"/>
      <c r="O989" s="405"/>
      <c r="P989" s="405"/>
      <c r="Q989" s="405"/>
      <c r="R989" s="405"/>
      <c r="S989" s="405"/>
      <c r="T989" s="405"/>
      <c r="U989" s="405"/>
      <c r="V989" s="405"/>
      <c r="W989" s="405"/>
      <c r="X989" s="405"/>
      <c r="Y989" s="405"/>
      <c r="Z989" s="405"/>
    </row>
    <row r="990" spans="1:26" ht="13.5" customHeight="1">
      <c r="A990" s="405"/>
      <c r="B990" s="405"/>
      <c r="C990" s="405"/>
      <c r="D990" s="405"/>
      <c r="E990" s="405"/>
      <c r="F990" s="408"/>
      <c r="G990" s="405"/>
      <c r="H990" s="405"/>
      <c r="I990" s="405"/>
      <c r="J990" s="405"/>
      <c r="K990" s="405"/>
      <c r="L990" s="405"/>
      <c r="M990" s="409"/>
      <c r="N990" s="405"/>
      <c r="O990" s="405"/>
      <c r="P990" s="405"/>
      <c r="Q990" s="405"/>
      <c r="R990" s="405"/>
      <c r="S990" s="405"/>
      <c r="T990" s="405"/>
      <c r="U990" s="405"/>
      <c r="V990" s="405"/>
      <c r="W990" s="405"/>
      <c r="X990" s="405"/>
      <c r="Y990" s="405"/>
      <c r="Z990" s="405"/>
    </row>
    <row r="991" spans="1:26" ht="13.5" customHeight="1">
      <c r="A991" s="405"/>
      <c r="B991" s="405"/>
      <c r="C991" s="405"/>
      <c r="D991" s="405"/>
      <c r="E991" s="405"/>
      <c r="F991" s="408"/>
      <c r="G991" s="405"/>
      <c r="H991" s="405"/>
      <c r="I991" s="405"/>
      <c r="J991" s="405"/>
      <c r="K991" s="405"/>
      <c r="L991" s="405"/>
      <c r="M991" s="409"/>
      <c r="N991" s="405"/>
      <c r="O991" s="405"/>
      <c r="P991" s="405"/>
      <c r="Q991" s="405"/>
      <c r="R991" s="405"/>
      <c r="S991" s="405"/>
      <c r="T991" s="405"/>
      <c r="U991" s="405"/>
      <c r="V991" s="405"/>
      <c r="W991" s="405"/>
      <c r="X991" s="405"/>
      <c r="Y991" s="405"/>
      <c r="Z991" s="405"/>
    </row>
    <row r="992" spans="1:26" ht="13.5" customHeight="1">
      <c r="A992" s="405"/>
      <c r="B992" s="405"/>
      <c r="C992" s="405"/>
      <c r="D992" s="405"/>
      <c r="E992" s="405"/>
      <c r="F992" s="408"/>
      <c r="G992" s="405"/>
      <c r="H992" s="405"/>
      <c r="I992" s="405"/>
      <c r="J992" s="405"/>
      <c r="K992" s="405"/>
      <c r="L992" s="405"/>
      <c r="M992" s="409"/>
      <c r="N992" s="405"/>
      <c r="O992" s="405"/>
      <c r="P992" s="405"/>
      <c r="Q992" s="405"/>
      <c r="R992" s="405"/>
      <c r="S992" s="405"/>
      <c r="T992" s="405"/>
      <c r="U992" s="405"/>
      <c r="V992" s="405"/>
      <c r="W992" s="405"/>
      <c r="X992" s="405"/>
      <c r="Y992" s="405"/>
      <c r="Z992" s="405"/>
    </row>
    <row r="993" spans="1:26" ht="13.5" customHeight="1">
      <c r="A993" s="405"/>
      <c r="B993" s="405"/>
      <c r="C993" s="405"/>
      <c r="D993" s="405"/>
      <c r="E993" s="405"/>
      <c r="F993" s="408"/>
      <c r="G993" s="405"/>
      <c r="H993" s="405"/>
      <c r="I993" s="405"/>
      <c r="J993" s="405"/>
      <c r="K993" s="405"/>
      <c r="L993" s="405"/>
      <c r="M993" s="409"/>
      <c r="N993" s="405"/>
      <c r="O993" s="405"/>
      <c r="P993" s="405"/>
      <c r="Q993" s="405"/>
      <c r="R993" s="405"/>
      <c r="S993" s="405"/>
      <c r="T993" s="405"/>
      <c r="U993" s="405"/>
      <c r="V993" s="405"/>
      <c r="W993" s="405"/>
      <c r="X993" s="405"/>
      <c r="Y993" s="405"/>
      <c r="Z993" s="405"/>
    </row>
    <row r="994" spans="1:26" ht="13.5" customHeight="1">
      <c r="A994" s="405"/>
      <c r="B994" s="405"/>
      <c r="C994" s="405"/>
      <c r="D994" s="405"/>
      <c r="E994" s="405"/>
      <c r="F994" s="408"/>
      <c r="G994" s="405"/>
      <c r="H994" s="405"/>
      <c r="I994" s="405"/>
      <c r="J994" s="405"/>
      <c r="K994" s="405"/>
      <c r="L994" s="405"/>
      <c r="M994" s="409"/>
      <c r="N994" s="405"/>
      <c r="O994" s="405"/>
      <c r="P994" s="405"/>
      <c r="Q994" s="405"/>
      <c r="R994" s="405"/>
      <c r="S994" s="405"/>
      <c r="T994" s="405"/>
      <c r="U994" s="405"/>
      <c r="V994" s="405"/>
      <c r="W994" s="405"/>
      <c r="X994" s="405"/>
      <c r="Y994" s="405"/>
      <c r="Z994" s="405"/>
    </row>
    <row r="995" spans="1:26" ht="13.5" customHeight="1">
      <c r="A995" s="405"/>
      <c r="B995" s="405"/>
      <c r="C995" s="405"/>
      <c r="D995" s="405"/>
      <c r="E995" s="405"/>
      <c r="F995" s="408"/>
      <c r="G995" s="405"/>
      <c r="H995" s="405"/>
      <c r="I995" s="405"/>
      <c r="J995" s="405"/>
      <c r="K995" s="405"/>
      <c r="L995" s="405"/>
      <c r="M995" s="409"/>
      <c r="N995" s="405"/>
      <c r="O995" s="405"/>
      <c r="P995" s="405"/>
      <c r="Q995" s="405"/>
      <c r="R995" s="405"/>
      <c r="S995" s="405"/>
      <c r="T995" s="405"/>
      <c r="U995" s="405"/>
      <c r="V995" s="405"/>
      <c r="W995" s="405"/>
      <c r="X995" s="405"/>
      <c r="Y995" s="405"/>
      <c r="Z995" s="405"/>
    </row>
    <row r="996" spans="1:26" ht="13.5" customHeight="1">
      <c r="A996" s="405"/>
      <c r="B996" s="405"/>
      <c r="C996" s="405"/>
      <c r="D996" s="405"/>
      <c r="E996" s="405"/>
      <c r="F996" s="408"/>
      <c r="G996" s="405"/>
      <c r="H996" s="405"/>
      <c r="I996" s="405"/>
      <c r="J996" s="405"/>
      <c r="K996" s="405"/>
      <c r="L996" s="405"/>
      <c r="M996" s="409"/>
      <c r="N996" s="405"/>
      <c r="O996" s="405"/>
      <c r="P996" s="405"/>
      <c r="Q996" s="405"/>
      <c r="R996" s="405"/>
      <c r="S996" s="405"/>
      <c r="T996" s="405"/>
      <c r="U996" s="405"/>
      <c r="V996" s="405"/>
      <c r="W996" s="405"/>
      <c r="X996" s="405"/>
      <c r="Y996" s="405"/>
      <c r="Z996" s="405"/>
    </row>
    <row r="997" spans="1:26" ht="13.5" customHeight="1">
      <c r="A997" s="405"/>
      <c r="B997" s="405"/>
      <c r="C997" s="405"/>
      <c r="D997" s="405"/>
      <c r="E997" s="405"/>
      <c r="F997" s="408"/>
      <c r="G997" s="405"/>
      <c r="H997" s="405"/>
      <c r="I997" s="405"/>
      <c r="J997" s="405"/>
      <c r="K997" s="405"/>
      <c r="L997" s="405"/>
      <c r="M997" s="409"/>
      <c r="N997" s="405"/>
      <c r="O997" s="405"/>
      <c r="P997" s="405"/>
      <c r="Q997" s="405"/>
      <c r="R997" s="405"/>
      <c r="S997" s="405"/>
      <c r="T997" s="405"/>
      <c r="U997" s="405"/>
      <c r="V997" s="405"/>
      <c r="W997" s="405"/>
      <c r="X997" s="405"/>
      <c r="Y997" s="405"/>
      <c r="Z997" s="405"/>
    </row>
    <row r="998" spans="1:26" ht="13.5" customHeight="1">
      <c r="A998" s="405"/>
      <c r="B998" s="405"/>
      <c r="C998" s="405"/>
      <c r="D998" s="405"/>
      <c r="E998" s="405"/>
      <c r="F998" s="408"/>
      <c r="G998" s="405"/>
      <c r="H998" s="405"/>
      <c r="I998" s="405"/>
      <c r="J998" s="405"/>
      <c r="K998" s="405"/>
      <c r="L998" s="405"/>
      <c r="M998" s="409"/>
      <c r="N998" s="405"/>
      <c r="O998" s="405"/>
      <c r="P998" s="405"/>
      <c r="Q998" s="405"/>
      <c r="R998" s="405"/>
      <c r="S998" s="405"/>
      <c r="T998" s="405"/>
      <c r="U998" s="405"/>
      <c r="V998" s="405"/>
      <c r="W998" s="405"/>
      <c r="X998" s="405"/>
      <c r="Y998" s="405"/>
      <c r="Z998" s="405"/>
    </row>
    <row r="999" spans="1:26" ht="13.5" customHeight="1">
      <c r="A999" s="405"/>
      <c r="B999" s="405"/>
      <c r="C999" s="405"/>
      <c r="D999" s="405"/>
      <c r="E999" s="405"/>
      <c r="F999" s="408"/>
      <c r="G999" s="405"/>
      <c r="H999" s="405"/>
      <c r="I999" s="405"/>
      <c r="J999" s="405"/>
      <c r="K999" s="405"/>
      <c r="L999" s="405"/>
      <c r="M999" s="409"/>
      <c r="N999" s="405"/>
      <c r="O999" s="405"/>
      <c r="P999" s="405"/>
      <c r="Q999" s="405"/>
      <c r="R999" s="405"/>
      <c r="S999" s="405"/>
      <c r="T999" s="405"/>
      <c r="U999" s="405"/>
      <c r="V999" s="405"/>
      <c r="W999" s="405"/>
      <c r="X999" s="405"/>
      <c r="Y999" s="405"/>
      <c r="Z999" s="405"/>
    </row>
    <row r="1000" spans="1:26" ht="13.5" customHeight="1">
      <c r="A1000" s="405"/>
      <c r="B1000" s="405"/>
      <c r="C1000" s="405"/>
      <c r="D1000" s="405"/>
      <c r="E1000" s="405"/>
      <c r="F1000" s="408"/>
      <c r="G1000" s="405"/>
      <c r="H1000" s="405"/>
      <c r="I1000" s="405"/>
      <c r="J1000" s="405"/>
      <c r="K1000" s="405"/>
      <c r="L1000" s="405"/>
      <c r="M1000" s="409"/>
      <c r="N1000" s="405"/>
      <c r="O1000" s="405"/>
      <c r="P1000" s="405"/>
      <c r="Q1000" s="405"/>
      <c r="R1000" s="405"/>
      <c r="S1000" s="405"/>
      <c r="T1000" s="405"/>
      <c r="U1000" s="405"/>
      <c r="V1000" s="405"/>
      <c r="W1000" s="405"/>
      <c r="X1000" s="405"/>
      <c r="Y1000" s="405"/>
      <c r="Z1000" s="405"/>
    </row>
  </sheetData>
  <hyperlinks>
    <hyperlink ref="F55" r:id="rId1" xr:uid="{00000000-0004-0000-1100-000000000000}"/>
    <hyperlink ref="H55" r:id="rId2" xr:uid="{00000000-0004-0000-1100-000001000000}"/>
    <hyperlink ref="F56" r:id="rId3" xr:uid="{00000000-0004-0000-1100-000002000000}"/>
    <hyperlink ref="H56" r:id="rId4" xr:uid="{00000000-0004-0000-1100-000003000000}"/>
    <hyperlink ref="G57" r:id="rId5" xr:uid="{00000000-0004-0000-1100-000004000000}"/>
    <hyperlink ref="H57" r:id="rId6" xr:uid="{00000000-0004-0000-1100-000005000000}"/>
    <hyperlink ref="E58" r:id="rId7" xr:uid="{00000000-0004-0000-1100-000006000000}"/>
    <hyperlink ref="G58" r:id="rId8" xr:uid="{00000000-0004-0000-1100-000007000000}"/>
    <hyperlink ref="H58" r:id="rId9" xr:uid="{00000000-0004-0000-1100-000008000000}"/>
  </hyperlinks>
  <pageMargins left="0.78749999999999998" right="0.78749999999999998" top="1.052777777777778" bottom="1.052777777777778" header="0" footer="0"/>
  <pageSetup paperSize="9" orientation="portrait"/>
  <headerFooter>
    <oddHeader>&amp;C&amp;A</oddHeader>
    <oddFooter>&amp;CSeite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
  <sheetViews>
    <sheetView topLeftCell="C1" workbookViewId="0">
      <selection activeCell="M1" sqref="M1:M1048576"/>
    </sheetView>
  </sheetViews>
  <sheetFormatPr defaultColWidth="8.81640625" defaultRowHeight="14.5"/>
  <cols>
    <col min="1" max="1" width="30.6328125" style="623" customWidth="1"/>
    <col min="2" max="2" width="35.6328125" style="462" customWidth="1"/>
    <col min="3" max="4" width="20.6328125" style="623" customWidth="1"/>
    <col min="5" max="5" width="18.6328125" style="623" customWidth="1"/>
    <col min="6" max="6" width="35.6328125" style="623" customWidth="1"/>
    <col min="7" max="7" width="15.6328125" style="623" customWidth="1"/>
    <col min="8" max="8" width="18.6328125" style="623" customWidth="1"/>
    <col min="9" max="12" width="15.6328125" style="462" customWidth="1"/>
    <col min="13" max="13" width="20.6328125" style="623" customWidth="1"/>
    <col min="14" max="14" width="20.6328125" style="462" customWidth="1"/>
    <col min="15" max="15" width="30.6328125" style="462" customWidth="1"/>
    <col min="16" max="16" width="8.81640625" style="462" customWidth="1"/>
    <col min="17" max="16384" width="8.81640625" style="462"/>
  </cols>
  <sheetData>
    <row r="1" spans="1:15" ht="29">
      <c r="A1" s="621" t="s">
        <v>6</v>
      </c>
      <c r="B1" s="479" t="s">
        <v>7</v>
      </c>
      <c r="C1" s="621" t="s">
        <v>8</v>
      </c>
      <c r="D1" s="621" t="s">
        <v>9</v>
      </c>
      <c r="E1" s="621" t="s">
        <v>10</v>
      </c>
      <c r="F1" s="621" t="s">
        <v>11</v>
      </c>
      <c r="G1" s="621" t="s">
        <v>12</v>
      </c>
      <c r="H1" s="621" t="s">
        <v>13</v>
      </c>
      <c r="I1" s="479" t="s">
        <v>14</v>
      </c>
      <c r="J1" s="479" t="s">
        <v>15</v>
      </c>
      <c r="K1" s="479" t="s">
        <v>16</v>
      </c>
      <c r="L1" s="479" t="s">
        <v>17</v>
      </c>
      <c r="M1" s="621" t="s">
        <v>18</v>
      </c>
      <c r="N1" s="479" t="s">
        <v>19</v>
      </c>
      <c r="O1" s="479" t="s">
        <v>20</v>
      </c>
    </row>
    <row r="2" spans="1:15" ht="29">
      <c r="A2" s="622" t="s">
        <v>21</v>
      </c>
      <c r="B2" s="480" t="s">
        <v>22</v>
      </c>
      <c r="C2" s="622" t="s">
        <v>23</v>
      </c>
      <c r="D2" s="622" t="s">
        <v>24</v>
      </c>
      <c r="E2" s="622" t="s">
        <v>25</v>
      </c>
      <c r="F2" s="622" t="s">
        <v>26</v>
      </c>
      <c r="G2" s="622" t="s">
        <v>27</v>
      </c>
      <c r="H2" s="622" t="s">
        <v>28</v>
      </c>
      <c r="I2" s="480">
        <v>0.8</v>
      </c>
      <c r="J2" s="480">
        <v>2023</v>
      </c>
      <c r="K2" s="480">
        <v>0.6</v>
      </c>
      <c r="L2" s="480">
        <v>2027</v>
      </c>
      <c r="M2" s="622" t="s">
        <v>29</v>
      </c>
      <c r="N2" s="480" t="s">
        <v>30</v>
      </c>
      <c r="O2" s="480" t="s">
        <v>31</v>
      </c>
    </row>
    <row r="3" spans="1:15" ht="29">
      <c r="A3" s="622" t="s">
        <v>32</v>
      </c>
      <c r="B3" s="480" t="s">
        <v>33</v>
      </c>
      <c r="C3" s="622" t="s">
        <v>34</v>
      </c>
      <c r="D3" s="622" t="s">
        <v>35</v>
      </c>
      <c r="E3" s="622" t="s">
        <v>36</v>
      </c>
      <c r="F3" s="622" t="s">
        <v>37</v>
      </c>
      <c r="G3" s="622" t="s">
        <v>27</v>
      </c>
      <c r="H3" s="622" t="s">
        <v>38</v>
      </c>
      <c r="I3" s="480">
        <v>5</v>
      </c>
      <c r="J3" s="480">
        <v>2023</v>
      </c>
      <c r="K3" s="480">
        <v>15</v>
      </c>
      <c r="L3" s="480">
        <v>2026</v>
      </c>
      <c r="M3" s="622" t="s">
        <v>29</v>
      </c>
      <c r="N3" s="480" t="s">
        <v>39</v>
      </c>
      <c r="O3" s="480" t="s">
        <v>40</v>
      </c>
    </row>
    <row r="4" spans="1:15" ht="29">
      <c r="A4" s="622" t="s">
        <v>41</v>
      </c>
      <c r="B4" s="480" t="s">
        <v>42</v>
      </c>
      <c r="C4" s="622" t="s">
        <v>43</v>
      </c>
      <c r="D4" s="622" t="s">
        <v>44</v>
      </c>
      <c r="E4" s="622" t="s">
        <v>45</v>
      </c>
      <c r="F4" s="622" t="s">
        <v>46</v>
      </c>
      <c r="G4" s="622" t="s">
        <v>47</v>
      </c>
      <c r="H4" s="622" t="s">
        <v>48</v>
      </c>
      <c r="I4" s="480">
        <v>2</v>
      </c>
      <c r="J4" s="480">
        <v>2023</v>
      </c>
      <c r="K4" s="480">
        <v>6</v>
      </c>
      <c r="L4" s="480">
        <v>2025</v>
      </c>
      <c r="M4" s="622" t="s">
        <v>29</v>
      </c>
      <c r="N4" s="480" t="s">
        <v>49</v>
      </c>
      <c r="O4" s="480" t="s">
        <v>50</v>
      </c>
    </row>
  </sheetData>
  <dataValidations count="3">
    <dataValidation type="list" allowBlank="1" showInputMessage="1" showErrorMessage="1" sqref="M2:M201" xr:uid="{00000000-0002-0000-0100-000000000000}">
      <formula1>Freq_List</formula1>
    </dataValidation>
    <dataValidation type="list" allowBlank="1" showInputMessage="1" showErrorMessage="1" sqref="G2:G201" xr:uid="{00000000-0002-0000-0100-000001000000}">
      <formula1>KPIType_List</formula1>
    </dataValidation>
    <dataValidation type="list" allowBlank="1" showInputMessage="1" showErrorMessage="1" sqref="C2:C201" xr:uid="{00000000-0002-0000-0100-000002000000}">
      <formula1>ESG_List</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01"/>
  <sheetViews>
    <sheetView workbookViewId="0">
      <selection activeCell="J1" activeCellId="9" sqref="A1:A1048576 B1:B1048576 C1:C1048576 D1:D1048576 E1:E1048576 F1:F1048576 G1:G1048576 H1:H1048576 I1:I1048576 J1:J1048576"/>
    </sheetView>
  </sheetViews>
  <sheetFormatPr defaultColWidth="8.81640625" defaultRowHeight="14.5"/>
  <cols>
    <col min="1" max="1" width="10.6328125" style="623" customWidth="1"/>
    <col min="2" max="2" width="35.6328125" style="623" customWidth="1"/>
    <col min="3" max="3" width="30.6328125" style="623" customWidth="1"/>
    <col min="4" max="6" width="15.6328125" style="623" customWidth="1"/>
    <col min="7" max="7" width="15.6328125" style="626" customWidth="1"/>
    <col min="8" max="9" width="15.6328125" style="623" customWidth="1"/>
    <col min="10" max="10" width="40.6328125" style="623" customWidth="1"/>
    <col min="11" max="11" width="8.81640625" style="462" customWidth="1"/>
    <col min="12" max="16384" width="8.81640625" style="462"/>
  </cols>
  <sheetData>
    <row r="1" spans="1:10">
      <c r="A1" s="624" t="s">
        <v>51</v>
      </c>
      <c r="B1" s="624" t="s">
        <v>11</v>
      </c>
      <c r="C1" s="624" t="s">
        <v>6</v>
      </c>
      <c r="D1" s="624" t="s">
        <v>52</v>
      </c>
      <c r="E1" s="624" t="s">
        <v>53</v>
      </c>
      <c r="F1" s="624" t="s">
        <v>54</v>
      </c>
      <c r="G1" s="624" t="s">
        <v>55</v>
      </c>
      <c r="H1" s="624" t="s">
        <v>56</v>
      </c>
      <c r="I1" s="624" t="s">
        <v>57</v>
      </c>
      <c r="J1" s="624" t="s">
        <v>58</v>
      </c>
    </row>
    <row r="2" spans="1:10">
      <c r="A2" s="622" t="s">
        <v>59</v>
      </c>
      <c r="B2" s="622" t="s">
        <v>26</v>
      </c>
      <c r="C2" s="622" t="str">
        <f>IFERROR(INDEX('I1. Impact_Plan'!$A$2:$A$200, MATCH(B2, 'I1. Impact_Plan'!$F$2:$F$200, 0)), "")</f>
        <v>Energy efficiency in SMEs</v>
      </c>
      <c r="D2" s="622">
        <v>0.75</v>
      </c>
      <c r="E2" s="622">
        <v>0.78</v>
      </c>
      <c r="F2" s="622">
        <f t="shared" ref="F2:F33" si="0">IF(OR(D2="",E2=""),"",E2-D2)</f>
        <v>3.0000000000000027E-2</v>
      </c>
      <c r="G2" s="625">
        <f t="shared" ref="G2:G33" si="1">IF(OR(D2="",E2="",D2=0),"",E2/D2-1)</f>
        <v>4.0000000000000036E-2</v>
      </c>
      <c r="H2" s="622" t="str">
        <f t="shared" ref="H2:H33" si="2">IF(G2="","",IF(G2&gt;=-0.05,"On Track",IF(G2&gt;=-0.2,"At Risk","Off Track")))</f>
        <v>On Track</v>
      </c>
      <c r="I2" s="622" t="s">
        <v>60</v>
      </c>
      <c r="J2" s="622" t="s">
        <v>61</v>
      </c>
    </row>
    <row r="3" spans="1:10">
      <c r="A3" s="622" t="s">
        <v>62</v>
      </c>
      <c r="B3" s="622" t="s">
        <v>26</v>
      </c>
      <c r="C3" s="622" t="str">
        <f>IFERROR(INDEX('I1. Impact_Plan'!$A$2:$A$200, MATCH(B3, 'I1. Impact_Plan'!$F$2:$F$200, 0)), "")</f>
        <v>Energy efficiency in SMEs</v>
      </c>
      <c r="D3" s="622">
        <v>0.7</v>
      </c>
      <c r="E3" s="622">
        <v>0.68</v>
      </c>
      <c r="F3" s="622">
        <f t="shared" si="0"/>
        <v>-1.9999999999999907E-2</v>
      </c>
      <c r="G3" s="625">
        <f t="shared" si="1"/>
        <v>-2.857142857142847E-2</v>
      </c>
      <c r="H3" s="622" t="str">
        <f t="shared" si="2"/>
        <v>On Track</v>
      </c>
      <c r="I3" s="622" t="s">
        <v>63</v>
      </c>
      <c r="J3" s="622" t="s">
        <v>64</v>
      </c>
    </row>
    <row r="4" spans="1:10" ht="29">
      <c r="A4" s="622" t="s">
        <v>59</v>
      </c>
      <c r="B4" s="622" t="s">
        <v>37</v>
      </c>
      <c r="C4" s="622" t="str">
        <f>IFERROR(INDEX('I1. Impact_Plan'!$A$2:$A$200, MATCH(B4, 'I1. Impact_Plan'!$F$2:$F$200, 0)), "")</f>
        <v>Inclusive employment</v>
      </c>
      <c r="D4" s="622">
        <v>8</v>
      </c>
      <c r="E4" s="622">
        <v>9</v>
      </c>
      <c r="F4" s="622">
        <f t="shared" si="0"/>
        <v>1</v>
      </c>
      <c r="G4" s="625">
        <f t="shared" si="1"/>
        <v>0.125</v>
      </c>
      <c r="H4" s="622" t="str">
        <f t="shared" si="2"/>
        <v>On Track</v>
      </c>
      <c r="I4" s="622" t="s">
        <v>65</v>
      </c>
      <c r="J4" s="622" t="s">
        <v>66</v>
      </c>
    </row>
    <row r="5" spans="1:10" ht="29">
      <c r="A5" s="622" t="s">
        <v>59</v>
      </c>
      <c r="B5" s="622" t="s">
        <v>46</v>
      </c>
      <c r="C5" s="622" t="str">
        <f>IFERROR(INDEX('I1. Impact_Plan'!$A$2:$A$200, MATCH(B5, 'I1. Impact_Plan'!$F$2:$F$200, 0)), "")</f>
        <v>Transparency &amp; stakeholder engagement</v>
      </c>
      <c r="D5" s="622">
        <v>3</v>
      </c>
      <c r="E5" s="622">
        <v>4</v>
      </c>
      <c r="F5" s="622">
        <f t="shared" si="0"/>
        <v>1</v>
      </c>
      <c r="G5" s="625">
        <f t="shared" si="1"/>
        <v>0.33333333333333326</v>
      </c>
      <c r="H5" s="622" t="str">
        <f t="shared" si="2"/>
        <v>On Track</v>
      </c>
      <c r="I5" s="622" t="s">
        <v>67</v>
      </c>
      <c r="J5" s="622" t="s">
        <v>68</v>
      </c>
    </row>
    <row r="6" spans="1:10">
      <c r="C6" s="622" t="str">
        <f>IFERROR(INDEX('I1. Impact_Plan'!$A$2:$A$200, MATCH(B6, 'I1. Impact_Plan'!$F$2:$F$200, 0)), "")</f>
        <v/>
      </c>
      <c r="F6" s="622" t="str">
        <f t="shared" si="0"/>
        <v/>
      </c>
      <c r="G6" s="625" t="str">
        <f t="shared" si="1"/>
        <v/>
      </c>
      <c r="H6" s="622" t="str">
        <f t="shared" si="2"/>
        <v/>
      </c>
    </row>
    <row r="7" spans="1:10">
      <c r="C7" s="622" t="str">
        <f>IFERROR(INDEX('I1. Impact_Plan'!$A$2:$A$200, MATCH(B7, 'I1. Impact_Plan'!$F$2:$F$200, 0)), "")</f>
        <v/>
      </c>
      <c r="F7" s="622" t="str">
        <f t="shared" si="0"/>
        <v/>
      </c>
      <c r="G7" s="625" t="str">
        <f t="shared" si="1"/>
        <v/>
      </c>
      <c r="H7" s="622" t="str">
        <f t="shared" si="2"/>
        <v/>
      </c>
    </row>
    <row r="8" spans="1:10">
      <c r="C8" s="622" t="str">
        <f>IFERROR(INDEX('I1. Impact_Plan'!$A$2:$A$200, MATCH(B8, 'I1. Impact_Plan'!$F$2:$F$200, 0)), "")</f>
        <v/>
      </c>
      <c r="F8" s="622" t="str">
        <f t="shared" si="0"/>
        <v/>
      </c>
      <c r="G8" s="625" t="str">
        <f t="shared" si="1"/>
        <v/>
      </c>
      <c r="H8" s="622" t="str">
        <f t="shared" si="2"/>
        <v/>
      </c>
    </row>
    <row r="9" spans="1:10">
      <c r="C9" s="622" t="str">
        <f>IFERROR(INDEX('I1. Impact_Plan'!$A$2:$A$200, MATCH(B9, 'I1. Impact_Plan'!$F$2:$F$200, 0)), "")</f>
        <v/>
      </c>
      <c r="F9" s="622" t="str">
        <f t="shared" si="0"/>
        <v/>
      </c>
      <c r="G9" s="625" t="str">
        <f t="shared" si="1"/>
        <v/>
      </c>
      <c r="H9" s="622" t="str">
        <f t="shared" si="2"/>
        <v/>
      </c>
    </row>
    <row r="10" spans="1:10">
      <c r="C10" s="622" t="str">
        <f>IFERROR(INDEX('I1. Impact_Plan'!$A$2:$A$200, MATCH(B10, 'I1. Impact_Plan'!$F$2:$F$200, 0)), "")</f>
        <v/>
      </c>
      <c r="F10" s="622" t="str">
        <f t="shared" si="0"/>
        <v/>
      </c>
      <c r="G10" s="625" t="str">
        <f t="shared" si="1"/>
        <v/>
      </c>
      <c r="H10" s="622" t="str">
        <f t="shared" si="2"/>
        <v/>
      </c>
    </row>
    <row r="11" spans="1:10">
      <c r="C11" s="622" t="str">
        <f>IFERROR(INDEX('I1. Impact_Plan'!$A$2:$A$200, MATCH(B11, 'I1. Impact_Plan'!$F$2:$F$200, 0)), "")</f>
        <v/>
      </c>
      <c r="F11" s="622" t="str">
        <f t="shared" si="0"/>
        <v/>
      </c>
      <c r="G11" s="625" t="str">
        <f t="shared" si="1"/>
        <v/>
      </c>
      <c r="H11" s="622" t="str">
        <f t="shared" si="2"/>
        <v/>
      </c>
    </row>
    <row r="12" spans="1:10">
      <c r="C12" s="622" t="str">
        <f>IFERROR(INDEX('I1. Impact_Plan'!$A$2:$A$200, MATCH(B12, 'I1. Impact_Plan'!$F$2:$F$200, 0)), "")</f>
        <v/>
      </c>
      <c r="F12" s="622" t="str">
        <f t="shared" si="0"/>
        <v/>
      </c>
      <c r="G12" s="625" t="str">
        <f t="shared" si="1"/>
        <v/>
      </c>
      <c r="H12" s="622" t="str">
        <f t="shared" si="2"/>
        <v/>
      </c>
    </row>
    <row r="13" spans="1:10">
      <c r="C13" s="622" t="str">
        <f>IFERROR(INDEX('I1. Impact_Plan'!$A$2:$A$200, MATCH(B13, 'I1. Impact_Plan'!$F$2:$F$200, 0)), "")</f>
        <v/>
      </c>
      <c r="F13" s="622" t="str">
        <f t="shared" si="0"/>
        <v/>
      </c>
      <c r="G13" s="625" t="str">
        <f t="shared" si="1"/>
        <v/>
      </c>
      <c r="H13" s="622" t="str">
        <f t="shared" si="2"/>
        <v/>
      </c>
    </row>
    <row r="14" spans="1:10">
      <c r="C14" s="622" t="str">
        <f>IFERROR(INDEX('I1. Impact_Plan'!$A$2:$A$200, MATCH(B14, 'I1. Impact_Plan'!$F$2:$F$200, 0)), "")</f>
        <v/>
      </c>
      <c r="F14" s="622" t="str">
        <f t="shared" si="0"/>
        <v/>
      </c>
      <c r="G14" s="625" t="str">
        <f t="shared" si="1"/>
        <v/>
      </c>
      <c r="H14" s="622" t="str">
        <f t="shared" si="2"/>
        <v/>
      </c>
    </row>
    <row r="15" spans="1:10">
      <c r="C15" s="622" t="str">
        <f>IFERROR(INDEX('I1. Impact_Plan'!$A$2:$A$200, MATCH(B15, 'I1. Impact_Plan'!$F$2:$F$200, 0)), "")</f>
        <v/>
      </c>
      <c r="F15" s="622" t="str">
        <f t="shared" si="0"/>
        <v/>
      </c>
      <c r="G15" s="625" t="str">
        <f t="shared" si="1"/>
        <v/>
      </c>
      <c r="H15" s="622" t="str">
        <f t="shared" si="2"/>
        <v/>
      </c>
    </row>
    <row r="16" spans="1:10">
      <c r="C16" s="622" t="str">
        <f>IFERROR(INDEX('I1. Impact_Plan'!$A$2:$A$200, MATCH(B16, 'I1. Impact_Plan'!$F$2:$F$200, 0)), "")</f>
        <v/>
      </c>
      <c r="F16" s="622" t="str">
        <f t="shared" si="0"/>
        <v/>
      </c>
      <c r="G16" s="625" t="str">
        <f t="shared" si="1"/>
        <v/>
      </c>
      <c r="H16" s="622" t="str">
        <f t="shared" si="2"/>
        <v/>
      </c>
    </row>
    <row r="17" spans="3:8">
      <c r="C17" s="622" t="str">
        <f>IFERROR(INDEX('I1. Impact_Plan'!$A$2:$A$200, MATCH(B17, 'I1. Impact_Plan'!$F$2:$F$200, 0)), "")</f>
        <v/>
      </c>
      <c r="F17" s="622" t="str">
        <f t="shared" si="0"/>
        <v/>
      </c>
      <c r="G17" s="625" t="str">
        <f t="shared" si="1"/>
        <v/>
      </c>
      <c r="H17" s="622" t="str">
        <f t="shared" si="2"/>
        <v/>
      </c>
    </row>
    <row r="18" spans="3:8">
      <c r="C18" s="622" t="str">
        <f>IFERROR(INDEX('I1. Impact_Plan'!$A$2:$A$200, MATCH(B18, 'I1. Impact_Plan'!$F$2:$F$200, 0)), "")</f>
        <v/>
      </c>
      <c r="F18" s="622" t="str">
        <f t="shared" si="0"/>
        <v/>
      </c>
      <c r="G18" s="625" t="str">
        <f t="shared" si="1"/>
        <v/>
      </c>
      <c r="H18" s="622" t="str">
        <f t="shared" si="2"/>
        <v/>
      </c>
    </row>
    <row r="19" spans="3:8">
      <c r="C19" s="622" t="str">
        <f>IFERROR(INDEX('I1. Impact_Plan'!$A$2:$A$200, MATCH(B19, 'I1. Impact_Plan'!$F$2:$F$200, 0)), "")</f>
        <v/>
      </c>
      <c r="F19" s="622" t="str">
        <f t="shared" si="0"/>
        <v/>
      </c>
      <c r="G19" s="625" t="str">
        <f t="shared" si="1"/>
        <v/>
      </c>
      <c r="H19" s="622" t="str">
        <f t="shared" si="2"/>
        <v/>
      </c>
    </row>
    <row r="20" spans="3:8">
      <c r="C20" s="622" t="str">
        <f>IFERROR(INDEX('I1. Impact_Plan'!$A$2:$A$200, MATCH(B20, 'I1. Impact_Plan'!$F$2:$F$200, 0)), "")</f>
        <v/>
      </c>
      <c r="F20" s="622" t="str">
        <f t="shared" si="0"/>
        <v/>
      </c>
      <c r="G20" s="625" t="str">
        <f t="shared" si="1"/>
        <v/>
      </c>
      <c r="H20" s="622" t="str">
        <f t="shared" si="2"/>
        <v/>
      </c>
    </row>
    <row r="21" spans="3:8">
      <c r="C21" s="622" t="str">
        <f>IFERROR(INDEX('I1. Impact_Plan'!$A$2:$A$200, MATCH(B21, 'I1. Impact_Plan'!$F$2:$F$200, 0)), "")</f>
        <v/>
      </c>
      <c r="F21" s="622" t="str">
        <f t="shared" si="0"/>
        <v/>
      </c>
      <c r="G21" s="625" t="str">
        <f t="shared" si="1"/>
        <v/>
      </c>
      <c r="H21" s="622" t="str">
        <f t="shared" si="2"/>
        <v/>
      </c>
    </row>
    <row r="22" spans="3:8">
      <c r="C22" s="622" t="str">
        <f>IFERROR(INDEX('I1. Impact_Plan'!$A$2:$A$200, MATCH(B22, 'I1. Impact_Plan'!$F$2:$F$200, 0)), "")</f>
        <v/>
      </c>
      <c r="F22" s="622" t="str">
        <f t="shared" si="0"/>
        <v/>
      </c>
      <c r="G22" s="625" t="str">
        <f t="shared" si="1"/>
        <v/>
      </c>
      <c r="H22" s="622" t="str">
        <f t="shared" si="2"/>
        <v/>
      </c>
    </row>
    <row r="23" spans="3:8">
      <c r="C23" s="622" t="str">
        <f>IFERROR(INDEX('I1. Impact_Plan'!$A$2:$A$200, MATCH(B23, 'I1. Impact_Plan'!$F$2:$F$200, 0)), "")</f>
        <v/>
      </c>
      <c r="F23" s="622" t="str">
        <f t="shared" si="0"/>
        <v/>
      </c>
      <c r="G23" s="625" t="str">
        <f t="shared" si="1"/>
        <v/>
      </c>
      <c r="H23" s="622" t="str">
        <f t="shared" si="2"/>
        <v/>
      </c>
    </row>
    <row r="24" spans="3:8">
      <c r="C24" s="622" t="str">
        <f>IFERROR(INDEX('I1. Impact_Plan'!$A$2:$A$200, MATCH(B24, 'I1. Impact_Plan'!$F$2:$F$200, 0)), "")</f>
        <v/>
      </c>
      <c r="F24" s="622" t="str">
        <f t="shared" si="0"/>
        <v/>
      </c>
      <c r="G24" s="625" t="str">
        <f t="shared" si="1"/>
        <v/>
      </c>
      <c r="H24" s="622" t="str">
        <f t="shared" si="2"/>
        <v/>
      </c>
    </row>
    <row r="25" spans="3:8">
      <c r="C25" s="622" t="str">
        <f>IFERROR(INDEX('I1. Impact_Plan'!$A$2:$A$200, MATCH(B25, 'I1. Impact_Plan'!$F$2:$F$200, 0)), "")</f>
        <v/>
      </c>
      <c r="F25" s="622" t="str">
        <f t="shared" si="0"/>
        <v/>
      </c>
      <c r="G25" s="625" t="str">
        <f t="shared" si="1"/>
        <v/>
      </c>
      <c r="H25" s="622" t="str">
        <f t="shared" si="2"/>
        <v/>
      </c>
    </row>
    <row r="26" spans="3:8">
      <c r="C26" s="622" t="str">
        <f>IFERROR(INDEX('I1. Impact_Plan'!$A$2:$A$200, MATCH(B26, 'I1. Impact_Plan'!$F$2:$F$200, 0)), "")</f>
        <v/>
      </c>
      <c r="F26" s="622" t="str">
        <f t="shared" si="0"/>
        <v/>
      </c>
      <c r="G26" s="625" t="str">
        <f t="shared" si="1"/>
        <v/>
      </c>
      <c r="H26" s="622" t="str">
        <f t="shared" si="2"/>
        <v/>
      </c>
    </row>
    <row r="27" spans="3:8">
      <c r="C27" s="622" t="str">
        <f>IFERROR(INDEX('I1. Impact_Plan'!$A$2:$A$200, MATCH(B27, 'I1. Impact_Plan'!$F$2:$F$200, 0)), "")</f>
        <v/>
      </c>
      <c r="F27" s="622" t="str">
        <f t="shared" si="0"/>
        <v/>
      </c>
      <c r="G27" s="625" t="str">
        <f t="shared" si="1"/>
        <v/>
      </c>
      <c r="H27" s="622" t="str">
        <f t="shared" si="2"/>
        <v/>
      </c>
    </row>
    <row r="28" spans="3:8">
      <c r="C28" s="622" t="str">
        <f>IFERROR(INDEX('I1. Impact_Plan'!$A$2:$A$200, MATCH(B28, 'I1. Impact_Plan'!$F$2:$F$200, 0)), "")</f>
        <v/>
      </c>
      <c r="F28" s="622" t="str">
        <f t="shared" si="0"/>
        <v/>
      </c>
      <c r="G28" s="625" t="str">
        <f t="shared" si="1"/>
        <v/>
      </c>
      <c r="H28" s="622" t="str">
        <f t="shared" si="2"/>
        <v/>
      </c>
    </row>
    <row r="29" spans="3:8">
      <c r="C29" s="622" t="str">
        <f>IFERROR(INDEX('I1. Impact_Plan'!$A$2:$A$200, MATCH(B29, 'I1. Impact_Plan'!$F$2:$F$200, 0)), "")</f>
        <v/>
      </c>
      <c r="F29" s="622" t="str">
        <f t="shared" si="0"/>
        <v/>
      </c>
      <c r="G29" s="625" t="str">
        <f t="shared" si="1"/>
        <v/>
      </c>
      <c r="H29" s="622" t="str">
        <f t="shared" si="2"/>
        <v/>
      </c>
    </row>
    <row r="30" spans="3:8">
      <c r="C30" s="622" t="str">
        <f>IFERROR(INDEX('I1. Impact_Plan'!$A$2:$A$200, MATCH(B30, 'I1. Impact_Plan'!$F$2:$F$200, 0)), "")</f>
        <v/>
      </c>
      <c r="F30" s="622" t="str">
        <f t="shared" si="0"/>
        <v/>
      </c>
      <c r="G30" s="625" t="str">
        <f t="shared" si="1"/>
        <v/>
      </c>
      <c r="H30" s="622" t="str">
        <f t="shared" si="2"/>
        <v/>
      </c>
    </row>
    <row r="31" spans="3:8">
      <c r="C31" s="622" t="str">
        <f>IFERROR(INDEX('I1. Impact_Plan'!$A$2:$A$200, MATCH(B31, 'I1. Impact_Plan'!$F$2:$F$200, 0)), "")</f>
        <v/>
      </c>
      <c r="F31" s="622" t="str">
        <f t="shared" si="0"/>
        <v/>
      </c>
      <c r="G31" s="625" t="str">
        <f t="shared" si="1"/>
        <v/>
      </c>
      <c r="H31" s="622" t="str">
        <f t="shared" si="2"/>
        <v/>
      </c>
    </row>
    <row r="32" spans="3:8">
      <c r="C32" s="622" t="str">
        <f>IFERROR(INDEX('I1. Impact_Plan'!$A$2:$A$200, MATCH(B32, 'I1. Impact_Plan'!$F$2:$F$200, 0)), "")</f>
        <v/>
      </c>
      <c r="F32" s="622" t="str">
        <f t="shared" si="0"/>
        <v/>
      </c>
      <c r="G32" s="625" t="str">
        <f t="shared" si="1"/>
        <v/>
      </c>
      <c r="H32" s="622" t="str">
        <f t="shared" si="2"/>
        <v/>
      </c>
    </row>
    <row r="33" spans="3:8">
      <c r="C33" s="622" t="str">
        <f>IFERROR(INDEX('I1. Impact_Plan'!$A$2:$A$200, MATCH(B33, 'I1. Impact_Plan'!$F$2:$F$200, 0)), "")</f>
        <v/>
      </c>
      <c r="F33" s="622" t="str">
        <f t="shared" si="0"/>
        <v/>
      </c>
      <c r="G33" s="625" t="str">
        <f t="shared" si="1"/>
        <v/>
      </c>
      <c r="H33" s="622" t="str">
        <f t="shared" si="2"/>
        <v/>
      </c>
    </row>
    <row r="34" spans="3:8">
      <c r="C34" s="622" t="str">
        <f>IFERROR(INDEX('I1. Impact_Plan'!$A$2:$A$200, MATCH(B34, 'I1. Impact_Plan'!$F$2:$F$200, 0)), "")</f>
        <v/>
      </c>
      <c r="F34" s="622" t="str">
        <f t="shared" ref="F34:F65" si="3">IF(OR(D34="",E34=""),"",E34-D34)</f>
        <v/>
      </c>
      <c r="G34" s="625" t="str">
        <f t="shared" ref="G34:G65" si="4">IF(OR(D34="",E34="",D34=0),"",E34/D34-1)</f>
        <v/>
      </c>
      <c r="H34" s="622" t="str">
        <f t="shared" ref="H34:H65" si="5">IF(G34="","",IF(G34&gt;=-0.05,"On Track",IF(G34&gt;=-0.2,"At Risk","Off Track")))</f>
        <v/>
      </c>
    </row>
    <row r="35" spans="3:8">
      <c r="C35" s="622" t="str">
        <f>IFERROR(INDEX('I1. Impact_Plan'!$A$2:$A$200, MATCH(B35, 'I1. Impact_Plan'!$F$2:$F$200, 0)), "")</f>
        <v/>
      </c>
      <c r="F35" s="622" t="str">
        <f t="shared" si="3"/>
        <v/>
      </c>
      <c r="G35" s="625" t="str">
        <f t="shared" si="4"/>
        <v/>
      </c>
      <c r="H35" s="622" t="str">
        <f t="shared" si="5"/>
        <v/>
      </c>
    </row>
    <row r="36" spans="3:8">
      <c r="C36" s="622" t="str">
        <f>IFERROR(INDEX('I1. Impact_Plan'!$A$2:$A$200, MATCH(B36, 'I1. Impact_Plan'!$F$2:$F$200, 0)), "")</f>
        <v/>
      </c>
      <c r="F36" s="622" t="str">
        <f t="shared" si="3"/>
        <v/>
      </c>
      <c r="G36" s="625" t="str">
        <f t="shared" si="4"/>
        <v/>
      </c>
      <c r="H36" s="622" t="str">
        <f t="shared" si="5"/>
        <v/>
      </c>
    </row>
    <row r="37" spans="3:8">
      <c r="C37" s="622" t="str">
        <f>IFERROR(INDEX('I1. Impact_Plan'!$A$2:$A$200, MATCH(B37, 'I1. Impact_Plan'!$F$2:$F$200, 0)), "")</f>
        <v/>
      </c>
      <c r="F37" s="622" t="str">
        <f t="shared" si="3"/>
        <v/>
      </c>
      <c r="G37" s="625" t="str">
        <f t="shared" si="4"/>
        <v/>
      </c>
      <c r="H37" s="622" t="str">
        <f t="shared" si="5"/>
        <v/>
      </c>
    </row>
    <row r="38" spans="3:8">
      <c r="C38" s="622" t="str">
        <f>IFERROR(INDEX('I1. Impact_Plan'!$A$2:$A$200, MATCH(B38, 'I1. Impact_Plan'!$F$2:$F$200, 0)), "")</f>
        <v/>
      </c>
      <c r="F38" s="622" t="str">
        <f t="shared" si="3"/>
        <v/>
      </c>
      <c r="G38" s="625" t="str">
        <f t="shared" si="4"/>
        <v/>
      </c>
      <c r="H38" s="622" t="str">
        <f t="shared" si="5"/>
        <v/>
      </c>
    </row>
    <row r="39" spans="3:8">
      <c r="C39" s="622" t="str">
        <f>IFERROR(INDEX('I1. Impact_Plan'!$A$2:$A$200, MATCH(B39, 'I1. Impact_Plan'!$F$2:$F$200, 0)), "")</f>
        <v/>
      </c>
      <c r="F39" s="622" t="str">
        <f t="shared" si="3"/>
        <v/>
      </c>
      <c r="G39" s="625" t="str">
        <f t="shared" si="4"/>
        <v/>
      </c>
      <c r="H39" s="622" t="str">
        <f t="shared" si="5"/>
        <v/>
      </c>
    </row>
    <row r="40" spans="3:8">
      <c r="C40" s="622" t="str">
        <f>IFERROR(INDEX('I1. Impact_Plan'!$A$2:$A$200, MATCH(B40, 'I1. Impact_Plan'!$F$2:$F$200, 0)), "")</f>
        <v/>
      </c>
      <c r="F40" s="622" t="str">
        <f t="shared" si="3"/>
        <v/>
      </c>
      <c r="G40" s="625" t="str">
        <f t="shared" si="4"/>
        <v/>
      </c>
      <c r="H40" s="622" t="str">
        <f t="shared" si="5"/>
        <v/>
      </c>
    </row>
    <row r="41" spans="3:8">
      <c r="C41" s="622" t="str">
        <f>IFERROR(INDEX('I1. Impact_Plan'!$A$2:$A$200, MATCH(B41, 'I1. Impact_Plan'!$F$2:$F$200, 0)), "")</f>
        <v/>
      </c>
      <c r="F41" s="622" t="str">
        <f t="shared" si="3"/>
        <v/>
      </c>
      <c r="G41" s="625" t="str">
        <f t="shared" si="4"/>
        <v/>
      </c>
      <c r="H41" s="622" t="str">
        <f t="shared" si="5"/>
        <v/>
      </c>
    </row>
    <row r="42" spans="3:8">
      <c r="C42" s="622" t="str">
        <f>IFERROR(INDEX('I1. Impact_Plan'!$A$2:$A$200, MATCH(B42, 'I1. Impact_Plan'!$F$2:$F$200, 0)), "")</f>
        <v/>
      </c>
      <c r="F42" s="622" t="str">
        <f t="shared" si="3"/>
        <v/>
      </c>
      <c r="G42" s="625" t="str">
        <f t="shared" si="4"/>
        <v/>
      </c>
      <c r="H42" s="622" t="str">
        <f t="shared" si="5"/>
        <v/>
      </c>
    </row>
    <row r="43" spans="3:8">
      <c r="C43" s="622" t="str">
        <f>IFERROR(INDEX('I1. Impact_Plan'!$A$2:$A$200, MATCH(B43, 'I1. Impact_Plan'!$F$2:$F$200, 0)), "")</f>
        <v/>
      </c>
      <c r="F43" s="622" t="str">
        <f t="shared" si="3"/>
        <v/>
      </c>
      <c r="G43" s="625" t="str">
        <f t="shared" si="4"/>
        <v/>
      </c>
      <c r="H43" s="622" t="str">
        <f t="shared" si="5"/>
        <v/>
      </c>
    </row>
    <row r="44" spans="3:8">
      <c r="C44" s="622" t="str">
        <f>IFERROR(INDEX('I1. Impact_Plan'!$A$2:$A$200, MATCH(B44, 'I1. Impact_Plan'!$F$2:$F$200, 0)), "")</f>
        <v/>
      </c>
      <c r="F44" s="622" t="str">
        <f t="shared" si="3"/>
        <v/>
      </c>
      <c r="G44" s="625" t="str">
        <f t="shared" si="4"/>
        <v/>
      </c>
      <c r="H44" s="622" t="str">
        <f t="shared" si="5"/>
        <v/>
      </c>
    </row>
    <row r="45" spans="3:8">
      <c r="C45" s="622" t="str">
        <f>IFERROR(INDEX('I1. Impact_Plan'!$A$2:$A$200, MATCH(B45, 'I1. Impact_Plan'!$F$2:$F$200, 0)), "")</f>
        <v/>
      </c>
      <c r="F45" s="622" t="str">
        <f t="shared" si="3"/>
        <v/>
      </c>
      <c r="G45" s="625" t="str">
        <f t="shared" si="4"/>
        <v/>
      </c>
      <c r="H45" s="622" t="str">
        <f t="shared" si="5"/>
        <v/>
      </c>
    </row>
    <row r="46" spans="3:8">
      <c r="C46" s="622" t="str">
        <f>IFERROR(INDEX('I1. Impact_Plan'!$A$2:$A$200, MATCH(B46, 'I1. Impact_Plan'!$F$2:$F$200, 0)), "")</f>
        <v/>
      </c>
      <c r="F46" s="622" t="str">
        <f t="shared" si="3"/>
        <v/>
      </c>
      <c r="G46" s="625" t="str">
        <f t="shared" si="4"/>
        <v/>
      </c>
      <c r="H46" s="622" t="str">
        <f t="shared" si="5"/>
        <v/>
      </c>
    </row>
    <row r="47" spans="3:8">
      <c r="C47" s="622" t="str">
        <f>IFERROR(INDEX('I1. Impact_Plan'!$A$2:$A$200, MATCH(B47, 'I1. Impact_Plan'!$F$2:$F$200, 0)), "")</f>
        <v/>
      </c>
      <c r="F47" s="622" t="str">
        <f t="shared" si="3"/>
        <v/>
      </c>
      <c r="G47" s="625" t="str">
        <f t="shared" si="4"/>
        <v/>
      </c>
      <c r="H47" s="622" t="str">
        <f t="shared" si="5"/>
        <v/>
      </c>
    </row>
    <row r="48" spans="3:8">
      <c r="C48" s="622" t="str">
        <f>IFERROR(INDEX('I1. Impact_Plan'!$A$2:$A$200, MATCH(B48, 'I1. Impact_Plan'!$F$2:$F$200, 0)), "")</f>
        <v/>
      </c>
      <c r="F48" s="622" t="str">
        <f t="shared" si="3"/>
        <v/>
      </c>
      <c r="G48" s="625" t="str">
        <f t="shared" si="4"/>
        <v/>
      </c>
      <c r="H48" s="622" t="str">
        <f t="shared" si="5"/>
        <v/>
      </c>
    </row>
    <row r="49" spans="3:8">
      <c r="C49" s="622" t="str">
        <f>IFERROR(INDEX('I1. Impact_Plan'!$A$2:$A$200, MATCH(B49, 'I1. Impact_Plan'!$F$2:$F$200, 0)), "")</f>
        <v/>
      </c>
      <c r="F49" s="622" t="str">
        <f t="shared" si="3"/>
        <v/>
      </c>
      <c r="G49" s="625" t="str">
        <f t="shared" si="4"/>
        <v/>
      </c>
      <c r="H49" s="622" t="str">
        <f t="shared" si="5"/>
        <v/>
      </c>
    </row>
    <row r="50" spans="3:8">
      <c r="C50" s="622" t="str">
        <f>IFERROR(INDEX('I1. Impact_Plan'!$A$2:$A$200, MATCH(B50, 'I1. Impact_Plan'!$F$2:$F$200, 0)), "")</f>
        <v/>
      </c>
      <c r="F50" s="622" t="str">
        <f t="shared" si="3"/>
        <v/>
      </c>
      <c r="G50" s="625" t="str">
        <f t="shared" si="4"/>
        <v/>
      </c>
      <c r="H50" s="622" t="str">
        <f t="shared" si="5"/>
        <v/>
      </c>
    </row>
    <row r="51" spans="3:8">
      <c r="C51" s="622" t="str">
        <f>IFERROR(INDEX('I1. Impact_Plan'!$A$2:$A$200, MATCH(B51, 'I1. Impact_Plan'!$F$2:$F$200, 0)), "")</f>
        <v/>
      </c>
      <c r="F51" s="622" t="str">
        <f t="shared" si="3"/>
        <v/>
      </c>
      <c r="G51" s="625" t="str">
        <f t="shared" si="4"/>
        <v/>
      </c>
      <c r="H51" s="622" t="str">
        <f t="shared" si="5"/>
        <v/>
      </c>
    </row>
    <row r="52" spans="3:8">
      <c r="C52" s="622" t="str">
        <f>IFERROR(INDEX('I1. Impact_Plan'!$A$2:$A$200, MATCH(B52, 'I1. Impact_Plan'!$F$2:$F$200, 0)), "")</f>
        <v/>
      </c>
      <c r="F52" s="622" t="str">
        <f t="shared" si="3"/>
        <v/>
      </c>
      <c r="G52" s="625" t="str">
        <f t="shared" si="4"/>
        <v/>
      </c>
      <c r="H52" s="622" t="str">
        <f t="shared" si="5"/>
        <v/>
      </c>
    </row>
    <row r="53" spans="3:8">
      <c r="C53" s="622" t="str">
        <f>IFERROR(INDEX('I1. Impact_Plan'!$A$2:$A$200, MATCH(B53, 'I1. Impact_Plan'!$F$2:$F$200, 0)), "")</f>
        <v/>
      </c>
      <c r="F53" s="622" t="str">
        <f t="shared" si="3"/>
        <v/>
      </c>
      <c r="G53" s="625" t="str">
        <f t="shared" si="4"/>
        <v/>
      </c>
      <c r="H53" s="622" t="str">
        <f t="shared" si="5"/>
        <v/>
      </c>
    </row>
    <row r="54" spans="3:8">
      <c r="C54" s="622" t="str">
        <f>IFERROR(INDEX('I1. Impact_Plan'!$A$2:$A$200, MATCH(B54, 'I1. Impact_Plan'!$F$2:$F$200, 0)), "")</f>
        <v/>
      </c>
      <c r="F54" s="622" t="str">
        <f t="shared" si="3"/>
        <v/>
      </c>
      <c r="G54" s="625" t="str">
        <f t="shared" si="4"/>
        <v/>
      </c>
      <c r="H54" s="622" t="str">
        <f t="shared" si="5"/>
        <v/>
      </c>
    </row>
    <row r="55" spans="3:8">
      <c r="C55" s="622" t="str">
        <f>IFERROR(INDEX('I1. Impact_Plan'!$A$2:$A$200, MATCH(B55, 'I1. Impact_Plan'!$F$2:$F$200, 0)), "")</f>
        <v/>
      </c>
      <c r="F55" s="622" t="str">
        <f t="shared" si="3"/>
        <v/>
      </c>
      <c r="G55" s="625" t="str">
        <f t="shared" si="4"/>
        <v/>
      </c>
      <c r="H55" s="622" t="str">
        <f t="shared" si="5"/>
        <v/>
      </c>
    </row>
    <row r="56" spans="3:8">
      <c r="C56" s="622" t="str">
        <f>IFERROR(INDEX('I1. Impact_Plan'!$A$2:$A$200, MATCH(B56, 'I1. Impact_Plan'!$F$2:$F$200, 0)), "")</f>
        <v/>
      </c>
      <c r="F56" s="622" t="str">
        <f t="shared" si="3"/>
        <v/>
      </c>
      <c r="G56" s="625" t="str">
        <f t="shared" si="4"/>
        <v/>
      </c>
      <c r="H56" s="622" t="str">
        <f t="shared" si="5"/>
        <v/>
      </c>
    </row>
    <row r="57" spans="3:8">
      <c r="C57" s="622" t="str">
        <f>IFERROR(INDEX('I1. Impact_Plan'!$A$2:$A$200, MATCH(B57, 'I1. Impact_Plan'!$F$2:$F$200, 0)), "")</f>
        <v/>
      </c>
      <c r="F57" s="622" t="str">
        <f t="shared" si="3"/>
        <v/>
      </c>
      <c r="G57" s="625" t="str">
        <f t="shared" si="4"/>
        <v/>
      </c>
      <c r="H57" s="622" t="str">
        <f t="shared" si="5"/>
        <v/>
      </c>
    </row>
    <row r="58" spans="3:8">
      <c r="C58" s="622" t="str">
        <f>IFERROR(INDEX('I1. Impact_Plan'!$A$2:$A$200, MATCH(B58, 'I1. Impact_Plan'!$F$2:$F$200, 0)), "")</f>
        <v/>
      </c>
      <c r="F58" s="622" t="str">
        <f t="shared" si="3"/>
        <v/>
      </c>
      <c r="G58" s="625" t="str">
        <f t="shared" si="4"/>
        <v/>
      </c>
      <c r="H58" s="622" t="str">
        <f t="shared" si="5"/>
        <v/>
      </c>
    </row>
    <row r="59" spans="3:8">
      <c r="C59" s="622" t="str">
        <f>IFERROR(INDEX('I1. Impact_Plan'!$A$2:$A$200, MATCH(B59, 'I1. Impact_Plan'!$F$2:$F$200, 0)), "")</f>
        <v/>
      </c>
      <c r="F59" s="622" t="str">
        <f t="shared" si="3"/>
        <v/>
      </c>
      <c r="G59" s="625" t="str">
        <f t="shared" si="4"/>
        <v/>
      </c>
      <c r="H59" s="622" t="str">
        <f t="shared" si="5"/>
        <v/>
      </c>
    </row>
    <row r="60" spans="3:8">
      <c r="C60" s="622" t="str">
        <f>IFERROR(INDEX('I1. Impact_Plan'!$A$2:$A$200, MATCH(B60, 'I1. Impact_Plan'!$F$2:$F$200, 0)), "")</f>
        <v/>
      </c>
      <c r="F60" s="622" t="str">
        <f t="shared" si="3"/>
        <v/>
      </c>
      <c r="G60" s="625" t="str">
        <f t="shared" si="4"/>
        <v/>
      </c>
      <c r="H60" s="622" t="str">
        <f t="shared" si="5"/>
        <v/>
      </c>
    </row>
    <row r="61" spans="3:8">
      <c r="C61" s="622" t="str">
        <f>IFERROR(INDEX('I1. Impact_Plan'!$A$2:$A$200, MATCH(B61, 'I1. Impact_Plan'!$F$2:$F$200, 0)), "")</f>
        <v/>
      </c>
      <c r="F61" s="622" t="str">
        <f t="shared" si="3"/>
        <v/>
      </c>
      <c r="G61" s="625" t="str">
        <f t="shared" si="4"/>
        <v/>
      </c>
      <c r="H61" s="622" t="str">
        <f t="shared" si="5"/>
        <v/>
      </c>
    </row>
    <row r="62" spans="3:8">
      <c r="C62" s="622" t="str">
        <f>IFERROR(INDEX('I1. Impact_Plan'!$A$2:$A$200, MATCH(B62, 'I1. Impact_Plan'!$F$2:$F$200, 0)), "")</f>
        <v/>
      </c>
      <c r="F62" s="622" t="str">
        <f t="shared" si="3"/>
        <v/>
      </c>
      <c r="G62" s="625" t="str">
        <f t="shared" si="4"/>
        <v/>
      </c>
      <c r="H62" s="622" t="str">
        <f t="shared" si="5"/>
        <v/>
      </c>
    </row>
    <row r="63" spans="3:8">
      <c r="C63" s="622" t="str">
        <f>IFERROR(INDEX('I1. Impact_Plan'!$A$2:$A$200, MATCH(B63, 'I1. Impact_Plan'!$F$2:$F$200, 0)), "")</f>
        <v/>
      </c>
      <c r="F63" s="622" t="str">
        <f t="shared" si="3"/>
        <v/>
      </c>
      <c r="G63" s="625" t="str">
        <f t="shared" si="4"/>
        <v/>
      </c>
      <c r="H63" s="622" t="str">
        <f t="shared" si="5"/>
        <v/>
      </c>
    </row>
    <row r="64" spans="3:8">
      <c r="C64" s="622" t="str">
        <f>IFERROR(INDEX('I1. Impact_Plan'!$A$2:$A$200, MATCH(B64, 'I1. Impact_Plan'!$F$2:$F$200, 0)), "")</f>
        <v/>
      </c>
      <c r="F64" s="622" t="str">
        <f t="shared" si="3"/>
        <v/>
      </c>
      <c r="G64" s="625" t="str">
        <f t="shared" si="4"/>
        <v/>
      </c>
      <c r="H64" s="622" t="str">
        <f t="shared" si="5"/>
        <v/>
      </c>
    </row>
    <row r="65" spans="3:8">
      <c r="C65" s="622" t="str">
        <f>IFERROR(INDEX('I1. Impact_Plan'!$A$2:$A$200, MATCH(B65, 'I1. Impact_Plan'!$F$2:$F$200, 0)), "")</f>
        <v/>
      </c>
      <c r="F65" s="622" t="str">
        <f t="shared" si="3"/>
        <v/>
      </c>
      <c r="G65" s="625" t="str">
        <f t="shared" si="4"/>
        <v/>
      </c>
      <c r="H65" s="622" t="str">
        <f t="shared" si="5"/>
        <v/>
      </c>
    </row>
    <row r="66" spans="3:8">
      <c r="C66" s="622" t="str">
        <f>IFERROR(INDEX('I1. Impact_Plan'!$A$2:$A$200, MATCH(B66, 'I1. Impact_Plan'!$F$2:$F$200, 0)), "")</f>
        <v/>
      </c>
      <c r="F66" s="622" t="str">
        <f t="shared" ref="F66:F97" si="6">IF(OR(D66="",E66=""),"",E66-D66)</f>
        <v/>
      </c>
      <c r="G66" s="625" t="str">
        <f t="shared" ref="G66:G97" si="7">IF(OR(D66="",E66="",D66=0),"",E66/D66-1)</f>
        <v/>
      </c>
      <c r="H66" s="622" t="str">
        <f t="shared" ref="H66:H97" si="8">IF(G66="","",IF(G66&gt;=-0.05,"On Track",IF(G66&gt;=-0.2,"At Risk","Off Track")))</f>
        <v/>
      </c>
    </row>
    <row r="67" spans="3:8">
      <c r="C67" s="622" t="str">
        <f>IFERROR(INDEX('I1. Impact_Plan'!$A$2:$A$200, MATCH(B67, 'I1. Impact_Plan'!$F$2:$F$200, 0)), "")</f>
        <v/>
      </c>
      <c r="F67" s="622" t="str">
        <f t="shared" si="6"/>
        <v/>
      </c>
      <c r="G67" s="625" t="str">
        <f t="shared" si="7"/>
        <v/>
      </c>
      <c r="H67" s="622" t="str">
        <f t="shared" si="8"/>
        <v/>
      </c>
    </row>
    <row r="68" spans="3:8">
      <c r="C68" s="622" t="str">
        <f>IFERROR(INDEX('I1. Impact_Plan'!$A$2:$A$200, MATCH(B68, 'I1. Impact_Plan'!$F$2:$F$200, 0)), "")</f>
        <v/>
      </c>
      <c r="F68" s="622" t="str">
        <f t="shared" si="6"/>
        <v/>
      </c>
      <c r="G68" s="625" t="str">
        <f t="shared" si="7"/>
        <v/>
      </c>
      <c r="H68" s="622" t="str">
        <f t="shared" si="8"/>
        <v/>
      </c>
    </row>
    <row r="69" spans="3:8">
      <c r="C69" s="622" t="str">
        <f>IFERROR(INDEX('I1. Impact_Plan'!$A$2:$A$200, MATCH(B69, 'I1. Impact_Plan'!$F$2:$F$200, 0)), "")</f>
        <v/>
      </c>
      <c r="F69" s="622" t="str">
        <f t="shared" si="6"/>
        <v/>
      </c>
      <c r="G69" s="625" t="str">
        <f t="shared" si="7"/>
        <v/>
      </c>
      <c r="H69" s="622" t="str">
        <f t="shared" si="8"/>
        <v/>
      </c>
    </row>
    <row r="70" spans="3:8">
      <c r="C70" s="622" t="str">
        <f>IFERROR(INDEX('I1. Impact_Plan'!$A$2:$A$200, MATCH(B70, 'I1. Impact_Plan'!$F$2:$F$200, 0)), "")</f>
        <v/>
      </c>
      <c r="F70" s="622" t="str">
        <f t="shared" si="6"/>
        <v/>
      </c>
      <c r="G70" s="625" t="str">
        <f t="shared" si="7"/>
        <v/>
      </c>
      <c r="H70" s="622" t="str">
        <f t="shared" si="8"/>
        <v/>
      </c>
    </row>
    <row r="71" spans="3:8">
      <c r="C71" s="622" t="str">
        <f>IFERROR(INDEX('I1. Impact_Plan'!$A$2:$A$200, MATCH(B71, 'I1. Impact_Plan'!$F$2:$F$200, 0)), "")</f>
        <v/>
      </c>
      <c r="F71" s="622" t="str">
        <f t="shared" si="6"/>
        <v/>
      </c>
      <c r="G71" s="625" t="str">
        <f t="shared" si="7"/>
        <v/>
      </c>
      <c r="H71" s="622" t="str">
        <f t="shared" si="8"/>
        <v/>
      </c>
    </row>
    <row r="72" spans="3:8">
      <c r="C72" s="622" t="str">
        <f>IFERROR(INDEX('I1. Impact_Plan'!$A$2:$A$200, MATCH(B72, 'I1. Impact_Plan'!$F$2:$F$200, 0)), "")</f>
        <v/>
      </c>
      <c r="F72" s="622" t="str">
        <f t="shared" si="6"/>
        <v/>
      </c>
      <c r="G72" s="625" t="str">
        <f t="shared" si="7"/>
        <v/>
      </c>
      <c r="H72" s="622" t="str">
        <f t="shared" si="8"/>
        <v/>
      </c>
    </row>
    <row r="73" spans="3:8">
      <c r="C73" s="622" t="str">
        <f>IFERROR(INDEX('I1. Impact_Plan'!$A$2:$A$200, MATCH(B73, 'I1. Impact_Plan'!$F$2:$F$200, 0)), "")</f>
        <v/>
      </c>
      <c r="F73" s="622" t="str">
        <f t="shared" si="6"/>
        <v/>
      </c>
      <c r="G73" s="625" t="str">
        <f t="shared" si="7"/>
        <v/>
      </c>
      <c r="H73" s="622" t="str">
        <f t="shared" si="8"/>
        <v/>
      </c>
    </row>
    <row r="74" spans="3:8">
      <c r="C74" s="622" t="str">
        <f>IFERROR(INDEX('I1. Impact_Plan'!$A$2:$A$200, MATCH(B74, 'I1. Impact_Plan'!$F$2:$F$200, 0)), "")</f>
        <v/>
      </c>
      <c r="F74" s="622" t="str">
        <f t="shared" si="6"/>
        <v/>
      </c>
      <c r="G74" s="625" t="str">
        <f t="shared" si="7"/>
        <v/>
      </c>
      <c r="H74" s="622" t="str">
        <f t="shared" si="8"/>
        <v/>
      </c>
    </row>
    <row r="75" spans="3:8">
      <c r="C75" s="622" t="str">
        <f>IFERROR(INDEX('I1. Impact_Plan'!$A$2:$A$200, MATCH(B75, 'I1. Impact_Plan'!$F$2:$F$200, 0)), "")</f>
        <v/>
      </c>
      <c r="F75" s="622" t="str">
        <f t="shared" si="6"/>
        <v/>
      </c>
      <c r="G75" s="625" t="str">
        <f t="shared" si="7"/>
        <v/>
      </c>
      <c r="H75" s="622" t="str">
        <f t="shared" si="8"/>
        <v/>
      </c>
    </row>
    <row r="76" spans="3:8">
      <c r="C76" s="622" t="str">
        <f>IFERROR(INDEX('I1. Impact_Plan'!$A$2:$A$200, MATCH(B76, 'I1. Impact_Plan'!$F$2:$F$200, 0)), "")</f>
        <v/>
      </c>
      <c r="F76" s="622" t="str">
        <f t="shared" si="6"/>
        <v/>
      </c>
      <c r="G76" s="625" t="str">
        <f t="shared" si="7"/>
        <v/>
      </c>
      <c r="H76" s="622" t="str">
        <f t="shared" si="8"/>
        <v/>
      </c>
    </row>
    <row r="77" spans="3:8">
      <c r="C77" s="622" t="str">
        <f>IFERROR(INDEX('I1. Impact_Plan'!$A$2:$A$200, MATCH(B77, 'I1. Impact_Plan'!$F$2:$F$200, 0)), "")</f>
        <v/>
      </c>
      <c r="F77" s="622" t="str">
        <f t="shared" si="6"/>
        <v/>
      </c>
      <c r="G77" s="625" t="str">
        <f t="shared" si="7"/>
        <v/>
      </c>
      <c r="H77" s="622" t="str">
        <f t="shared" si="8"/>
        <v/>
      </c>
    </row>
    <row r="78" spans="3:8">
      <c r="C78" s="622" t="str">
        <f>IFERROR(INDEX('I1. Impact_Plan'!$A$2:$A$200, MATCH(B78, 'I1. Impact_Plan'!$F$2:$F$200, 0)), "")</f>
        <v/>
      </c>
      <c r="F78" s="622" t="str">
        <f t="shared" si="6"/>
        <v/>
      </c>
      <c r="G78" s="625" t="str">
        <f t="shared" si="7"/>
        <v/>
      </c>
      <c r="H78" s="622" t="str">
        <f t="shared" si="8"/>
        <v/>
      </c>
    </row>
    <row r="79" spans="3:8">
      <c r="C79" s="622" t="str">
        <f>IFERROR(INDEX('I1. Impact_Plan'!$A$2:$A$200, MATCH(B79, 'I1. Impact_Plan'!$F$2:$F$200, 0)), "")</f>
        <v/>
      </c>
      <c r="F79" s="622" t="str">
        <f t="shared" si="6"/>
        <v/>
      </c>
      <c r="G79" s="625" t="str">
        <f t="shared" si="7"/>
        <v/>
      </c>
      <c r="H79" s="622" t="str">
        <f t="shared" si="8"/>
        <v/>
      </c>
    </row>
    <row r="80" spans="3:8">
      <c r="C80" s="622" t="str">
        <f>IFERROR(INDEX('I1. Impact_Plan'!$A$2:$A$200, MATCH(B80, 'I1. Impact_Plan'!$F$2:$F$200, 0)), "")</f>
        <v/>
      </c>
      <c r="F80" s="622" t="str">
        <f t="shared" si="6"/>
        <v/>
      </c>
      <c r="G80" s="625" t="str">
        <f t="shared" si="7"/>
        <v/>
      </c>
      <c r="H80" s="622" t="str">
        <f t="shared" si="8"/>
        <v/>
      </c>
    </row>
    <row r="81" spans="3:8">
      <c r="C81" s="622" t="str">
        <f>IFERROR(INDEX('I1. Impact_Plan'!$A$2:$A$200, MATCH(B81, 'I1. Impact_Plan'!$F$2:$F$200, 0)), "")</f>
        <v/>
      </c>
      <c r="F81" s="622" t="str">
        <f t="shared" si="6"/>
        <v/>
      </c>
      <c r="G81" s="625" t="str">
        <f t="shared" si="7"/>
        <v/>
      </c>
      <c r="H81" s="622" t="str">
        <f t="shared" si="8"/>
        <v/>
      </c>
    </row>
    <row r="82" spans="3:8">
      <c r="C82" s="622" t="str">
        <f>IFERROR(INDEX('I1. Impact_Plan'!$A$2:$A$200, MATCH(B82, 'I1. Impact_Plan'!$F$2:$F$200, 0)), "")</f>
        <v/>
      </c>
      <c r="F82" s="622" t="str">
        <f t="shared" si="6"/>
        <v/>
      </c>
      <c r="G82" s="625" t="str">
        <f t="shared" si="7"/>
        <v/>
      </c>
      <c r="H82" s="622" t="str">
        <f t="shared" si="8"/>
        <v/>
      </c>
    </row>
    <row r="83" spans="3:8">
      <c r="C83" s="622" t="str">
        <f>IFERROR(INDEX('I1. Impact_Plan'!$A$2:$A$200, MATCH(B83, 'I1. Impact_Plan'!$F$2:$F$200, 0)), "")</f>
        <v/>
      </c>
      <c r="F83" s="622" t="str">
        <f t="shared" si="6"/>
        <v/>
      </c>
      <c r="G83" s="625" t="str">
        <f t="shared" si="7"/>
        <v/>
      </c>
      <c r="H83" s="622" t="str">
        <f t="shared" si="8"/>
        <v/>
      </c>
    </row>
    <row r="84" spans="3:8">
      <c r="C84" s="622" t="str">
        <f>IFERROR(INDEX('I1. Impact_Plan'!$A$2:$A$200, MATCH(B84, 'I1. Impact_Plan'!$F$2:$F$200, 0)), "")</f>
        <v/>
      </c>
      <c r="F84" s="622" t="str">
        <f t="shared" si="6"/>
        <v/>
      </c>
      <c r="G84" s="625" t="str">
        <f t="shared" si="7"/>
        <v/>
      </c>
      <c r="H84" s="622" t="str">
        <f t="shared" si="8"/>
        <v/>
      </c>
    </row>
    <row r="85" spans="3:8">
      <c r="C85" s="622" t="str">
        <f>IFERROR(INDEX('I1. Impact_Plan'!$A$2:$A$200, MATCH(B85, 'I1. Impact_Plan'!$F$2:$F$200, 0)), "")</f>
        <v/>
      </c>
      <c r="F85" s="622" t="str">
        <f t="shared" si="6"/>
        <v/>
      </c>
      <c r="G85" s="625" t="str">
        <f t="shared" si="7"/>
        <v/>
      </c>
      <c r="H85" s="622" t="str">
        <f t="shared" si="8"/>
        <v/>
      </c>
    </row>
    <row r="86" spans="3:8">
      <c r="C86" s="622" t="str">
        <f>IFERROR(INDEX('I1. Impact_Plan'!$A$2:$A$200, MATCH(B86, 'I1. Impact_Plan'!$F$2:$F$200, 0)), "")</f>
        <v/>
      </c>
      <c r="F86" s="622" t="str">
        <f t="shared" si="6"/>
        <v/>
      </c>
      <c r="G86" s="625" t="str">
        <f t="shared" si="7"/>
        <v/>
      </c>
      <c r="H86" s="622" t="str">
        <f t="shared" si="8"/>
        <v/>
      </c>
    </row>
    <row r="87" spans="3:8">
      <c r="C87" s="622" t="str">
        <f>IFERROR(INDEX('I1. Impact_Plan'!$A$2:$A$200, MATCH(B87, 'I1. Impact_Plan'!$F$2:$F$200, 0)), "")</f>
        <v/>
      </c>
      <c r="F87" s="622" t="str">
        <f t="shared" si="6"/>
        <v/>
      </c>
      <c r="G87" s="625" t="str">
        <f t="shared" si="7"/>
        <v/>
      </c>
      <c r="H87" s="622" t="str">
        <f t="shared" si="8"/>
        <v/>
      </c>
    </row>
    <row r="88" spans="3:8">
      <c r="C88" s="622" t="str">
        <f>IFERROR(INDEX('I1. Impact_Plan'!$A$2:$A$200, MATCH(B88, 'I1. Impact_Plan'!$F$2:$F$200, 0)), "")</f>
        <v/>
      </c>
      <c r="F88" s="622" t="str">
        <f t="shared" si="6"/>
        <v/>
      </c>
      <c r="G88" s="625" t="str">
        <f t="shared" si="7"/>
        <v/>
      </c>
      <c r="H88" s="622" t="str">
        <f t="shared" si="8"/>
        <v/>
      </c>
    </row>
    <row r="89" spans="3:8">
      <c r="C89" s="622" t="str">
        <f>IFERROR(INDEX('I1. Impact_Plan'!$A$2:$A$200, MATCH(B89, 'I1. Impact_Plan'!$F$2:$F$200, 0)), "")</f>
        <v/>
      </c>
      <c r="F89" s="622" t="str">
        <f t="shared" si="6"/>
        <v/>
      </c>
      <c r="G89" s="625" t="str">
        <f t="shared" si="7"/>
        <v/>
      </c>
      <c r="H89" s="622" t="str">
        <f t="shared" si="8"/>
        <v/>
      </c>
    </row>
    <row r="90" spans="3:8">
      <c r="C90" s="622" t="str">
        <f>IFERROR(INDEX('I1. Impact_Plan'!$A$2:$A$200, MATCH(B90, 'I1. Impact_Plan'!$F$2:$F$200, 0)), "")</f>
        <v/>
      </c>
      <c r="F90" s="622" t="str">
        <f t="shared" si="6"/>
        <v/>
      </c>
      <c r="G90" s="625" t="str">
        <f t="shared" si="7"/>
        <v/>
      </c>
      <c r="H90" s="622" t="str">
        <f t="shared" si="8"/>
        <v/>
      </c>
    </row>
    <row r="91" spans="3:8">
      <c r="C91" s="622" t="str">
        <f>IFERROR(INDEX('I1. Impact_Plan'!$A$2:$A$200, MATCH(B91, 'I1. Impact_Plan'!$F$2:$F$200, 0)), "")</f>
        <v/>
      </c>
      <c r="F91" s="622" t="str">
        <f t="shared" si="6"/>
        <v/>
      </c>
      <c r="G91" s="625" t="str">
        <f t="shared" si="7"/>
        <v/>
      </c>
      <c r="H91" s="622" t="str">
        <f t="shared" si="8"/>
        <v/>
      </c>
    </row>
    <row r="92" spans="3:8">
      <c r="C92" s="622" t="str">
        <f>IFERROR(INDEX('I1. Impact_Plan'!$A$2:$A$200, MATCH(B92, 'I1. Impact_Plan'!$F$2:$F$200, 0)), "")</f>
        <v/>
      </c>
      <c r="F92" s="622" t="str">
        <f t="shared" si="6"/>
        <v/>
      </c>
      <c r="G92" s="625" t="str">
        <f t="shared" si="7"/>
        <v/>
      </c>
      <c r="H92" s="622" t="str">
        <f t="shared" si="8"/>
        <v/>
      </c>
    </row>
    <row r="93" spans="3:8">
      <c r="C93" s="622" t="str">
        <f>IFERROR(INDEX('I1. Impact_Plan'!$A$2:$A$200, MATCH(B93, 'I1. Impact_Plan'!$F$2:$F$200, 0)), "")</f>
        <v/>
      </c>
      <c r="F93" s="622" t="str">
        <f t="shared" si="6"/>
        <v/>
      </c>
      <c r="G93" s="625" t="str">
        <f t="shared" si="7"/>
        <v/>
      </c>
      <c r="H93" s="622" t="str">
        <f t="shared" si="8"/>
        <v/>
      </c>
    </row>
    <row r="94" spans="3:8">
      <c r="C94" s="622" t="str">
        <f>IFERROR(INDEX('I1. Impact_Plan'!$A$2:$A$200, MATCH(B94, 'I1. Impact_Plan'!$F$2:$F$200, 0)), "")</f>
        <v/>
      </c>
      <c r="F94" s="622" t="str">
        <f t="shared" si="6"/>
        <v/>
      </c>
      <c r="G94" s="625" t="str">
        <f t="shared" si="7"/>
        <v/>
      </c>
      <c r="H94" s="622" t="str">
        <f t="shared" si="8"/>
        <v/>
      </c>
    </row>
    <row r="95" spans="3:8">
      <c r="C95" s="622" t="str">
        <f>IFERROR(INDEX('I1. Impact_Plan'!$A$2:$A$200, MATCH(B95, 'I1. Impact_Plan'!$F$2:$F$200, 0)), "")</f>
        <v/>
      </c>
      <c r="F95" s="622" t="str">
        <f t="shared" si="6"/>
        <v/>
      </c>
      <c r="G95" s="625" t="str">
        <f t="shared" si="7"/>
        <v/>
      </c>
      <c r="H95" s="622" t="str">
        <f t="shared" si="8"/>
        <v/>
      </c>
    </row>
    <row r="96" spans="3:8">
      <c r="C96" s="622" t="str">
        <f>IFERROR(INDEX('I1. Impact_Plan'!$A$2:$A$200, MATCH(B96, 'I1. Impact_Plan'!$F$2:$F$200, 0)), "")</f>
        <v/>
      </c>
      <c r="F96" s="622" t="str">
        <f t="shared" si="6"/>
        <v/>
      </c>
      <c r="G96" s="625" t="str">
        <f t="shared" si="7"/>
        <v/>
      </c>
      <c r="H96" s="622" t="str">
        <f t="shared" si="8"/>
        <v/>
      </c>
    </row>
    <row r="97" spans="3:8">
      <c r="C97" s="622" t="str">
        <f>IFERROR(INDEX('I1. Impact_Plan'!$A$2:$A$200, MATCH(B97, 'I1. Impact_Plan'!$F$2:$F$200, 0)), "")</f>
        <v/>
      </c>
      <c r="F97" s="622" t="str">
        <f t="shared" si="6"/>
        <v/>
      </c>
      <c r="G97" s="625" t="str">
        <f t="shared" si="7"/>
        <v/>
      </c>
      <c r="H97" s="622" t="str">
        <f t="shared" si="8"/>
        <v/>
      </c>
    </row>
    <row r="98" spans="3:8">
      <c r="C98" s="622" t="str">
        <f>IFERROR(INDEX('I1. Impact_Plan'!$A$2:$A$200, MATCH(B98, 'I1. Impact_Plan'!$F$2:$F$200, 0)), "")</f>
        <v/>
      </c>
      <c r="F98" s="622" t="str">
        <f t="shared" ref="F98:F129" si="9">IF(OR(D98="",E98=""),"",E98-D98)</f>
        <v/>
      </c>
      <c r="G98" s="625" t="str">
        <f t="shared" ref="G98:G129" si="10">IF(OR(D98="",E98="",D98=0),"",E98/D98-1)</f>
        <v/>
      </c>
      <c r="H98" s="622" t="str">
        <f t="shared" ref="H98:H129" si="11">IF(G98="","",IF(G98&gt;=-0.05,"On Track",IF(G98&gt;=-0.2,"At Risk","Off Track")))</f>
        <v/>
      </c>
    </row>
    <row r="99" spans="3:8">
      <c r="C99" s="622" t="str">
        <f>IFERROR(INDEX('I1. Impact_Plan'!$A$2:$A$200, MATCH(B99, 'I1. Impact_Plan'!$F$2:$F$200, 0)), "")</f>
        <v/>
      </c>
      <c r="F99" s="622" t="str">
        <f t="shared" si="9"/>
        <v/>
      </c>
      <c r="G99" s="625" t="str">
        <f t="shared" si="10"/>
        <v/>
      </c>
      <c r="H99" s="622" t="str">
        <f t="shared" si="11"/>
        <v/>
      </c>
    </row>
    <row r="100" spans="3:8">
      <c r="C100" s="622" t="str">
        <f>IFERROR(INDEX('I1. Impact_Plan'!$A$2:$A$200, MATCH(B100, 'I1. Impact_Plan'!$F$2:$F$200, 0)), "")</f>
        <v/>
      </c>
      <c r="F100" s="622" t="str">
        <f t="shared" si="9"/>
        <v/>
      </c>
      <c r="G100" s="625" t="str">
        <f t="shared" si="10"/>
        <v/>
      </c>
      <c r="H100" s="622" t="str">
        <f t="shared" si="11"/>
        <v/>
      </c>
    </row>
    <row r="101" spans="3:8">
      <c r="C101" s="622" t="str">
        <f>IFERROR(INDEX('I1. Impact_Plan'!$A$2:$A$200, MATCH(B101, 'I1. Impact_Plan'!$F$2:$F$200, 0)), "")</f>
        <v/>
      </c>
      <c r="F101" s="622" t="str">
        <f t="shared" si="9"/>
        <v/>
      </c>
      <c r="G101" s="625" t="str">
        <f t="shared" si="10"/>
        <v/>
      </c>
      <c r="H101" s="622" t="str">
        <f t="shared" si="11"/>
        <v/>
      </c>
    </row>
    <row r="102" spans="3:8">
      <c r="C102" s="622" t="str">
        <f>IFERROR(INDEX('I1. Impact_Plan'!$A$2:$A$200, MATCH(B102, 'I1. Impact_Plan'!$F$2:$F$200, 0)), "")</f>
        <v/>
      </c>
      <c r="F102" s="622" t="str">
        <f t="shared" si="9"/>
        <v/>
      </c>
      <c r="G102" s="625" t="str">
        <f t="shared" si="10"/>
        <v/>
      </c>
      <c r="H102" s="622" t="str">
        <f t="shared" si="11"/>
        <v/>
      </c>
    </row>
    <row r="103" spans="3:8">
      <c r="C103" s="622" t="str">
        <f>IFERROR(INDEX('I1. Impact_Plan'!$A$2:$A$200, MATCH(B103, 'I1. Impact_Plan'!$F$2:$F$200, 0)), "")</f>
        <v/>
      </c>
      <c r="F103" s="622" t="str">
        <f t="shared" si="9"/>
        <v/>
      </c>
      <c r="G103" s="625" t="str">
        <f t="shared" si="10"/>
        <v/>
      </c>
      <c r="H103" s="622" t="str">
        <f t="shared" si="11"/>
        <v/>
      </c>
    </row>
    <row r="104" spans="3:8">
      <c r="C104" s="622" t="str">
        <f>IFERROR(INDEX('I1. Impact_Plan'!$A$2:$A$200, MATCH(B104, 'I1. Impact_Plan'!$F$2:$F$200, 0)), "")</f>
        <v/>
      </c>
      <c r="F104" s="622" t="str">
        <f t="shared" si="9"/>
        <v/>
      </c>
      <c r="G104" s="625" t="str">
        <f t="shared" si="10"/>
        <v/>
      </c>
      <c r="H104" s="622" t="str">
        <f t="shared" si="11"/>
        <v/>
      </c>
    </row>
    <row r="105" spans="3:8">
      <c r="C105" s="622" t="str">
        <f>IFERROR(INDEX('I1. Impact_Plan'!$A$2:$A$200, MATCH(B105, 'I1. Impact_Plan'!$F$2:$F$200, 0)), "")</f>
        <v/>
      </c>
      <c r="F105" s="622" t="str">
        <f t="shared" si="9"/>
        <v/>
      </c>
      <c r="G105" s="625" t="str">
        <f t="shared" si="10"/>
        <v/>
      </c>
      <c r="H105" s="622" t="str">
        <f t="shared" si="11"/>
        <v/>
      </c>
    </row>
    <row r="106" spans="3:8">
      <c r="C106" s="622" t="str">
        <f>IFERROR(INDEX('I1. Impact_Plan'!$A$2:$A$200, MATCH(B106, 'I1. Impact_Plan'!$F$2:$F$200, 0)), "")</f>
        <v/>
      </c>
      <c r="F106" s="622" t="str">
        <f t="shared" si="9"/>
        <v/>
      </c>
      <c r="G106" s="625" t="str">
        <f t="shared" si="10"/>
        <v/>
      </c>
      <c r="H106" s="622" t="str">
        <f t="shared" si="11"/>
        <v/>
      </c>
    </row>
    <row r="107" spans="3:8">
      <c r="C107" s="622" t="str">
        <f>IFERROR(INDEX('I1. Impact_Plan'!$A$2:$A$200, MATCH(B107, 'I1. Impact_Plan'!$F$2:$F$200, 0)), "")</f>
        <v/>
      </c>
      <c r="F107" s="622" t="str">
        <f t="shared" si="9"/>
        <v/>
      </c>
      <c r="G107" s="625" t="str">
        <f t="shared" si="10"/>
        <v/>
      </c>
      <c r="H107" s="622" t="str">
        <f t="shared" si="11"/>
        <v/>
      </c>
    </row>
    <row r="108" spans="3:8">
      <c r="C108" s="622" t="str">
        <f>IFERROR(INDEX('I1. Impact_Plan'!$A$2:$A$200, MATCH(B108, 'I1. Impact_Plan'!$F$2:$F$200, 0)), "")</f>
        <v/>
      </c>
      <c r="F108" s="622" t="str">
        <f t="shared" si="9"/>
        <v/>
      </c>
      <c r="G108" s="625" t="str">
        <f t="shared" si="10"/>
        <v/>
      </c>
      <c r="H108" s="622" t="str">
        <f t="shared" si="11"/>
        <v/>
      </c>
    </row>
    <row r="109" spans="3:8">
      <c r="C109" s="622" t="str">
        <f>IFERROR(INDEX('I1. Impact_Plan'!$A$2:$A$200, MATCH(B109, 'I1. Impact_Plan'!$F$2:$F$200, 0)), "")</f>
        <v/>
      </c>
      <c r="F109" s="622" t="str">
        <f t="shared" si="9"/>
        <v/>
      </c>
      <c r="G109" s="625" t="str">
        <f t="shared" si="10"/>
        <v/>
      </c>
      <c r="H109" s="622" t="str">
        <f t="shared" si="11"/>
        <v/>
      </c>
    </row>
    <row r="110" spans="3:8">
      <c r="C110" s="622" t="str">
        <f>IFERROR(INDEX('I1. Impact_Plan'!$A$2:$A$200, MATCH(B110, 'I1. Impact_Plan'!$F$2:$F$200, 0)), "")</f>
        <v/>
      </c>
      <c r="F110" s="622" t="str">
        <f t="shared" si="9"/>
        <v/>
      </c>
      <c r="G110" s="625" t="str">
        <f t="shared" si="10"/>
        <v/>
      </c>
      <c r="H110" s="622" t="str">
        <f t="shared" si="11"/>
        <v/>
      </c>
    </row>
    <row r="111" spans="3:8">
      <c r="C111" s="622" t="str">
        <f>IFERROR(INDEX('I1. Impact_Plan'!$A$2:$A$200, MATCH(B111, 'I1. Impact_Plan'!$F$2:$F$200, 0)), "")</f>
        <v/>
      </c>
      <c r="F111" s="622" t="str">
        <f t="shared" si="9"/>
        <v/>
      </c>
      <c r="G111" s="625" t="str">
        <f t="shared" si="10"/>
        <v/>
      </c>
      <c r="H111" s="622" t="str">
        <f t="shared" si="11"/>
        <v/>
      </c>
    </row>
    <row r="112" spans="3:8">
      <c r="C112" s="622" t="str">
        <f>IFERROR(INDEX('I1. Impact_Plan'!$A$2:$A$200, MATCH(B112, 'I1. Impact_Plan'!$F$2:$F$200, 0)), "")</f>
        <v/>
      </c>
      <c r="F112" s="622" t="str">
        <f t="shared" si="9"/>
        <v/>
      </c>
      <c r="G112" s="625" t="str">
        <f t="shared" si="10"/>
        <v/>
      </c>
      <c r="H112" s="622" t="str">
        <f t="shared" si="11"/>
        <v/>
      </c>
    </row>
    <row r="113" spans="3:8">
      <c r="C113" s="622" t="str">
        <f>IFERROR(INDEX('I1. Impact_Plan'!$A$2:$A$200, MATCH(B113, 'I1. Impact_Plan'!$F$2:$F$200, 0)), "")</f>
        <v/>
      </c>
      <c r="F113" s="622" t="str">
        <f t="shared" si="9"/>
        <v/>
      </c>
      <c r="G113" s="625" t="str">
        <f t="shared" si="10"/>
        <v/>
      </c>
      <c r="H113" s="622" t="str">
        <f t="shared" si="11"/>
        <v/>
      </c>
    </row>
    <row r="114" spans="3:8">
      <c r="C114" s="622" t="str">
        <f>IFERROR(INDEX('I1. Impact_Plan'!$A$2:$A$200, MATCH(B114, 'I1. Impact_Plan'!$F$2:$F$200, 0)), "")</f>
        <v/>
      </c>
      <c r="F114" s="622" t="str">
        <f t="shared" si="9"/>
        <v/>
      </c>
      <c r="G114" s="625" t="str">
        <f t="shared" si="10"/>
        <v/>
      </c>
      <c r="H114" s="622" t="str">
        <f t="shared" si="11"/>
        <v/>
      </c>
    </row>
    <row r="115" spans="3:8">
      <c r="C115" s="622" t="str">
        <f>IFERROR(INDEX('I1. Impact_Plan'!$A$2:$A$200, MATCH(B115, 'I1. Impact_Plan'!$F$2:$F$200, 0)), "")</f>
        <v/>
      </c>
      <c r="F115" s="622" t="str">
        <f t="shared" si="9"/>
        <v/>
      </c>
      <c r="G115" s="625" t="str">
        <f t="shared" si="10"/>
        <v/>
      </c>
      <c r="H115" s="622" t="str">
        <f t="shared" si="11"/>
        <v/>
      </c>
    </row>
    <row r="116" spans="3:8">
      <c r="C116" s="622" t="str">
        <f>IFERROR(INDEX('I1. Impact_Plan'!$A$2:$A$200, MATCH(B116, 'I1. Impact_Plan'!$F$2:$F$200, 0)), "")</f>
        <v/>
      </c>
      <c r="F116" s="622" t="str">
        <f t="shared" si="9"/>
        <v/>
      </c>
      <c r="G116" s="625" t="str">
        <f t="shared" si="10"/>
        <v/>
      </c>
      <c r="H116" s="622" t="str">
        <f t="shared" si="11"/>
        <v/>
      </c>
    </row>
    <row r="117" spans="3:8">
      <c r="C117" s="622" t="str">
        <f>IFERROR(INDEX('I1. Impact_Plan'!$A$2:$A$200, MATCH(B117, 'I1. Impact_Plan'!$F$2:$F$200, 0)), "")</f>
        <v/>
      </c>
      <c r="F117" s="622" t="str">
        <f t="shared" si="9"/>
        <v/>
      </c>
      <c r="G117" s="625" t="str">
        <f t="shared" si="10"/>
        <v/>
      </c>
      <c r="H117" s="622" t="str">
        <f t="shared" si="11"/>
        <v/>
      </c>
    </row>
    <row r="118" spans="3:8">
      <c r="C118" s="622" t="str">
        <f>IFERROR(INDEX('I1. Impact_Plan'!$A$2:$A$200, MATCH(B118, 'I1. Impact_Plan'!$F$2:$F$200, 0)), "")</f>
        <v/>
      </c>
      <c r="F118" s="622" t="str">
        <f t="shared" si="9"/>
        <v/>
      </c>
      <c r="G118" s="625" t="str">
        <f t="shared" si="10"/>
        <v/>
      </c>
      <c r="H118" s="622" t="str">
        <f t="shared" si="11"/>
        <v/>
      </c>
    </row>
    <row r="119" spans="3:8">
      <c r="C119" s="622" t="str">
        <f>IFERROR(INDEX('I1. Impact_Plan'!$A$2:$A$200, MATCH(B119, 'I1. Impact_Plan'!$F$2:$F$200, 0)), "")</f>
        <v/>
      </c>
      <c r="F119" s="622" t="str">
        <f t="shared" si="9"/>
        <v/>
      </c>
      <c r="G119" s="625" t="str">
        <f t="shared" si="10"/>
        <v/>
      </c>
      <c r="H119" s="622" t="str">
        <f t="shared" si="11"/>
        <v/>
      </c>
    </row>
    <row r="120" spans="3:8">
      <c r="C120" s="622" t="str">
        <f>IFERROR(INDEX('I1. Impact_Plan'!$A$2:$A$200, MATCH(B120, 'I1. Impact_Plan'!$F$2:$F$200, 0)), "")</f>
        <v/>
      </c>
      <c r="F120" s="622" t="str">
        <f t="shared" si="9"/>
        <v/>
      </c>
      <c r="G120" s="625" t="str">
        <f t="shared" si="10"/>
        <v/>
      </c>
      <c r="H120" s="622" t="str">
        <f t="shared" si="11"/>
        <v/>
      </c>
    </row>
    <row r="121" spans="3:8">
      <c r="C121" s="622" t="str">
        <f>IFERROR(INDEX('I1. Impact_Plan'!$A$2:$A$200, MATCH(B121, 'I1. Impact_Plan'!$F$2:$F$200, 0)), "")</f>
        <v/>
      </c>
      <c r="F121" s="622" t="str">
        <f t="shared" si="9"/>
        <v/>
      </c>
      <c r="G121" s="625" t="str">
        <f t="shared" si="10"/>
        <v/>
      </c>
      <c r="H121" s="622" t="str">
        <f t="shared" si="11"/>
        <v/>
      </c>
    </row>
    <row r="122" spans="3:8">
      <c r="C122" s="622" t="str">
        <f>IFERROR(INDEX('I1. Impact_Plan'!$A$2:$A$200, MATCH(B122, 'I1. Impact_Plan'!$F$2:$F$200, 0)), "")</f>
        <v/>
      </c>
      <c r="F122" s="622" t="str">
        <f t="shared" si="9"/>
        <v/>
      </c>
      <c r="G122" s="625" t="str">
        <f t="shared" si="10"/>
        <v/>
      </c>
      <c r="H122" s="622" t="str">
        <f t="shared" si="11"/>
        <v/>
      </c>
    </row>
    <row r="123" spans="3:8">
      <c r="C123" s="622" t="str">
        <f>IFERROR(INDEX('I1. Impact_Plan'!$A$2:$A$200, MATCH(B123, 'I1. Impact_Plan'!$F$2:$F$200, 0)), "")</f>
        <v/>
      </c>
      <c r="F123" s="622" t="str">
        <f t="shared" si="9"/>
        <v/>
      </c>
      <c r="G123" s="625" t="str">
        <f t="shared" si="10"/>
        <v/>
      </c>
      <c r="H123" s="622" t="str">
        <f t="shared" si="11"/>
        <v/>
      </c>
    </row>
    <row r="124" spans="3:8">
      <c r="C124" s="622" t="str">
        <f>IFERROR(INDEX('I1. Impact_Plan'!$A$2:$A$200, MATCH(B124, 'I1. Impact_Plan'!$F$2:$F$200, 0)), "")</f>
        <v/>
      </c>
      <c r="F124" s="622" t="str">
        <f t="shared" si="9"/>
        <v/>
      </c>
      <c r="G124" s="625" t="str">
        <f t="shared" si="10"/>
        <v/>
      </c>
      <c r="H124" s="622" t="str">
        <f t="shared" si="11"/>
        <v/>
      </c>
    </row>
    <row r="125" spans="3:8">
      <c r="C125" s="622" t="str">
        <f>IFERROR(INDEX('I1. Impact_Plan'!$A$2:$A$200, MATCH(B125, 'I1. Impact_Plan'!$F$2:$F$200, 0)), "")</f>
        <v/>
      </c>
      <c r="F125" s="622" t="str">
        <f t="shared" si="9"/>
        <v/>
      </c>
      <c r="G125" s="625" t="str">
        <f t="shared" si="10"/>
        <v/>
      </c>
      <c r="H125" s="622" t="str">
        <f t="shared" si="11"/>
        <v/>
      </c>
    </row>
    <row r="126" spans="3:8">
      <c r="C126" s="622" t="str">
        <f>IFERROR(INDEX('I1. Impact_Plan'!$A$2:$A$200, MATCH(B126, 'I1. Impact_Plan'!$F$2:$F$200, 0)), "")</f>
        <v/>
      </c>
      <c r="F126" s="622" t="str">
        <f t="shared" si="9"/>
        <v/>
      </c>
      <c r="G126" s="625" t="str">
        <f t="shared" si="10"/>
        <v/>
      </c>
      <c r="H126" s="622" t="str">
        <f t="shared" si="11"/>
        <v/>
      </c>
    </row>
    <row r="127" spans="3:8">
      <c r="C127" s="622" t="str">
        <f>IFERROR(INDEX('I1. Impact_Plan'!$A$2:$A$200, MATCH(B127, 'I1. Impact_Plan'!$F$2:$F$200, 0)), "")</f>
        <v/>
      </c>
      <c r="F127" s="622" t="str">
        <f t="shared" si="9"/>
        <v/>
      </c>
      <c r="G127" s="625" t="str">
        <f t="shared" si="10"/>
        <v/>
      </c>
      <c r="H127" s="622" t="str">
        <f t="shared" si="11"/>
        <v/>
      </c>
    </row>
    <row r="128" spans="3:8">
      <c r="C128" s="622" t="str">
        <f>IFERROR(INDEX('I1. Impact_Plan'!$A$2:$A$200, MATCH(B128, 'I1. Impact_Plan'!$F$2:$F$200, 0)), "")</f>
        <v/>
      </c>
      <c r="F128" s="622" t="str">
        <f t="shared" si="9"/>
        <v/>
      </c>
      <c r="G128" s="625" t="str">
        <f t="shared" si="10"/>
        <v/>
      </c>
      <c r="H128" s="622" t="str">
        <f t="shared" si="11"/>
        <v/>
      </c>
    </row>
    <row r="129" spans="3:8">
      <c r="C129" s="622" t="str">
        <f>IFERROR(INDEX('I1. Impact_Plan'!$A$2:$A$200, MATCH(B129, 'I1. Impact_Plan'!$F$2:$F$200, 0)), "")</f>
        <v/>
      </c>
      <c r="F129" s="622" t="str">
        <f t="shared" si="9"/>
        <v/>
      </c>
      <c r="G129" s="625" t="str">
        <f t="shared" si="10"/>
        <v/>
      </c>
      <c r="H129" s="622" t="str">
        <f t="shared" si="11"/>
        <v/>
      </c>
    </row>
    <row r="130" spans="3:8">
      <c r="C130" s="622" t="str">
        <f>IFERROR(INDEX('I1. Impact_Plan'!$A$2:$A$200, MATCH(B130, 'I1. Impact_Plan'!$F$2:$F$200, 0)), "")</f>
        <v/>
      </c>
      <c r="F130" s="622" t="str">
        <f t="shared" ref="F130:F161" si="12">IF(OR(D130="",E130=""),"",E130-D130)</f>
        <v/>
      </c>
      <c r="G130" s="625" t="str">
        <f t="shared" ref="G130:G161" si="13">IF(OR(D130="",E130="",D130=0),"",E130/D130-1)</f>
        <v/>
      </c>
      <c r="H130" s="622" t="str">
        <f t="shared" ref="H130:H161" si="14">IF(G130="","",IF(G130&gt;=-0.05,"On Track",IF(G130&gt;=-0.2,"At Risk","Off Track")))</f>
        <v/>
      </c>
    </row>
    <row r="131" spans="3:8">
      <c r="C131" s="622" t="str">
        <f>IFERROR(INDEX('I1. Impact_Plan'!$A$2:$A$200, MATCH(B131, 'I1. Impact_Plan'!$F$2:$F$200, 0)), "")</f>
        <v/>
      </c>
      <c r="F131" s="622" t="str">
        <f t="shared" si="12"/>
        <v/>
      </c>
      <c r="G131" s="625" t="str">
        <f t="shared" si="13"/>
        <v/>
      </c>
      <c r="H131" s="622" t="str">
        <f t="shared" si="14"/>
        <v/>
      </c>
    </row>
    <row r="132" spans="3:8">
      <c r="C132" s="622" t="str">
        <f>IFERROR(INDEX('I1. Impact_Plan'!$A$2:$A$200, MATCH(B132, 'I1. Impact_Plan'!$F$2:$F$200, 0)), "")</f>
        <v/>
      </c>
      <c r="F132" s="622" t="str">
        <f t="shared" si="12"/>
        <v/>
      </c>
      <c r="G132" s="625" t="str">
        <f t="shared" si="13"/>
        <v/>
      </c>
      <c r="H132" s="622" t="str">
        <f t="shared" si="14"/>
        <v/>
      </c>
    </row>
    <row r="133" spans="3:8">
      <c r="C133" s="622" t="str">
        <f>IFERROR(INDEX('I1. Impact_Plan'!$A$2:$A$200, MATCH(B133, 'I1. Impact_Plan'!$F$2:$F$200, 0)), "")</f>
        <v/>
      </c>
      <c r="F133" s="622" t="str">
        <f t="shared" si="12"/>
        <v/>
      </c>
      <c r="G133" s="625" t="str">
        <f t="shared" si="13"/>
        <v/>
      </c>
      <c r="H133" s="622" t="str">
        <f t="shared" si="14"/>
        <v/>
      </c>
    </row>
    <row r="134" spans="3:8">
      <c r="C134" s="622" t="str">
        <f>IFERROR(INDEX('I1. Impact_Plan'!$A$2:$A$200, MATCH(B134, 'I1. Impact_Plan'!$F$2:$F$200, 0)), "")</f>
        <v/>
      </c>
      <c r="F134" s="622" t="str">
        <f t="shared" si="12"/>
        <v/>
      </c>
      <c r="G134" s="625" t="str">
        <f t="shared" si="13"/>
        <v/>
      </c>
      <c r="H134" s="622" t="str">
        <f t="shared" si="14"/>
        <v/>
      </c>
    </row>
    <row r="135" spans="3:8">
      <c r="C135" s="622" t="str">
        <f>IFERROR(INDEX('I1. Impact_Plan'!$A$2:$A$200, MATCH(B135, 'I1. Impact_Plan'!$F$2:$F$200, 0)), "")</f>
        <v/>
      </c>
      <c r="F135" s="622" t="str">
        <f t="shared" si="12"/>
        <v/>
      </c>
      <c r="G135" s="625" t="str">
        <f t="shared" si="13"/>
        <v/>
      </c>
      <c r="H135" s="622" t="str">
        <f t="shared" si="14"/>
        <v/>
      </c>
    </row>
    <row r="136" spans="3:8">
      <c r="C136" s="622" t="str">
        <f>IFERROR(INDEX('I1. Impact_Plan'!$A$2:$A$200, MATCH(B136, 'I1. Impact_Plan'!$F$2:$F$200, 0)), "")</f>
        <v/>
      </c>
      <c r="F136" s="622" t="str">
        <f t="shared" si="12"/>
        <v/>
      </c>
      <c r="G136" s="625" t="str">
        <f t="shared" si="13"/>
        <v/>
      </c>
      <c r="H136" s="622" t="str">
        <f t="shared" si="14"/>
        <v/>
      </c>
    </row>
    <row r="137" spans="3:8">
      <c r="C137" s="622" t="str">
        <f>IFERROR(INDEX('I1. Impact_Plan'!$A$2:$A$200, MATCH(B137, 'I1. Impact_Plan'!$F$2:$F$200, 0)), "")</f>
        <v/>
      </c>
      <c r="F137" s="622" t="str">
        <f t="shared" si="12"/>
        <v/>
      </c>
      <c r="G137" s="625" t="str">
        <f t="shared" si="13"/>
        <v/>
      </c>
      <c r="H137" s="622" t="str">
        <f t="shared" si="14"/>
        <v/>
      </c>
    </row>
    <row r="138" spans="3:8">
      <c r="C138" s="622" t="str">
        <f>IFERROR(INDEX('I1. Impact_Plan'!$A$2:$A$200, MATCH(B138, 'I1. Impact_Plan'!$F$2:$F$200, 0)), "")</f>
        <v/>
      </c>
      <c r="F138" s="622" t="str">
        <f t="shared" si="12"/>
        <v/>
      </c>
      <c r="G138" s="625" t="str">
        <f t="shared" si="13"/>
        <v/>
      </c>
      <c r="H138" s="622" t="str">
        <f t="shared" si="14"/>
        <v/>
      </c>
    </row>
    <row r="139" spans="3:8">
      <c r="C139" s="622" t="str">
        <f>IFERROR(INDEX('I1. Impact_Plan'!$A$2:$A$200, MATCH(B139, 'I1. Impact_Plan'!$F$2:$F$200, 0)), "")</f>
        <v/>
      </c>
      <c r="F139" s="622" t="str">
        <f t="shared" si="12"/>
        <v/>
      </c>
      <c r="G139" s="625" t="str">
        <f t="shared" si="13"/>
        <v/>
      </c>
      <c r="H139" s="622" t="str">
        <f t="shared" si="14"/>
        <v/>
      </c>
    </row>
    <row r="140" spans="3:8">
      <c r="C140" s="622" t="str">
        <f>IFERROR(INDEX('I1. Impact_Plan'!$A$2:$A$200, MATCH(B140, 'I1. Impact_Plan'!$F$2:$F$200, 0)), "")</f>
        <v/>
      </c>
      <c r="F140" s="622" t="str">
        <f t="shared" si="12"/>
        <v/>
      </c>
      <c r="G140" s="625" t="str">
        <f t="shared" si="13"/>
        <v/>
      </c>
      <c r="H140" s="622" t="str">
        <f t="shared" si="14"/>
        <v/>
      </c>
    </row>
    <row r="141" spans="3:8">
      <c r="C141" s="622" t="str">
        <f>IFERROR(INDEX('I1. Impact_Plan'!$A$2:$A$200, MATCH(B141, 'I1. Impact_Plan'!$F$2:$F$200, 0)), "")</f>
        <v/>
      </c>
      <c r="F141" s="622" t="str">
        <f t="shared" si="12"/>
        <v/>
      </c>
      <c r="G141" s="625" t="str">
        <f t="shared" si="13"/>
        <v/>
      </c>
      <c r="H141" s="622" t="str">
        <f t="shared" si="14"/>
        <v/>
      </c>
    </row>
    <row r="142" spans="3:8">
      <c r="C142" s="622" t="str">
        <f>IFERROR(INDEX('I1. Impact_Plan'!$A$2:$A$200, MATCH(B142, 'I1. Impact_Plan'!$F$2:$F$200, 0)), "")</f>
        <v/>
      </c>
      <c r="F142" s="622" t="str">
        <f t="shared" si="12"/>
        <v/>
      </c>
      <c r="G142" s="625" t="str">
        <f t="shared" si="13"/>
        <v/>
      </c>
      <c r="H142" s="622" t="str">
        <f t="shared" si="14"/>
        <v/>
      </c>
    </row>
    <row r="143" spans="3:8">
      <c r="C143" s="622" t="str">
        <f>IFERROR(INDEX('I1. Impact_Plan'!$A$2:$A$200, MATCH(B143, 'I1. Impact_Plan'!$F$2:$F$200, 0)), "")</f>
        <v/>
      </c>
      <c r="F143" s="622" t="str">
        <f t="shared" si="12"/>
        <v/>
      </c>
      <c r="G143" s="625" t="str">
        <f t="shared" si="13"/>
        <v/>
      </c>
      <c r="H143" s="622" t="str">
        <f t="shared" si="14"/>
        <v/>
      </c>
    </row>
    <row r="144" spans="3:8">
      <c r="C144" s="622" t="str">
        <f>IFERROR(INDEX('I1. Impact_Plan'!$A$2:$A$200, MATCH(B144, 'I1. Impact_Plan'!$F$2:$F$200, 0)), "")</f>
        <v/>
      </c>
      <c r="F144" s="622" t="str">
        <f t="shared" si="12"/>
        <v/>
      </c>
      <c r="G144" s="625" t="str">
        <f t="shared" si="13"/>
        <v/>
      </c>
      <c r="H144" s="622" t="str">
        <f t="shared" si="14"/>
        <v/>
      </c>
    </row>
    <row r="145" spans="3:8">
      <c r="C145" s="622" t="str">
        <f>IFERROR(INDEX('I1. Impact_Plan'!$A$2:$A$200, MATCH(B145, 'I1. Impact_Plan'!$F$2:$F$200, 0)), "")</f>
        <v/>
      </c>
      <c r="F145" s="622" t="str">
        <f t="shared" si="12"/>
        <v/>
      </c>
      <c r="G145" s="625" t="str">
        <f t="shared" si="13"/>
        <v/>
      </c>
      <c r="H145" s="622" t="str">
        <f t="shared" si="14"/>
        <v/>
      </c>
    </row>
    <row r="146" spans="3:8">
      <c r="C146" s="622" t="str">
        <f>IFERROR(INDEX('I1. Impact_Plan'!$A$2:$A$200, MATCH(B146, 'I1. Impact_Plan'!$F$2:$F$200, 0)), "")</f>
        <v/>
      </c>
      <c r="F146" s="622" t="str">
        <f t="shared" si="12"/>
        <v/>
      </c>
      <c r="G146" s="625" t="str">
        <f t="shared" si="13"/>
        <v/>
      </c>
      <c r="H146" s="622" t="str">
        <f t="shared" si="14"/>
        <v/>
      </c>
    </row>
    <row r="147" spans="3:8">
      <c r="C147" s="622" t="str">
        <f>IFERROR(INDEX('I1. Impact_Plan'!$A$2:$A$200, MATCH(B147, 'I1. Impact_Plan'!$F$2:$F$200, 0)), "")</f>
        <v/>
      </c>
      <c r="F147" s="622" t="str">
        <f t="shared" si="12"/>
        <v/>
      </c>
      <c r="G147" s="625" t="str">
        <f t="shared" si="13"/>
        <v/>
      </c>
      <c r="H147" s="622" t="str">
        <f t="shared" si="14"/>
        <v/>
      </c>
    </row>
    <row r="148" spans="3:8">
      <c r="C148" s="622" t="str">
        <f>IFERROR(INDEX('I1. Impact_Plan'!$A$2:$A$200, MATCH(B148, 'I1. Impact_Plan'!$F$2:$F$200, 0)), "")</f>
        <v/>
      </c>
      <c r="F148" s="622" t="str">
        <f t="shared" si="12"/>
        <v/>
      </c>
      <c r="G148" s="625" t="str">
        <f t="shared" si="13"/>
        <v/>
      </c>
      <c r="H148" s="622" t="str">
        <f t="shared" si="14"/>
        <v/>
      </c>
    </row>
    <row r="149" spans="3:8">
      <c r="C149" s="622" t="str">
        <f>IFERROR(INDEX('I1. Impact_Plan'!$A$2:$A$200, MATCH(B149, 'I1. Impact_Plan'!$F$2:$F$200, 0)), "")</f>
        <v/>
      </c>
      <c r="F149" s="622" t="str">
        <f t="shared" si="12"/>
        <v/>
      </c>
      <c r="G149" s="625" t="str">
        <f t="shared" si="13"/>
        <v/>
      </c>
      <c r="H149" s="622" t="str">
        <f t="shared" si="14"/>
        <v/>
      </c>
    </row>
    <row r="150" spans="3:8">
      <c r="C150" s="622" t="str">
        <f>IFERROR(INDEX('I1. Impact_Plan'!$A$2:$A$200, MATCH(B150, 'I1. Impact_Plan'!$F$2:$F$200, 0)), "")</f>
        <v/>
      </c>
      <c r="F150" s="622" t="str">
        <f t="shared" si="12"/>
        <v/>
      </c>
      <c r="G150" s="625" t="str">
        <f t="shared" si="13"/>
        <v/>
      </c>
      <c r="H150" s="622" t="str">
        <f t="shared" si="14"/>
        <v/>
      </c>
    </row>
    <row r="151" spans="3:8">
      <c r="C151" s="622" t="str">
        <f>IFERROR(INDEX('I1. Impact_Plan'!$A$2:$A$200, MATCH(B151, 'I1. Impact_Plan'!$F$2:$F$200, 0)), "")</f>
        <v/>
      </c>
      <c r="F151" s="622" t="str">
        <f t="shared" si="12"/>
        <v/>
      </c>
      <c r="G151" s="625" t="str">
        <f t="shared" si="13"/>
        <v/>
      </c>
      <c r="H151" s="622" t="str">
        <f t="shared" si="14"/>
        <v/>
      </c>
    </row>
    <row r="152" spans="3:8">
      <c r="C152" s="622" t="str">
        <f>IFERROR(INDEX('I1. Impact_Plan'!$A$2:$A$200, MATCH(B152, 'I1. Impact_Plan'!$F$2:$F$200, 0)), "")</f>
        <v/>
      </c>
      <c r="F152" s="622" t="str">
        <f t="shared" si="12"/>
        <v/>
      </c>
      <c r="G152" s="625" t="str">
        <f t="shared" si="13"/>
        <v/>
      </c>
      <c r="H152" s="622" t="str">
        <f t="shared" si="14"/>
        <v/>
      </c>
    </row>
    <row r="153" spans="3:8">
      <c r="C153" s="622" t="str">
        <f>IFERROR(INDEX('I1. Impact_Plan'!$A$2:$A$200, MATCH(B153, 'I1. Impact_Plan'!$F$2:$F$200, 0)), "")</f>
        <v/>
      </c>
      <c r="F153" s="622" t="str">
        <f t="shared" si="12"/>
        <v/>
      </c>
      <c r="G153" s="625" t="str">
        <f t="shared" si="13"/>
        <v/>
      </c>
      <c r="H153" s="622" t="str">
        <f t="shared" si="14"/>
        <v/>
      </c>
    </row>
    <row r="154" spans="3:8">
      <c r="C154" s="622" t="str">
        <f>IFERROR(INDEX('I1. Impact_Plan'!$A$2:$A$200, MATCH(B154, 'I1. Impact_Plan'!$F$2:$F$200, 0)), "")</f>
        <v/>
      </c>
      <c r="F154" s="622" t="str">
        <f t="shared" si="12"/>
        <v/>
      </c>
      <c r="G154" s="625" t="str">
        <f t="shared" si="13"/>
        <v/>
      </c>
      <c r="H154" s="622" t="str">
        <f t="shared" si="14"/>
        <v/>
      </c>
    </row>
    <row r="155" spans="3:8">
      <c r="C155" s="622" t="str">
        <f>IFERROR(INDEX('I1. Impact_Plan'!$A$2:$A$200, MATCH(B155, 'I1. Impact_Plan'!$F$2:$F$200, 0)), "")</f>
        <v/>
      </c>
      <c r="F155" s="622" t="str">
        <f t="shared" si="12"/>
        <v/>
      </c>
      <c r="G155" s="625" t="str">
        <f t="shared" si="13"/>
        <v/>
      </c>
      <c r="H155" s="622" t="str">
        <f t="shared" si="14"/>
        <v/>
      </c>
    </row>
    <row r="156" spans="3:8">
      <c r="C156" s="622" t="str">
        <f>IFERROR(INDEX('I1. Impact_Plan'!$A$2:$A$200, MATCH(B156, 'I1. Impact_Plan'!$F$2:$F$200, 0)), "")</f>
        <v/>
      </c>
      <c r="F156" s="622" t="str">
        <f t="shared" si="12"/>
        <v/>
      </c>
      <c r="G156" s="625" t="str">
        <f t="shared" si="13"/>
        <v/>
      </c>
      <c r="H156" s="622" t="str">
        <f t="shared" si="14"/>
        <v/>
      </c>
    </row>
    <row r="157" spans="3:8">
      <c r="C157" s="622" t="str">
        <f>IFERROR(INDEX('I1. Impact_Plan'!$A$2:$A$200, MATCH(B157, 'I1. Impact_Plan'!$F$2:$F$200, 0)), "")</f>
        <v/>
      </c>
      <c r="F157" s="622" t="str">
        <f t="shared" si="12"/>
        <v/>
      </c>
      <c r="G157" s="625" t="str">
        <f t="shared" si="13"/>
        <v/>
      </c>
      <c r="H157" s="622" t="str">
        <f t="shared" si="14"/>
        <v/>
      </c>
    </row>
    <row r="158" spans="3:8">
      <c r="C158" s="622" t="str">
        <f>IFERROR(INDEX('I1. Impact_Plan'!$A$2:$A$200, MATCH(B158, 'I1. Impact_Plan'!$F$2:$F$200, 0)), "")</f>
        <v/>
      </c>
      <c r="F158" s="622" t="str">
        <f t="shared" si="12"/>
        <v/>
      </c>
      <c r="G158" s="625" t="str">
        <f t="shared" si="13"/>
        <v/>
      </c>
      <c r="H158" s="622" t="str">
        <f t="shared" si="14"/>
        <v/>
      </c>
    </row>
    <row r="159" spans="3:8">
      <c r="C159" s="622" t="str">
        <f>IFERROR(INDEX('I1. Impact_Plan'!$A$2:$A$200, MATCH(B159, 'I1. Impact_Plan'!$F$2:$F$200, 0)), "")</f>
        <v/>
      </c>
      <c r="F159" s="622" t="str">
        <f t="shared" si="12"/>
        <v/>
      </c>
      <c r="G159" s="625" t="str">
        <f t="shared" si="13"/>
        <v/>
      </c>
      <c r="H159" s="622" t="str">
        <f t="shared" si="14"/>
        <v/>
      </c>
    </row>
    <row r="160" spans="3:8">
      <c r="C160" s="622" t="str">
        <f>IFERROR(INDEX('I1. Impact_Plan'!$A$2:$A$200, MATCH(B160, 'I1. Impact_Plan'!$F$2:$F$200, 0)), "")</f>
        <v/>
      </c>
      <c r="F160" s="622" t="str">
        <f t="shared" si="12"/>
        <v/>
      </c>
      <c r="G160" s="625" t="str">
        <f t="shared" si="13"/>
        <v/>
      </c>
      <c r="H160" s="622" t="str">
        <f t="shared" si="14"/>
        <v/>
      </c>
    </row>
    <row r="161" spans="3:8">
      <c r="C161" s="622" t="str">
        <f>IFERROR(INDEX('I1. Impact_Plan'!$A$2:$A$200, MATCH(B161, 'I1. Impact_Plan'!$F$2:$F$200, 0)), "")</f>
        <v/>
      </c>
      <c r="F161" s="622" t="str">
        <f t="shared" si="12"/>
        <v/>
      </c>
      <c r="G161" s="625" t="str">
        <f t="shared" si="13"/>
        <v/>
      </c>
      <c r="H161" s="622" t="str">
        <f t="shared" si="14"/>
        <v/>
      </c>
    </row>
    <row r="162" spans="3:8">
      <c r="C162" s="622" t="str">
        <f>IFERROR(INDEX('I1. Impact_Plan'!$A$2:$A$200, MATCH(B162, 'I1. Impact_Plan'!$F$2:$F$200, 0)), "")</f>
        <v/>
      </c>
      <c r="F162" s="622" t="str">
        <f t="shared" ref="F162:F193" si="15">IF(OR(D162="",E162=""),"",E162-D162)</f>
        <v/>
      </c>
      <c r="G162" s="625" t="str">
        <f t="shared" ref="G162:G193" si="16">IF(OR(D162="",E162="",D162=0),"",E162/D162-1)</f>
        <v/>
      </c>
      <c r="H162" s="622" t="str">
        <f t="shared" ref="H162:H193" si="17">IF(G162="","",IF(G162&gt;=-0.05,"On Track",IF(G162&gt;=-0.2,"At Risk","Off Track")))</f>
        <v/>
      </c>
    </row>
    <row r="163" spans="3:8">
      <c r="C163" s="622" t="str">
        <f>IFERROR(INDEX('I1. Impact_Plan'!$A$2:$A$200, MATCH(B163, 'I1. Impact_Plan'!$F$2:$F$200, 0)), "")</f>
        <v/>
      </c>
      <c r="F163" s="622" t="str">
        <f t="shared" si="15"/>
        <v/>
      </c>
      <c r="G163" s="625" t="str">
        <f t="shared" si="16"/>
        <v/>
      </c>
      <c r="H163" s="622" t="str">
        <f t="shared" si="17"/>
        <v/>
      </c>
    </row>
    <row r="164" spans="3:8">
      <c r="C164" s="622" t="str">
        <f>IFERROR(INDEX('I1. Impact_Plan'!$A$2:$A$200, MATCH(B164, 'I1. Impact_Plan'!$F$2:$F$200, 0)), "")</f>
        <v/>
      </c>
      <c r="F164" s="622" t="str">
        <f t="shared" si="15"/>
        <v/>
      </c>
      <c r="G164" s="625" t="str">
        <f t="shared" si="16"/>
        <v/>
      </c>
      <c r="H164" s="622" t="str">
        <f t="shared" si="17"/>
        <v/>
      </c>
    </row>
    <row r="165" spans="3:8">
      <c r="C165" s="622" t="str">
        <f>IFERROR(INDEX('I1. Impact_Plan'!$A$2:$A$200, MATCH(B165, 'I1. Impact_Plan'!$F$2:$F$200, 0)), "")</f>
        <v/>
      </c>
      <c r="F165" s="622" t="str">
        <f t="shared" si="15"/>
        <v/>
      </c>
      <c r="G165" s="625" t="str">
        <f t="shared" si="16"/>
        <v/>
      </c>
      <c r="H165" s="622" t="str">
        <f t="shared" si="17"/>
        <v/>
      </c>
    </row>
    <row r="166" spans="3:8">
      <c r="C166" s="622" t="str">
        <f>IFERROR(INDEX('I1. Impact_Plan'!$A$2:$A$200, MATCH(B166, 'I1. Impact_Plan'!$F$2:$F$200, 0)), "")</f>
        <v/>
      </c>
      <c r="F166" s="622" t="str">
        <f t="shared" si="15"/>
        <v/>
      </c>
      <c r="G166" s="625" t="str">
        <f t="shared" si="16"/>
        <v/>
      </c>
      <c r="H166" s="622" t="str">
        <f t="shared" si="17"/>
        <v/>
      </c>
    </row>
    <row r="167" spans="3:8">
      <c r="C167" s="622" t="str">
        <f>IFERROR(INDEX('I1. Impact_Plan'!$A$2:$A$200, MATCH(B167, 'I1. Impact_Plan'!$F$2:$F$200, 0)), "")</f>
        <v/>
      </c>
      <c r="F167" s="622" t="str">
        <f t="shared" si="15"/>
        <v/>
      </c>
      <c r="G167" s="625" t="str">
        <f t="shared" si="16"/>
        <v/>
      </c>
      <c r="H167" s="622" t="str">
        <f t="shared" si="17"/>
        <v/>
      </c>
    </row>
    <row r="168" spans="3:8">
      <c r="C168" s="622" t="str">
        <f>IFERROR(INDEX('I1. Impact_Plan'!$A$2:$A$200, MATCH(B168, 'I1. Impact_Plan'!$F$2:$F$200, 0)), "")</f>
        <v/>
      </c>
      <c r="F168" s="622" t="str">
        <f t="shared" si="15"/>
        <v/>
      </c>
      <c r="G168" s="625" t="str">
        <f t="shared" si="16"/>
        <v/>
      </c>
      <c r="H168" s="622" t="str">
        <f t="shared" si="17"/>
        <v/>
      </c>
    </row>
    <row r="169" spans="3:8">
      <c r="C169" s="622" t="str">
        <f>IFERROR(INDEX('I1. Impact_Plan'!$A$2:$A$200, MATCH(B169, 'I1. Impact_Plan'!$F$2:$F$200, 0)), "")</f>
        <v/>
      </c>
      <c r="F169" s="622" t="str">
        <f t="shared" si="15"/>
        <v/>
      </c>
      <c r="G169" s="625" t="str">
        <f t="shared" si="16"/>
        <v/>
      </c>
      <c r="H169" s="622" t="str">
        <f t="shared" si="17"/>
        <v/>
      </c>
    </row>
    <row r="170" spans="3:8">
      <c r="C170" s="622" t="str">
        <f>IFERROR(INDEX('I1. Impact_Plan'!$A$2:$A$200, MATCH(B170, 'I1. Impact_Plan'!$F$2:$F$200, 0)), "")</f>
        <v/>
      </c>
      <c r="F170" s="622" t="str">
        <f t="shared" si="15"/>
        <v/>
      </c>
      <c r="G170" s="625" t="str">
        <f t="shared" si="16"/>
        <v/>
      </c>
      <c r="H170" s="622" t="str">
        <f t="shared" si="17"/>
        <v/>
      </c>
    </row>
    <row r="171" spans="3:8">
      <c r="C171" s="622" t="str">
        <f>IFERROR(INDEX('I1. Impact_Plan'!$A$2:$A$200, MATCH(B171, 'I1. Impact_Plan'!$F$2:$F$200, 0)), "")</f>
        <v/>
      </c>
      <c r="F171" s="622" t="str">
        <f t="shared" si="15"/>
        <v/>
      </c>
      <c r="G171" s="625" t="str">
        <f t="shared" si="16"/>
        <v/>
      </c>
      <c r="H171" s="622" t="str">
        <f t="shared" si="17"/>
        <v/>
      </c>
    </row>
    <row r="172" spans="3:8">
      <c r="C172" s="622" t="str">
        <f>IFERROR(INDEX('I1. Impact_Plan'!$A$2:$A$200, MATCH(B172, 'I1. Impact_Plan'!$F$2:$F$200, 0)), "")</f>
        <v/>
      </c>
      <c r="F172" s="622" t="str">
        <f t="shared" si="15"/>
        <v/>
      </c>
      <c r="G172" s="625" t="str">
        <f t="shared" si="16"/>
        <v/>
      </c>
      <c r="H172" s="622" t="str">
        <f t="shared" si="17"/>
        <v/>
      </c>
    </row>
    <row r="173" spans="3:8">
      <c r="C173" s="622" t="str">
        <f>IFERROR(INDEX('I1. Impact_Plan'!$A$2:$A$200, MATCH(B173, 'I1. Impact_Plan'!$F$2:$F$200, 0)), "")</f>
        <v/>
      </c>
      <c r="F173" s="622" t="str">
        <f t="shared" si="15"/>
        <v/>
      </c>
      <c r="G173" s="625" t="str">
        <f t="shared" si="16"/>
        <v/>
      </c>
      <c r="H173" s="622" t="str">
        <f t="shared" si="17"/>
        <v/>
      </c>
    </row>
    <row r="174" spans="3:8">
      <c r="C174" s="622" t="str">
        <f>IFERROR(INDEX('I1. Impact_Plan'!$A$2:$A$200, MATCH(B174, 'I1. Impact_Plan'!$F$2:$F$200, 0)), "")</f>
        <v/>
      </c>
      <c r="F174" s="622" t="str">
        <f t="shared" si="15"/>
        <v/>
      </c>
      <c r="G174" s="625" t="str">
        <f t="shared" si="16"/>
        <v/>
      </c>
      <c r="H174" s="622" t="str">
        <f t="shared" si="17"/>
        <v/>
      </c>
    </row>
    <row r="175" spans="3:8">
      <c r="C175" s="622" t="str">
        <f>IFERROR(INDEX('I1. Impact_Plan'!$A$2:$A$200, MATCH(B175, 'I1. Impact_Plan'!$F$2:$F$200, 0)), "")</f>
        <v/>
      </c>
      <c r="F175" s="622" t="str">
        <f t="shared" si="15"/>
        <v/>
      </c>
      <c r="G175" s="625" t="str">
        <f t="shared" si="16"/>
        <v/>
      </c>
      <c r="H175" s="622" t="str">
        <f t="shared" si="17"/>
        <v/>
      </c>
    </row>
    <row r="176" spans="3:8">
      <c r="C176" s="622" t="str">
        <f>IFERROR(INDEX('I1. Impact_Plan'!$A$2:$A$200, MATCH(B176, 'I1. Impact_Plan'!$F$2:$F$200, 0)), "")</f>
        <v/>
      </c>
      <c r="F176" s="622" t="str">
        <f t="shared" si="15"/>
        <v/>
      </c>
      <c r="G176" s="625" t="str">
        <f t="shared" si="16"/>
        <v/>
      </c>
      <c r="H176" s="622" t="str">
        <f t="shared" si="17"/>
        <v/>
      </c>
    </row>
    <row r="177" spans="3:8">
      <c r="C177" s="622" t="str">
        <f>IFERROR(INDEX('I1. Impact_Plan'!$A$2:$A$200, MATCH(B177, 'I1. Impact_Plan'!$F$2:$F$200, 0)), "")</f>
        <v/>
      </c>
      <c r="F177" s="622" t="str">
        <f t="shared" si="15"/>
        <v/>
      </c>
      <c r="G177" s="625" t="str">
        <f t="shared" si="16"/>
        <v/>
      </c>
      <c r="H177" s="622" t="str">
        <f t="shared" si="17"/>
        <v/>
      </c>
    </row>
    <row r="178" spans="3:8">
      <c r="C178" s="622" t="str">
        <f>IFERROR(INDEX('I1. Impact_Plan'!$A$2:$A$200, MATCH(B178, 'I1. Impact_Plan'!$F$2:$F$200, 0)), "")</f>
        <v/>
      </c>
      <c r="F178" s="622" t="str">
        <f t="shared" si="15"/>
        <v/>
      </c>
      <c r="G178" s="625" t="str">
        <f t="shared" si="16"/>
        <v/>
      </c>
      <c r="H178" s="622" t="str">
        <f t="shared" si="17"/>
        <v/>
      </c>
    </row>
    <row r="179" spans="3:8">
      <c r="C179" s="622" t="str">
        <f>IFERROR(INDEX('I1. Impact_Plan'!$A$2:$A$200, MATCH(B179, 'I1. Impact_Plan'!$F$2:$F$200, 0)), "")</f>
        <v/>
      </c>
      <c r="F179" s="622" t="str">
        <f t="shared" si="15"/>
        <v/>
      </c>
      <c r="G179" s="625" t="str">
        <f t="shared" si="16"/>
        <v/>
      </c>
      <c r="H179" s="622" t="str">
        <f t="shared" si="17"/>
        <v/>
      </c>
    </row>
    <row r="180" spans="3:8">
      <c r="C180" s="622" t="str">
        <f>IFERROR(INDEX('I1. Impact_Plan'!$A$2:$A$200, MATCH(B180, 'I1. Impact_Plan'!$F$2:$F$200, 0)), "")</f>
        <v/>
      </c>
      <c r="F180" s="622" t="str">
        <f t="shared" si="15"/>
        <v/>
      </c>
      <c r="G180" s="625" t="str">
        <f t="shared" si="16"/>
        <v/>
      </c>
      <c r="H180" s="622" t="str">
        <f t="shared" si="17"/>
        <v/>
      </c>
    </row>
    <row r="181" spans="3:8">
      <c r="C181" s="622" t="str">
        <f>IFERROR(INDEX('I1. Impact_Plan'!$A$2:$A$200, MATCH(B181, 'I1. Impact_Plan'!$F$2:$F$200, 0)), "")</f>
        <v/>
      </c>
      <c r="F181" s="622" t="str">
        <f t="shared" si="15"/>
        <v/>
      </c>
      <c r="G181" s="625" t="str">
        <f t="shared" si="16"/>
        <v/>
      </c>
      <c r="H181" s="622" t="str">
        <f t="shared" si="17"/>
        <v/>
      </c>
    </row>
    <row r="182" spans="3:8">
      <c r="C182" s="622" t="str">
        <f>IFERROR(INDEX('I1. Impact_Plan'!$A$2:$A$200, MATCH(B182, 'I1. Impact_Plan'!$F$2:$F$200, 0)), "")</f>
        <v/>
      </c>
      <c r="F182" s="622" t="str">
        <f t="shared" si="15"/>
        <v/>
      </c>
      <c r="G182" s="625" t="str">
        <f t="shared" si="16"/>
        <v/>
      </c>
      <c r="H182" s="622" t="str">
        <f t="shared" si="17"/>
        <v/>
      </c>
    </row>
    <row r="183" spans="3:8">
      <c r="C183" s="622" t="str">
        <f>IFERROR(INDEX('I1. Impact_Plan'!$A$2:$A$200, MATCH(B183, 'I1. Impact_Plan'!$F$2:$F$200, 0)), "")</f>
        <v/>
      </c>
      <c r="F183" s="622" t="str">
        <f t="shared" si="15"/>
        <v/>
      </c>
      <c r="G183" s="625" t="str">
        <f t="shared" si="16"/>
        <v/>
      </c>
      <c r="H183" s="622" t="str">
        <f t="shared" si="17"/>
        <v/>
      </c>
    </row>
    <row r="184" spans="3:8">
      <c r="C184" s="622" t="str">
        <f>IFERROR(INDEX('I1. Impact_Plan'!$A$2:$A$200, MATCH(B184, 'I1. Impact_Plan'!$F$2:$F$200, 0)), "")</f>
        <v/>
      </c>
      <c r="F184" s="622" t="str">
        <f t="shared" si="15"/>
        <v/>
      </c>
      <c r="G184" s="625" t="str">
        <f t="shared" si="16"/>
        <v/>
      </c>
      <c r="H184" s="622" t="str">
        <f t="shared" si="17"/>
        <v/>
      </c>
    </row>
    <row r="185" spans="3:8">
      <c r="C185" s="622" t="str">
        <f>IFERROR(INDEX('I1. Impact_Plan'!$A$2:$A$200, MATCH(B185, 'I1. Impact_Plan'!$F$2:$F$200, 0)), "")</f>
        <v/>
      </c>
      <c r="F185" s="622" t="str">
        <f t="shared" si="15"/>
        <v/>
      </c>
      <c r="G185" s="625" t="str">
        <f t="shared" si="16"/>
        <v/>
      </c>
      <c r="H185" s="622" t="str">
        <f t="shared" si="17"/>
        <v/>
      </c>
    </row>
    <row r="186" spans="3:8">
      <c r="C186" s="622" t="str">
        <f>IFERROR(INDEX('I1. Impact_Plan'!$A$2:$A$200, MATCH(B186, 'I1. Impact_Plan'!$F$2:$F$200, 0)), "")</f>
        <v/>
      </c>
      <c r="F186" s="622" t="str">
        <f t="shared" si="15"/>
        <v/>
      </c>
      <c r="G186" s="625" t="str">
        <f t="shared" si="16"/>
        <v/>
      </c>
      <c r="H186" s="622" t="str">
        <f t="shared" si="17"/>
        <v/>
      </c>
    </row>
    <row r="187" spans="3:8">
      <c r="C187" s="622" t="str">
        <f>IFERROR(INDEX('I1. Impact_Plan'!$A$2:$A$200, MATCH(B187, 'I1. Impact_Plan'!$F$2:$F$200, 0)), "")</f>
        <v/>
      </c>
      <c r="F187" s="622" t="str">
        <f t="shared" si="15"/>
        <v/>
      </c>
      <c r="G187" s="625" t="str">
        <f t="shared" si="16"/>
        <v/>
      </c>
      <c r="H187" s="622" t="str">
        <f t="shared" si="17"/>
        <v/>
      </c>
    </row>
    <row r="188" spans="3:8">
      <c r="C188" s="622" t="str">
        <f>IFERROR(INDEX('I1. Impact_Plan'!$A$2:$A$200, MATCH(B188, 'I1. Impact_Plan'!$F$2:$F$200, 0)), "")</f>
        <v/>
      </c>
      <c r="F188" s="622" t="str">
        <f t="shared" si="15"/>
        <v/>
      </c>
      <c r="G188" s="625" t="str">
        <f t="shared" si="16"/>
        <v/>
      </c>
      <c r="H188" s="622" t="str">
        <f t="shared" si="17"/>
        <v/>
      </c>
    </row>
    <row r="189" spans="3:8">
      <c r="C189" s="622" t="str">
        <f>IFERROR(INDEX('I1. Impact_Plan'!$A$2:$A$200, MATCH(B189, 'I1. Impact_Plan'!$F$2:$F$200, 0)), "")</f>
        <v/>
      </c>
      <c r="F189" s="622" t="str">
        <f t="shared" si="15"/>
        <v/>
      </c>
      <c r="G189" s="625" t="str">
        <f t="shared" si="16"/>
        <v/>
      </c>
      <c r="H189" s="622" t="str">
        <f t="shared" si="17"/>
        <v/>
      </c>
    </row>
    <row r="190" spans="3:8">
      <c r="C190" s="622" t="str">
        <f>IFERROR(INDEX('I1. Impact_Plan'!$A$2:$A$200, MATCH(B190, 'I1. Impact_Plan'!$F$2:$F$200, 0)), "")</f>
        <v/>
      </c>
      <c r="F190" s="622" t="str">
        <f t="shared" si="15"/>
        <v/>
      </c>
      <c r="G190" s="625" t="str">
        <f t="shared" si="16"/>
        <v/>
      </c>
      <c r="H190" s="622" t="str">
        <f t="shared" si="17"/>
        <v/>
      </c>
    </row>
    <row r="191" spans="3:8">
      <c r="C191" s="622" t="str">
        <f>IFERROR(INDEX('I1. Impact_Plan'!$A$2:$A$200, MATCH(B191, 'I1. Impact_Plan'!$F$2:$F$200, 0)), "")</f>
        <v/>
      </c>
      <c r="F191" s="622" t="str">
        <f t="shared" si="15"/>
        <v/>
      </c>
      <c r="G191" s="625" t="str">
        <f t="shared" si="16"/>
        <v/>
      </c>
      <c r="H191" s="622" t="str">
        <f t="shared" si="17"/>
        <v/>
      </c>
    </row>
    <row r="192" spans="3:8">
      <c r="C192" s="622" t="str">
        <f>IFERROR(INDEX('I1. Impact_Plan'!$A$2:$A$200, MATCH(B192, 'I1. Impact_Plan'!$F$2:$F$200, 0)), "")</f>
        <v/>
      </c>
      <c r="F192" s="622" t="str">
        <f t="shared" si="15"/>
        <v/>
      </c>
      <c r="G192" s="625" t="str">
        <f t="shared" si="16"/>
        <v/>
      </c>
      <c r="H192" s="622" t="str">
        <f t="shared" si="17"/>
        <v/>
      </c>
    </row>
    <row r="193" spans="3:8">
      <c r="C193" s="622" t="str">
        <f>IFERROR(INDEX('I1. Impact_Plan'!$A$2:$A$200, MATCH(B193, 'I1. Impact_Plan'!$F$2:$F$200, 0)), "")</f>
        <v/>
      </c>
      <c r="F193" s="622" t="str">
        <f t="shared" si="15"/>
        <v/>
      </c>
      <c r="G193" s="625" t="str">
        <f t="shared" si="16"/>
        <v/>
      </c>
      <c r="H193" s="622" t="str">
        <f t="shared" si="17"/>
        <v/>
      </c>
    </row>
    <row r="194" spans="3:8">
      <c r="C194" s="622" t="str">
        <f>IFERROR(INDEX('I1. Impact_Plan'!$A$2:$A$200, MATCH(B194, 'I1. Impact_Plan'!$F$2:$F$200, 0)), "")</f>
        <v/>
      </c>
      <c r="F194" s="622" t="str">
        <f t="shared" ref="F194:F201" si="18">IF(OR(D194="",E194=""),"",E194-D194)</f>
        <v/>
      </c>
      <c r="G194" s="625" t="str">
        <f t="shared" ref="G194:G201" si="19">IF(OR(D194="",E194="",D194=0),"",E194/D194-1)</f>
        <v/>
      </c>
      <c r="H194" s="622" t="str">
        <f t="shared" ref="H194:H201" si="20">IF(G194="","",IF(G194&gt;=-0.05,"On Track",IF(G194&gt;=-0.2,"At Risk","Off Track")))</f>
        <v/>
      </c>
    </row>
    <row r="195" spans="3:8">
      <c r="C195" s="622" t="str">
        <f>IFERROR(INDEX('I1. Impact_Plan'!$A$2:$A$200, MATCH(B195, 'I1. Impact_Plan'!$F$2:$F$200, 0)), "")</f>
        <v/>
      </c>
      <c r="F195" s="622" t="str">
        <f t="shared" si="18"/>
        <v/>
      </c>
      <c r="G195" s="625" t="str">
        <f t="shared" si="19"/>
        <v/>
      </c>
      <c r="H195" s="622" t="str">
        <f t="shared" si="20"/>
        <v/>
      </c>
    </row>
    <row r="196" spans="3:8">
      <c r="C196" s="622" t="str">
        <f>IFERROR(INDEX('I1. Impact_Plan'!$A$2:$A$200, MATCH(B196, 'I1. Impact_Plan'!$F$2:$F$200, 0)), "")</f>
        <v/>
      </c>
      <c r="F196" s="622" t="str">
        <f t="shared" si="18"/>
        <v/>
      </c>
      <c r="G196" s="625" t="str">
        <f t="shared" si="19"/>
        <v/>
      </c>
      <c r="H196" s="622" t="str">
        <f t="shared" si="20"/>
        <v/>
      </c>
    </row>
    <row r="197" spans="3:8">
      <c r="C197" s="622" t="str">
        <f>IFERROR(INDEX('I1. Impact_Plan'!$A$2:$A$200, MATCH(B197, 'I1. Impact_Plan'!$F$2:$F$200, 0)), "")</f>
        <v/>
      </c>
      <c r="F197" s="622" t="str">
        <f t="shared" si="18"/>
        <v/>
      </c>
      <c r="G197" s="625" t="str">
        <f t="shared" si="19"/>
        <v/>
      </c>
      <c r="H197" s="622" t="str">
        <f t="shared" si="20"/>
        <v/>
      </c>
    </row>
    <row r="198" spans="3:8">
      <c r="C198" s="622" t="str">
        <f>IFERROR(INDEX('I1. Impact_Plan'!$A$2:$A$200, MATCH(B198, 'I1. Impact_Plan'!$F$2:$F$200, 0)), "")</f>
        <v/>
      </c>
      <c r="F198" s="622" t="str">
        <f t="shared" si="18"/>
        <v/>
      </c>
      <c r="G198" s="625" t="str">
        <f t="shared" si="19"/>
        <v/>
      </c>
      <c r="H198" s="622" t="str">
        <f t="shared" si="20"/>
        <v/>
      </c>
    </row>
    <row r="199" spans="3:8">
      <c r="C199" s="622" t="str">
        <f>IFERROR(INDEX('I1. Impact_Plan'!$A$2:$A$200, MATCH(B199, 'I1. Impact_Plan'!$F$2:$F$200, 0)), "")</f>
        <v/>
      </c>
      <c r="F199" s="622" t="str">
        <f t="shared" si="18"/>
        <v/>
      </c>
      <c r="G199" s="625" t="str">
        <f t="shared" si="19"/>
        <v/>
      </c>
      <c r="H199" s="622" t="str">
        <f t="shared" si="20"/>
        <v/>
      </c>
    </row>
    <row r="200" spans="3:8">
      <c r="C200" s="622" t="str">
        <f>IFERROR(INDEX('I1. Impact_Plan'!$A$2:$A$200, MATCH(B200, 'I1. Impact_Plan'!$F$2:$F$200, 0)), "")</f>
        <v/>
      </c>
      <c r="F200" s="622" t="str">
        <f t="shared" si="18"/>
        <v/>
      </c>
      <c r="G200" s="625" t="str">
        <f t="shared" si="19"/>
        <v/>
      </c>
      <c r="H200" s="622" t="str">
        <f t="shared" si="20"/>
        <v/>
      </c>
    </row>
    <row r="201" spans="3:8">
      <c r="C201" s="622" t="str">
        <f>IFERROR(INDEX('I1. Impact_Plan'!$A$2:$A$200, MATCH(B201, 'I1. Impact_Plan'!$F$2:$F$200, 0)), "")</f>
        <v/>
      </c>
      <c r="F201" s="622" t="str">
        <f t="shared" si="18"/>
        <v/>
      </c>
      <c r="G201" s="625" t="str">
        <f t="shared" si="19"/>
        <v/>
      </c>
      <c r="H201" s="622" t="str">
        <f t="shared" si="20"/>
        <v/>
      </c>
    </row>
  </sheetData>
  <conditionalFormatting sqref="H2:H200">
    <cfRule type="expression" dxfId="27" priority="1">
      <formula>H2="On Track"</formula>
    </cfRule>
    <cfRule type="expression" dxfId="26" priority="2">
      <formula>H2="At Risk"</formula>
    </cfRule>
    <cfRule type="expression" dxfId="25" priority="3">
      <formula>H2="Off Track"</formula>
    </cfRule>
  </conditionalFormatting>
  <dataValidations count="1">
    <dataValidation type="list" allowBlank="1" showInputMessage="1" showErrorMessage="1" sqref="H2:H201" xr:uid="{00000000-0002-0000-0200-000000000000}">
      <formula1>Status_List</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5"/>
  <sheetViews>
    <sheetView workbookViewId="0">
      <selection activeCell="C12" sqref="C12"/>
    </sheetView>
  </sheetViews>
  <sheetFormatPr defaultColWidth="8.81640625" defaultRowHeight="14.5"/>
  <cols>
    <col min="1" max="4" width="25.6328125" style="462" customWidth="1"/>
    <col min="5" max="5" width="8.81640625" style="462" customWidth="1"/>
    <col min="6" max="16384" width="8.81640625" style="462"/>
  </cols>
  <sheetData>
    <row r="1" spans="1:4">
      <c r="A1" s="470" t="s">
        <v>8</v>
      </c>
      <c r="B1" s="470" t="s">
        <v>12</v>
      </c>
      <c r="C1" s="470" t="s">
        <v>18</v>
      </c>
      <c r="D1" s="470" t="s">
        <v>56</v>
      </c>
    </row>
    <row r="2" spans="1:4">
      <c r="A2" s="471" t="s">
        <v>23</v>
      </c>
      <c r="B2" s="471" t="s">
        <v>47</v>
      </c>
      <c r="C2" s="471" t="s">
        <v>29</v>
      </c>
      <c r="D2" s="471" t="s">
        <v>69</v>
      </c>
    </row>
    <row r="3" spans="1:4">
      <c r="A3" s="471" t="s">
        <v>34</v>
      </c>
      <c r="B3" s="471" t="s">
        <v>27</v>
      </c>
      <c r="C3" s="471" t="s">
        <v>70</v>
      </c>
      <c r="D3" s="471" t="s">
        <v>71</v>
      </c>
    </row>
    <row r="4" spans="1:4">
      <c r="A4" s="471" t="s">
        <v>43</v>
      </c>
      <c r="B4" s="471" t="s">
        <v>72</v>
      </c>
      <c r="C4" s="471" t="s">
        <v>73</v>
      </c>
      <c r="D4" s="471" t="s">
        <v>74</v>
      </c>
    </row>
    <row r="5" spans="1:4">
      <c r="A5" s="471" t="s">
        <v>75</v>
      </c>
      <c r="C5" s="471" t="s">
        <v>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0"/>
  <sheetViews>
    <sheetView topLeftCell="A18" workbookViewId="0">
      <selection activeCell="E31" sqref="E31"/>
    </sheetView>
  </sheetViews>
  <sheetFormatPr defaultColWidth="8.81640625" defaultRowHeight="14.5"/>
  <cols>
    <col min="1" max="1" width="8.81640625" style="623" customWidth="1"/>
    <col min="2" max="16384" width="8.81640625" style="462"/>
  </cols>
  <sheetData>
    <row r="1" spans="1:11" ht="34" customHeight="1">
      <c r="A1" s="628" t="s">
        <v>77</v>
      </c>
      <c r="B1" s="628"/>
      <c r="C1" s="628"/>
      <c r="D1" s="628"/>
      <c r="E1" s="628"/>
      <c r="F1" s="628"/>
      <c r="G1" s="628"/>
      <c r="H1" s="628"/>
      <c r="I1" s="628"/>
      <c r="J1" s="628"/>
      <c r="K1" s="628"/>
    </row>
    <row r="3" spans="1:11">
      <c r="A3" s="627" t="s">
        <v>11</v>
      </c>
      <c r="B3" s="471" t="s">
        <v>52</v>
      </c>
      <c r="C3" s="471" t="s">
        <v>53</v>
      </c>
    </row>
    <row r="4" spans="1:11" ht="72.5">
      <c r="A4" s="627" t="str">
        <f>'I2. KPI_Tracking'!B2</f>
        <v>Energy consumption per unit revenue</v>
      </c>
      <c r="B4" s="471">
        <f>'I2. KPI_Tracking'!D2</f>
        <v>0.75</v>
      </c>
      <c r="C4" s="471">
        <f>'I2. KPI_Tracking'!E2</f>
        <v>0.78</v>
      </c>
    </row>
    <row r="5" spans="1:11" ht="72.5">
      <c r="A5" s="627" t="str">
        <f>'I2. KPI_Tracking'!B3</f>
        <v>Energy consumption per unit revenue</v>
      </c>
      <c r="B5" s="471">
        <f>'I2. KPI_Tracking'!D3</f>
        <v>0.7</v>
      </c>
      <c r="C5" s="471">
        <f>'I2. KPI_Tracking'!E3</f>
        <v>0.68</v>
      </c>
    </row>
    <row r="6" spans="1:11" ht="72.5">
      <c r="A6" s="627" t="str">
        <f>'I2. KPI_Tracking'!B4</f>
        <v>Share of employees from vulnerable groups</v>
      </c>
      <c r="B6" s="471">
        <f>'I2. KPI_Tracking'!D4</f>
        <v>8</v>
      </c>
      <c r="C6" s="471">
        <f>'I2. KPI_Tracking'!E4</f>
        <v>9</v>
      </c>
    </row>
    <row r="7" spans="1:11" ht="87">
      <c r="A7" s="627" t="str">
        <f>'I2. KPI_Tracking'!B5</f>
        <v>Stakeholder engagement events per year</v>
      </c>
      <c r="B7" s="471">
        <f>'I2. KPI_Tracking'!D5</f>
        <v>3</v>
      </c>
      <c r="C7" s="471">
        <f>'I2. KPI_Tracking'!E5</f>
        <v>4</v>
      </c>
    </row>
    <row r="20" spans="1:12" ht="81.5" customHeight="1">
      <c r="A20" s="629" t="s">
        <v>3523</v>
      </c>
      <c r="B20" s="629"/>
      <c r="C20" s="629"/>
      <c r="D20" s="629"/>
      <c r="E20" s="629"/>
      <c r="F20" s="629"/>
      <c r="G20" s="629"/>
      <c r="H20" s="629"/>
      <c r="I20" s="629"/>
      <c r="J20" s="629"/>
      <c r="K20" s="629"/>
      <c r="L20" s="629"/>
    </row>
  </sheetData>
  <mergeCells count="2">
    <mergeCell ref="A1:K1"/>
    <mergeCell ref="A20:L2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4FC88-145A-E04A-A4C9-3DFD1AC04FD4}">
  <dimension ref="A4:B25"/>
  <sheetViews>
    <sheetView workbookViewId="0">
      <selection activeCell="A23" sqref="A23:A25"/>
    </sheetView>
  </sheetViews>
  <sheetFormatPr defaultColWidth="10.90625" defaultRowHeight="14.5"/>
  <sheetData>
    <row r="4" spans="2:2" ht="20">
      <c r="B4" s="476" t="s">
        <v>3521</v>
      </c>
    </row>
    <row r="15" spans="2:2" ht="20">
      <c r="B15" s="477" t="s">
        <v>3522</v>
      </c>
    </row>
    <row r="18" spans="1:1" ht="18.5">
      <c r="A18" s="478" t="s">
        <v>3523</v>
      </c>
    </row>
    <row r="23" spans="1:1" ht="17.5">
      <c r="A23" s="481" t="s">
        <v>3524</v>
      </c>
    </row>
    <row r="25" spans="1:1">
      <c r="A25" s="482" t="s">
        <v>3525</v>
      </c>
    </row>
  </sheetData>
  <hyperlinks>
    <hyperlink ref="B15" r:id="rId1" xr:uid="{BE76C68A-2A5C-8C48-827E-8E17C214D586}"/>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topLeftCell="A4" zoomScale="130" zoomScaleNormal="130" workbookViewId="0">
      <selection activeCell="B42" sqref="B42:D42"/>
    </sheetView>
  </sheetViews>
  <sheetFormatPr defaultColWidth="14.453125" defaultRowHeight="15" customHeight="1"/>
  <cols>
    <col min="1" max="1" width="2.6328125" customWidth="1"/>
    <col min="2" max="2" width="11" customWidth="1"/>
    <col min="3" max="3" width="17.81640625" customWidth="1"/>
    <col min="4" max="4" width="73.1796875" customWidth="1"/>
    <col min="5" max="12" width="10.6328125" customWidth="1"/>
    <col min="13" max="13" width="10.6328125" hidden="1" customWidth="1"/>
    <col min="14" max="26" width="10.6328125" customWidth="1"/>
  </cols>
  <sheetData>
    <row r="1" spans="1:26" ht="29.25" customHeight="1">
      <c r="A1" s="1"/>
      <c r="B1" s="485" t="s">
        <v>78</v>
      </c>
      <c r="C1" s="486"/>
      <c r="E1" s="2"/>
      <c r="F1" s="2"/>
      <c r="G1" s="2"/>
      <c r="H1" s="2"/>
      <c r="I1" s="2"/>
      <c r="J1" s="2"/>
      <c r="K1" s="2"/>
      <c r="L1" s="2"/>
      <c r="M1" s="2"/>
      <c r="N1" s="2"/>
      <c r="O1" s="2"/>
      <c r="P1" s="2"/>
      <c r="Q1" s="2"/>
      <c r="R1" s="2"/>
      <c r="S1" s="2"/>
      <c r="T1" s="2"/>
      <c r="U1" s="2"/>
      <c r="V1" s="2"/>
      <c r="W1" s="2"/>
      <c r="X1" s="2"/>
      <c r="Y1" s="2"/>
      <c r="Z1" s="2"/>
    </row>
    <row r="2" spans="1:26" ht="41.25" customHeight="1">
      <c r="A2" s="1"/>
      <c r="B2" s="487" t="str">
        <f>'12.lan'!D4</f>
        <v>BALANCE SHEET CALCULATOR</v>
      </c>
      <c r="C2" s="488"/>
      <c r="D2" s="488"/>
      <c r="E2" s="2"/>
      <c r="F2" s="2"/>
      <c r="G2" s="2"/>
      <c r="H2" s="2"/>
      <c r="I2" s="2"/>
      <c r="J2" s="2"/>
      <c r="K2" s="2"/>
      <c r="L2" s="2"/>
      <c r="M2" s="2" t="str">
        <f>IF('12.lan'!B2="","",'12.lan'!B2)</f>
        <v>Select your language</v>
      </c>
      <c r="N2" s="2"/>
      <c r="O2" s="2"/>
      <c r="P2" s="2"/>
      <c r="Q2" s="2"/>
      <c r="R2" s="2"/>
      <c r="S2" s="2"/>
      <c r="T2" s="2"/>
      <c r="U2" s="2"/>
      <c r="V2" s="2"/>
      <c r="W2" s="2"/>
      <c r="X2" s="2"/>
      <c r="Y2" s="2"/>
      <c r="Z2" s="2"/>
    </row>
    <row r="3" spans="1:26" ht="12.75" customHeight="1">
      <c r="A3" s="1"/>
      <c r="B3" s="3" t="str">
        <f>'12.lan'!D6</f>
        <v>Version</v>
      </c>
      <c r="C3" s="4" t="s">
        <v>79</v>
      </c>
      <c r="D3" s="2"/>
      <c r="E3" s="2"/>
      <c r="F3" s="2"/>
      <c r="G3" s="2"/>
      <c r="H3" s="2"/>
      <c r="I3" s="2"/>
      <c r="J3" s="2"/>
      <c r="K3" s="2"/>
      <c r="L3" s="2"/>
      <c r="M3" s="2" t="str">
        <f>IF('12.lan'!B3="","",'12.lan'!B3)</f>
        <v>Deutsch</v>
      </c>
      <c r="N3" s="2"/>
      <c r="O3" s="2"/>
      <c r="P3" s="2"/>
      <c r="Q3" s="2"/>
      <c r="R3" s="2"/>
      <c r="S3" s="2"/>
      <c r="T3" s="2"/>
      <c r="U3" s="2"/>
      <c r="V3" s="2"/>
      <c r="W3" s="2"/>
      <c r="X3" s="2"/>
      <c r="Y3" s="2"/>
      <c r="Z3" s="2"/>
    </row>
    <row r="4" spans="1:26" ht="14.25" customHeight="1">
      <c r="A4" s="1"/>
      <c r="B4" s="1"/>
      <c r="C4" s="1"/>
      <c r="D4" s="1"/>
      <c r="E4" s="2"/>
      <c r="F4" s="2"/>
      <c r="G4" s="2"/>
      <c r="H4" s="2"/>
      <c r="I4" s="2"/>
      <c r="J4" s="2"/>
      <c r="K4" s="2"/>
      <c r="L4" s="2"/>
      <c r="M4" s="2" t="str">
        <f>IF('12.lan'!B4="","",'12.lan'!B4)</f>
        <v>Italiano</v>
      </c>
      <c r="N4" s="2"/>
      <c r="O4" s="2"/>
      <c r="P4" s="2"/>
      <c r="Q4" s="2"/>
      <c r="R4" s="2"/>
      <c r="S4" s="2"/>
      <c r="T4" s="2"/>
      <c r="U4" s="2"/>
      <c r="V4" s="2"/>
      <c r="W4" s="2"/>
      <c r="X4" s="2"/>
      <c r="Y4" s="2"/>
      <c r="Z4" s="2"/>
    </row>
    <row r="5" spans="1:26" ht="18.75" customHeight="1">
      <c r="A5" s="1"/>
      <c r="B5" s="489" t="str">
        <f>'12.lan'!D7</f>
        <v>WELCOME!</v>
      </c>
      <c r="C5" s="488"/>
      <c r="D5" s="488"/>
      <c r="E5" s="2"/>
      <c r="F5" s="2"/>
      <c r="G5" s="2"/>
      <c r="H5" s="2"/>
      <c r="I5" s="2"/>
      <c r="J5" s="2"/>
      <c r="K5" s="2"/>
      <c r="L5" s="2"/>
      <c r="M5" s="2" t="str">
        <f>IF('12.lan'!B5="","",'12.lan'!B5)</f>
        <v>English</v>
      </c>
      <c r="N5" s="2"/>
      <c r="O5" s="2"/>
      <c r="P5" s="2"/>
      <c r="Q5" s="2"/>
      <c r="R5" s="2"/>
      <c r="S5" s="2"/>
      <c r="T5" s="2"/>
      <c r="U5" s="2"/>
      <c r="V5" s="2"/>
      <c r="W5" s="2"/>
      <c r="X5" s="2"/>
      <c r="Y5" s="2"/>
      <c r="Z5" s="2"/>
    </row>
    <row r="6" spans="1:26" ht="47.25" customHeight="1">
      <c r="A6" s="1"/>
      <c r="B6" s="490" t="str">
        <f>'12.lan'!D8</f>
        <v>This tool is for calculating the overall Common Good Points for your company or organisation. It complements the Common Good Report and has to be used together with it. Have fun with your calculation!</v>
      </c>
      <c r="C6" s="488"/>
      <c r="D6" s="488"/>
      <c r="E6" s="2"/>
      <c r="F6" s="2"/>
      <c r="G6" s="2"/>
      <c r="H6" s="2"/>
      <c r="I6" s="2"/>
      <c r="J6" s="2"/>
      <c r="K6" s="2"/>
      <c r="L6" s="2"/>
      <c r="M6" s="2" t="str">
        <f>IF('12.lan'!B6="","",'12.lan'!B6)</f>
        <v>Español</v>
      </c>
      <c r="N6" s="2"/>
      <c r="O6" s="2"/>
      <c r="P6" s="2"/>
      <c r="Q6" s="2"/>
      <c r="R6" s="2"/>
      <c r="S6" s="2"/>
      <c r="T6" s="2"/>
      <c r="U6" s="2"/>
      <c r="V6" s="2"/>
      <c r="W6" s="2"/>
      <c r="X6" s="2"/>
      <c r="Y6" s="2"/>
      <c r="Z6" s="2"/>
    </row>
    <row r="7" spans="1:26" ht="24" customHeight="1">
      <c r="A7" s="1"/>
      <c r="B7" s="1"/>
      <c r="C7" s="1"/>
      <c r="D7" s="1"/>
      <c r="E7" s="2"/>
      <c r="F7" s="2"/>
      <c r="G7" s="2"/>
      <c r="H7" s="2"/>
      <c r="I7" s="2"/>
      <c r="J7" s="2"/>
      <c r="K7" s="2"/>
      <c r="L7" s="2"/>
      <c r="M7" s="2" t="str">
        <f>IF('12.lan'!B7="","",'12.lan'!B7)</f>
        <v>Francais</v>
      </c>
      <c r="N7" s="2"/>
      <c r="O7" s="2"/>
      <c r="P7" s="2"/>
      <c r="Q7" s="2"/>
      <c r="R7" s="2"/>
      <c r="S7" s="2"/>
      <c r="T7" s="2"/>
      <c r="U7" s="2"/>
      <c r="V7" s="2"/>
      <c r="W7" s="2"/>
      <c r="X7" s="2"/>
      <c r="Y7" s="2"/>
      <c r="Z7" s="2"/>
    </row>
    <row r="8" spans="1:26" ht="18.75" customHeight="1">
      <c r="A8" s="1"/>
      <c r="B8" s="489" t="str">
        <f>'12.lan'!D9</f>
        <v>HOW TO USE THE BALANCE SHEET CALCULATOR:</v>
      </c>
      <c r="C8" s="488"/>
      <c r="D8" s="488"/>
      <c r="E8" s="2"/>
      <c r="F8" s="2"/>
      <c r="G8" s="2"/>
      <c r="H8" s="2"/>
      <c r="I8" s="2"/>
      <c r="J8" s="2"/>
      <c r="K8" s="2"/>
      <c r="L8" s="2"/>
      <c r="M8" s="2"/>
      <c r="N8" s="2"/>
      <c r="O8" s="2"/>
      <c r="P8" s="2"/>
      <c r="Q8" s="2"/>
      <c r="R8" s="2"/>
      <c r="S8" s="2"/>
      <c r="T8" s="2"/>
      <c r="U8" s="2"/>
      <c r="V8" s="2"/>
      <c r="W8" s="2"/>
      <c r="X8" s="2"/>
      <c r="Y8" s="2"/>
      <c r="Z8" s="2"/>
    </row>
    <row r="9" spans="1:26" ht="29.25" customHeight="1">
      <c r="A9" s="1"/>
      <c r="B9" s="491" t="str">
        <f>'12.lan'!D10</f>
        <v>1. General</v>
      </c>
      <c r="C9" s="488"/>
      <c r="D9" s="5" t="str">
        <f>'12.lan'!D11</f>
        <v>You can enter general information about your company or organisation in this section.</v>
      </c>
      <c r="E9" s="2"/>
      <c r="F9" s="2"/>
      <c r="G9" s="2"/>
      <c r="H9" s="2"/>
      <c r="I9" s="2"/>
      <c r="J9" s="2"/>
      <c r="K9" s="2"/>
      <c r="L9" s="2"/>
      <c r="M9" s="2"/>
      <c r="N9" s="2"/>
      <c r="O9" s="2"/>
      <c r="P9" s="2"/>
      <c r="Q9" s="2"/>
      <c r="R9" s="2"/>
      <c r="S9" s="2"/>
      <c r="T9" s="2"/>
      <c r="U9" s="2"/>
      <c r="V9" s="2"/>
      <c r="W9" s="2"/>
      <c r="X9" s="2"/>
      <c r="Y9" s="2"/>
      <c r="Z9" s="2"/>
    </row>
    <row r="10" spans="1:26" ht="37.5" customHeight="1">
      <c r="A10" s="1"/>
      <c r="B10" s="492" t="str">
        <f>'12.lan'!D28</f>
        <v>2. Company details</v>
      </c>
      <c r="C10" s="488"/>
      <c r="D10" s="5" t="str">
        <f>'12.lan'!D12</f>
        <v>All fields in this section must be completed as they are essential for the weighting of each theme.</v>
      </c>
      <c r="E10" s="2"/>
      <c r="F10" s="2"/>
      <c r="G10" s="2"/>
      <c r="H10" s="2"/>
      <c r="I10" s="2"/>
      <c r="J10" s="2"/>
      <c r="K10" s="2"/>
      <c r="L10" s="2"/>
      <c r="M10" s="2" t="str">
        <f>IF('12.lan'!B10="","",'12.lan'!B10)</f>
        <v/>
      </c>
      <c r="N10" s="2"/>
      <c r="O10" s="2"/>
      <c r="P10" s="2"/>
      <c r="Q10" s="2"/>
      <c r="R10" s="2"/>
      <c r="S10" s="2"/>
      <c r="T10" s="2"/>
      <c r="U10" s="2"/>
      <c r="V10" s="2"/>
      <c r="W10" s="2"/>
      <c r="X10" s="2"/>
      <c r="Y10" s="2"/>
      <c r="Z10" s="2"/>
    </row>
    <row r="11" spans="1:26" ht="48" customHeight="1">
      <c r="A11" s="1"/>
      <c r="B11" s="492" t="str">
        <f>'12.lan'!D29</f>
        <v>3. Scoring</v>
      </c>
      <c r="C11" s="488"/>
      <c r="D11" s="5" t="str">
        <f>'12.lan'!D13</f>
        <v>For each theme (A1, B1, ...) a certain maximum number of Common Good Points can be achieved. To evaluate how many points your company scores, follow these steps:</v>
      </c>
      <c r="E11" s="2"/>
      <c r="F11" s="2"/>
      <c r="G11" s="2"/>
      <c r="H11" s="2"/>
      <c r="I11" s="2"/>
      <c r="J11" s="2"/>
      <c r="K11" s="2"/>
      <c r="L11" s="2"/>
      <c r="M11" s="2" t="str">
        <f>IF('12.lan'!B11="","",'12.lan'!B11)</f>
        <v/>
      </c>
      <c r="N11" s="2"/>
      <c r="O11" s="2"/>
      <c r="P11" s="2"/>
      <c r="Q11" s="2"/>
      <c r="R11" s="2"/>
      <c r="S11" s="2"/>
      <c r="T11" s="2"/>
      <c r="U11" s="2"/>
      <c r="V11" s="2"/>
      <c r="W11" s="2"/>
      <c r="X11" s="2"/>
      <c r="Y11" s="2"/>
      <c r="Z11" s="2"/>
    </row>
    <row r="12" spans="1:26" ht="59.25" customHeight="1">
      <c r="A12" s="1"/>
      <c r="B12" s="493" t="s">
        <v>80</v>
      </c>
      <c r="C12" s="488"/>
      <c r="D12" s="5" t="str">
        <f>'12.lan'!D14</f>
        <v>Describe the current status and potential for improvement for the various aspects under key headings. Use the workbook as a reference. (This is optional and not absolutely necessary for the calculation.)</v>
      </c>
      <c r="E12" s="2"/>
      <c r="F12" s="2"/>
      <c r="G12" s="2"/>
      <c r="H12" s="2"/>
      <c r="I12" s="2"/>
      <c r="J12" s="2"/>
      <c r="K12" s="2"/>
      <c r="L12" s="2"/>
      <c r="M12" s="2" t="str">
        <f>IF('12.lan'!B12="","",'12.lan'!B12)</f>
        <v/>
      </c>
      <c r="N12" s="2"/>
      <c r="O12" s="2"/>
      <c r="P12" s="2"/>
      <c r="Q12" s="2"/>
      <c r="R12" s="2"/>
      <c r="S12" s="2"/>
      <c r="T12" s="2"/>
      <c r="U12" s="2"/>
      <c r="V12" s="2"/>
      <c r="W12" s="2"/>
      <c r="X12" s="2"/>
      <c r="Y12" s="2"/>
      <c r="Z12" s="2"/>
    </row>
    <row r="13" spans="1:26" ht="61.5" customHeight="1">
      <c r="A13" s="1"/>
      <c r="B13" s="493" t="s">
        <v>81</v>
      </c>
      <c r="C13" s="488"/>
      <c r="D13" s="5" t="str">
        <f>'12.lan'!D15</f>
        <v>Based on these descriptions, indicate on a scale of 0-10 how far you consider the respective aspect is met (Achievement level). The criteria for choosing the correct value can be found in the Workbook.</v>
      </c>
      <c r="E13" s="2"/>
      <c r="F13" s="2"/>
      <c r="G13" s="2"/>
      <c r="H13" s="2"/>
      <c r="I13" s="2"/>
      <c r="J13" s="2"/>
      <c r="K13" s="2"/>
      <c r="L13" s="2"/>
      <c r="M13" s="2"/>
      <c r="N13" s="2"/>
      <c r="O13" s="2"/>
      <c r="P13" s="2"/>
      <c r="Q13" s="2"/>
      <c r="R13" s="2"/>
      <c r="S13" s="2"/>
      <c r="T13" s="2"/>
      <c r="U13" s="2"/>
      <c r="V13" s="2"/>
      <c r="W13" s="2"/>
      <c r="X13" s="2"/>
      <c r="Y13" s="2"/>
      <c r="Z13" s="2"/>
    </row>
    <row r="14" spans="1:26" ht="33" customHeight="1">
      <c r="A14" s="1"/>
      <c r="B14" s="493" t="s">
        <v>82</v>
      </c>
      <c r="C14" s="488"/>
      <c r="D14" s="5" t="str">
        <f>'12.lan'!D16</f>
        <v>Negative aspects are allocated negative points according to the descriptions set out in the Workbook.</v>
      </c>
      <c r="E14" s="2"/>
      <c r="F14" s="2"/>
      <c r="G14" s="2"/>
      <c r="H14" s="2"/>
      <c r="I14" s="2"/>
      <c r="J14" s="2"/>
      <c r="K14" s="2"/>
      <c r="L14" s="2"/>
      <c r="M14" s="2"/>
      <c r="N14" s="2"/>
      <c r="O14" s="2"/>
      <c r="P14" s="2"/>
      <c r="Q14" s="2"/>
      <c r="R14" s="2"/>
      <c r="S14" s="2"/>
      <c r="T14" s="2"/>
      <c r="U14" s="2"/>
      <c r="V14" s="2"/>
      <c r="W14" s="2"/>
      <c r="X14" s="2"/>
      <c r="Y14" s="2"/>
      <c r="Z14" s="2"/>
    </row>
    <row r="15" spans="1:26" ht="100.5" customHeight="1">
      <c r="A15" s="1"/>
      <c r="B15" s="493" t="s">
        <v>83</v>
      </c>
      <c r="C15" s="488"/>
      <c r="D15" s="6" t="str">
        <f>'12.lan'!D17</f>
        <v>Where deemed necessary for your company and in agreement with the auditors you can change the relative weightings of individual aspects (A1.1, A1.2, ..). In the column Weighting, you can select values for each aspect. The distribution of available points for individual aspects will then be adjusted automatically, so that the total of all aspects of an indicator result in 100%.</v>
      </c>
      <c r="E15" s="2"/>
      <c r="F15" s="2"/>
      <c r="G15" s="2"/>
      <c r="H15" s="2"/>
      <c r="I15" s="2"/>
      <c r="J15" s="2"/>
      <c r="K15" s="2"/>
      <c r="L15" s="2"/>
      <c r="M15" s="2"/>
      <c r="N15" s="2"/>
      <c r="O15" s="2"/>
      <c r="P15" s="2"/>
      <c r="Q15" s="2"/>
      <c r="R15" s="2"/>
      <c r="S15" s="2"/>
      <c r="T15" s="2"/>
      <c r="U15" s="2"/>
      <c r="V15" s="2"/>
      <c r="W15" s="2"/>
      <c r="X15" s="2"/>
      <c r="Y15" s="2"/>
      <c r="Z15" s="2"/>
    </row>
    <row r="16" spans="1:26" ht="48" customHeight="1">
      <c r="A16" s="1"/>
      <c r="B16" s="493" t="s">
        <v>84</v>
      </c>
      <c r="C16" s="488"/>
      <c r="D16" s="5" t="str">
        <f>'12.lan'!D18</f>
        <v>The calculation automatically weights each theme’s total value against the data in the ‘Company details’ section and rounds it to a whole-number multiple of 10%.</v>
      </c>
      <c r="E16" s="2"/>
      <c r="F16" s="2"/>
      <c r="G16" s="2"/>
      <c r="H16" s="2"/>
      <c r="I16" s="2"/>
      <c r="J16" s="2"/>
      <c r="K16" s="2"/>
      <c r="L16" s="2"/>
      <c r="M16" s="2"/>
      <c r="N16" s="2"/>
      <c r="O16" s="2"/>
      <c r="P16" s="2"/>
      <c r="Q16" s="2"/>
      <c r="R16" s="2"/>
      <c r="S16" s="2"/>
      <c r="T16" s="2"/>
      <c r="U16" s="2"/>
      <c r="V16" s="2"/>
      <c r="W16" s="2"/>
      <c r="X16" s="2"/>
      <c r="Y16" s="2"/>
      <c r="Z16" s="2"/>
    </row>
    <row r="17" spans="1:26" ht="78" customHeight="1">
      <c r="A17" s="1"/>
      <c r="B17" s="7"/>
      <c r="C17" s="7" t="s">
        <v>85</v>
      </c>
      <c r="D17" s="5" t="str">
        <f>'12.lan'!D45</f>
        <v>The format of the numbers is usually rounded to facilitate the visualization but the numbers are not actually rounded. You may see for example that an aspect is 1 (real value 1,3) and other 1 (real value 1,4) but the sum of the two aspects is 3 (real value 2,7)</v>
      </c>
      <c r="E17" s="2"/>
      <c r="F17" s="2"/>
      <c r="G17" s="2"/>
      <c r="H17" s="2"/>
      <c r="I17" s="2"/>
      <c r="J17" s="2"/>
      <c r="K17" s="2"/>
      <c r="L17" s="2"/>
      <c r="M17" s="2"/>
      <c r="N17" s="2"/>
      <c r="O17" s="2"/>
      <c r="P17" s="2"/>
      <c r="Q17" s="2"/>
      <c r="R17" s="2"/>
      <c r="S17" s="2"/>
      <c r="T17" s="2"/>
      <c r="U17" s="2"/>
      <c r="V17" s="2"/>
      <c r="W17" s="2"/>
      <c r="X17" s="2"/>
      <c r="Y17" s="2"/>
      <c r="Z17" s="2"/>
    </row>
    <row r="18" spans="1:26" ht="18.75" customHeight="1">
      <c r="A18" s="1"/>
      <c r="B18" s="492" t="str">
        <f>'12.lan'!D30</f>
        <v>4. ECG Matrix</v>
      </c>
      <c r="C18" s="488"/>
      <c r="D18" s="5" t="str">
        <f>'12.lan'!D19</f>
        <v>The ECG-Matrix displays your result in a table.</v>
      </c>
      <c r="E18" s="2"/>
      <c r="F18" s="2"/>
      <c r="G18" s="2"/>
      <c r="H18" s="2"/>
      <c r="I18" s="2"/>
      <c r="J18" s="2"/>
      <c r="K18" s="2"/>
      <c r="L18" s="2"/>
      <c r="M18" s="2"/>
      <c r="N18" s="2"/>
      <c r="O18" s="2"/>
      <c r="P18" s="2"/>
      <c r="Q18" s="2"/>
      <c r="R18" s="2"/>
      <c r="S18" s="2"/>
      <c r="T18" s="2"/>
      <c r="U18" s="2"/>
      <c r="V18" s="2"/>
      <c r="W18" s="2"/>
      <c r="X18" s="2"/>
      <c r="Y18" s="2"/>
      <c r="Z18" s="2"/>
    </row>
    <row r="19" spans="1:26" ht="32.25" customHeight="1">
      <c r="A19" s="1"/>
      <c r="B19" s="492" t="str">
        <f>'12.lan'!D31</f>
        <v>5. Values star</v>
      </c>
      <c r="C19" s="488"/>
      <c r="D19" s="5" t="str">
        <f>'12.lan'!D21</f>
        <v>The values-star displays your result arranged by value as a graphic.</v>
      </c>
      <c r="E19" s="2"/>
      <c r="F19" s="2"/>
      <c r="G19" s="2"/>
      <c r="H19" s="2"/>
      <c r="I19" s="2"/>
      <c r="J19" s="2"/>
      <c r="K19" s="2"/>
      <c r="L19" s="2"/>
      <c r="M19" s="2"/>
      <c r="N19" s="2"/>
      <c r="O19" s="2"/>
      <c r="P19" s="2"/>
      <c r="Q19" s="2"/>
      <c r="R19" s="2"/>
      <c r="S19" s="2"/>
      <c r="T19" s="2"/>
      <c r="U19" s="2"/>
      <c r="V19" s="2"/>
      <c r="W19" s="2"/>
      <c r="X19" s="2"/>
      <c r="Y19" s="2"/>
      <c r="Z19" s="2"/>
    </row>
    <row r="20" spans="1:26" ht="32.25" customHeight="1">
      <c r="A20" s="1"/>
      <c r="B20" s="492" t="str">
        <f>'12.lan'!D32</f>
        <v>6. Group star</v>
      </c>
      <c r="C20" s="488"/>
      <c r="D20" s="5" t="str">
        <f>'12.lan'!D22</f>
        <v>The group-star displays your result arranged by stakeholder as a graphic.</v>
      </c>
      <c r="E20" s="2"/>
      <c r="F20" s="2"/>
      <c r="G20" s="2"/>
      <c r="H20" s="2"/>
      <c r="I20" s="2"/>
      <c r="J20" s="2"/>
      <c r="K20" s="2"/>
      <c r="L20" s="2"/>
      <c r="M20" s="2"/>
      <c r="N20" s="2"/>
      <c r="O20" s="2"/>
      <c r="P20" s="2"/>
      <c r="Q20" s="2"/>
      <c r="R20" s="2"/>
      <c r="S20" s="2"/>
      <c r="T20" s="2"/>
      <c r="U20" s="2"/>
      <c r="V20" s="2"/>
      <c r="W20" s="2"/>
      <c r="X20" s="2"/>
      <c r="Y20" s="2"/>
      <c r="Z20" s="2"/>
    </row>
    <row r="21" spans="1:26" ht="28.5" customHeight="1">
      <c r="A21" s="1"/>
      <c r="B21" s="492" t="str">
        <f>'12.lan'!D33</f>
        <v>7. Theme star</v>
      </c>
      <c r="C21" s="488"/>
      <c r="D21" s="6" t="str">
        <f>'12.lan'!D23</f>
        <v>The theme-star displays the result of your themes as a graphic.</v>
      </c>
      <c r="E21" s="2"/>
      <c r="F21" s="2"/>
      <c r="G21" s="2"/>
      <c r="H21" s="2"/>
      <c r="I21" s="2"/>
      <c r="J21" s="2"/>
      <c r="K21" s="2"/>
      <c r="L21" s="2"/>
      <c r="M21" s="2"/>
      <c r="N21" s="2"/>
      <c r="O21" s="2"/>
      <c r="P21" s="2"/>
      <c r="Q21" s="2"/>
      <c r="R21" s="2"/>
      <c r="S21" s="2"/>
      <c r="T21" s="2"/>
      <c r="U21" s="2"/>
      <c r="V21" s="2"/>
      <c r="W21" s="2"/>
      <c r="X21" s="2"/>
      <c r="Y21" s="2"/>
      <c r="Z21" s="2"/>
    </row>
    <row r="22" spans="1:26" ht="30" customHeight="1">
      <c r="A22" s="1"/>
      <c r="B22" s="494" t="str">
        <f>'12.lan'!D34</f>
        <v>8. Weighting model description</v>
      </c>
      <c r="C22" s="488"/>
      <c r="D22" s="6" t="str">
        <f>'12.lan'!D24</f>
        <v>This is a description of the weighting model.</v>
      </c>
      <c r="E22" s="2"/>
      <c r="F22" s="2"/>
      <c r="G22" s="2"/>
      <c r="H22" s="2"/>
      <c r="I22" s="2"/>
      <c r="J22" s="2"/>
      <c r="K22" s="2"/>
      <c r="L22" s="2"/>
      <c r="M22" s="2"/>
      <c r="N22" s="2"/>
      <c r="O22" s="2"/>
      <c r="P22" s="2"/>
      <c r="Q22" s="2"/>
      <c r="R22" s="2"/>
      <c r="S22" s="2"/>
      <c r="T22" s="2"/>
      <c r="U22" s="2"/>
      <c r="V22" s="2"/>
      <c r="W22" s="2"/>
      <c r="X22" s="2"/>
      <c r="Y22" s="2"/>
      <c r="Z22" s="2"/>
    </row>
    <row r="23" spans="1:26" ht="41.25" customHeight="1">
      <c r="A23" s="1"/>
      <c r="B23" s="492" t="str">
        <f>'12.lan'!D35</f>
        <v>9. Weighting (hidden)</v>
      </c>
      <c r="C23" s="488"/>
      <c r="D23" s="6" t="str">
        <f>'12.lan'!D25</f>
        <v>This is where the calculation determines how the individual stakeholder groups and themes are weighted.</v>
      </c>
      <c r="E23" s="2"/>
      <c r="F23" s="2"/>
      <c r="G23" s="2"/>
      <c r="H23" s="2"/>
      <c r="I23" s="2"/>
      <c r="J23" s="2"/>
      <c r="K23" s="2"/>
      <c r="L23" s="2"/>
      <c r="M23" s="2"/>
      <c r="N23" s="2"/>
      <c r="O23" s="2"/>
      <c r="P23" s="2"/>
      <c r="Q23" s="2"/>
      <c r="R23" s="2"/>
      <c r="S23" s="2"/>
      <c r="T23" s="2"/>
      <c r="U23" s="2"/>
      <c r="V23" s="2"/>
      <c r="W23" s="2"/>
      <c r="X23" s="2"/>
      <c r="Y23" s="2"/>
      <c r="Z23" s="2"/>
    </row>
    <row r="24" spans="1:26" ht="43.5" customHeight="1">
      <c r="A24" s="1"/>
      <c r="B24" s="492" t="str">
        <f>'12.lan'!D36</f>
        <v>10. Industry sectors (hidden)</v>
      </c>
      <c r="C24" s="488"/>
      <c r="D24" s="6" t="str">
        <f>'12.lan'!D26</f>
        <v>This contains an assessment of the relevance of supply chains and environmental sustainability for all industry sectors, used in the weighting.</v>
      </c>
      <c r="E24" s="2"/>
      <c r="F24" s="2"/>
      <c r="G24" s="2"/>
      <c r="H24" s="2"/>
      <c r="I24" s="2"/>
      <c r="J24" s="2"/>
      <c r="K24" s="2"/>
      <c r="L24" s="2"/>
      <c r="M24" s="2"/>
      <c r="N24" s="2"/>
      <c r="O24" s="2"/>
      <c r="P24" s="2"/>
      <c r="Q24" s="2"/>
      <c r="R24" s="2"/>
      <c r="S24" s="2"/>
      <c r="T24" s="2"/>
      <c r="U24" s="2"/>
      <c r="V24" s="2"/>
      <c r="W24" s="2"/>
      <c r="X24" s="2"/>
      <c r="Y24" s="2"/>
      <c r="Z24" s="2"/>
    </row>
    <row r="25" spans="1:26" ht="35.25" customHeight="1">
      <c r="A25" s="1"/>
      <c r="B25" s="494" t="str">
        <f>'12.lan'!D37</f>
        <v>11. Countries (hidden)</v>
      </c>
      <c r="C25" s="488"/>
      <c r="D25" s="6" t="str">
        <f>'12.lan'!D27</f>
        <v>This contains statistics for countries and regions used in the weighting.</v>
      </c>
      <c r="E25" s="2"/>
      <c r="F25" s="2"/>
      <c r="G25" s="2"/>
      <c r="H25" s="2"/>
      <c r="I25" s="2"/>
      <c r="J25" s="2"/>
      <c r="K25" s="2"/>
      <c r="L25" s="2"/>
      <c r="M25" s="2"/>
      <c r="N25" s="2"/>
      <c r="O25" s="2"/>
      <c r="P25" s="2"/>
      <c r="Q25" s="2"/>
      <c r="R25" s="2"/>
      <c r="S25" s="2"/>
      <c r="T25" s="2"/>
      <c r="U25" s="2"/>
      <c r="V25" s="2"/>
      <c r="W25" s="2"/>
      <c r="X25" s="2"/>
      <c r="Y25" s="2"/>
      <c r="Z25" s="2"/>
    </row>
    <row r="26" spans="1:26" ht="15" customHeight="1">
      <c r="A26" s="1"/>
      <c r="B26" s="8"/>
      <c r="C26" s="8"/>
      <c r="D26" s="9"/>
      <c r="E26" s="2"/>
      <c r="F26" s="2"/>
      <c r="G26" s="2"/>
      <c r="H26" s="2"/>
      <c r="I26" s="2"/>
      <c r="J26" s="2"/>
      <c r="K26" s="2"/>
      <c r="L26" s="2"/>
      <c r="M26" s="2"/>
      <c r="N26" s="2"/>
      <c r="O26" s="2"/>
      <c r="P26" s="2"/>
      <c r="Q26" s="2"/>
      <c r="R26" s="2"/>
      <c r="S26" s="2"/>
      <c r="T26" s="2"/>
      <c r="U26" s="2"/>
      <c r="V26" s="2"/>
      <c r="W26" s="2"/>
      <c r="X26" s="2"/>
      <c r="Y26" s="2"/>
      <c r="Z26" s="2"/>
    </row>
    <row r="27" spans="1:26" ht="12.75" customHeight="1">
      <c r="A27" s="1"/>
      <c r="B27" s="489" t="str">
        <f>'12.lan'!D40</f>
        <v>KEY</v>
      </c>
      <c r="C27" s="488"/>
      <c r="D27" s="488"/>
      <c r="E27" s="2"/>
      <c r="F27" s="2"/>
      <c r="G27" s="2"/>
      <c r="H27" s="2"/>
      <c r="I27" s="2"/>
      <c r="J27" s="2"/>
      <c r="K27" s="2"/>
      <c r="L27" s="2"/>
      <c r="M27" s="2"/>
      <c r="N27" s="2"/>
      <c r="O27" s="2"/>
      <c r="P27" s="2"/>
      <c r="Q27" s="2"/>
      <c r="R27" s="2"/>
      <c r="S27" s="2"/>
      <c r="T27" s="2"/>
      <c r="U27" s="2"/>
      <c r="V27" s="2"/>
      <c r="W27" s="2"/>
      <c r="X27" s="2"/>
      <c r="Y27" s="2"/>
      <c r="Z27" s="2"/>
    </row>
    <row r="28" spans="1:26" ht="19.5" customHeight="1">
      <c r="A28" s="1"/>
      <c r="B28" s="499" t="str">
        <f>'12.lan'!D41</f>
        <v>Field is editable (green frame, dark green text)</v>
      </c>
      <c r="C28" s="500"/>
      <c r="D28" s="500"/>
      <c r="E28" s="2"/>
      <c r="F28" s="2"/>
      <c r="G28" s="2"/>
      <c r="H28" s="2"/>
      <c r="I28" s="2"/>
      <c r="J28" s="2"/>
      <c r="K28" s="2"/>
      <c r="L28" s="2"/>
      <c r="M28" s="2"/>
      <c r="N28" s="2"/>
      <c r="O28" s="2"/>
      <c r="P28" s="2"/>
      <c r="Q28" s="2"/>
      <c r="R28" s="2"/>
      <c r="S28" s="2"/>
      <c r="T28" s="2"/>
      <c r="U28" s="2"/>
      <c r="V28" s="2"/>
      <c r="W28" s="2"/>
      <c r="X28" s="2"/>
      <c r="Y28" s="2"/>
      <c r="Z28" s="2"/>
    </row>
    <row r="29" spans="1:26" ht="1.5" customHeight="1">
      <c r="A29" s="1"/>
      <c r="B29" s="1"/>
      <c r="C29" s="1"/>
      <c r="D29" s="10"/>
      <c r="E29" s="2"/>
      <c r="F29" s="2"/>
      <c r="G29" s="2"/>
      <c r="H29" s="2"/>
      <c r="I29" s="2"/>
      <c r="J29" s="2"/>
      <c r="K29" s="2"/>
      <c r="L29" s="2"/>
      <c r="M29" s="2"/>
      <c r="N29" s="2"/>
      <c r="O29" s="2"/>
      <c r="P29" s="2"/>
      <c r="Q29" s="2"/>
      <c r="R29" s="2"/>
      <c r="S29" s="2"/>
      <c r="T29" s="2"/>
      <c r="U29" s="2"/>
      <c r="V29" s="2"/>
      <c r="W29" s="2"/>
      <c r="X29" s="2"/>
      <c r="Y29" s="2"/>
      <c r="Z29" s="2"/>
    </row>
    <row r="30" spans="1:26" ht="19.5" customHeight="1">
      <c r="A30" s="1"/>
      <c r="B30" s="501" t="str">
        <f>'12.lan'!D42</f>
        <v>Feld is read-only (grey frame, dark grey text)</v>
      </c>
      <c r="C30" s="502"/>
      <c r="D30" s="502"/>
      <c r="E30" s="2"/>
      <c r="F30" s="2"/>
      <c r="G30" s="2"/>
      <c r="H30" s="2"/>
      <c r="I30" s="2"/>
      <c r="J30" s="2"/>
      <c r="K30" s="2"/>
      <c r="L30" s="2"/>
      <c r="M30" s="2"/>
      <c r="N30" s="2"/>
      <c r="O30" s="2"/>
      <c r="P30" s="2"/>
      <c r="Q30" s="2"/>
      <c r="R30" s="2"/>
      <c r="S30" s="2"/>
      <c r="T30" s="2"/>
      <c r="U30" s="2"/>
      <c r="V30" s="2"/>
      <c r="W30" s="2"/>
      <c r="X30" s="2"/>
      <c r="Y30" s="2"/>
      <c r="Z30" s="2"/>
    </row>
    <row r="31" spans="1:26" ht="1.5" customHeight="1">
      <c r="A31" s="1"/>
      <c r="B31" s="1"/>
      <c r="C31" s="1"/>
      <c r="D31" s="10"/>
      <c r="E31" s="2"/>
      <c r="F31" s="2"/>
      <c r="G31" s="2"/>
      <c r="H31" s="2"/>
      <c r="I31" s="2"/>
      <c r="J31" s="2"/>
      <c r="K31" s="2"/>
      <c r="L31" s="2"/>
      <c r="M31" s="2"/>
      <c r="N31" s="2"/>
      <c r="O31" s="2"/>
      <c r="P31" s="2"/>
      <c r="Q31" s="2"/>
      <c r="R31" s="2"/>
      <c r="S31" s="2"/>
      <c r="T31" s="2"/>
      <c r="U31" s="2"/>
      <c r="V31" s="2"/>
      <c r="W31" s="2"/>
      <c r="X31" s="2"/>
      <c r="Y31" s="2"/>
      <c r="Z31" s="2"/>
    </row>
    <row r="32" spans="1:26" ht="19.5" customHeight="1">
      <c r="A32" s="1"/>
      <c r="B32" s="503" t="str">
        <f>'12.lan'!D43</f>
        <v>non valid value entry (for correct calculation change value)</v>
      </c>
      <c r="C32" s="488"/>
      <c r="D32" s="488"/>
      <c r="E32" s="2"/>
      <c r="F32" s="2"/>
      <c r="G32" s="2"/>
      <c r="H32" s="2"/>
      <c r="I32" s="2"/>
      <c r="J32" s="2"/>
      <c r="K32" s="2"/>
      <c r="L32" s="2"/>
      <c r="M32" s="2"/>
      <c r="N32" s="2"/>
      <c r="O32" s="2"/>
      <c r="P32" s="2"/>
      <c r="Q32" s="2"/>
      <c r="R32" s="2"/>
      <c r="S32" s="2"/>
      <c r="T32" s="2"/>
      <c r="U32" s="2"/>
      <c r="V32" s="2"/>
      <c r="W32" s="2"/>
      <c r="X32" s="2"/>
      <c r="Y32" s="2"/>
      <c r="Z32" s="2"/>
    </row>
    <row r="33" spans="1:26" ht="12.75" customHeight="1">
      <c r="A33" s="1"/>
      <c r="B33" s="1"/>
      <c r="C33" s="1"/>
      <c r="D33" s="1"/>
      <c r="E33" s="2"/>
      <c r="F33" s="2"/>
      <c r="G33" s="2"/>
      <c r="H33" s="2"/>
      <c r="I33" s="2"/>
      <c r="J33" s="2"/>
      <c r="K33" s="2"/>
      <c r="L33" s="2"/>
      <c r="M33" s="2"/>
      <c r="N33" s="2"/>
      <c r="O33" s="2"/>
      <c r="P33" s="2"/>
      <c r="Q33" s="2"/>
      <c r="R33" s="2"/>
      <c r="S33" s="2"/>
      <c r="T33" s="2"/>
      <c r="U33" s="2"/>
      <c r="V33" s="2"/>
      <c r="W33" s="2"/>
      <c r="X33" s="2"/>
      <c r="Y33" s="2"/>
      <c r="Z33" s="2"/>
    </row>
    <row r="34" spans="1:26" ht="12.75" customHeight="1">
      <c r="A34" s="1"/>
      <c r="B34" s="489" t="str">
        <f>'12.lan'!D54</f>
        <v>CONTACT</v>
      </c>
      <c r="C34" s="488"/>
      <c r="D34" s="488"/>
      <c r="E34" s="2"/>
      <c r="F34" s="2"/>
      <c r="G34" s="2"/>
      <c r="H34" s="2"/>
      <c r="I34" s="2"/>
      <c r="J34" s="2"/>
      <c r="K34" s="2"/>
      <c r="L34" s="2"/>
      <c r="M34" s="2"/>
      <c r="N34" s="2"/>
      <c r="O34" s="2"/>
      <c r="P34" s="2"/>
      <c r="Q34" s="2"/>
      <c r="R34" s="2"/>
      <c r="S34" s="2"/>
      <c r="T34" s="2"/>
      <c r="U34" s="2"/>
      <c r="V34" s="2"/>
      <c r="W34" s="2"/>
      <c r="X34" s="2"/>
      <c r="Y34" s="2"/>
      <c r="Z34" s="2"/>
    </row>
    <row r="35" spans="1:26" ht="27.75" customHeight="1">
      <c r="A35" s="1"/>
      <c r="B35" s="504" t="s">
        <v>3526</v>
      </c>
      <c r="C35" s="488"/>
      <c r="D35" s="488"/>
      <c r="E35" s="2"/>
      <c r="F35" s="2"/>
      <c r="G35" s="2"/>
      <c r="H35" s="2"/>
      <c r="I35" s="2"/>
      <c r="J35" s="2"/>
      <c r="K35" s="2"/>
      <c r="L35" s="2"/>
      <c r="M35" s="2"/>
      <c r="N35" s="2"/>
      <c r="O35" s="2"/>
      <c r="P35" s="2"/>
      <c r="Q35" s="2"/>
      <c r="R35" s="2"/>
      <c r="S35" s="2"/>
      <c r="T35" s="2"/>
      <c r="U35" s="2"/>
      <c r="V35" s="2"/>
      <c r="W35" s="2"/>
      <c r="X35" s="2"/>
      <c r="Y35" s="2"/>
      <c r="Z35" s="2"/>
    </row>
    <row r="36" spans="1:26" ht="12.75" customHeight="1">
      <c r="A36" s="1"/>
      <c r="B36" s="505" t="s">
        <v>3527</v>
      </c>
      <c r="C36" s="488"/>
      <c r="D36" s="488"/>
      <c r="E36" s="2"/>
      <c r="F36" s="2"/>
      <c r="G36" s="2"/>
      <c r="H36" s="2"/>
      <c r="I36" s="2"/>
      <c r="J36" s="2"/>
      <c r="K36" s="2"/>
      <c r="L36" s="2"/>
      <c r="M36" s="2"/>
      <c r="N36" s="2"/>
      <c r="O36" s="2"/>
      <c r="P36" s="2"/>
      <c r="Q36" s="2"/>
      <c r="R36" s="2"/>
      <c r="S36" s="2"/>
      <c r="T36" s="2"/>
      <c r="U36" s="2"/>
      <c r="V36" s="2"/>
      <c r="W36" s="2"/>
      <c r="X36" s="2"/>
      <c r="Y36" s="2"/>
      <c r="Z36" s="2"/>
    </row>
    <row r="37" spans="1:26" ht="35.25" customHeight="1">
      <c r="A37" s="1"/>
      <c r="B37" s="495" t="s">
        <v>3528</v>
      </c>
      <c r="C37" s="488"/>
      <c r="D37" s="488"/>
      <c r="E37" s="2"/>
      <c r="F37" s="2"/>
      <c r="G37" s="2"/>
      <c r="H37" s="2"/>
      <c r="I37" s="2"/>
      <c r="J37" s="2"/>
      <c r="K37" s="2"/>
      <c r="L37" s="2"/>
      <c r="M37" s="2"/>
      <c r="N37" s="2"/>
      <c r="O37" s="2"/>
      <c r="P37" s="2"/>
      <c r="Q37" s="2"/>
      <c r="R37" s="2"/>
      <c r="S37" s="2"/>
      <c r="T37" s="2"/>
      <c r="U37" s="2"/>
      <c r="V37" s="2"/>
      <c r="W37" s="2"/>
      <c r="X37" s="2"/>
      <c r="Y37" s="2"/>
      <c r="Z37" s="2"/>
    </row>
    <row r="38" spans="1:26" ht="51" customHeight="1">
      <c r="A38" s="1"/>
      <c r="B38" s="496" t="s">
        <v>3529</v>
      </c>
      <c r="C38" s="488"/>
      <c r="D38" s="488"/>
      <c r="E38" s="2"/>
      <c r="F38" s="2"/>
      <c r="G38" s="2"/>
      <c r="H38" s="2"/>
      <c r="I38" s="2"/>
      <c r="J38" s="2"/>
      <c r="K38" s="2"/>
      <c r="L38" s="2"/>
      <c r="M38" s="2"/>
      <c r="N38" s="2"/>
      <c r="O38" s="2"/>
      <c r="P38" s="2"/>
      <c r="Q38" s="2"/>
      <c r="R38" s="2"/>
      <c r="S38" s="2"/>
      <c r="T38" s="2"/>
      <c r="U38" s="2"/>
      <c r="V38" s="2"/>
      <c r="W38" s="2"/>
      <c r="X38" s="2"/>
      <c r="Y38" s="2"/>
      <c r="Z38" s="2"/>
    </row>
    <row r="39" spans="1:26" ht="30" customHeight="1">
      <c r="A39" s="1"/>
      <c r="B39" s="497"/>
      <c r="C39" s="488"/>
      <c r="D39" s="488"/>
      <c r="E39" s="2"/>
      <c r="F39" s="2"/>
      <c r="G39" s="2"/>
      <c r="H39" s="2"/>
      <c r="I39" s="2"/>
      <c r="J39" s="2"/>
      <c r="K39" s="2"/>
      <c r="L39" s="2"/>
      <c r="M39" s="2"/>
      <c r="N39" s="2"/>
      <c r="O39" s="2"/>
      <c r="P39" s="2"/>
      <c r="Q39" s="2"/>
      <c r="R39" s="2"/>
      <c r="S39" s="2"/>
      <c r="T39" s="2"/>
      <c r="U39" s="2"/>
      <c r="V39" s="2"/>
      <c r="W39" s="2"/>
      <c r="X39" s="2"/>
      <c r="Y39" s="2"/>
      <c r="Z39" s="2"/>
    </row>
    <row r="40" spans="1:26" ht="12.75" customHeight="1">
      <c r="A40" s="1"/>
      <c r="B40" s="1"/>
      <c r="C40" s="1"/>
      <c r="D40" s="1"/>
      <c r="E40" s="2"/>
      <c r="F40" s="2"/>
      <c r="G40" s="2"/>
      <c r="H40" s="2"/>
      <c r="I40" s="2"/>
      <c r="J40" s="2"/>
      <c r="K40" s="2"/>
      <c r="L40" s="2"/>
      <c r="M40" s="2"/>
      <c r="N40" s="2"/>
      <c r="O40" s="2"/>
      <c r="P40" s="2"/>
      <c r="Q40" s="2"/>
      <c r="R40" s="2"/>
      <c r="S40" s="2"/>
      <c r="T40" s="2"/>
      <c r="U40" s="2"/>
      <c r="V40" s="2"/>
      <c r="W40" s="2"/>
      <c r="X40" s="2"/>
      <c r="Y40" s="2"/>
      <c r="Z40" s="2"/>
    </row>
    <row r="41" spans="1:26" ht="12.75" customHeight="1">
      <c r="A41" s="1"/>
      <c r="B41" s="489" t="str">
        <f>'12.lan'!D60</f>
        <v>NOTES</v>
      </c>
      <c r="C41" s="488"/>
      <c r="D41" s="488"/>
      <c r="E41" s="2"/>
      <c r="F41" s="2"/>
      <c r="G41" s="2"/>
      <c r="H41" s="2"/>
      <c r="I41" s="2"/>
      <c r="J41" s="2"/>
      <c r="K41" s="2"/>
      <c r="L41" s="2"/>
      <c r="M41" s="2"/>
      <c r="N41" s="2"/>
      <c r="O41" s="2"/>
      <c r="P41" s="2"/>
      <c r="Q41" s="2"/>
      <c r="R41" s="2"/>
      <c r="S41" s="2"/>
      <c r="T41" s="2"/>
      <c r="U41" s="2"/>
      <c r="V41" s="2"/>
      <c r="W41" s="2"/>
      <c r="X41" s="2"/>
      <c r="Y41" s="2"/>
      <c r="Z41" s="2"/>
    </row>
    <row r="42" spans="1:26" ht="28.5" customHeight="1">
      <c r="A42" s="2"/>
      <c r="B42" s="498" t="str">
        <f>'12.lan'!D61</f>
        <v>All sheets are optimised for printing on A4 format (landscape or portrait).
The height of rows can be adjusted, if you enter more text</v>
      </c>
      <c r="C42" s="488"/>
      <c r="D42" s="488"/>
      <c r="E42" s="2"/>
      <c r="F42" s="2"/>
      <c r="G42" s="2"/>
      <c r="H42" s="2"/>
      <c r="I42" s="2"/>
      <c r="J42" s="2"/>
      <c r="K42" s="2"/>
      <c r="L42" s="2"/>
      <c r="M42" s="2"/>
      <c r="N42" s="2"/>
      <c r="O42" s="2"/>
      <c r="P42" s="2"/>
      <c r="Q42" s="2"/>
      <c r="R42" s="2"/>
      <c r="S42" s="2"/>
      <c r="T42" s="2"/>
      <c r="U42" s="2"/>
      <c r="V42" s="2"/>
      <c r="W42" s="2"/>
      <c r="X42" s="2"/>
      <c r="Y42" s="2"/>
      <c r="Z42" s="2"/>
    </row>
    <row r="43" spans="1:26" ht="16"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20" customHeight="1">
      <c r="A44" s="2"/>
      <c r="B44" s="481" t="s">
        <v>3524</v>
      </c>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2"/>
      <c r="B46" s="482" t="s">
        <v>3525</v>
      </c>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3">
    <mergeCell ref="B42:D42"/>
    <mergeCell ref="B27:D27"/>
    <mergeCell ref="B28:D28"/>
    <mergeCell ref="B30:D30"/>
    <mergeCell ref="B32:D32"/>
    <mergeCell ref="B34:D34"/>
    <mergeCell ref="B35:D35"/>
    <mergeCell ref="B36:D36"/>
    <mergeCell ref="B25:C25"/>
    <mergeCell ref="B37:D37"/>
    <mergeCell ref="B38:D38"/>
    <mergeCell ref="B39:D39"/>
    <mergeCell ref="B41:D41"/>
    <mergeCell ref="B20:C20"/>
    <mergeCell ref="B21:C21"/>
    <mergeCell ref="B22:C22"/>
    <mergeCell ref="B23:C23"/>
    <mergeCell ref="B24:C24"/>
    <mergeCell ref="B14:C14"/>
    <mergeCell ref="B15:C15"/>
    <mergeCell ref="B16:C16"/>
    <mergeCell ref="B18:C18"/>
    <mergeCell ref="B19:C19"/>
    <mergeCell ref="B9:C9"/>
    <mergeCell ref="B10:C10"/>
    <mergeCell ref="B11:C11"/>
    <mergeCell ref="B12:C12"/>
    <mergeCell ref="B13:C13"/>
    <mergeCell ref="B1:C1"/>
    <mergeCell ref="B2:D2"/>
    <mergeCell ref="B5:D5"/>
    <mergeCell ref="B6:D6"/>
    <mergeCell ref="B8:D8"/>
  </mergeCells>
  <dataValidations count="1">
    <dataValidation type="list" allowBlank="1" showInputMessage="1" showErrorMessage="1" sqref="B1" xr:uid="{00000000-0002-0000-0500-000000000000}">
      <formula1>$M$2:$M$7</formula1>
    </dataValidation>
  </dataValidations>
  <pageMargins left="0.52013888888888893" right="0.59027777777777779" top="0.78749999999999998" bottom="0.78749999999999998"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topLeftCell="A14" zoomScale="110" zoomScaleNormal="110" workbookViewId="0">
      <selection activeCell="F15" sqref="F15"/>
    </sheetView>
  </sheetViews>
  <sheetFormatPr defaultColWidth="14.453125" defaultRowHeight="15" customHeight="1"/>
  <cols>
    <col min="1" max="1" width="2.6328125" customWidth="1"/>
    <col min="2" max="2" width="29.36328125" customWidth="1"/>
    <col min="3" max="3" width="54.81640625" customWidth="1"/>
    <col min="4" max="26" width="10.6328125" customWidth="1"/>
  </cols>
  <sheetData>
    <row r="1" spans="1:26" ht="12.75" customHeight="1">
      <c r="A1" s="1"/>
      <c r="B1" s="11"/>
      <c r="C1" s="12"/>
      <c r="D1" s="2"/>
      <c r="E1" s="2"/>
      <c r="F1" s="2"/>
      <c r="G1" s="2"/>
      <c r="H1" s="2"/>
      <c r="I1" s="2"/>
      <c r="J1" s="2"/>
      <c r="K1" s="2"/>
      <c r="L1" s="2"/>
      <c r="M1" s="2"/>
      <c r="N1" s="2"/>
      <c r="O1" s="2"/>
      <c r="P1" s="2"/>
      <c r="Q1" s="2"/>
      <c r="R1" s="2"/>
      <c r="S1" s="2"/>
      <c r="T1" s="2"/>
      <c r="U1" s="2"/>
      <c r="V1" s="2"/>
      <c r="W1" s="2"/>
      <c r="X1" s="2"/>
      <c r="Y1" s="2"/>
      <c r="Z1" s="2"/>
    </row>
    <row r="2" spans="1:26" ht="12.75" customHeight="1">
      <c r="A2" s="1"/>
      <c r="B2" s="505" t="str">
        <f>'12.lan'!D91&amp;" - "&amp;'S0. Intro'!B3&amp;" "&amp;'S0. Intro'!C3</f>
        <v>Common Good Balance Calculator - Version 5.06</v>
      </c>
      <c r="C2" s="488"/>
      <c r="D2" s="2"/>
      <c r="E2" s="2"/>
      <c r="F2" s="2"/>
      <c r="G2" s="2"/>
      <c r="H2" s="2"/>
      <c r="I2" s="2"/>
      <c r="J2" s="2"/>
      <c r="K2" s="2"/>
      <c r="L2" s="2"/>
      <c r="M2" s="2"/>
      <c r="N2" s="2"/>
      <c r="O2" s="2"/>
      <c r="P2" s="2"/>
      <c r="Q2" s="2"/>
      <c r="R2" s="2"/>
      <c r="S2" s="2"/>
      <c r="T2" s="2"/>
      <c r="U2" s="2"/>
      <c r="V2" s="2"/>
      <c r="W2" s="2"/>
      <c r="X2" s="2"/>
      <c r="Y2" s="2"/>
      <c r="Z2" s="2"/>
    </row>
    <row r="3" spans="1:26" ht="18" customHeight="1">
      <c r="A3" s="1"/>
      <c r="B3" s="506" t="str">
        <f>'12.lan'!D62</f>
        <v>GENERAL INFORMATION ABOUT THE COMPANY</v>
      </c>
      <c r="C3" s="488"/>
      <c r="D3" s="2"/>
      <c r="E3" s="2"/>
      <c r="F3" s="2"/>
      <c r="G3" s="2"/>
      <c r="H3" s="2"/>
      <c r="I3" s="2"/>
      <c r="J3" s="2"/>
      <c r="K3" s="2"/>
      <c r="L3" s="2"/>
      <c r="M3" s="2"/>
      <c r="N3" s="2"/>
      <c r="O3" s="2"/>
      <c r="P3" s="2"/>
      <c r="Q3" s="2"/>
      <c r="R3" s="2"/>
      <c r="S3" s="2"/>
      <c r="T3" s="2"/>
      <c r="U3" s="2"/>
      <c r="V3" s="2"/>
      <c r="W3" s="2"/>
      <c r="X3" s="2"/>
      <c r="Y3" s="2"/>
      <c r="Z3" s="2"/>
    </row>
    <row r="4" spans="1:26" ht="22.5" customHeight="1">
      <c r="A4" s="1"/>
      <c r="B4" s="10" t="str">
        <f>'12.lan'!D63</f>
        <v>Please complete all fields.</v>
      </c>
      <c r="C4" s="13"/>
      <c r="D4" s="2"/>
      <c r="E4" s="2"/>
      <c r="F4" s="2"/>
      <c r="G4" s="2"/>
      <c r="H4" s="2"/>
      <c r="I4" s="2"/>
      <c r="J4" s="2"/>
      <c r="K4" s="2"/>
      <c r="L4" s="2"/>
      <c r="M4" s="2"/>
      <c r="N4" s="2"/>
      <c r="O4" s="2"/>
      <c r="P4" s="2"/>
      <c r="Q4" s="2"/>
      <c r="R4" s="2"/>
      <c r="S4" s="2"/>
      <c r="T4" s="2"/>
      <c r="U4" s="2"/>
      <c r="V4" s="2"/>
      <c r="W4" s="2"/>
      <c r="X4" s="2"/>
      <c r="Y4" s="2"/>
      <c r="Z4" s="2"/>
    </row>
    <row r="5" spans="1:26" ht="12.75" customHeight="1">
      <c r="A5" s="1"/>
      <c r="B5" s="11"/>
      <c r="C5" s="12"/>
      <c r="D5" s="2"/>
      <c r="E5" s="2"/>
      <c r="F5" s="2"/>
      <c r="G5" s="2"/>
      <c r="H5" s="2"/>
      <c r="I5" s="2"/>
      <c r="J5" s="2"/>
      <c r="K5" s="2"/>
      <c r="L5" s="2"/>
      <c r="M5" s="2"/>
      <c r="N5" s="2"/>
      <c r="O5" s="2"/>
      <c r="P5" s="2"/>
      <c r="Q5" s="2"/>
      <c r="R5" s="2"/>
      <c r="S5" s="2"/>
      <c r="T5" s="2"/>
      <c r="U5" s="2"/>
      <c r="V5" s="2"/>
      <c r="W5" s="2"/>
      <c r="X5" s="2"/>
      <c r="Y5" s="2"/>
      <c r="Z5" s="2"/>
    </row>
    <row r="6" spans="1:26" ht="19.5" customHeight="1">
      <c r="A6" s="1"/>
      <c r="B6" s="14" t="str">
        <f>'12.lan'!D64</f>
        <v>Name of Company / Organisation:</v>
      </c>
      <c r="C6" s="15"/>
      <c r="D6" s="2"/>
      <c r="E6" s="2"/>
      <c r="F6" s="2"/>
      <c r="G6" s="2"/>
      <c r="H6" s="2"/>
      <c r="I6" s="2"/>
      <c r="J6" s="2"/>
      <c r="K6" s="2"/>
      <c r="L6" s="2"/>
      <c r="M6" s="2"/>
      <c r="N6" s="2"/>
      <c r="O6" s="2"/>
      <c r="P6" s="2"/>
      <c r="Q6" s="2"/>
      <c r="R6" s="2"/>
      <c r="S6" s="2"/>
      <c r="T6" s="2"/>
      <c r="U6" s="2"/>
      <c r="V6" s="2"/>
      <c r="W6" s="2"/>
      <c r="X6" s="2"/>
      <c r="Y6" s="2"/>
      <c r="Z6" s="2"/>
    </row>
    <row r="7" spans="1:26" ht="19.5" customHeight="1">
      <c r="A7" s="1"/>
      <c r="B7" s="16" t="s">
        <v>86</v>
      </c>
      <c r="C7" s="15"/>
      <c r="D7" s="2"/>
      <c r="E7" s="2"/>
      <c r="F7" s="2"/>
      <c r="G7" s="2"/>
      <c r="H7" s="2"/>
      <c r="I7" s="2"/>
      <c r="J7" s="2"/>
      <c r="K7" s="2"/>
      <c r="L7" s="2"/>
      <c r="M7" s="2"/>
      <c r="N7" s="2"/>
      <c r="O7" s="2"/>
      <c r="P7" s="2"/>
      <c r="Q7" s="2"/>
      <c r="R7" s="2"/>
      <c r="S7" s="2"/>
      <c r="T7" s="2"/>
      <c r="U7" s="2"/>
      <c r="V7" s="2"/>
      <c r="W7" s="2"/>
      <c r="X7" s="2"/>
      <c r="Y7" s="2"/>
      <c r="Z7" s="2"/>
    </row>
    <row r="8" spans="1:26" ht="19.5" customHeight="1">
      <c r="A8" s="1"/>
      <c r="B8" s="16" t="str">
        <f>'12.lan'!D66</f>
        <v>Country:</v>
      </c>
      <c r="C8" s="15"/>
      <c r="D8" s="2"/>
      <c r="E8" s="2"/>
      <c r="F8" s="2"/>
      <c r="G8" s="2"/>
      <c r="H8" s="2"/>
      <c r="I8" s="2"/>
      <c r="J8" s="2"/>
      <c r="K8" s="2"/>
      <c r="L8" s="2"/>
      <c r="M8" s="2"/>
      <c r="N8" s="2"/>
      <c r="O8" s="2"/>
      <c r="P8" s="2"/>
      <c r="Q8" s="2"/>
      <c r="R8" s="2"/>
      <c r="S8" s="2"/>
      <c r="T8" s="2"/>
      <c r="U8" s="2"/>
      <c r="V8" s="2"/>
      <c r="W8" s="2"/>
      <c r="X8" s="2"/>
      <c r="Y8" s="2"/>
      <c r="Z8" s="2"/>
    </row>
    <row r="9" spans="1:26" ht="19.5" customHeight="1">
      <c r="A9" s="1"/>
      <c r="B9" s="16" t="str">
        <f>'12.lan'!D67</f>
        <v>Industry sector:</v>
      </c>
      <c r="C9" s="15"/>
      <c r="D9" s="2"/>
      <c r="E9" s="2"/>
      <c r="F9" s="2"/>
      <c r="G9" s="2"/>
      <c r="H9" s="2"/>
      <c r="I9" s="2"/>
      <c r="J9" s="2"/>
      <c r="K9" s="2"/>
      <c r="L9" s="2"/>
      <c r="M9" s="2"/>
      <c r="N9" s="2"/>
      <c r="O9" s="2"/>
      <c r="P9" s="2"/>
      <c r="Q9" s="2"/>
      <c r="R9" s="2"/>
      <c r="S9" s="2"/>
      <c r="T9" s="2"/>
      <c r="U9" s="2"/>
      <c r="V9" s="2"/>
      <c r="W9" s="2"/>
      <c r="X9" s="2"/>
      <c r="Y9" s="2"/>
      <c r="Z9" s="2"/>
    </row>
    <row r="10" spans="1:26" ht="19.5" customHeight="1">
      <c r="A10" s="1"/>
      <c r="B10" s="16" t="str">
        <f>'12.lan'!D68</f>
        <v>Website:</v>
      </c>
      <c r="C10" s="17"/>
      <c r="D10" s="2"/>
      <c r="E10" s="2"/>
      <c r="F10" s="2"/>
      <c r="G10" s="2"/>
      <c r="H10" s="2"/>
      <c r="I10" s="2"/>
      <c r="J10" s="2"/>
      <c r="K10" s="2"/>
      <c r="L10" s="2"/>
      <c r="M10" s="2"/>
      <c r="N10" s="2"/>
      <c r="O10" s="2"/>
      <c r="P10" s="2"/>
      <c r="Q10" s="2"/>
      <c r="R10" s="2"/>
      <c r="S10" s="2"/>
      <c r="T10" s="2"/>
      <c r="U10" s="2"/>
      <c r="V10" s="2"/>
      <c r="W10" s="2"/>
      <c r="X10" s="2"/>
      <c r="Y10" s="2"/>
      <c r="Z10" s="2"/>
    </row>
    <row r="11" spans="1:26" ht="9.75" customHeight="1">
      <c r="A11" s="1"/>
      <c r="B11" s="12"/>
      <c r="C11" s="18"/>
      <c r="D11" s="2"/>
      <c r="E11" s="2"/>
      <c r="F11" s="2"/>
      <c r="G11" s="2"/>
      <c r="H11" s="2"/>
      <c r="I11" s="2"/>
      <c r="J11" s="2"/>
      <c r="K11" s="2"/>
      <c r="L11" s="2"/>
      <c r="M11" s="2"/>
      <c r="N11" s="2"/>
      <c r="O11" s="2"/>
      <c r="P11" s="2"/>
      <c r="Q11" s="2"/>
      <c r="R11" s="2"/>
      <c r="S11" s="2"/>
      <c r="T11" s="2"/>
      <c r="U11" s="2"/>
      <c r="V11" s="2"/>
      <c r="W11" s="2"/>
      <c r="X11" s="2"/>
      <c r="Y11" s="2"/>
      <c r="Z11" s="2"/>
    </row>
    <row r="12" spans="1:26" ht="19.5" customHeight="1">
      <c r="A12" s="1"/>
      <c r="B12" s="16" t="str">
        <f>'12.lan'!D83</f>
        <v>Period under review</v>
      </c>
      <c r="C12" s="15"/>
      <c r="D12" s="2"/>
      <c r="E12" s="2"/>
      <c r="F12" s="2"/>
      <c r="G12" s="2"/>
      <c r="H12" s="2"/>
      <c r="I12" s="2"/>
      <c r="J12" s="2"/>
      <c r="K12" s="2"/>
      <c r="L12" s="2"/>
      <c r="M12" s="2"/>
      <c r="N12" s="2"/>
      <c r="O12" s="2"/>
      <c r="P12" s="2"/>
      <c r="Q12" s="2"/>
      <c r="R12" s="2"/>
      <c r="S12" s="2"/>
      <c r="T12" s="2"/>
      <c r="U12" s="2"/>
      <c r="V12" s="2"/>
      <c r="W12" s="2"/>
      <c r="X12" s="2"/>
      <c r="Y12" s="2"/>
      <c r="Z12" s="2"/>
    </row>
    <row r="13" spans="1:26" ht="9.75" customHeight="1">
      <c r="A13" s="1"/>
      <c r="B13" s="19"/>
      <c r="C13" s="20"/>
      <c r="D13" s="2"/>
      <c r="E13" s="2"/>
      <c r="F13" s="2"/>
      <c r="G13" s="2"/>
      <c r="H13" s="2"/>
      <c r="I13" s="2"/>
      <c r="J13" s="2"/>
      <c r="K13" s="2"/>
      <c r="L13" s="2"/>
      <c r="M13" s="2"/>
      <c r="N13" s="2"/>
      <c r="O13" s="2"/>
      <c r="P13" s="2"/>
      <c r="Q13" s="2"/>
      <c r="R13" s="2"/>
      <c r="S13" s="2"/>
      <c r="T13" s="2"/>
      <c r="U13" s="2"/>
      <c r="V13" s="2"/>
      <c r="W13" s="2"/>
      <c r="X13" s="2"/>
      <c r="Y13" s="2"/>
      <c r="Z13" s="2"/>
    </row>
    <row r="14" spans="1:26" ht="19.5" customHeight="1">
      <c r="A14" s="1"/>
      <c r="B14" s="14" t="str">
        <f>'12.lan'!D73</f>
        <v>Document created by:</v>
      </c>
      <c r="C14" s="15"/>
      <c r="D14" s="2"/>
      <c r="E14" s="2"/>
      <c r="F14" s="2"/>
      <c r="G14" s="2"/>
      <c r="H14" s="2"/>
      <c r="I14" s="2"/>
      <c r="J14" s="2"/>
      <c r="K14" s="2"/>
      <c r="L14" s="2"/>
      <c r="M14" s="2"/>
      <c r="N14" s="2"/>
      <c r="O14" s="2"/>
      <c r="P14" s="2"/>
      <c r="Q14" s="2"/>
      <c r="R14" s="2"/>
      <c r="S14" s="2"/>
      <c r="T14" s="2"/>
      <c r="U14" s="2"/>
      <c r="V14" s="2"/>
      <c r="W14" s="2"/>
      <c r="X14" s="2"/>
      <c r="Y14" s="2"/>
      <c r="Z14" s="2"/>
    </row>
    <row r="15" spans="1:26" ht="19.5" customHeight="1">
      <c r="A15" s="1"/>
      <c r="B15" s="16" t="str">
        <f>'12.lan'!D74</f>
        <v>Email address:</v>
      </c>
      <c r="C15" s="15"/>
      <c r="D15" s="2"/>
      <c r="E15" s="2"/>
      <c r="F15" s="2"/>
      <c r="G15" s="2"/>
      <c r="H15" s="2"/>
      <c r="I15" s="2"/>
      <c r="J15" s="2"/>
      <c r="K15" s="2"/>
      <c r="L15" s="2"/>
      <c r="M15" s="2"/>
      <c r="N15" s="2"/>
      <c r="O15" s="2"/>
      <c r="P15" s="2"/>
      <c r="Q15" s="2"/>
      <c r="R15" s="2"/>
      <c r="S15" s="2"/>
      <c r="T15" s="2"/>
      <c r="U15" s="2"/>
      <c r="V15" s="2"/>
      <c r="W15" s="2"/>
      <c r="X15" s="2"/>
      <c r="Y15" s="2"/>
      <c r="Z15" s="2"/>
    </row>
    <row r="16" spans="1:26" ht="19.5" customHeight="1">
      <c r="A16" s="1"/>
      <c r="B16" s="16" t="str">
        <f>'12.lan'!D75</f>
        <v>Phone number:</v>
      </c>
      <c r="C16" s="21"/>
      <c r="D16" s="2"/>
      <c r="E16" s="2"/>
      <c r="F16" s="2"/>
      <c r="G16" s="2"/>
      <c r="H16" s="2"/>
      <c r="I16" s="2"/>
      <c r="J16" s="2"/>
      <c r="K16" s="2"/>
      <c r="L16" s="2"/>
      <c r="M16" s="2"/>
      <c r="N16" s="2"/>
      <c r="O16" s="2"/>
      <c r="P16" s="2"/>
      <c r="Q16" s="2"/>
      <c r="R16" s="2"/>
      <c r="S16" s="2"/>
      <c r="T16" s="2"/>
      <c r="U16" s="2"/>
      <c r="V16" s="2"/>
      <c r="W16" s="2"/>
      <c r="X16" s="2"/>
      <c r="Y16" s="2"/>
      <c r="Z16" s="2"/>
    </row>
    <row r="17" spans="1:26" ht="9.75" customHeight="1">
      <c r="A17" s="1"/>
      <c r="B17" s="19"/>
      <c r="C17" s="20"/>
      <c r="D17" s="2"/>
      <c r="E17" s="2"/>
      <c r="F17" s="2"/>
      <c r="G17" s="2"/>
      <c r="H17" s="2"/>
      <c r="I17" s="2"/>
      <c r="J17" s="2"/>
      <c r="K17" s="2"/>
      <c r="L17" s="2"/>
      <c r="M17" s="2"/>
      <c r="N17" s="2"/>
      <c r="O17" s="2"/>
      <c r="P17" s="2"/>
      <c r="Q17" s="2"/>
      <c r="R17" s="2"/>
      <c r="S17" s="2"/>
      <c r="T17" s="2"/>
      <c r="U17" s="2"/>
      <c r="V17" s="2"/>
      <c r="W17" s="2"/>
      <c r="X17" s="2"/>
      <c r="Y17" s="2"/>
      <c r="Z17" s="2"/>
    </row>
    <row r="18" spans="1:26" ht="19.5" customHeight="1">
      <c r="A18" s="1"/>
      <c r="B18" s="14" t="str">
        <f>'12.lan'!D76</f>
        <v>Consultant:</v>
      </c>
      <c r="C18" s="15"/>
      <c r="D18" s="2"/>
      <c r="E18" s="2"/>
      <c r="F18" s="2"/>
      <c r="G18" s="2"/>
      <c r="H18" s="2"/>
      <c r="I18" s="2"/>
      <c r="J18" s="2"/>
      <c r="K18" s="2"/>
      <c r="L18" s="2"/>
      <c r="M18" s="2"/>
      <c r="N18" s="2"/>
      <c r="O18" s="2"/>
      <c r="P18" s="2"/>
      <c r="Q18" s="2"/>
      <c r="R18" s="2"/>
      <c r="S18" s="2"/>
      <c r="T18" s="2"/>
      <c r="U18" s="2"/>
      <c r="V18" s="2"/>
      <c r="W18" s="2"/>
      <c r="X18" s="2"/>
      <c r="Y18" s="2"/>
      <c r="Z18" s="2"/>
    </row>
    <row r="19" spans="1:26" ht="19.5" customHeight="1">
      <c r="A19" s="1"/>
      <c r="B19" s="16" t="str">
        <f>'12.lan'!D74</f>
        <v>Email address:</v>
      </c>
      <c r="C19" s="15"/>
      <c r="D19" s="2"/>
      <c r="E19" s="2"/>
      <c r="F19" s="2"/>
      <c r="G19" s="2"/>
      <c r="H19" s="2"/>
      <c r="I19" s="2"/>
      <c r="J19" s="2"/>
      <c r="K19" s="2"/>
      <c r="L19" s="2"/>
      <c r="M19" s="2"/>
      <c r="N19" s="2"/>
      <c r="O19" s="2"/>
      <c r="P19" s="2"/>
      <c r="Q19" s="2"/>
      <c r="R19" s="2"/>
      <c r="S19" s="2"/>
      <c r="T19" s="2"/>
      <c r="U19" s="2"/>
      <c r="V19" s="2"/>
      <c r="W19" s="2"/>
      <c r="X19" s="2"/>
      <c r="Y19" s="2"/>
      <c r="Z19" s="2"/>
    </row>
    <row r="20" spans="1:26" ht="19.5" customHeight="1">
      <c r="A20" s="1"/>
      <c r="B20" s="16" t="str">
        <f>'12.lan'!D75</f>
        <v>Phone number:</v>
      </c>
      <c r="C20" s="15"/>
      <c r="D20" s="2"/>
      <c r="E20" s="2"/>
      <c r="F20" s="2"/>
      <c r="G20" s="2"/>
      <c r="H20" s="2"/>
      <c r="I20" s="2"/>
      <c r="J20" s="2"/>
      <c r="K20" s="2"/>
      <c r="L20" s="2"/>
      <c r="M20" s="2"/>
      <c r="N20" s="2"/>
      <c r="O20" s="2"/>
      <c r="P20" s="2"/>
      <c r="Q20" s="2"/>
      <c r="R20" s="2"/>
      <c r="S20" s="2"/>
      <c r="T20" s="2"/>
      <c r="U20" s="2"/>
      <c r="V20" s="2"/>
      <c r="W20" s="2"/>
      <c r="X20" s="2"/>
      <c r="Y20" s="2"/>
      <c r="Z20" s="2"/>
    </row>
    <row r="21" spans="1:26" ht="9.75" customHeight="1">
      <c r="A21" s="1"/>
      <c r="B21" s="19"/>
      <c r="C21" s="20"/>
      <c r="D21" s="2"/>
      <c r="E21" s="2"/>
      <c r="F21" s="2"/>
      <c r="G21" s="2"/>
      <c r="H21" s="2"/>
      <c r="I21" s="2"/>
      <c r="J21" s="2"/>
      <c r="K21" s="2"/>
      <c r="L21" s="2"/>
      <c r="M21" s="2"/>
      <c r="N21" s="2"/>
      <c r="O21" s="2"/>
      <c r="P21" s="2"/>
      <c r="Q21" s="2"/>
      <c r="R21" s="2"/>
      <c r="S21" s="2"/>
      <c r="T21" s="2"/>
      <c r="U21" s="2"/>
      <c r="V21" s="2"/>
      <c r="W21" s="2"/>
      <c r="X21" s="2"/>
      <c r="Y21" s="2"/>
      <c r="Z21" s="2"/>
    </row>
    <row r="22" spans="1:26" ht="64.5" customHeight="1">
      <c r="A22" s="1"/>
      <c r="B22" s="22" t="str">
        <f>'12.lan'!D79</f>
        <v>Short description of Company / Organisation</v>
      </c>
      <c r="C22" s="23"/>
      <c r="D22" s="2"/>
      <c r="E22" s="2"/>
      <c r="F22" s="2"/>
      <c r="G22" s="2"/>
      <c r="H22" s="2"/>
      <c r="I22" s="2"/>
      <c r="J22" s="2"/>
      <c r="K22" s="2"/>
      <c r="L22" s="2"/>
      <c r="M22" s="2"/>
      <c r="N22" s="2"/>
      <c r="O22" s="2"/>
      <c r="P22" s="2"/>
      <c r="Q22" s="2"/>
      <c r="R22" s="2"/>
      <c r="S22" s="2"/>
      <c r="T22" s="2"/>
      <c r="U22" s="2"/>
      <c r="V22" s="2"/>
      <c r="W22" s="2"/>
      <c r="X22" s="2"/>
      <c r="Y22" s="2"/>
      <c r="Z22" s="2"/>
    </row>
    <row r="23" spans="1:26" ht="9.75" customHeight="1">
      <c r="A23" s="1"/>
      <c r="B23" s="24"/>
      <c r="C23" s="20"/>
      <c r="D23" s="2"/>
      <c r="E23" s="2"/>
      <c r="F23" s="2"/>
      <c r="G23" s="2"/>
      <c r="H23" s="2"/>
      <c r="I23" s="2"/>
      <c r="J23" s="2"/>
      <c r="K23" s="2"/>
      <c r="L23" s="2"/>
      <c r="M23" s="2"/>
      <c r="N23" s="2"/>
      <c r="O23" s="2"/>
      <c r="P23" s="2"/>
      <c r="Q23" s="2"/>
      <c r="R23" s="2"/>
      <c r="S23" s="2"/>
      <c r="T23" s="2"/>
      <c r="U23" s="2"/>
      <c r="V23" s="2"/>
      <c r="W23" s="2"/>
      <c r="X23" s="2"/>
      <c r="Y23" s="2"/>
      <c r="Z23" s="2"/>
    </row>
    <row r="24" spans="1:26" ht="64.5" customHeight="1">
      <c r="A24" s="2"/>
      <c r="B24" s="25" t="str">
        <f>'12.lan'!D80</f>
        <v>Additional comments:</v>
      </c>
      <c r="C24" s="23"/>
      <c r="D24" s="2"/>
      <c r="E24" s="2"/>
      <c r="F24" s="2"/>
      <c r="G24" s="2"/>
      <c r="H24" s="2"/>
      <c r="I24" s="2"/>
      <c r="J24" s="2"/>
      <c r="K24" s="2"/>
      <c r="L24" s="2"/>
      <c r="M24" s="2"/>
      <c r="N24" s="2"/>
      <c r="O24" s="2"/>
      <c r="P24" s="2"/>
      <c r="Q24" s="2"/>
      <c r="R24" s="2"/>
      <c r="S24" s="2"/>
      <c r="T24" s="2"/>
      <c r="U24" s="2"/>
      <c r="V24" s="2"/>
      <c r="W24" s="2"/>
      <c r="X24" s="2"/>
      <c r="Y24" s="2"/>
      <c r="Z24" s="2"/>
    </row>
    <row r="25" spans="1:26" ht="120.75" customHeight="1">
      <c r="A25" s="1"/>
      <c r="B25" s="1"/>
      <c r="C25" s="12"/>
      <c r="D25" s="2"/>
      <c r="E25" s="2"/>
      <c r="F25" s="2"/>
      <c r="G25" s="2"/>
      <c r="H25" s="2"/>
      <c r="I25" s="2"/>
      <c r="J25" s="2"/>
      <c r="K25" s="2"/>
      <c r="L25" s="2"/>
      <c r="M25" s="2"/>
      <c r="N25" s="2"/>
      <c r="O25" s="2"/>
      <c r="P25" s="2"/>
      <c r="Q25" s="2"/>
      <c r="R25" s="2"/>
      <c r="S25" s="2"/>
      <c r="T25" s="2"/>
      <c r="U25" s="2"/>
      <c r="V25" s="2"/>
      <c r="W25" s="2"/>
      <c r="X25" s="2"/>
      <c r="Y25" s="2"/>
      <c r="Z25" s="2"/>
    </row>
    <row r="26" spans="1:26" ht="12.75" customHeight="1">
      <c r="A26" s="2"/>
      <c r="B26" s="2"/>
      <c r="C26" s="26"/>
      <c r="D26" s="2"/>
      <c r="E26" s="2"/>
      <c r="F26" s="2"/>
      <c r="G26" s="2"/>
      <c r="H26" s="2"/>
      <c r="I26" s="2"/>
      <c r="J26" s="2"/>
      <c r="K26" s="2"/>
      <c r="L26" s="2"/>
      <c r="M26" s="2"/>
      <c r="N26" s="2"/>
      <c r="O26" s="2"/>
      <c r="P26" s="2"/>
      <c r="Q26" s="2"/>
      <c r="R26" s="2"/>
      <c r="S26" s="2"/>
      <c r="T26" s="2"/>
      <c r="U26" s="2"/>
      <c r="V26" s="2"/>
      <c r="W26" s="2"/>
      <c r="X26" s="2"/>
      <c r="Y26" s="2"/>
      <c r="Z26" s="2"/>
    </row>
    <row r="27" spans="1:26" ht="12.75" customHeight="1">
      <c r="A27" s="2"/>
      <c r="B27" s="2"/>
      <c r="C27" s="26"/>
      <c r="D27" s="2"/>
      <c r="E27" s="2"/>
      <c r="F27" s="2"/>
      <c r="G27" s="2"/>
      <c r="H27" s="2"/>
      <c r="I27" s="2"/>
      <c r="J27" s="2"/>
      <c r="K27" s="2"/>
      <c r="L27" s="2"/>
      <c r="M27" s="2"/>
      <c r="N27" s="2"/>
      <c r="O27" s="2"/>
      <c r="P27" s="2"/>
      <c r="Q27" s="2"/>
      <c r="R27" s="2"/>
      <c r="S27" s="2"/>
      <c r="T27" s="2"/>
      <c r="U27" s="2"/>
      <c r="V27" s="2"/>
      <c r="W27" s="2"/>
      <c r="X27" s="2"/>
      <c r="Y27" s="2"/>
      <c r="Z27" s="2"/>
    </row>
    <row r="28" spans="1:26" ht="12.75" customHeight="1">
      <c r="A28" s="2"/>
      <c r="B28" s="2"/>
      <c r="C28" s="26"/>
      <c r="D28" s="2"/>
      <c r="E28" s="2"/>
      <c r="F28" s="2"/>
      <c r="G28" s="2"/>
      <c r="H28" s="2"/>
      <c r="I28" s="2"/>
      <c r="J28" s="2"/>
      <c r="K28" s="2"/>
      <c r="L28" s="2"/>
      <c r="M28" s="2"/>
      <c r="N28" s="2"/>
      <c r="O28" s="2"/>
      <c r="P28" s="2"/>
      <c r="Q28" s="2"/>
      <c r="R28" s="2"/>
      <c r="S28" s="2"/>
      <c r="T28" s="2"/>
      <c r="U28" s="2"/>
      <c r="V28" s="2"/>
      <c r="W28" s="2"/>
      <c r="X28" s="2"/>
      <c r="Y28" s="2"/>
      <c r="Z28" s="2"/>
    </row>
    <row r="29" spans="1:26" ht="12.75" customHeight="1">
      <c r="A29" s="2"/>
      <c r="B29" s="2"/>
      <c r="C29" s="26"/>
      <c r="D29" s="2"/>
      <c r="E29" s="2"/>
      <c r="F29" s="2"/>
      <c r="G29" s="2"/>
      <c r="H29" s="2"/>
      <c r="I29" s="2"/>
      <c r="J29" s="2"/>
      <c r="K29" s="2"/>
      <c r="L29" s="2"/>
      <c r="M29" s="2"/>
      <c r="N29" s="2"/>
      <c r="O29" s="2"/>
      <c r="P29" s="2"/>
      <c r="Q29" s="2"/>
      <c r="R29" s="2"/>
      <c r="S29" s="2"/>
      <c r="T29" s="2"/>
      <c r="U29" s="2"/>
      <c r="V29" s="2"/>
      <c r="W29" s="2"/>
      <c r="X29" s="2"/>
      <c r="Y29" s="2"/>
      <c r="Z29" s="2"/>
    </row>
    <row r="30" spans="1:26" ht="12.75" customHeight="1">
      <c r="A30" s="2"/>
      <c r="B30" s="2"/>
      <c r="C30" s="26"/>
      <c r="D30" s="2"/>
      <c r="E30" s="2"/>
      <c r="F30" s="2"/>
      <c r="G30" s="2"/>
      <c r="H30" s="2"/>
      <c r="I30" s="2"/>
      <c r="J30" s="2"/>
      <c r="K30" s="2"/>
      <c r="L30" s="2"/>
      <c r="M30" s="2"/>
      <c r="N30" s="2"/>
      <c r="O30" s="2"/>
      <c r="P30" s="2"/>
      <c r="Q30" s="2"/>
      <c r="R30" s="2"/>
      <c r="S30" s="2"/>
      <c r="T30" s="2"/>
      <c r="U30" s="2"/>
      <c r="V30" s="2"/>
      <c r="W30" s="2"/>
      <c r="X30" s="2"/>
      <c r="Y30" s="2"/>
      <c r="Z30" s="2"/>
    </row>
    <row r="31" spans="1:26" ht="12.75" customHeight="1">
      <c r="A31" s="2"/>
      <c r="B31" s="2"/>
      <c r="C31" s="26"/>
      <c r="D31" s="2"/>
      <c r="E31" s="2"/>
      <c r="F31" s="2"/>
      <c r="G31" s="2"/>
      <c r="H31" s="2"/>
      <c r="I31" s="2"/>
      <c r="J31" s="2"/>
      <c r="K31" s="2"/>
      <c r="L31" s="2"/>
      <c r="M31" s="2"/>
      <c r="N31" s="2"/>
      <c r="O31" s="2"/>
      <c r="P31" s="2"/>
      <c r="Q31" s="2"/>
      <c r="R31" s="2"/>
      <c r="S31" s="2"/>
      <c r="T31" s="2"/>
      <c r="U31" s="2"/>
      <c r="V31" s="2"/>
      <c r="W31" s="2"/>
      <c r="X31" s="2"/>
      <c r="Y31" s="2"/>
      <c r="Z31" s="2"/>
    </row>
    <row r="32" spans="1:26" ht="12.75" customHeight="1">
      <c r="A32" s="2"/>
      <c r="B32" s="2"/>
      <c r="C32" s="26"/>
      <c r="D32" s="2"/>
      <c r="E32" s="2"/>
      <c r="F32" s="2"/>
      <c r="G32" s="2"/>
      <c r="H32" s="2"/>
      <c r="I32" s="2"/>
      <c r="J32" s="2"/>
      <c r="K32" s="2"/>
      <c r="L32" s="2"/>
      <c r="M32" s="2"/>
      <c r="N32" s="2"/>
      <c r="O32" s="2"/>
      <c r="P32" s="2"/>
      <c r="Q32" s="2"/>
      <c r="R32" s="2"/>
      <c r="S32" s="2"/>
      <c r="T32" s="2"/>
      <c r="U32" s="2"/>
      <c r="V32" s="2"/>
      <c r="W32" s="2"/>
      <c r="X32" s="2"/>
      <c r="Y32" s="2"/>
      <c r="Z32" s="2"/>
    </row>
    <row r="33" spans="1:26" ht="12.75" customHeight="1">
      <c r="A33" s="2"/>
      <c r="B33" s="2"/>
      <c r="C33" s="26"/>
      <c r="D33" s="2"/>
      <c r="E33" s="2"/>
      <c r="F33" s="2"/>
      <c r="G33" s="2"/>
      <c r="H33" s="2"/>
      <c r="I33" s="2"/>
      <c r="J33" s="2"/>
      <c r="K33" s="2"/>
      <c r="L33" s="2"/>
      <c r="M33" s="2"/>
      <c r="N33" s="2"/>
      <c r="O33" s="2"/>
      <c r="P33" s="2"/>
      <c r="Q33" s="2"/>
      <c r="R33" s="2"/>
      <c r="S33" s="2"/>
      <c r="T33" s="2"/>
      <c r="U33" s="2"/>
      <c r="V33" s="2"/>
      <c r="W33" s="2"/>
      <c r="X33" s="2"/>
      <c r="Y33" s="2"/>
      <c r="Z33" s="2"/>
    </row>
    <row r="34" spans="1:26" ht="12.75" customHeight="1">
      <c r="A34" s="2"/>
      <c r="B34" s="2"/>
      <c r="C34" s="26"/>
      <c r="D34" s="2"/>
      <c r="E34" s="2"/>
      <c r="F34" s="2"/>
      <c r="G34" s="2"/>
      <c r="H34" s="2"/>
      <c r="I34" s="2"/>
      <c r="J34" s="2"/>
      <c r="K34" s="2"/>
      <c r="L34" s="2"/>
      <c r="M34" s="2"/>
      <c r="N34" s="2"/>
      <c r="O34" s="2"/>
      <c r="P34" s="2"/>
      <c r="Q34" s="2"/>
      <c r="R34" s="2"/>
      <c r="S34" s="2"/>
      <c r="T34" s="2"/>
      <c r="U34" s="2"/>
      <c r="V34" s="2"/>
      <c r="W34" s="2"/>
      <c r="X34" s="2"/>
      <c r="Y34" s="2"/>
      <c r="Z34" s="2"/>
    </row>
    <row r="35" spans="1:26" ht="12.75" customHeight="1">
      <c r="A35" s="2"/>
      <c r="B35" s="2"/>
      <c r="C35" s="26"/>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2"/>
      <c r="B36" s="2"/>
      <c r="C36" s="26"/>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2"/>
      <c r="B37" s="2"/>
      <c r="C37" s="26"/>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2"/>
      <c r="B38" s="2"/>
      <c r="C38" s="26"/>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2"/>
      <c r="B39" s="2"/>
      <c r="C39" s="26"/>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2"/>
      <c r="B40" s="2"/>
      <c r="C40" s="26"/>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2"/>
      <c r="B41" s="2"/>
      <c r="C41" s="26"/>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2"/>
      <c r="B42" s="2"/>
      <c r="C42" s="26"/>
      <c r="D42" s="2"/>
      <c r="E42" s="2"/>
      <c r="F42" s="2"/>
      <c r="G42" s="2"/>
      <c r="H42" s="2"/>
      <c r="I42" s="2"/>
      <c r="J42" s="2"/>
      <c r="K42" s="2"/>
      <c r="L42" s="2"/>
      <c r="M42" s="2"/>
      <c r="N42" s="2"/>
      <c r="O42" s="2"/>
      <c r="P42" s="2"/>
      <c r="Q42" s="2"/>
      <c r="R42" s="2"/>
      <c r="S42" s="2"/>
      <c r="T42" s="2"/>
      <c r="U42" s="2"/>
      <c r="V42" s="2"/>
      <c r="W42" s="2"/>
      <c r="X42" s="2"/>
      <c r="Y42" s="2"/>
      <c r="Z42" s="2"/>
    </row>
    <row r="43" spans="1:26" ht="12.75" customHeight="1">
      <c r="A43" s="2"/>
      <c r="B43" s="2"/>
      <c r="C43" s="26"/>
      <c r="D43" s="2"/>
      <c r="E43" s="2"/>
      <c r="F43" s="2"/>
      <c r="G43" s="2"/>
      <c r="H43" s="2"/>
      <c r="I43" s="2"/>
      <c r="J43" s="2"/>
      <c r="K43" s="2"/>
      <c r="L43" s="2"/>
      <c r="M43" s="2"/>
      <c r="N43" s="2"/>
      <c r="O43" s="2"/>
      <c r="P43" s="2"/>
      <c r="Q43" s="2"/>
      <c r="R43" s="2"/>
      <c r="S43" s="2"/>
      <c r="T43" s="2"/>
      <c r="U43" s="2"/>
      <c r="V43" s="2"/>
      <c r="W43" s="2"/>
      <c r="X43" s="2"/>
      <c r="Y43" s="2"/>
      <c r="Z43" s="2"/>
    </row>
    <row r="44" spans="1:26" ht="12.75" customHeight="1">
      <c r="A44" s="2"/>
      <c r="B44" s="2"/>
      <c r="C44" s="26"/>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2"/>
      <c r="B45" s="2"/>
      <c r="C45" s="26"/>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2"/>
      <c r="B46" s="2"/>
      <c r="C46" s="26"/>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2"/>
      <c r="B47" s="2"/>
      <c r="C47" s="26"/>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2"/>
      <c r="B48" s="2"/>
      <c r="C48" s="26"/>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2"/>
      <c r="B49" s="2"/>
      <c r="C49" s="26"/>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2"/>
      <c r="B50" s="2"/>
      <c r="C50" s="26"/>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6"/>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6"/>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6"/>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6"/>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6"/>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6"/>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6"/>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6"/>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6"/>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6"/>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6"/>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6"/>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6"/>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6"/>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6"/>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6"/>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6"/>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6"/>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6"/>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6"/>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6"/>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6"/>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6"/>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6"/>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6"/>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6"/>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6"/>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6"/>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6"/>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6"/>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6"/>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6"/>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6"/>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6"/>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6"/>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6"/>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6"/>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6"/>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6"/>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6"/>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6"/>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6"/>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6"/>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6"/>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6"/>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6"/>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6"/>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6"/>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6"/>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6"/>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6"/>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6"/>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6"/>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6"/>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6"/>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6"/>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6"/>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6"/>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6"/>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6"/>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6"/>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6"/>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6"/>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6"/>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6"/>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6"/>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6"/>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6"/>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6"/>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6"/>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6"/>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6"/>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6"/>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6"/>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6"/>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6"/>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6"/>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6"/>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6"/>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6"/>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6"/>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6"/>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6"/>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6"/>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6"/>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6"/>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6"/>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6"/>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6"/>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6"/>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6"/>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6"/>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6"/>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6"/>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6"/>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6"/>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6"/>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6"/>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6"/>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6"/>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6"/>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6"/>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6"/>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6"/>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6"/>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6"/>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6"/>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6"/>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6"/>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6"/>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6"/>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6"/>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6"/>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6"/>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6"/>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6"/>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6"/>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6"/>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6"/>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6"/>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6"/>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6"/>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6"/>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6"/>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6"/>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6"/>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6"/>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6"/>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6"/>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6"/>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6"/>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6"/>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6"/>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6"/>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6"/>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6"/>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6"/>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6"/>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6"/>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6"/>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6"/>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6"/>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6"/>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6"/>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6"/>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6"/>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6"/>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6"/>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6"/>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6"/>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6"/>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6"/>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6"/>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6"/>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6"/>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6"/>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6"/>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6"/>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6"/>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6"/>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6"/>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6"/>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6"/>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6"/>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6"/>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6"/>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6"/>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6"/>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6"/>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6"/>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6"/>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6"/>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6"/>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6"/>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6"/>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6"/>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6"/>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6"/>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6"/>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6"/>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6"/>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6"/>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6"/>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6"/>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6"/>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6"/>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6"/>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6"/>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6"/>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6"/>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6"/>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6"/>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6"/>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6"/>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6"/>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6"/>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6"/>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6"/>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6"/>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6"/>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6"/>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6"/>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6"/>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6"/>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6"/>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6"/>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6"/>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6"/>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6"/>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6"/>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6"/>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6"/>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6"/>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6"/>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6"/>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6"/>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6"/>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6"/>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6"/>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6"/>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6"/>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6"/>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6"/>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6"/>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6"/>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6"/>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6"/>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6"/>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6"/>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6"/>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6"/>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6"/>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6"/>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6"/>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6"/>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6"/>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6"/>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6"/>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6"/>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6"/>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6"/>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6"/>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6"/>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6"/>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6"/>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6"/>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6"/>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6"/>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6"/>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6"/>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6"/>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6"/>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6"/>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6"/>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6"/>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6"/>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6"/>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6"/>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6"/>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6"/>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6"/>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6"/>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6"/>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6"/>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6"/>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6"/>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6"/>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6"/>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6"/>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6"/>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6"/>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6"/>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6"/>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6"/>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6"/>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6"/>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6"/>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6"/>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6"/>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6"/>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6"/>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6"/>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6"/>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6"/>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6"/>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6"/>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6"/>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6"/>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6"/>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6"/>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6"/>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6"/>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6"/>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6"/>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6"/>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6"/>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6"/>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6"/>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6"/>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6"/>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6"/>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6"/>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6"/>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6"/>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6"/>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6"/>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6"/>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6"/>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6"/>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6"/>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6"/>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6"/>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6"/>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6"/>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6"/>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6"/>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6"/>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6"/>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6"/>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6"/>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6"/>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6"/>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6"/>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6"/>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6"/>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6"/>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6"/>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6"/>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6"/>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6"/>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6"/>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6"/>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6"/>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6"/>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6"/>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6"/>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6"/>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6"/>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6"/>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6"/>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6"/>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6"/>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6"/>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6"/>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6"/>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6"/>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6"/>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6"/>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6"/>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6"/>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6"/>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6"/>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6"/>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6"/>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6"/>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6"/>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6"/>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6"/>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6"/>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6"/>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6"/>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6"/>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6"/>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6"/>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6"/>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6"/>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6"/>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6"/>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6"/>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6"/>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6"/>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6"/>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6"/>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6"/>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6"/>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6"/>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6"/>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6"/>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6"/>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6"/>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6"/>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6"/>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6"/>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6"/>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6"/>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6"/>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6"/>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6"/>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6"/>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6"/>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6"/>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6"/>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6"/>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6"/>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6"/>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6"/>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6"/>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6"/>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6"/>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6"/>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6"/>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6"/>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6"/>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6"/>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6"/>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6"/>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6"/>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6"/>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6"/>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6"/>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6"/>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6"/>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6"/>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6"/>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6"/>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6"/>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6"/>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6"/>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6"/>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6"/>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6"/>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6"/>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6"/>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6"/>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6"/>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6"/>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6"/>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6"/>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6"/>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6"/>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6"/>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6"/>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6"/>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6"/>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6"/>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6"/>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6"/>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6"/>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6"/>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6"/>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6"/>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6"/>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6"/>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6"/>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6"/>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6"/>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6"/>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6"/>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6"/>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6"/>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6"/>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6"/>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6"/>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6"/>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6"/>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6"/>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6"/>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6"/>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6"/>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6"/>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6"/>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6"/>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6"/>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6"/>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6"/>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6"/>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6"/>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6"/>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6"/>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6"/>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6"/>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6"/>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6"/>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6"/>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6"/>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6"/>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6"/>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6"/>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6"/>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6"/>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6"/>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6"/>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6"/>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6"/>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6"/>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6"/>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6"/>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6"/>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6"/>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6"/>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6"/>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6"/>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6"/>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6"/>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6"/>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6"/>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6"/>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6"/>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6"/>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6"/>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6"/>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6"/>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6"/>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6"/>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6"/>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6"/>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6"/>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6"/>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6"/>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6"/>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6"/>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6"/>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6"/>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6"/>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6"/>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6"/>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6"/>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6"/>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6"/>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6"/>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6"/>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6"/>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6"/>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6"/>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6"/>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6"/>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6"/>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6"/>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6"/>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6"/>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6"/>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6"/>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6"/>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6"/>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6"/>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6"/>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6"/>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6"/>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6"/>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6"/>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6"/>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6"/>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6"/>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6"/>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6"/>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6"/>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6"/>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6"/>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6"/>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6"/>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6"/>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6"/>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6"/>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6"/>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6"/>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6"/>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6"/>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6"/>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6"/>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6"/>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6"/>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6"/>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6"/>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6"/>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6"/>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6"/>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6"/>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6"/>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6"/>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6"/>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6"/>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6"/>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6"/>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6"/>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6"/>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6"/>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6"/>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6"/>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6"/>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6"/>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6"/>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6"/>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6"/>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6"/>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6"/>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6"/>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6"/>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6"/>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6"/>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6"/>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6"/>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6"/>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6"/>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6"/>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6"/>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6"/>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6"/>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6"/>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6"/>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6"/>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6"/>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6"/>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6"/>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6"/>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6"/>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6"/>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6"/>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6"/>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6"/>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6"/>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6"/>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6"/>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6"/>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6"/>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6"/>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6"/>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6"/>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6"/>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6"/>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6"/>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6"/>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6"/>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6"/>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6"/>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6"/>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6"/>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6"/>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6"/>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6"/>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6"/>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6"/>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6"/>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6"/>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6"/>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6"/>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6"/>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6"/>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6"/>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6"/>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6"/>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6"/>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6"/>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6"/>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6"/>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6"/>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6"/>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6"/>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6"/>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6"/>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6"/>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6"/>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6"/>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6"/>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6"/>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6"/>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6"/>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6"/>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6"/>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6"/>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6"/>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6"/>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6"/>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6"/>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6"/>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6"/>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6"/>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6"/>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6"/>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6"/>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6"/>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6"/>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6"/>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6"/>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6"/>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6"/>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6"/>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6"/>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6"/>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6"/>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6"/>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6"/>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6"/>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6"/>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6"/>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6"/>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6"/>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6"/>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6"/>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6"/>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6"/>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6"/>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6"/>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6"/>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6"/>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6"/>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6"/>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6"/>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6"/>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6"/>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6"/>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6"/>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6"/>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6"/>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6"/>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6"/>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6"/>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6"/>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6"/>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6"/>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6"/>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6"/>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6"/>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6"/>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6"/>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6"/>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6"/>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6"/>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6"/>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6"/>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6"/>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6"/>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6"/>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6"/>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6"/>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6"/>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6"/>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6"/>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6"/>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6"/>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6"/>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6"/>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6"/>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6"/>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6"/>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6"/>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6"/>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6"/>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6"/>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6"/>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6"/>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6"/>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6"/>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6"/>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6"/>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6"/>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6"/>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6"/>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6"/>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6"/>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6"/>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6"/>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6"/>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6"/>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6"/>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6"/>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6"/>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6"/>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6"/>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6"/>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6"/>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6"/>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6"/>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6"/>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6"/>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6"/>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6"/>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6"/>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6"/>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6"/>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6"/>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6"/>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6"/>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6"/>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6"/>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6"/>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6"/>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6"/>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6"/>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6"/>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6"/>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6"/>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6"/>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6"/>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6"/>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6"/>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6"/>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6"/>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6"/>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6"/>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6"/>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6"/>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6"/>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6"/>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6"/>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6"/>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6"/>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6"/>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6"/>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6"/>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6"/>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6"/>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6"/>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6"/>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6"/>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6"/>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6"/>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6"/>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6"/>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6"/>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6"/>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6"/>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6"/>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6"/>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6"/>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6"/>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6"/>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6"/>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6"/>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6"/>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6"/>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6"/>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6"/>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6"/>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6"/>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6"/>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6"/>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6"/>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6"/>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6"/>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6"/>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6"/>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6"/>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6"/>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6"/>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6"/>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6"/>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6"/>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6"/>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6"/>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6"/>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6"/>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6"/>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6"/>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6"/>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6"/>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6"/>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6"/>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6"/>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6"/>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6"/>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6"/>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6"/>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6"/>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6"/>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6"/>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6"/>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6"/>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6"/>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6"/>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6"/>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6"/>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6"/>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6"/>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6"/>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6"/>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6"/>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6"/>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6"/>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6"/>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6"/>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6"/>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6"/>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6"/>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6"/>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6"/>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6"/>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6"/>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6"/>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6"/>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6"/>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6"/>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6"/>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6"/>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6"/>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6"/>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6"/>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6"/>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6"/>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6"/>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6"/>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6"/>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6"/>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6"/>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6"/>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6"/>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6"/>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6"/>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6"/>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6"/>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6"/>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6"/>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6"/>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6"/>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6"/>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6"/>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6"/>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6"/>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6"/>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6"/>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6"/>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6"/>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6"/>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6"/>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6"/>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6"/>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6"/>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6"/>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6"/>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6"/>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6"/>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6"/>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6"/>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6"/>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6"/>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6"/>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6"/>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6"/>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6"/>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6"/>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6"/>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6"/>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6"/>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6"/>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6"/>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6"/>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6"/>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6"/>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6"/>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6"/>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6"/>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6"/>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6"/>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6"/>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6"/>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6"/>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6"/>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6"/>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6"/>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6"/>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6"/>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B2:C2"/>
    <mergeCell ref="B3:C3"/>
  </mergeCells>
  <pageMargins left="0.55972222222222223" right="0.7" top="0.6" bottom="0.78749999999999998"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election activeCell="K4" sqref="K4"/>
    </sheetView>
  </sheetViews>
  <sheetFormatPr defaultColWidth="14.453125" defaultRowHeight="15" customHeight="1"/>
  <cols>
    <col min="1" max="1" width="2.6328125" customWidth="1"/>
    <col min="2" max="2" width="58.36328125" customWidth="1"/>
    <col min="3" max="3" width="41" customWidth="1"/>
    <col min="4" max="4" width="25" customWidth="1"/>
    <col min="5" max="5" width="29.36328125" customWidth="1"/>
    <col min="6" max="6" width="19.36328125" customWidth="1"/>
    <col min="7" max="12" width="10.6328125" customWidth="1"/>
    <col min="13" max="13" width="10.6328125" hidden="1" customWidth="1"/>
    <col min="14" max="26" width="10.6328125" customWidth="1"/>
  </cols>
  <sheetData>
    <row r="1" spans="1:26" ht="12.75" customHeight="1">
      <c r="A1" s="1"/>
      <c r="B1" s="11"/>
      <c r="C1" s="12"/>
      <c r="D1" s="2"/>
      <c r="E1" s="2"/>
      <c r="F1" s="2"/>
      <c r="G1" s="2"/>
      <c r="H1" s="2"/>
      <c r="I1" s="2"/>
      <c r="J1" s="2"/>
      <c r="K1" s="2"/>
      <c r="L1" s="2"/>
      <c r="M1" s="2"/>
      <c r="N1" s="2"/>
      <c r="O1" s="2"/>
      <c r="P1" s="2"/>
      <c r="Q1" s="2"/>
      <c r="R1" s="2"/>
      <c r="S1" s="2"/>
      <c r="T1" s="2"/>
      <c r="U1" s="2"/>
      <c r="V1" s="2"/>
      <c r="W1" s="2"/>
      <c r="X1" s="2"/>
      <c r="Y1" s="2"/>
      <c r="Z1" s="2"/>
    </row>
    <row r="2" spans="1:26" ht="12.75" customHeight="1">
      <c r="A2" s="1"/>
      <c r="B2" s="505" t="str">
        <f>'12.lan'!D91&amp;" - "&amp;'S0. Intro'!B3&amp;" "&amp;'S0. Intro'!C3</f>
        <v>Common Good Balance Calculator - Version 5.06</v>
      </c>
      <c r="C2" s="488"/>
      <c r="D2" s="2"/>
      <c r="E2" s="2"/>
      <c r="F2" s="2"/>
      <c r="G2" s="2"/>
      <c r="H2" s="2"/>
      <c r="I2" s="2"/>
      <c r="J2" s="2"/>
      <c r="K2" s="2"/>
      <c r="L2" s="2"/>
      <c r="M2" s="2" t="str">
        <f>'12.lan'!D52</f>
        <v>yes</v>
      </c>
      <c r="N2" s="2"/>
      <c r="O2" s="2"/>
      <c r="P2" s="2"/>
      <c r="Q2" s="2"/>
      <c r="R2" s="2"/>
      <c r="S2" s="2"/>
      <c r="T2" s="2"/>
      <c r="U2" s="2"/>
      <c r="V2" s="2"/>
      <c r="W2" s="2"/>
      <c r="X2" s="2"/>
      <c r="Y2" s="2"/>
      <c r="Z2" s="2"/>
    </row>
    <row r="3" spans="1:26" ht="18" customHeight="1">
      <c r="A3" s="1"/>
      <c r="B3" s="506" t="str">
        <f>'12.lan'!D194</f>
        <v>Company details</v>
      </c>
      <c r="C3" s="488"/>
      <c r="D3" s="2"/>
      <c r="E3" s="2"/>
      <c r="F3" s="2"/>
      <c r="G3" s="2"/>
      <c r="H3" s="2"/>
      <c r="I3" s="2"/>
      <c r="J3" s="2"/>
      <c r="K3" s="2"/>
      <c r="L3" s="2"/>
      <c r="M3" s="2" t="str">
        <f>'12.lan'!D53</f>
        <v>no</v>
      </c>
      <c r="N3" s="2"/>
      <c r="O3" s="2"/>
      <c r="P3" s="2"/>
      <c r="Q3" s="2"/>
      <c r="R3" s="2"/>
      <c r="S3" s="2"/>
      <c r="T3" s="2"/>
      <c r="U3" s="2"/>
      <c r="V3" s="2"/>
      <c r="W3" s="2"/>
      <c r="X3" s="2"/>
      <c r="Y3" s="2"/>
      <c r="Z3" s="2"/>
    </row>
    <row r="4" spans="1:26" ht="73.5" customHeight="1">
      <c r="A4" s="1"/>
      <c r="B4" s="507" t="str">
        <f>'12.lan'!D195</f>
        <v>Fill in the highlighted fields below. Where detailed information is not available, please enter estimates, otherwise the calculation will not be accurate</v>
      </c>
      <c r="C4" s="488"/>
      <c r="D4" s="2"/>
      <c r="E4" s="2"/>
      <c r="F4" s="2"/>
      <c r="G4" s="2"/>
      <c r="H4" s="2"/>
      <c r="I4" s="2"/>
      <c r="J4" s="2"/>
      <c r="K4" s="2"/>
      <c r="L4" s="2"/>
      <c r="M4" s="2"/>
      <c r="N4" s="2"/>
      <c r="O4" s="2"/>
      <c r="P4" s="2"/>
      <c r="Q4" s="2"/>
      <c r="R4" s="2"/>
      <c r="S4" s="2"/>
      <c r="T4" s="2"/>
      <c r="U4" s="2"/>
      <c r="V4" s="2"/>
      <c r="W4" s="2"/>
      <c r="X4" s="2"/>
      <c r="Y4" s="2"/>
      <c r="Z4" s="2"/>
    </row>
    <row r="5" spans="1:26" ht="12.75" customHeight="1">
      <c r="A5" s="1"/>
      <c r="B5" s="11"/>
      <c r="C5" s="12"/>
      <c r="D5" s="2"/>
      <c r="E5" s="2"/>
      <c r="F5" s="2"/>
      <c r="G5" s="2"/>
      <c r="H5" s="2"/>
      <c r="I5" s="2"/>
      <c r="J5" s="2"/>
      <c r="K5" s="2"/>
      <c r="L5" s="2"/>
      <c r="M5" s="2"/>
      <c r="N5" s="2"/>
      <c r="O5" s="2"/>
      <c r="P5" s="2"/>
      <c r="Q5" s="2"/>
      <c r="R5" s="2"/>
      <c r="S5" s="2"/>
      <c r="T5" s="2"/>
      <c r="U5" s="2"/>
      <c r="V5" s="2"/>
      <c r="W5" s="2"/>
      <c r="X5" s="2"/>
      <c r="Y5" s="2"/>
      <c r="Z5" s="2"/>
    </row>
    <row r="6" spans="1:26" ht="19.5" customHeight="1">
      <c r="A6" s="1"/>
      <c r="B6" s="14" t="str">
        <f>'12.lan'!B108</f>
        <v>A: Suppliers</v>
      </c>
      <c r="C6" s="15"/>
      <c r="D6" s="15"/>
      <c r="E6" s="15"/>
      <c r="F6" s="15"/>
      <c r="G6" s="2"/>
      <c r="H6" s="2"/>
      <c r="I6" s="2"/>
      <c r="J6" s="2"/>
      <c r="K6" s="2"/>
      <c r="L6" s="2"/>
      <c r="M6" s="2"/>
      <c r="N6" s="2"/>
      <c r="O6" s="2"/>
      <c r="P6" s="2"/>
      <c r="Q6" s="2"/>
      <c r="R6" s="2"/>
      <c r="S6" s="2"/>
      <c r="T6" s="2"/>
      <c r="U6" s="2"/>
      <c r="V6" s="2"/>
      <c r="W6" s="2"/>
      <c r="X6" s="2"/>
      <c r="Y6" s="2"/>
      <c r="Z6" s="2"/>
    </row>
    <row r="7" spans="1:26" ht="19.5" customHeight="1">
      <c r="A7" s="1"/>
      <c r="B7" s="16" t="str">
        <f>'12.lan'!D297</f>
        <v>Total purchases from suppliers (in Euros):</v>
      </c>
      <c r="C7" s="27">
        <v>0</v>
      </c>
      <c r="D7" s="28" t="str">
        <f>IF(SUM(F10:F14)&gt;C7,'12.lan'!D44,"")</f>
        <v/>
      </c>
      <c r="E7" s="29"/>
      <c r="F7" s="27"/>
      <c r="G7" s="2"/>
      <c r="H7" s="2"/>
      <c r="I7" s="2"/>
      <c r="J7" s="2"/>
      <c r="K7" s="2"/>
      <c r="L7" s="2"/>
      <c r="M7" s="2"/>
      <c r="N7" s="2"/>
      <c r="O7" s="2"/>
      <c r="P7" s="2"/>
      <c r="Q7" s="2"/>
      <c r="R7" s="2"/>
      <c r="S7" s="2"/>
      <c r="T7" s="2"/>
      <c r="U7" s="2"/>
      <c r="V7" s="2"/>
      <c r="W7" s="2"/>
      <c r="X7" s="2"/>
      <c r="Y7" s="2"/>
      <c r="Z7" s="2"/>
    </row>
    <row r="8" spans="1:26" ht="19.5" customHeight="1">
      <c r="A8" s="1"/>
      <c r="B8" s="16" t="str">
        <f>'12.lan'!D298</f>
        <v>Enter the 5 most important industry sectors whose products or services you use.</v>
      </c>
      <c r="C8" s="15"/>
      <c r="D8" s="15"/>
      <c r="E8" s="15"/>
      <c r="F8" s="15"/>
      <c r="G8" s="2"/>
      <c r="H8" s="2"/>
      <c r="I8" s="2"/>
      <c r="J8" s="2"/>
      <c r="K8" s="2"/>
      <c r="L8" s="2"/>
      <c r="M8" s="2"/>
      <c r="N8" s="2"/>
      <c r="O8" s="2"/>
      <c r="P8" s="2"/>
      <c r="Q8" s="2"/>
      <c r="R8" s="2"/>
      <c r="S8" s="2"/>
      <c r="T8" s="2"/>
      <c r="U8" s="2"/>
      <c r="V8" s="2"/>
      <c r="W8" s="2"/>
      <c r="X8" s="2"/>
      <c r="Y8" s="2"/>
      <c r="Z8" s="2"/>
    </row>
    <row r="9" spans="1:26" ht="19.5" customHeight="1">
      <c r="A9" s="1"/>
      <c r="B9" s="14" t="str">
        <f>'12.lan'!D299</f>
        <v>Industry sector</v>
      </c>
      <c r="C9" s="14" t="str">
        <f>'12.lan'!D300</f>
        <v>Description</v>
      </c>
      <c r="D9" s="14" t="str">
        <f>'12.lan'!D301</f>
        <v>Region of origin</v>
      </c>
      <c r="E9" s="14"/>
      <c r="F9" s="14" t="str">
        <f>'12.lan'!D302</f>
        <v>Costs</v>
      </c>
      <c r="G9" s="2"/>
      <c r="H9" s="2"/>
      <c r="I9" s="2"/>
      <c r="J9" s="2"/>
      <c r="K9" s="2"/>
      <c r="L9" s="2"/>
      <c r="M9" s="2"/>
      <c r="N9" s="2"/>
      <c r="O9" s="2"/>
      <c r="P9" s="2"/>
      <c r="Q9" s="2"/>
      <c r="R9" s="2"/>
      <c r="S9" s="2"/>
      <c r="T9" s="2"/>
      <c r="U9" s="2"/>
      <c r="V9" s="2"/>
      <c r="W9" s="2"/>
      <c r="X9" s="2"/>
      <c r="Y9" s="2"/>
      <c r="Z9" s="2"/>
    </row>
    <row r="10" spans="1:26" ht="19.5" customHeight="1">
      <c r="A10" s="1"/>
      <c r="B10" s="30" t="str">
        <f>'12.lan'!$D$203</f>
        <v>Please choose</v>
      </c>
      <c r="C10" s="463" t="str">
        <f>'12.lan'!$D$202</f>
        <v>Please enter</v>
      </c>
      <c r="D10" s="463" t="str">
        <f>'12.lan'!$D$203</f>
        <v>Please choose</v>
      </c>
      <c r="E10" s="27"/>
      <c r="F10" s="27">
        <v>0</v>
      </c>
      <c r="G10" s="2"/>
      <c r="H10" s="2"/>
      <c r="I10" s="2"/>
      <c r="J10" s="2"/>
      <c r="K10" s="2"/>
      <c r="L10" s="2"/>
      <c r="M10" s="2"/>
      <c r="N10" s="2"/>
      <c r="O10" s="2"/>
      <c r="P10" s="2"/>
      <c r="Q10" s="2"/>
      <c r="R10" s="2"/>
      <c r="S10" s="2"/>
      <c r="T10" s="2"/>
      <c r="U10" s="2"/>
      <c r="V10" s="2"/>
      <c r="W10" s="2"/>
      <c r="X10" s="2"/>
      <c r="Y10" s="2"/>
      <c r="Z10" s="2"/>
    </row>
    <row r="11" spans="1:26" ht="19.5" customHeight="1">
      <c r="A11" s="1"/>
      <c r="B11" s="30" t="str">
        <f>'12.lan'!$D$203</f>
        <v>Please choose</v>
      </c>
      <c r="C11" s="463" t="str">
        <f>'12.lan'!$D$202</f>
        <v>Please enter</v>
      </c>
      <c r="D11" s="463" t="str">
        <f>'12.lan'!$D$203</f>
        <v>Please choose</v>
      </c>
      <c r="E11" s="27"/>
      <c r="F11" s="27">
        <v>0</v>
      </c>
      <c r="G11" s="2"/>
      <c r="H11" s="2"/>
      <c r="I11" s="2"/>
      <c r="J11" s="2"/>
      <c r="K11" s="2"/>
      <c r="L11" s="2"/>
      <c r="M11" s="2"/>
      <c r="N11" s="2"/>
      <c r="O11" s="2"/>
      <c r="P11" s="2"/>
      <c r="Q11" s="2"/>
      <c r="R11" s="2"/>
      <c r="S11" s="2"/>
      <c r="T11" s="2"/>
      <c r="U11" s="2"/>
      <c r="V11" s="2"/>
      <c r="W11" s="2"/>
      <c r="X11" s="2"/>
      <c r="Y11" s="2"/>
      <c r="Z11" s="2"/>
    </row>
    <row r="12" spans="1:26" ht="19.5" customHeight="1">
      <c r="A12" s="1"/>
      <c r="B12" s="30" t="str">
        <f>'12.lan'!$D$203</f>
        <v>Please choose</v>
      </c>
      <c r="C12" s="463" t="str">
        <f>'12.lan'!$D$202</f>
        <v>Please enter</v>
      </c>
      <c r="D12" s="463" t="str">
        <f>'12.lan'!$D$203</f>
        <v>Please choose</v>
      </c>
      <c r="E12" s="27"/>
      <c r="F12" s="27">
        <v>0</v>
      </c>
      <c r="G12" s="2"/>
      <c r="H12" s="2"/>
      <c r="I12" s="2"/>
      <c r="J12" s="2"/>
      <c r="K12" s="2"/>
      <c r="L12" s="2"/>
      <c r="M12" s="2"/>
      <c r="N12" s="2"/>
      <c r="O12" s="2"/>
      <c r="P12" s="2"/>
      <c r="Q12" s="2"/>
      <c r="R12" s="2"/>
      <c r="S12" s="2"/>
      <c r="T12" s="2"/>
      <c r="U12" s="2"/>
      <c r="V12" s="2"/>
      <c r="W12" s="2"/>
      <c r="X12" s="2"/>
      <c r="Y12" s="2"/>
      <c r="Z12" s="2"/>
    </row>
    <row r="13" spans="1:26" ht="19.5" customHeight="1">
      <c r="A13" s="1"/>
      <c r="B13" s="30" t="str">
        <f>'12.lan'!$D$203</f>
        <v>Please choose</v>
      </c>
      <c r="C13" s="463" t="str">
        <f>'12.lan'!$D$202</f>
        <v>Please enter</v>
      </c>
      <c r="D13" s="463" t="str">
        <f>'12.lan'!$D$203</f>
        <v>Please choose</v>
      </c>
      <c r="E13" s="27"/>
      <c r="F13" s="27">
        <v>0</v>
      </c>
      <c r="G13" s="2"/>
      <c r="H13" s="2"/>
      <c r="I13" s="2"/>
      <c r="J13" s="2"/>
      <c r="K13" s="2"/>
      <c r="L13" s="2"/>
      <c r="M13" s="2"/>
      <c r="N13" s="2"/>
      <c r="O13" s="2"/>
      <c r="P13" s="2"/>
      <c r="Q13" s="2"/>
      <c r="R13" s="2"/>
      <c r="S13" s="2"/>
      <c r="T13" s="2"/>
      <c r="U13" s="2"/>
      <c r="V13" s="2"/>
      <c r="W13" s="2"/>
      <c r="X13" s="2"/>
      <c r="Y13" s="2"/>
      <c r="Z13" s="2"/>
    </row>
    <row r="14" spans="1:26" ht="19.5" customHeight="1">
      <c r="A14" s="1"/>
      <c r="B14" s="30" t="str">
        <f>'12.lan'!$D$203</f>
        <v>Please choose</v>
      </c>
      <c r="C14" s="463" t="str">
        <f>'12.lan'!$D$202</f>
        <v>Please enter</v>
      </c>
      <c r="D14" s="463" t="str">
        <f>'12.lan'!$D$203</f>
        <v>Please choose</v>
      </c>
      <c r="E14" s="27"/>
      <c r="F14" s="27">
        <v>0</v>
      </c>
      <c r="G14" s="2"/>
      <c r="H14" s="2"/>
      <c r="I14" s="2"/>
      <c r="J14" s="2"/>
      <c r="K14" s="2"/>
      <c r="L14" s="2"/>
      <c r="M14" s="2"/>
      <c r="N14" s="2"/>
      <c r="O14" s="2"/>
      <c r="P14" s="2"/>
      <c r="Q14" s="2"/>
      <c r="R14" s="2"/>
      <c r="S14" s="2"/>
      <c r="T14" s="2"/>
      <c r="U14" s="2"/>
      <c r="V14" s="2"/>
      <c r="W14" s="2"/>
      <c r="X14" s="2"/>
      <c r="Y14" s="2"/>
      <c r="Z14" s="2"/>
    </row>
    <row r="15" spans="1:26" ht="19.5" customHeight="1">
      <c r="A15" s="1"/>
      <c r="B15" s="508" t="str">
        <f>'12.lan'!$D$303</f>
        <v>Main origin of the other suppliers</v>
      </c>
      <c r="C15" s="509"/>
      <c r="D15" s="463" t="str">
        <f>'12.lan'!$D$203</f>
        <v>Please choose</v>
      </c>
      <c r="E15" s="27"/>
      <c r="F15" s="31">
        <f>C7-F10-F11-F12-F13-F14</f>
        <v>0</v>
      </c>
      <c r="G15" s="2"/>
      <c r="H15" s="2"/>
      <c r="I15" s="2"/>
      <c r="J15" s="2"/>
      <c r="K15" s="2"/>
      <c r="L15" s="2"/>
      <c r="M15" s="2"/>
      <c r="N15" s="2"/>
      <c r="O15" s="2"/>
      <c r="P15" s="2"/>
      <c r="Q15" s="2"/>
      <c r="R15" s="2"/>
      <c r="S15" s="2"/>
      <c r="T15" s="2"/>
      <c r="U15" s="2"/>
      <c r="V15" s="2"/>
      <c r="W15" s="2"/>
      <c r="X15" s="2"/>
      <c r="Y15" s="2"/>
      <c r="Z15" s="2"/>
    </row>
    <row r="16" spans="1:26" ht="9.75" customHeight="1">
      <c r="A16" s="1"/>
      <c r="B16" s="19"/>
      <c r="C16" s="20"/>
      <c r="D16" s="2"/>
      <c r="E16" s="2"/>
      <c r="F16" s="2"/>
      <c r="G16" s="2"/>
      <c r="H16" s="2"/>
      <c r="I16" s="2"/>
      <c r="J16" s="2"/>
      <c r="K16" s="2"/>
      <c r="L16" s="2"/>
      <c r="M16" s="2"/>
      <c r="N16" s="2"/>
      <c r="O16" s="2"/>
      <c r="P16" s="2"/>
      <c r="Q16" s="2"/>
      <c r="R16" s="2"/>
      <c r="S16" s="2"/>
      <c r="T16" s="2"/>
      <c r="U16" s="2"/>
      <c r="V16" s="2"/>
      <c r="W16" s="2"/>
      <c r="X16" s="2"/>
      <c r="Y16" s="2"/>
      <c r="Z16" s="2"/>
    </row>
    <row r="17" spans="1:26" ht="19.5" customHeight="1">
      <c r="A17" s="1"/>
      <c r="B17" s="14" t="str">
        <f>'12.lan'!B122</f>
        <v>B: Owners, equity- and financial service providers</v>
      </c>
      <c r="C17" s="15"/>
      <c r="D17" s="2"/>
      <c r="E17" s="2"/>
      <c r="F17" s="2"/>
      <c r="G17" s="2"/>
      <c r="H17" s="2"/>
      <c r="I17" s="2"/>
      <c r="J17" s="2"/>
      <c r="K17" s="2"/>
      <c r="L17" s="2"/>
      <c r="M17" s="2"/>
      <c r="N17" s="2"/>
      <c r="O17" s="2"/>
      <c r="P17" s="2"/>
      <c r="Q17" s="2"/>
      <c r="R17" s="2"/>
      <c r="S17" s="2"/>
      <c r="T17" s="2"/>
      <c r="U17" s="2"/>
      <c r="V17" s="2"/>
      <c r="W17" s="2"/>
      <c r="X17" s="2"/>
      <c r="Y17" s="2"/>
      <c r="Z17" s="2"/>
    </row>
    <row r="18" spans="1:26" ht="19.5" customHeight="1">
      <c r="A18" s="1"/>
      <c r="B18" s="16" t="str">
        <f>'12.lan'!D304</f>
        <v>Profit</v>
      </c>
      <c r="C18" s="27">
        <v>0</v>
      </c>
      <c r="D18" s="2"/>
      <c r="E18" s="2"/>
      <c r="F18" s="2"/>
      <c r="G18" s="2"/>
      <c r="H18" s="2"/>
      <c r="I18" s="2"/>
      <c r="J18" s="2"/>
      <c r="K18" s="2"/>
      <c r="L18" s="2"/>
      <c r="M18" s="2"/>
      <c r="N18" s="2"/>
      <c r="O18" s="2"/>
      <c r="P18" s="2"/>
      <c r="Q18" s="2"/>
      <c r="R18" s="2"/>
      <c r="S18" s="2"/>
      <c r="T18" s="2"/>
      <c r="U18" s="2"/>
      <c r="V18" s="2"/>
      <c r="W18" s="2"/>
      <c r="X18" s="2"/>
      <c r="Y18" s="2"/>
      <c r="Z18" s="2"/>
    </row>
    <row r="19" spans="1:26" ht="19.5" customHeight="1">
      <c r="A19" s="1"/>
      <c r="B19" s="16" t="str">
        <f>'12.lan'!D305</f>
        <v>Financing costs</v>
      </c>
      <c r="C19" s="27">
        <v>0</v>
      </c>
      <c r="D19" s="2"/>
      <c r="E19" s="2"/>
      <c r="F19" s="2"/>
      <c r="G19" s="2"/>
      <c r="H19" s="2"/>
      <c r="I19" s="2"/>
      <c r="J19" s="2"/>
      <c r="K19" s="2"/>
      <c r="L19" s="2"/>
      <c r="M19" s="2"/>
      <c r="N19" s="2"/>
      <c r="O19" s="2"/>
      <c r="P19" s="2"/>
      <c r="Q19" s="2"/>
      <c r="R19" s="2"/>
      <c r="S19" s="2"/>
      <c r="T19" s="2"/>
      <c r="U19" s="2"/>
      <c r="V19" s="2"/>
      <c r="W19" s="2"/>
      <c r="X19" s="2"/>
      <c r="Y19" s="2"/>
      <c r="Z19" s="2"/>
    </row>
    <row r="20" spans="1:26" ht="19.5" customHeight="1">
      <c r="A20" s="1"/>
      <c r="B20" s="16" t="str">
        <f>'12.lan'!D306</f>
        <v>Income from financial investments</v>
      </c>
      <c r="C20" s="27">
        <v>0</v>
      </c>
      <c r="D20" s="2"/>
      <c r="E20" s="2"/>
      <c r="F20" s="2"/>
      <c r="G20" s="2"/>
      <c r="H20" s="2"/>
      <c r="I20" s="2"/>
      <c r="J20" s="2"/>
      <c r="K20" s="2"/>
      <c r="L20" s="2"/>
      <c r="M20" s="2"/>
      <c r="N20" s="2"/>
      <c r="O20" s="2"/>
      <c r="P20" s="2"/>
      <c r="Q20" s="2"/>
      <c r="R20" s="2"/>
      <c r="S20" s="2"/>
      <c r="T20" s="2"/>
      <c r="U20" s="2"/>
      <c r="V20" s="2"/>
      <c r="W20" s="2"/>
      <c r="X20" s="2"/>
      <c r="Y20" s="2"/>
      <c r="Z20" s="2"/>
    </row>
    <row r="21" spans="1:26" ht="19.5" customHeight="1">
      <c r="A21" s="1"/>
      <c r="B21" s="16" t="str">
        <f>'12.lan'!D307</f>
        <v>Total assets</v>
      </c>
      <c r="C21" s="27">
        <v>0</v>
      </c>
      <c r="D21" s="2"/>
      <c r="E21" s="2"/>
      <c r="F21" s="2"/>
      <c r="G21" s="2"/>
      <c r="H21" s="2"/>
      <c r="I21" s="2"/>
      <c r="J21" s="2"/>
      <c r="K21" s="2"/>
      <c r="L21" s="2"/>
      <c r="M21" s="2"/>
      <c r="N21" s="2"/>
      <c r="O21" s="2"/>
      <c r="P21" s="2"/>
      <c r="Q21" s="2"/>
      <c r="R21" s="2"/>
      <c r="S21" s="2"/>
      <c r="T21" s="2"/>
      <c r="U21" s="2"/>
      <c r="V21" s="2"/>
      <c r="W21" s="2"/>
      <c r="X21" s="2"/>
      <c r="Y21" s="2"/>
      <c r="Z21" s="2"/>
    </row>
    <row r="22" spans="1:26" ht="19.5" customHeight="1">
      <c r="A22" s="1"/>
      <c r="B22" s="16" t="str">
        <f>'12.lan'!D308</f>
        <v>Additions to fixed-assets</v>
      </c>
      <c r="C22" s="27">
        <v>0</v>
      </c>
      <c r="D22" s="2"/>
      <c r="E22" s="2"/>
      <c r="F22" s="2"/>
      <c r="G22" s="2"/>
      <c r="H22" s="2"/>
      <c r="I22" s="2"/>
      <c r="J22" s="2"/>
      <c r="K22" s="2"/>
      <c r="L22" s="2"/>
      <c r="M22" s="2"/>
      <c r="N22" s="2"/>
      <c r="O22" s="2"/>
      <c r="P22" s="2"/>
      <c r="Q22" s="2"/>
      <c r="R22" s="2"/>
      <c r="S22" s="2"/>
      <c r="T22" s="2"/>
      <c r="U22" s="2"/>
      <c r="V22" s="2"/>
      <c r="W22" s="2"/>
      <c r="X22" s="2"/>
      <c r="Y22" s="2"/>
      <c r="Z22" s="2"/>
    </row>
    <row r="23" spans="1:26" ht="19.5" customHeight="1">
      <c r="A23" s="1"/>
      <c r="B23" s="16" t="str">
        <f>'12.lan'!D309</f>
        <v>Financial assets and cash balance</v>
      </c>
      <c r="C23" s="27">
        <v>0</v>
      </c>
      <c r="D23" s="2"/>
      <c r="E23" s="2"/>
      <c r="F23" s="2"/>
      <c r="G23" s="2"/>
      <c r="H23" s="2"/>
      <c r="I23" s="2"/>
      <c r="J23" s="2"/>
      <c r="K23" s="2"/>
      <c r="L23" s="2"/>
      <c r="M23" s="2"/>
      <c r="N23" s="2"/>
      <c r="O23" s="2"/>
      <c r="P23" s="2"/>
      <c r="Q23" s="2"/>
      <c r="R23" s="2"/>
      <c r="S23" s="2"/>
      <c r="T23" s="2"/>
      <c r="U23" s="2"/>
      <c r="V23" s="2"/>
      <c r="W23" s="2"/>
      <c r="X23" s="2"/>
      <c r="Y23" s="2"/>
      <c r="Z23" s="2"/>
    </row>
    <row r="24" spans="1:26" ht="9.75" customHeight="1">
      <c r="A24" s="1"/>
      <c r="B24" s="19"/>
      <c r="C24" s="20"/>
      <c r="D24" s="2"/>
      <c r="E24" s="2"/>
      <c r="F24" s="2"/>
      <c r="G24" s="2"/>
      <c r="H24" s="2"/>
      <c r="I24" s="2"/>
      <c r="J24" s="2"/>
      <c r="K24" s="2"/>
      <c r="L24" s="2"/>
      <c r="M24" s="2"/>
      <c r="N24" s="2"/>
      <c r="O24" s="2"/>
      <c r="P24" s="2"/>
      <c r="Q24" s="2"/>
      <c r="R24" s="2"/>
      <c r="S24" s="2"/>
      <c r="T24" s="2"/>
      <c r="U24" s="2"/>
      <c r="V24" s="2"/>
      <c r="W24" s="2"/>
      <c r="X24" s="2"/>
      <c r="Y24" s="2"/>
      <c r="Z24" s="2"/>
    </row>
    <row r="25" spans="1:26" ht="19.5" customHeight="1">
      <c r="A25" s="1"/>
      <c r="B25" s="14" t="str">
        <f>'12.lan'!B137</f>
        <v>C: Employees</v>
      </c>
      <c r="C25" s="15"/>
      <c r="D25" s="2"/>
      <c r="E25" s="2"/>
      <c r="F25" s="2"/>
      <c r="G25" s="2"/>
      <c r="H25" s="2"/>
      <c r="I25" s="2"/>
      <c r="J25" s="2"/>
      <c r="K25" s="2"/>
      <c r="L25" s="2"/>
      <c r="M25" s="2"/>
      <c r="N25" s="2"/>
      <c r="O25" s="2"/>
      <c r="P25" s="2"/>
      <c r="Q25" s="2"/>
      <c r="R25" s="2"/>
      <c r="S25" s="2"/>
      <c r="T25" s="2"/>
      <c r="U25" s="2"/>
      <c r="V25" s="2"/>
      <c r="W25" s="2"/>
      <c r="X25" s="2"/>
      <c r="Y25" s="2"/>
      <c r="Z25" s="2"/>
    </row>
    <row r="26" spans="1:26" ht="19.5" customHeight="1">
      <c r="A26" s="1"/>
      <c r="B26" s="16" t="str">
        <f>'12.lan'!D310</f>
        <v>Number of employees (full time equivalents)</v>
      </c>
      <c r="C26" s="27"/>
      <c r="D26" s="2"/>
      <c r="E26" s="2"/>
      <c r="F26" s="2"/>
      <c r="G26" s="2"/>
      <c r="H26" s="2"/>
      <c r="I26" s="2"/>
      <c r="J26" s="2"/>
      <c r="K26" s="2"/>
      <c r="L26" s="2"/>
      <c r="M26" s="2"/>
      <c r="N26" s="2"/>
      <c r="O26" s="2"/>
      <c r="P26" s="2"/>
      <c r="Q26" s="2"/>
      <c r="R26" s="2"/>
      <c r="S26" s="2"/>
      <c r="T26" s="2"/>
      <c r="U26" s="2"/>
      <c r="V26" s="2"/>
      <c r="W26" s="2"/>
      <c r="X26" s="2"/>
      <c r="Y26" s="2"/>
      <c r="Z26" s="2"/>
    </row>
    <row r="27" spans="1:26" ht="19.5" customHeight="1">
      <c r="A27" s="1"/>
      <c r="B27" s="16" t="str">
        <f>'12.lan'!D311</f>
        <v>Staff costs (gross without employer contribution)</v>
      </c>
      <c r="C27" s="27"/>
      <c r="D27" s="2"/>
      <c r="E27" s="2"/>
      <c r="F27" s="2"/>
      <c r="G27" s="2"/>
      <c r="H27" s="2"/>
      <c r="I27" s="2"/>
      <c r="J27" s="2"/>
      <c r="K27" s="2"/>
      <c r="L27" s="2"/>
      <c r="M27" s="2"/>
      <c r="N27" s="2"/>
      <c r="O27" s="2"/>
      <c r="P27" s="2"/>
      <c r="Q27" s="2"/>
      <c r="R27" s="2"/>
      <c r="S27" s="2"/>
      <c r="T27" s="2"/>
      <c r="U27" s="2"/>
      <c r="V27" s="2"/>
      <c r="W27" s="2"/>
      <c r="X27" s="2"/>
      <c r="Y27" s="2"/>
      <c r="Z27" s="2"/>
    </row>
    <row r="28" spans="1:26" ht="19.5" customHeight="1">
      <c r="A28" s="1"/>
      <c r="B28" s="16" t="str">
        <f>'12.lan'!D312</f>
        <v>Enter the 3 countries and regions where most of the staff are</v>
      </c>
      <c r="C28" s="15"/>
      <c r="D28" s="2"/>
      <c r="E28" s="2"/>
      <c r="F28" s="2"/>
      <c r="G28" s="2"/>
      <c r="H28" s="2"/>
      <c r="I28" s="2"/>
      <c r="J28" s="2"/>
      <c r="K28" s="2"/>
      <c r="L28" s="2"/>
      <c r="M28" s="2"/>
      <c r="N28" s="2"/>
      <c r="O28" s="2"/>
      <c r="P28" s="2"/>
      <c r="Q28" s="2"/>
      <c r="R28" s="2"/>
      <c r="S28" s="2"/>
      <c r="T28" s="2"/>
      <c r="U28" s="2"/>
      <c r="V28" s="2"/>
      <c r="W28" s="2"/>
      <c r="X28" s="2"/>
      <c r="Y28" s="2"/>
      <c r="Z28" s="2"/>
    </row>
    <row r="29" spans="1:26" ht="19.5" customHeight="1">
      <c r="A29" s="1"/>
      <c r="B29" s="16" t="str">
        <f>'12.lan'!D313</f>
        <v>Country and region</v>
      </c>
      <c r="C29" s="16"/>
      <c r="D29" s="2" t="str">
        <f>'12.lan'!D314</f>
        <v>Amount in %</v>
      </c>
      <c r="E29" s="2"/>
      <c r="F29" s="2"/>
      <c r="G29" s="2"/>
      <c r="H29" s="2"/>
      <c r="I29" s="2"/>
      <c r="J29" s="2"/>
      <c r="K29" s="2"/>
      <c r="L29" s="2"/>
      <c r="M29" s="2"/>
      <c r="N29" s="2"/>
      <c r="O29" s="2"/>
      <c r="P29" s="2"/>
      <c r="Q29" s="2"/>
      <c r="R29" s="2"/>
      <c r="S29" s="2"/>
      <c r="T29" s="2"/>
      <c r="U29" s="2"/>
      <c r="V29" s="2"/>
      <c r="W29" s="2"/>
      <c r="X29" s="2"/>
      <c r="Y29" s="2"/>
      <c r="Z29" s="2"/>
    </row>
    <row r="30" spans="1:26" ht="19.5" customHeight="1">
      <c r="A30" s="1"/>
      <c r="B30" s="463" t="str">
        <f>'12.lan'!$D$203</f>
        <v>Please choose</v>
      </c>
      <c r="C30" s="27"/>
      <c r="D30" s="32">
        <v>0</v>
      </c>
      <c r="E30" s="29" t="str">
        <f>IF(SUM(D30:D32)&gt;"100%","fehlerhafte Eingabe","")</f>
        <v/>
      </c>
      <c r="F30" s="29"/>
      <c r="G30" s="2"/>
      <c r="H30" s="2"/>
      <c r="I30" s="2"/>
      <c r="J30" s="2"/>
      <c r="K30" s="2"/>
      <c r="L30" s="2"/>
      <c r="M30" s="2"/>
      <c r="N30" s="2"/>
      <c r="O30" s="2"/>
      <c r="P30" s="2"/>
      <c r="Q30" s="2"/>
      <c r="R30" s="2"/>
      <c r="S30" s="2"/>
      <c r="T30" s="2"/>
      <c r="U30" s="2"/>
      <c r="V30" s="2"/>
      <c r="W30" s="2"/>
      <c r="X30" s="2"/>
      <c r="Y30" s="2"/>
      <c r="Z30" s="2"/>
    </row>
    <row r="31" spans="1:26" ht="19.5" customHeight="1">
      <c r="A31" s="1"/>
      <c r="B31" s="463" t="str">
        <f>'12.lan'!$D$203</f>
        <v>Please choose</v>
      </c>
      <c r="C31" s="27"/>
      <c r="D31" s="32">
        <v>0</v>
      </c>
      <c r="E31" s="2"/>
      <c r="F31" s="2"/>
      <c r="G31" s="2"/>
      <c r="H31" s="2"/>
      <c r="I31" s="2"/>
      <c r="J31" s="2"/>
      <c r="K31" s="2"/>
      <c r="L31" s="2"/>
      <c r="M31" s="2"/>
      <c r="N31" s="2"/>
      <c r="O31" s="2"/>
      <c r="P31" s="2"/>
      <c r="Q31" s="2"/>
      <c r="R31" s="2"/>
      <c r="S31" s="2"/>
      <c r="T31" s="2"/>
      <c r="U31" s="2"/>
      <c r="V31" s="2"/>
      <c r="W31" s="2"/>
      <c r="X31" s="2"/>
      <c r="Y31" s="2"/>
      <c r="Z31" s="2"/>
    </row>
    <row r="32" spans="1:26" ht="19.5" customHeight="1">
      <c r="A32" s="1"/>
      <c r="B32" s="463" t="str">
        <f>'12.lan'!$D$203</f>
        <v>Please choose</v>
      </c>
      <c r="C32" s="27"/>
      <c r="D32" s="32">
        <v>0</v>
      </c>
      <c r="E32" s="2"/>
      <c r="F32" s="2"/>
      <c r="G32" s="2"/>
      <c r="H32" s="2"/>
      <c r="I32" s="2"/>
      <c r="J32" s="2"/>
      <c r="K32" s="2"/>
      <c r="L32" s="2"/>
      <c r="M32" s="2"/>
      <c r="N32" s="2"/>
      <c r="O32" s="2"/>
      <c r="P32" s="2"/>
      <c r="Q32" s="2"/>
      <c r="R32" s="2"/>
      <c r="S32" s="2"/>
      <c r="T32" s="2"/>
      <c r="U32" s="2"/>
      <c r="V32" s="2"/>
      <c r="W32" s="2"/>
      <c r="X32" s="2"/>
      <c r="Y32" s="2"/>
      <c r="Z32" s="2"/>
    </row>
    <row r="33" spans="1:26" ht="19.5" customHeight="1">
      <c r="A33" s="1"/>
      <c r="B33" s="16" t="str">
        <f>'12.lan'!D315</f>
        <v>Average journey to work for staff (in km)</v>
      </c>
      <c r="C33" s="27"/>
      <c r="D33" s="2"/>
      <c r="E33" s="2"/>
      <c r="F33" s="2"/>
      <c r="G33" s="2"/>
      <c r="H33" s="2"/>
      <c r="I33" s="2"/>
      <c r="J33" s="2"/>
      <c r="K33" s="2"/>
      <c r="L33" s="2"/>
      <c r="M33" s="2"/>
      <c r="N33" s="2"/>
      <c r="O33" s="2"/>
      <c r="P33" s="2"/>
      <c r="Q33" s="2"/>
      <c r="R33" s="2"/>
      <c r="S33" s="2"/>
      <c r="T33" s="2"/>
      <c r="U33" s="2"/>
      <c r="V33" s="2"/>
      <c r="W33" s="2"/>
      <c r="X33" s="2"/>
      <c r="Y33" s="2"/>
      <c r="Z33" s="2"/>
    </row>
    <row r="34" spans="1:26" ht="19.5" customHeight="1">
      <c r="A34" s="1"/>
      <c r="B34" s="16" t="str">
        <f>'12.lan'!D316</f>
        <v>Is there a canteen for the majority of staff?</v>
      </c>
      <c r="C34" s="15"/>
      <c r="D34" s="33" t="s">
        <v>87</v>
      </c>
      <c r="E34" s="33"/>
      <c r="F34" s="33" t="s">
        <v>88</v>
      </c>
      <c r="G34" s="2"/>
      <c r="H34" s="2"/>
      <c r="I34" s="2"/>
      <c r="J34" s="2"/>
      <c r="K34" s="2"/>
      <c r="L34" s="2"/>
      <c r="M34" s="2"/>
      <c r="N34" s="2"/>
      <c r="O34" s="2"/>
      <c r="P34" s="2"/>
      <c r="Q34" s="2"/>
      <c r="R34" s="2"/>
      <c r="S34" s="2"/>
      <c r="T34" s="2"/>
      <c r="U34" s="2"/>
      <c r="V34" s="2"/>
      <c r="W34" s="2"/>
      <c r="X34" s="2"/>
      <c r="Y34" s="2"/>
      <c r="Z34" s="2"/>
    </row>
    <row r="35" spans="1:26" ht="9.75" customHeight="1">
      <c r="A35" s="1"/>
      <c r="B35" s="19"/>
      <c r="C35" s="20"/>
      <c r="D35" s="2"/>
      <c r="E35" s="2"/>
      <c r="F35" s="2"/>
      <c r="G35" s="2"/>
      <c r="H35" s="2"/>
      <c r="I35" s="2"/>
      <c r="J35" s="2"/>
      <c r="K35" s="2"/>
      <c r="L35" s="2"/>
      <c r="M35" s="2"/>
      <c r="N35" s="2"/>
      <c r="O35" s="2"/>
      <c r="P35" s="2"/>
      <c r="Q35" s="2"/>
      <c r="R35" s="2"/>
      <c r="S35" s="2"/>
      <c r="T35" s="2"/>
      <c r="U35" s="2"/>
      <c r="V35" s="2"/>
      <c r="W35" s="2"/>
      <c r="X35" s="2"/>
      <c r="Y35" s="2"/>
      <c r="Z35" s="2"/>
    </row>
    <row r="36" spans="1:26" ht="19.5" customHeight="1">
      <c r="A36" s="1"/>
      <c r="B36" s="14" t="str">
        <f>'12.lan'!B158</f>
        <v>D: Customers and other companies</v>
      </c>
      <c r="C36" s="15"/>
      <c r="D36" s="15"/>
      <c r="E36" s="15"/>
      <c r="F36" s="15"/>
      <c r="G36" s="2"/>
      <c r="H36" s="2"/>
      <c r="I36" s="2"/>
      <c r="J36" s="2"/>
      <c r="K36" s="2"/>
      <c r="L36" s="2"/>
      <c r="M36" s="2"/>
      <c r="N36" s="2"/>
      <c r="O36" s="2"/>
      <c r="P36" s="2"/>
      <c r="Q36" s="2"/>
      <c r="R36" s="2"/>
      <c r="S36" s="2"/>
      <c r="T36" s="2"/>
      <c r="U36" s="2"/>
      <c r="V36" s="2"/>
      <c r="W36" s="2"/>
      <c r="X36" s="2"/>
      <c r="Y36" s="2"/>
      <c r="Z36" s="2"/>
    </row>
    <row r="37" spans="1:26" ht="19.5" customHeight="1">
      <c r="A37" s="1"/>
      <c r="B37" s="16" t="str">
        <f>'12.lan'!D317</f>
        <v>Turnover (in Euros)</v>
      </c>
      <c r="C37" s="27"/>
      <c r="D37" s="27"/>
      <c r="E37" s="27"/>
      <c r="F37" s="27"/>
      <c r="G37" s="2"/>
      <c r="H37" s="2"/>
      <c r="I37" s="2"/>
      <c r="J37" s="2"/>
      <c r="K37" s="2"/>
      <c r="L37" s="2"/>
      <c r="M37" s="2"/>
      <c r="N37" s="2"/>
      <c r="O37" s="2"/>
      <c r="P37" s="2"/>
      <c r="Q37" s="2"/>
      <c r="R37" s="2"/>
      <c r="S37" s="2"/>
      <c r="T37" s="2"/>
      <c r="U37" s="2"/>
      <c r="V37" s="2"/>
      <c r="W37" s="2"/>
      <c r="X37" s="2"/>
      <c r="Y37" s="2"/>
      <c r="Z37" s="2"/>
    </row>
    <row r="38" spans="1:26" ht="19.5" customHeight="1">
      <c r="A38" s="1"/>
      <c r="B38" s="16" t="str">
        <f>'12.lan'!D318</f>
        <v>Are your customers mainly other companies?</v>
      </c>
      <c r="C38" s="15"/>
      <c r="D38" s="27"/>
      <c r="E38" s="34"/>
      <c r="F38" s="34"/>
      <c r="G38" s="2"/>
      <c r="H38" s="2"/>
      <c r="I38" s="2"/>
      <c r="J38" s="2"/>
      <c r="K38" s="2"/>
      <c r="L38" s="2"/>
      <c r="M38" s="2"/>
      <c r="N38" s="2"/>
      <c r="O38" s="2"/>
      <c r="P38" s="2"/>
      <c r="Q38" s="2"/>
      <c r="R38" s="2"/>
      <c r="S38" s="2"/>
      <c r="T38" s="2"/>
      <c r="U38" s="2"/>
      <c r="V38" s="2"/>
      <c r="W38" s="2"/>
      <c r="X38" s="2"/>
      <c r="Y38" s="2"/>
      <c r="Z38" s="2"/>
    </row>
    <row r="39" spans="1:26" ht="19.5" customHeight="1">
      <c r="A39" s="1"/>
      <c r="B39" s="16" t="str">
        <f>'12.lan'!D319</f>
        <v>Enter the 3 most important industry sectors which your company is active in, including a rough share of turnover</v>
      </c>
      <c r="C39" s="15"/>
      <c r="D39" s="15"/>
      <c r="E39" s="20"/>
      <c r="F39" s="2"/>
      <c r="G39" s="2"/>
      <c r="H39" s="2"/>
      <c r="I39" s="2"/>
      <c r="J39" s="2"/>
      <c r="K39" s="2"/>
      <c r="L39" s="2"/>
      <c r="M39" s="2"/>
      <c r="N39" s="2"/>
      <c r="O39" s="2"/>
      <c r="P39" s="2"/>
      <c r="Q39" s="2"/>
      <c r="R39" s="2"/>
      <c r="S39" s="2"/>
      <c r="T39" s="2"/>
      <c r="U39" s="2"/>
      <c r="V39" s="2"/>
      <c r="W39" s="2"/>
      <c r="X39" s="2"/>
      <c r="Y39" s="2"/>
      <c r="Z39" s="2"/>
    </row>
    <row r="40" spans="1:26" ht="19.5" customHeight="1">
      <c r="A40" s="1"/>
      <c r="B40" s="16" t="str">
        <f>'12.lan'!D320</f>
        <v>Industry sector</v>
      </c>
      <c r="C40" s="16" t="str">
        <f>'12.lan'!D321</f>
        <v>Description</v>
      </c>
      <c r="D40" s="16" t="str">
        <f>'12.lan'!D322</f>
        <v>% Amount of total turnover</v>
      </c>
      <c r="E40" s="10"/>
      <c r="F40" s="2"/>
      <c r="G40" s="2"/>
      <c r="H40" s="2"/>
      <c r="I40" s="2"/>
      <c r="J40" s="2"/>
      <c r="K40" s="2"/>
      <c r="L40" s="2"/>
      <c r="M40" s="2"/>
      <c r="N40" s="2"/>
      <c r="O40" s="2"/>
      <c r="P40" s="2"/>
      <c r="Q40" s="2"/>
      <c r="R40" s="2"/>
      <c r="S40" s="2"/>
      <c r="T40" s="2"/>
      <c r="U40" s="2"/>
      <c r="V40" s="2"/>
      <c r="W40" s="2"/>
      <c r="X40" s="2"/>
      <c r="Y40" s="2"/>
      <c r="Z40" s="2"/>
    </row>
    <row r="41" spans="1:26" ht="19.5" customHeight="1">
      <c r="A41" s="1"/>
      <c r="B41" s="463" t="str">
        <f>'12.lan'!$D$203</f>
        <v>Please choose</v>
      </c>
      <c r="C41" s="27"/>
      <c r="D41" s="32">
        <v>0</v>
      </c>
      <c r="E41" s="35"/>
      <c r="F41" s="36" t="str">
        <f>IF(SUM(D41:D43)&gt;"100%","fehlerhafte Eingabe","")</f>
        <v/>
      </c>
      <c r="G41" s="2"/>
      <c r="H41" s="2"/>
      <c r="I41" s="2"/>
      <c r="J41" s="2"/>
      <c r="K41" s="2"/>
      <c r="L41" s="2"/>
      <c r="M41" s="2"/>
      <c r="N41" s="2"/>
      <c r="O41" s="2"/>
      <c r="P41" s="2"/>
      <c r="Q41" s="2"/>
      <c r="R41" s="2"/>
      <c r="S41" s="2"/>
      <c r="T41" s="2"/>
      <c r="U41" s="2"/>
      <c r="V41" s="2"/>
      <c r="W41" s="2"/>
      <c r="X41" s="2"/>
      <c r="Y41" s="2"/>
      <c r="Z41" s="2"/>
    </row>
    <row r="42" spans="1:26" ht="19.5" customHeight="1">
      <c r="A42" s="1"/>
      <c r="B42" s="463" t="str">
        <f>'12.lan'!$D$203</f>
        <v>Please choose</v>
      </c>
      <c r="C42" s="27"/>
      <c r="D42" s="32">
        <v>0</v>
      </c>
      <c r="E42" s="35"/>
      <c r="F42" s="2"/>
      <c r="G42" s="2"/>
      <c r="H42" s="2"/>
      <c r="I42" s="2"/>
      <c r="J42" s="2"/>
      <c r="K42" s="2"/>
      <c r="L42" s="2"/>
      <c r="M42" s="2"/>
      <c r="N42" s="2"/>
      <c r="O42" s="2"/>
      <c r="P42" s="2"/>
      <c r="Q42" s="2"/>
      <c r="R42" s="2"/>
      <c r="S42" s="2"/>
      <c r="T42" s="2"/>
      <c r="U42" s="2"/>
      <c r="V42" s="2"/>
      <c r="W42" s="2"/>
      <c r="X42" s="2"/>
      <c r="Y42" s="2"/>
      <c r="Z42" s="2"/>
    </row>
    <row r="43" spans="1:26" ht="19.5" customHeight="1">
      <c r="A43" s="1"/>
      <c r="B43" s="463" t="str">
        <f>'12.lan'!$D$203</f>
        <v>Please choose</v>
      </c>
      <c r="C43" s="27"/>
      <c r="D43" s="32">
        <v>0</v>
      </c>
      <c r="E43" s="35"/>
      <c r="F43" s="37" t="str">
        <f>IF(SUM(D41:D43)&gt;1,'12.lan'!D44,"")</f>
        <v/>
      </c>
      <c r="G43" s="2"/>
      <c r="H43" s="2"/>
      <c r="I43" s="2"/>
      <c r="J43" s="2"/>
      <c r="K43" s="2"/>
      <c r="L43" s="2"/>
      <c r="M43" s="2"/>
      <c r="N43" s="2"/>
      <c r="O43" s="2"/>
      <c r="P43" s="2"/>
      <c r="Q43" s="2"/>
      <c r="R43" s="2"/>
      <c r="S43" s="2"/>
      <c r="T43" s="2"/>
      <c r="U43" s="2"/>
      <c r="V43" s="2"/>
      <c r="W43" s="2"/>
      <c r="X43" s="2"/>
      <c r="Y43" s="2"/>
      <c r="Z43" s="2"/>
    </row>
    <row r="44" spans="1:26" ht="9.75" customHeight="1">
      <c r="A44" s="1"/>
      <c r="B44" s="19"/>
      <c r="C44" s="20"/>
      <c r="D44" s="2"/>
      <c r="E44" s="2"/>
      <c r="F44" s="2"/>
      <c r="G44" s="2"/>
      <c r="H44" s="2"/>
      <c r="I44" s="2"/>
      <c r="J44" s="2"/>
      <c r="K44" s="2"/>
      <c r="L44" s="2"/>
      <c r="M44" s="2"/>
      <c r="N44" s="2"/>
      <c r="O44" s="2"/>
      <c r="P44" s="2"/>
      <c r="Q44" s="2"/>
      <c r="R44" s="2"/>
      <c r="S44" s="2"/>
      <c r="T44" s="2"/>
      <c r="U44" s="2"/>
      <c r="V44" s="2"/>
      <c r="W44" s="2"/>
      <c r="X44" s="2"/>
      <c r="Y44" s="2"/>
      <c r="Z44" s="2"/>
    </row>
    <row r="45" spans="1:26" ht="19.5" customHeight="1">
      <c r="A45" s="1"/>
      <c r="B45" s="14" t="str">
        <f>'12.lan'!B175</f>
        <v>E: Social environment</v>
      </c>
      <c r="C45" s="15"/>
      <c r="D45" s="15"/>
      <c r="E45" s="15"/>
      <c r="F45" s="15"/>
      <c r="G45" s="2"/>
      <c r="H45" s="2"/>
      <c r="I45" s="2"/>
      <c r="J45" s="2"/>
      <c r="K45" s="2"/>
      <c r="L45" s="2"/>
      <c r="M45" s="2"/>
      <c r="N45" s="2"/>
      <c r="O45" s="2"/>
      <c r="P45" s="2"/>
      <c r="Q45" s="2"/>
      <c r="R45" s="2"/>
      <c r="S45" s="2"/>
      <c r="T45" s="2"/>
      <c r="U45" s="2"/>
      <c r="V45" s="2"/>
      <c r="W45" s="2"/>
      <c r="X45" s="2"/>
      <c r="Y45" s="2"/>
      <c r="Z45" s="2"/>
    </row>
    <row r="46" spans="1:26" ht="19.5" customHeight="1">
      <c r="A46" s="1"/>
      <c r="B46" s="16" t="str">
        <f>'12.lan'!D323</f>
        <v>Company size</v>
      </c>
      <c r="C46" s="16" t="str">
        <f>'9. Weighting'!H39</f>
        <v>Micro-business</v>
      </c>
      <c r="D46" s="2"/>
      <c r="E46" s="2"/>
      <c r="F46" s="2"/>
      <c r="G46" s="2"/>
      <c r="H46" s="2"/>
      <c r="I46" s="2"/>
      <c r="J46" s="2"/>
      <c r="K46" s="2"/>
      <c r="L46" s="2"/>
      <c r="M46" s="2"/>
      <c r="N46" s="2"/>
      <c r="O46" s="2"/>
      <c r="P46" s="2"/>
      <c r="Q46" s="2"/>
      <c r="R46" s="2"/>
      <c r="S46" s="2"/>
      <c r="T46" s="2"/>
      <c r="U46" s="2"/>
      <c r="V46" s="2"/>
      <c r="W46" s="2"/>
      <c r="X46" s="2"/>
      <c r="Y46" s="2"/>
      <c r="Z46" s="2"/>
    </row>
    <row r="47" spans="1:26" ht="9.75" customHeight="1">
      <c r="A47" s="1"/>
      <c r="B47" s="19"/>
      <c r="C47" s="20"/>
      <c r="D47" s="2"/>
      <c r="E47" s="2"/>
      <c r="F47" s="2"/>
      <c r="G47" s="2"/>
      <c r="H47" s="2"/>
      <c r="I47" s="2"/>
      <c r="J47" s="2"/>
      <c r="K47" s="2"/>
      <c r="L47" s="2"/>
      <c r="M47" s="2"/>
      <c r="N47" s="2"/>
      <c r="O47" s="2"/>
      <c r="P47" s="2"/>
      <c r="Q47" s="2"/>
      <c r="R47" s="2"/>
      <c r="S47" s="2"/>
      <c r="T47" s="2"/>
      <c r="U47" s="2"/>
      <c r="V47" s="2"/>
      <c r="W47" s="2"/>
      <c r="X47" s="2"/>
      <c r="Y47" s="2"/>
      <c r="Z47" s="2"/>
    </row>
    <row r="48" spans="1:26" ht="9.75" customHeight="1">
      <c r="A48" s="1"/>
      <c r="B48" s="19"/>
      <c r="C48" s="20"/>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2"/>
      <c r="B49" s="2"/>
      <c r="C49" s="26"/>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2"/>
      <c r="B50" s="2"/>
      <c r="C50" s="26"/>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6"/>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6"/>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6"/>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6"/>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6"/>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6"/>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6"/>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6"/>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6"/>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6"/>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6"/>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6"/>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6"/>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6"/>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6"/>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6"/>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6"/>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6"/>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6"/>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6"/>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6"/>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6"/>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6"/>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6"/>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6"/>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6"/>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6"/>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6"/>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6"/>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6"/>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6"/>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6"/>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6"/>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6"/>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6"/>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6"/>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6"/>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6"/>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6"/>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6"/>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6"/>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6"/>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6"/>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6"/>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6"/>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6"/>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6"/>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6"/>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6"/>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6"/>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6"/>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6"/>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6"/>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6"/>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6"/>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6"/>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6"/>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6"/>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6"/>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6"/>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6"/>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6"/>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6"/>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6"/>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6"/>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6"/>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6"/>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6"/>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6"/>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6"/>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6"/>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6"/>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6"/>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6"/>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6"/>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6"/>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6"/>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6"/>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6"/>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6"/>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6"/>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6"/>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6"/>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6"/>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6"/>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6"/>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6"/>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6"/>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6"/>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6"/>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6"/>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6"/>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6"/>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6"/>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6"/>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6"/>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6"/>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6"/>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6"/>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6"/>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6"/>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6"/>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6"/>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6"/>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6"/>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6"/>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6"/>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6"/>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6"/>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6"/>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6"/>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6"/>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6"/>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6"/>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6"/>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6"/>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6"/>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6"/>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6"/>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6"/>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6"/>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6"/>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6"/>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6"/>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6"/>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6"/>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6"/>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6"/>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6"/>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6"/>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6"/>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6"/>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6"/>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6"/>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6"/>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6"/>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6"/>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6"/>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6"/>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6"/>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6"/>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6"/>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6"/>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6"/>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6"/>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6"/>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6"/>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6"/>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6"/>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6"/>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6"/>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6"/>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6"/>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6"/>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6"/>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6"/>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6"/>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6"/>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6"/>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6"/>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6"/>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6"/>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6"/>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6"/>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6"/>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6"/>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6"/>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6"/>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6"/>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6"/>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6"/>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6"/>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6"/>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6"/>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6"/>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6"/>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6"/>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6"/>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6"/>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6"/>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6"/>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6"/>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6"/>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6"/>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6"/>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6"/>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6"/>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6"/>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6"/>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6"/>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6"/>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6"/>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6"/>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6"/>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6"/>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6"/>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6"/>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6"/>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6"/>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6"/>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6"/>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6"/>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6"/>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6"/>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6"/>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6"/>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6"/>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6"/>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6"/>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6"/>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6"/>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6"/>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6"/>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6"/>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6"/>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6"/>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6"/>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6"/>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6"/>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6"/>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6"/>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6"/>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6"/>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6"/>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6"/>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6"/>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6"/>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6"/>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6"/>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6"/>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6"/>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6"/>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6"/>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6"/>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6"/>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6"/>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6"/>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6"/>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6"/>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6"/>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6"/>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6"/>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6"/>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6"/>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6"/>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6"/>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6"/>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6"/>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6"/>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6"/>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6"/>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6"/>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6"/>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6"/>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6"/>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6"/>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6"/>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6"/>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6"/>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6"/>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6"/>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6"/>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6"/>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6"/>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6"/>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6"/>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6"/>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6"/>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6"/>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6"/>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6"/>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6"/>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6"/>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6"/>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6"/>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6"/>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6"/>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6"/>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6"/>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6"/>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6"/>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6"/>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6"/>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6"/>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6"/>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6"/>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6"/>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6"/>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6"/>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6"/>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6"/>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6"/>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6"/>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6"/>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6"/>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6"/>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6"/>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6"/>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6"/>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6"/>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6"/>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6"/>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6"/>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6"/>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6"/>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6"/>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6"/>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6"/>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6"/>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6"/>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6"/>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6"/>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6"/>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6"/>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6"/>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6"/>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6"/>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6"/>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6"/>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6"/>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6"/>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6"/>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6"/>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6"/>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6"/>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6"/>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6"/>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6"/>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6"/>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6"/>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6"/>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6"/>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6"/>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6"/>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6"/>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6"/>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6"/>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6"/>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6"/>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6"/>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6"/>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6"/>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6"/>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6"/>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6"/>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6"/>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6"/>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6"/>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6"/>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6"/>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6"/>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6"/>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6"/>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6"/>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6"/>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6"/>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6"/>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6"/>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6"/>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6"/>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6"/>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6"/>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6"/>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6"/>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6"/>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6"/>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6"/>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6"/>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6"/>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6"/>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6"/>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6"/>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6"/>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6"/>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6"/>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6"/>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6"/>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6"/>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6"/>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6"/>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6"/>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6"/>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6"/>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6"/>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6"/>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6"/>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6"/>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6"/>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6"/>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6"/>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6"/>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6"/>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6"/>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6"/>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6"/>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6"/>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6"/>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6"/>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6"/>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6"/>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6"/>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6"/>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6"/>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6"/>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6"/>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6"/>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6"/>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6"/>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6"/>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6"/>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6"/>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6"/>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6"/>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6"/>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6"/>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6"/>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6"/>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6"/>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6"/>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6"/>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6"/>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6"/>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6"/>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6"/>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6"/>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6"/>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6"/>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6"/>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6"/>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6"/>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6"/>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6"/>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6"/>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6"/>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6"/>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6"/>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6"/>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6"/>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6"/>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6"/>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6"/>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6"/>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6"/>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6"/>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6"/>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6"/>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6"/>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6"/>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6"/>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6"/>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6"/>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6"/>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6"/>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6"/>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6"/>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6"/>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6"/>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6"/>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6"/>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6"/>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6"/>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6"/>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6"/>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6"/>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6"/>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6"/>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6"/>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6"/>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6"/>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6"/>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6"/>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6"/>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6"/>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6"/>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6"/>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6"/>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6"/>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6"/>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6"/>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6"/>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6"/>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6"/>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6"/>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6"/>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6"/>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6"/>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6"/>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6"/>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6"/>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6"/>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6"/>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6"/>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6"/>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6"/>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6"/>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6"/>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6"/>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6"/>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6"/>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6"/>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6"/>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6"/>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6"/>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6"/>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6"/>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6"/>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6"/>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6"/>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6"/>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6"/>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6"/>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6"/>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6"/>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6"/>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6"/>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6"/>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6"/>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6"/>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6"/>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6"/>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6"/>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6"/>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6"/>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6"/>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6"/>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6"/>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6"/>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6"/>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6"/>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6"/>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6"/>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6"/>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6"/>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6"/>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6"/>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6"/>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6"/>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6"/>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6"/>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6"/>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6"/>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6"/>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6"/>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6"/>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6"/>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6"/>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6"/>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6"/>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6"/>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6"/>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6"/>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6"/>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6"/>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6"/>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6"/>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6"/>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6"/>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6"/>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6"/>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6"/>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6"/>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6"/>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6"/>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6"/>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6"/>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6"/>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6"/>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6"/>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6"/>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6"/>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6"/>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6"/>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6"/>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6"/>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6"/>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6"/>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6"/>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6"/>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6"/>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6"/>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6"/>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6"/>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6"/>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6"/>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6"/>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6"/>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6"/>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6"/>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6"/>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6"/>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6"/>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6"/>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6"/>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6"/>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6"/>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6"/>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6"/>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6"/>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6"/>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6"/>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6"/>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6"/>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6"/>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6"/>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6"/>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6"/>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6"/>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6"/>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6"/>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6"/>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6"/>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6"/>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6"/>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6"/>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6"/>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6"/>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6"/>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6"/>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6"/>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6"/>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6"/>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6"/>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6"/>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6"/>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6"/>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6"/>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6"/>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6"/>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6"/>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6"/>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6"/>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6"/>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6"/>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6"/>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6"/>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6"/>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6"/>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6"/>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6"/>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6"/>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6"/>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6"/>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6"/>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6"/>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6"/>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6"/>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6"/>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6"/>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6"/>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6"/>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6"/>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6"/>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6"/>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6"/>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6"/>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6"/>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6"/>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6"/>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6"/>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6"/>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6"/>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6"/>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6"/>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6"/>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6"/>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6"/>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6"/>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6"/>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6"/>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6"/>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6"/>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6"/>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6"/>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6"/>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6"/>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6"/>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6"/>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6"/>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6"/>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6"/>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6"/>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6"/>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6"/>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6"/>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6"/>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6"/>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6"/>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6"/>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6"/>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6"/>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6"/>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6"/>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6"/>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6"/>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6"/>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6"/>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6"/>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6"/>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6"/>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6"/>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6"/>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6"/>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6"/>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6"/>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6"/>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6"/>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6"/>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6"/>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6"/>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6"/>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6"/>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6"/>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6"/>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6"/>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6"/>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6"/>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6"/>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6"/>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6"/>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6"/>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6"/>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6"/>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6"/>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6"/>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6"/>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6"/>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6"/>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6"/>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6"/>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6"/>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6"/>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6"/>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6"/>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6"/>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6"/>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6"/>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6"/>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6"/>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6"/>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6"/>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6"/>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6"/>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6"/>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6"/>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6"/>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6"/>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6"/>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6"/>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6"/>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6"/>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6"/>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6"/>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6"/>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6"/>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6"/>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6"/>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6"/>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6"/>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6"/>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6"/>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6"/>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6"/>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6"/>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6"/>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6"/>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6"/>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6"/>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6"/>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6"/>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6"/>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6"/>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6"/>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6"/>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6"/>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6"/>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6"/>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6"/>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6"/>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6"/>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6"/>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6"/>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6"/>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6"/>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6"/>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6"/>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6"/>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6"/>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6"/>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6"/>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6"/>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6"/>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6"/>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6"/>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6"/>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6"/>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6"/>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6"/>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6"/>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6"/>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6"/>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6"/>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6"/>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6"/>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6"/>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6"/>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6"/>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6"/>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6"/>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6"/>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6"/>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6"/>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6"/>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6"/>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6"/>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6"/>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6"/>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6"/>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6"/>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6"/>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6"/>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6"/>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6"/>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6"/>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6"/>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6"/>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6"/>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6"/>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6"/>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6"/>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6"/>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6"/>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6"/>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6"/>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6"/>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6"/>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6"/>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6"/>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6"/>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6"/>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6"/>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6"/>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6"/>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6"/>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6"/>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6"/>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6"/>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6"/>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6"/>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6"/>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6"/>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6"/>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6"/>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6"/>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6"/>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6"/>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6"/>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6"/>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6"/>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6"/>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6"/>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6"/>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6"/>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6"/>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6"/>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6"/>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6"/>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6"/>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6"/>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6"/>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6"/>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6"/>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6"/>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6"/>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6"/>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6"/>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6"/>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6"/>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6"/>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6"/>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6"/>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6"/>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6"/>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6"/>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6"/>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6"/>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6"/>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6"/>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6"/>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6"/>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6"/>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6"/>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6"/>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6"/>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6"/>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6"/>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6"/>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6"/>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6"/>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6"/>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6"/>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6"/>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6"/>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6"/>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6"/>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6"/>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6"/>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6"/>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6"/>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6"/>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6"/>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6"/>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6"/>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6"/>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6"/>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6"/>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6"/>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6"/>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6"/>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6"/>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6"/>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6"/>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6"/>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6"/>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6"/>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6"/>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6"/>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6"/>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6"/>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6"/>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6"/>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6"/>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6"/>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6"/>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6"/>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6"/>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6"/>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6"/>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6"/>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6"/>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6"/>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6"/>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6"/>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6"/>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6"/>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6"/>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6"/>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6"/>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6"/>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6"/>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6"/>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B2:C2"/>
    <mergeCell ref="B3:C3"/>
    <mergeCell ref="B4:C4"/>
    <mergeCell ref="B15:C15"/>
  </mergeCells>
  <conditionalFormatting sqref="B41:B43">
    <cfRule type="cellIs" dxfId="24" priority="9" stopIfTrue="1" operator="equal">
      <formula>"S - Andere Dienstleistungen"</formula>
    </cfRule>
  </conditionalFormatting>
  <conditionalFormatting sqref="C7">
    <cfRule type="cellIs" dxfId="23" priority="10" stopIfTrue="1" operator="equal">
      <formula>0</formula>
    </cfRule>
  </conditionalFormatting>
  <conditionalFormatting sqref="C18:C23">
    <cfRule type="cellIs" dxfId="22" priority="3" stopIfTrue="1" operator="equal">
      <formula>0</formula>
    </cfRule>
  </conditionalFormatting>
  <conditionalFormatting sqref="C26:C27">
    <cfRule type="cellIs" dxfId="21" priority="4" stopIfTrue="1" operator="equal">
      <formula>0</formula>
    </cfRule>
  </conditionalFormatting>
  <conditionalFormatting sqref="C33">
    <cfRule type="cellIs" dxfId="20" priority="6" stopIfTrue="1" operator="equal">
      <formula>0</formula>
    </cfRule>
  </conditionalFormatting>
  <conditionalFormatting sqref="C34">
    <cfRule type="cellIs" dxfId="19" priority="12" operator="equal">
      <formula>0</formula>
    </cfRule>
  </conditionalFormatting>
  <conditionalFormatting sqref="C37">
    <cfRule type="cellIs" dxfId="18" priority="8" stopIfTrue="1" operator="equal">
      <formula>0</formula>
    </cfRule>
  </conditionalFormatting>
  <conditionalFormatting sqref="C38">
    <cfRule type="cellIs" dxfId="17" priority="13" operator="equal">
      <formula>0</formula>
    </cfRule>
  </conditionalFormatting>
  <conditionalFormatting sqref="D30:D32">
    <cfRule type="cellIs" dxfId="16" priority="5" stopIfTrue="1" operator="equal">
      <formula>0</formula>
    </cfRule>
  </conditionalFormatting>
  <conditionalFormatting sqref="D41:D43">
    <cfRule type="cellIs" dxfId="15" priority="7" stopIfTrue="1" operator="equal">
      <formula>0</formula>
    </cfRule>
  </conditionalFormatting>
  <conditionalFormatting sqref="F10:F14">
    <cfRule type="cellIs" dxfId="14" priority="1" stopIfTrue="1" operator="equal">
      <formula>0</formula>
    </cfRule>
  </conditionalFormatting>
  <dataValidations count="3">
    <dataValidation type="list" allowBlank="1" showInputMessage="1" showErrorMessage="1" sqref="B10:B14 B41:B43" xr:uid="{00000000-0002-0000-0700-000000000000}">
      <formula1>Branchen</formula1>
    </dataValidation>
    <dataValidation type="list" allowBlank="1" showInputMessage="1" showErrorMessage="1" sqref="D10:D15 B30:B32" xr:uid="{00000000-0002-0000-0700-000001000000}">
      <formula1>CountryCodes</formula1>
    </dataValidation>
    <dataValidation type="list" allowBlank="1" showInputMessage="1" showErrorMessage="1" sqref="C34 C38" xr:uid="{00000000-0002-0000-0700-000002000000}">
      <formula1>$M$2:$M$3</formula1>
    </dataValidation>
  </dataValidations>
  <pageMargins left="0.55972222222222223" right="0.7" top="0.6" bottom="0.78749999999999998"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19</vt:i4>
      </vt:variant>
      <vt:variant>
        <vt:lpstr>Intervalli denominati</vt:lpstr>
      </vt:variant>
      <vt:variant>
        <vt:i4>9</vt:i4>
      </vt:variant>
    </vt:vector>
  </HeadingPairs>
  <TitlesOfParts>
    <vt:vector size="28" baseType="lpstr">
      <vt:lpstr>I0. Readme</vt:lpstr>
      <vt:lpstr>I1. Impact_Plan</vt:lpstr>
      <vt:lpstr>I2. KPI_Tracking</vt:lpstr>
      <vt:lpstr>Lists</vt:lpstr>
      <vt:lpstr>I3. Dashboard</vt:lpstr>
      <vt:lpstr>SDPI</vt:lpstr>
      <vt:lpstr>S0. Intro</vt:lpstr>
      <vt:lpstr>S1. General</vt:lpstr>
      <vt:lpstr>S2. Company Facts</vt:lpstr>
      <vt:lpstr>S3. Calc</vt:lpstr>
      <vt:lpstr>9. Weighting</vt:lpstr>
      <vt:lpstr>S4. ECG-Matrix</vt:lpstr>
      <vt:lpstr>S5. Values</vt:lpstr>
      <vt:lpstr>S6. Stakeholder</vt:lpstr>
      <vt:lpstr>S7. Topics</vt:lpstr>
      <vt:lpstr>S8. Descr.Weighting</vt:lpstr>
      <vt:lpstr>10. Industry</vt:lpstr>
      <vt:lpstr>11.Region</vt:lpstr>
      <vt:lpstr>12.lan</vt:lpstr>
      <vt:lpstr>Branche</vt:lpstr>
      <vt:lpstr>Branchen</vt:lpstr>
      <vt:lpstr>CountryCodes</vt:lpstr>
      <vt:lpstr>ESG_List</vt:lpstr>
      <vt:lpstr>Freq_List</vt:lpstr>
      <vt:lpstr>JaNein</vt:lpstr>
      <vt:lpstr>KPIType_List</vt:lpstr>
      <vt:lpstr>Regionen</vt:lpstr>
      <vt:lpstr>Status_List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Usuario6</dc:creator>
  <cp:lastModifiedBy>Claudia Baracchini</cp:lastModifiedBy>
  <dcterms:created xsi:type="dcterms:W3CDTF">2018-07-24T07:18:55Z</dcterms:created>
  <dcterms:modified xsi:type="dcterms:W3CDTF">2026-01-07T14:49:48Z</dcterms:modified>
</cp:coreProperties>
</file>