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3.xml" ContentType="application/vnd.openxmlformats-officedocument.drawing+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drawings/drawing4.xml" ContentType="application/vnd.openxmlformats-officedocument.drawing+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xl/charts/chart24.xml" ContentType="application/vnd.openxmlformats-officedocument.drawingml.chart+xml"/>
  <Override PartName="/xl/charts/style24.xml" ContentType="application/vnd.ms-office.chartstyle+xml"/>
  <Override PartName="/xl/charts/colors24.xml" ContentType="application/vnd.ms-office.chartcolorstyle+xml"/>
  <Override PartName="/xl/charts/chart25.xml" ContentType="application/vnd.openxmlformats-officedocument.drawingml.chart+xml"/>
  <Override PartName="/xl/charts/style25.xml" ContentType="application/vnd.ms-office.chartstyle+xml"/>
  <Override PartName="/xl/charts/colors25.xml" ContentType="application/vnd.ms-office.chartcolorstyle+xml"/>
  <Override PartName="/xl/charts/chart26.xml" ContentType="application/vnd.openxmlformats-officedocument.drawingml.chart+xml"/>
  <Override PartName="/xl/charts/style26.xml" ContentType="application/vnd.ms-office.chartstyle+xml"/>
  <Override PartName="/xl/charts/colors26.xml" ContentType="application/vnd.ms-office.chartcolorstyle+xml"/>
  <Override PartName="/xl/charts/chart27.xml" ContentType="application/vnd.openxmlformats-officedocument.drawingml.chart+xml"/>
  <Override PartName="/xl/charts/style27.xml" ContentType="application/vnd.ms-office.chartstyle+xml"/>
  <Override PartName="/xl/charts/colors27.xml" ContentType="application/vnd.ms-office.chartcolorstyle+xml"/>
  <Override PartName="/xl/drawings/drawing5.xml" ContentType="application/vnd.openxmlformats-officedocument.drawing+xml"/>
  <Override PartName="/xl/charts/chart28.xml" ContentType="application/vnd.openxmlformats-officedocument.drawingml.chart+xml"/>
  <Override PartName="/xl/charts/style28.xml" ContentType="application/vnd.ms-office.chartstyle+xml"/>
  <Override PartName="/xl/charts/colors28.xml" ContentType="application/vnd.ms-office.chartcolorstyle+xml"/>
  <Override PartName="/xl/charts/chart29.xml" ContentType="application/vnd.openxmlformats-officedocument.drawingml.chart+xml"/>
  <Override PartName="/xl/charts/style29.xml" ContentType="application/vnd.ms-office.chartstyle+xml"/>
  <Override PartName="/xl/charts/colors29.xml" ContentType="application/vnd.ms-office.chartcolorstyle+xml"/>
  <Override PartName="/xl/charts/chart30.xml" ContentType="application/vnd.openxmlformats-officedocument.drawingml.chart+xml"/>
  <Override PartName="/xl/charts/style30.xml" ContentType="application/vnd.ms-office.chartstyle+xml"/>
  <Override PartName="/xl/charts/colors30.xml" ContentType="application/vnd.ms-office.chartcolorstyle+xml"/>
  <Override PartName="/xl/charts/chart31.xml" ContentType="application/vnd.openxmlformats-officedocument.drawingml.chart+xml"/>
  <Override PartName="/xl/charts/style31.xml" ContentType="application/vnd.ms-office.chartstyle+xml"/>
  <Override PartName="/xl/charts/colors31.xml" ContentType="application/vnd.ms-office.chartcolorstyle+xml"/>
  <Override PartName="/xl/charts/chart32.xml" ContentType="application/vnd.openxmlformats-officedocument.drawingml.chart+xml"/>
  <Override PartName="/xl/charts/style32.xml" ContentType="application/vnd.ms-office.chartstyle+xml"/>
  <Override PartName="/xl/charts/colors32.xml" ContentType="application/vnd.ms-office.chartcolorstyle+xml"/>
  <Override PartName="/xl/charts/chart33.xml" ContentType="application/vnd.openxmlformats-officedocument.drawingml.chart+xml"/>
  <Override PartName="/xl/charts/style33.xml" ContentType="application/vnd.ms-office.chartstyle+xml"/>
  <Override PartName="/xl/charts/colors33.xml" ContentType="application/vnd.ms-office.chartcolorstyle+xml"/>
  <Override PartName="/xl/charts/chart34.xml" ContentType="application/vnd.openxmlformats-officedocument.drawingml.chart+xml"/>
  <Override PartName="/xl/charts/style34.xml" ContentType="application/vnd.ms-office.chartstyle+xml"/>
  <Override PartName="/xl/charts/colors34.xml" ContentType="application/vnd.ms-office.chartcolorstyle+xml"/>
  <Override PartName="/xl/charts/chart35.xml" ContentType="application/vnd.openxmlformats-officedocument.drawingml.chart+xml"/>
  <Override PartName="/xl/charts/style35.xml" ContentType="application/vnd.ms-office.chartstyle+xml"/>
  <Override PartName="/xl/charts/colors35.xml" ContentType="application/vnd.ms-office.chartcolorstyle+xml"/>
  <Override PartName="/xl/charts/chart36.xml" ContentType="application/vnd.openxmlformats-officedocument.drawingml.chart+xml"/>
  <Override PartName="/xl/charts/style36.xml" ContentType="application/vnd.ms-office.chartstyle+xml"/>
  <Override PartName="/xl/charts/colors36.xml" ContentType="application/vnd.ms-office.chartcolorstyle+xml"/>
  <Override PartName="/xl/drawings/drawing6.xml" ContentType="application/vnd.openxmlformats-officedocument.drawing+xml"/>
  <Override PartName="/xl/charts/chart37.xml" ContentType="application/vnd.openxmlformats-officedocument.drawingml.chart+xml"/>
  <Override PartName="/xl/charts/style37.xml" ContentType="application/vnd.ms-office.chartstyle+xml"/>
  <Override PartName="/xl/charts/colors37.xml" ContentType="application/vnd.ms-office.chartcolorstyle+xml"/>
  <Override PartName="/xl/charts/chart38.xml" ContentType="application/vnd.openxmlformats-officedocument.drawingml.chart+xml"/>
  <Override PartName="/xl/charts/style38.xml" ContentType="application/vnd.ms-office.chartstyle+xml"/>
  <Override PartName="/xl/charts/colors38.xml" ContentType="application/vnd.ms-office.chartcolorstyle+xml"/>
  <Override PartName="/xl/charts/chart39.xml" ContentType="application/vnd.openxmlformats-officedocument.drawingml.chart+xml"/>
  <Override PartName="/xl/charts/style39.xml" ContentType="application/vnd.ms-office.chartstyle+xml"/>
  <Override PartName="/xl/charts/colors39.xml" ContentType="application/vnd.ms-office.chartcolorstyle+xml"/>
  <Override PartName="/xl/charts/chart40.xml" ContentType="application/vnd.openxmlformats-officedocument.drawingml.chart+xml"/>
  <Override PartName="/xl/charts/style40.xml" ContentType="application/vnd.ms-office.chartstyle+xml"/>
  <Override PartName="/xl/charts/colors40.xml" ContentType="application/vnd.ms-office.chartcolorstyle+xml"/>
  <Override PartName="/xl/charts/chart41.xml" ContentType="application/vnd.openxmlformats-officedocument.drawingml.chart+xml"/>
  <Override PartName="/xl/charts/style41.xml" ContentType="application/vnd.ms-office.chartstyle+xml"/>
  <Override PartName="/xl/charts/colors41.xml" ContentType="application/vnd.ms-office.chartcolorstyle+xml"/>
  <Override PartName="/xl/charts/chart42.xml" ContentType="application/vnd.openxmlformats-officedocument.drawingml.chart+xml"/>
  <Override PartName="/xl/charts/style42.xml" ContentType="application/vnd.ms-office.chartstyle+xml"/>
  <Override PartName="/xl/charts/colors42.xml" ContentType="application/vnd.ms-office.chartcolorstyle+xml"/>
  <Override PartName="/xl/charts/chart43.xml" ContentType="application/vnd.openxmlformats-officedocument.drawingml.chart+xml"/>
  <Override PartName="/xl/charts/style43.xml" ContentType="application/vnd.ms-office.chartstyle+xml"/>
  <Override PartName="/xl/charts/colors43.xml" ContentType="application/vnd.ms-office.chartcolorstyle+xml"/>
  <Override PartName="/xl/charts/chart44.xml" ContentType="application/vnd.openxmlformats-officedocument.drawingml.chart+xml"/>
  <Override PartName="/xl/charts/style44.xml" ContentType="application/vnd.ms-office.chartstyle+xml"/>
  <Override PartName="/xl/charts/colors44.xml" ContentType="application/vnd.ms-office.chartcolorstyle+xml"/>
  <Override PartName="/xl/charts/chart45.xml" ContentType="application/vnd.openxmlformats-officedocument.drawingml.chart+xml"/>
  <Override PartName="/xl/charts/style45.xml" ContentType="application/vnd.ms-office.chartstyle+xml"/>
  <Override PartName="/xl/charts/colors45.xml" ContentType="application/vnd.ms-office.chartcolorstyle+xml"/>
  <Override PartName="/xl/drawings/drawing7.xml" ContentType="application/vnd.openxmlformats-officedocument.drawing+xml"/>
  <Override PartName="/xl/charts/chart46.xml" ContentType="application/vnd.openxmlformats-officedocument.drawingml.chart+xml"/>
  <Override PartName="/xl/charts/style46.xml" ContentType="application/vnd.ms-office.chartstyle+xml"/>
  <Override PartName="/xl/charts/colors46.xml" ContentType="application/vnd.ms-office.chartcolorstyle+xml"/>
  <Override PartName="/xl/charts/chart47.xml" ContentType="application/vnd.openxmlformats-officedocument.drawingml.chart+xml"/>
  <Override PartName="/xl/charts/style47.xml" ContentType="application/vnd.ms-office.chartstyle+xml"/>
  <Override PartName="/xl/charts/colors47.xml" ContentType="application/vnd.ms-office.chartcolorstyle+xml"/>
  <Override PartName="/xl/charts/chart48.xml" ContentType="application/vnd.openxmlformats-officedocument.drawingml.chart+xml"/>
  <Override PartName="/xl/charts/style48.xml" ContentType="application/vnd.ms-office.chartstyle+xml"/>
  <Override PartName="/xl/charts/colors48.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C:\Users\gabgr\Redmint Dropbox\Redmint_Projects\Actual_Projects\CE0100046_DREAM-PACE\WP1_ DRT-Plan+Gov_inSUMPS\A.1.2_LL-DRT-Gov+Plan_ATE\D.1.2.3_inputs\"/>
    </mc:Choice>
  </mc:AlternateContent>
  <xr:revisionPtr revIDLastSave="0" documentId="13_ncr:1_{B92F54F9-626F-4073-A63F-08E3A24DFE32}" xr6:coauthVersionLast="47" xr6:coauthVersionMax="47" xr10:uidLastSave="{00000000-0000-0000-0000-000000000000}"/>
  <workbookProtection workbookAlgorithmName="SHA-512" workbookHashValue="wX5C30ehxj4Y1/INSOiCoGQgcaVJ3DFh8ymC+o6a26Vnp5yH+L8np7WzGPC8uw9T7D0fepxZElOm2mSSwb9C/g==" workbookSaltValue="JhY17ISuSEpg7A9vimR/Zw==" workbookSpinCount="100000" lockStructure="1"/>
  <bookViews>
    <workbookView xWindow="-110" yWindow="-110" windowWidth="19420" windowHeight="11500" tabRatio="917" xr2:uid="{23747D84-D45E-4E23-B452-50AA57F0417F}"/>
  </bookViews>
  <sheets>
    <sheet name="1. Instructions" sheetId="19" r:id="rId1"/>
    <sheet name="2. Glossary (models&amp;scenarios)" sheetId="20" r:id="rId2"/>
    <sheet name="Start" sheetId="1" r:id="rId3"/>
    <sheet name="PT" sheetId="3" r:id="rId4"/>
    <sheet name="DRT1" sheetId="10" r:id="rId5"/>
    <sheet name="DRT2" sheetId="12" r:id="rId6"/>
    <sheet name="DRT3" sheetId="15" r:id="rId7"/>
    <sheet name="DRT4" sheetId="17" r:id="rId8"/>
    <sheet name="Results&amp;ScenariosPT" sheetId="9" r:id="rId9"/>
    <sheet name="Results&amp;ScenariosDRT1" sheetId="11" r:id="rId10"/>
    <sheet name="Results&amp;ScenariosDRT2" sheetId="14" r:id="rId11"/>
    <sheet name="Results&amp;ScenariosDRT3" sheetId="16" r:id="rId12"/>
    <sheet name="Results&amp;ScenariosDRT4" sheetId="18" r:id="rId13"/>
    <sheet name="Scenarios Parameters" sheetId="6" state="hidden" r:id="rId14"/>
    <sheet name="Fine tuning" sheetId="22" r:id="rId15"/>
    <sheet name="lists" sheetId="2" state="hidden" r:id="rId16"/>
    <sheet name="Model_TripDistanceDistributions" sheetId="7" state="hidden" r:id="rId17"/>
  </sheets>
  <externalReferences>
    <externalReference r:id="rId18"/>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13" i="6" l="1"/>
  <c r="R13" i="6"/>
  <c r="S16" i="6"/>
  <c r="S18" i="6" s="1"/>
  <c r="E18" i="6"/>
  <c r="G18" i="6"/>
  <c r="AC21" i="17"/>
  <c r="AC22" i="17"/>
  <c r="AC23" i="17"/>
  <c r="AC25" i="17"/>
  <c r="AC26" i="17"/>
  <c r="W21" i="17"/>
  <c r="W22" i="17"/>
  <c r="W23" i="17"/>
  <c r="W25" i="17"/>
  <c r="W26" i="17"/>
  <c r="R5" i="17"/>
  <c r="R6" i="17"/>
  <c r="R11" i="17"/>
  <c r="R16" i="17" s="1"/>
  <c r="R12" i="17"/>
  <c r="R13" i="17"/>
  <c r="X5" i="17"/>
  <c r="X6" i="17"/>
  <c r="X11" i="17"/>
  <c r="X16" i="17" s="1"/>
  <c r="X12" i="17"/>
  <c r="X13" i="17"/>
  <c r="D17" i="17"/>
  <c r="D16" i="17"/>
  <c r="E15" i="17"/>
  <c r="E5" i="17"/>
  <c r="E15" i="15"/>
  <c r="E5" i="15"/>
  <c r="E15" i="12"/>
  <c r="E5" i="12"/>
  <c r="E15" i="10"/>
  <c r="E5" i="10"/>
  <c r="E15" i="3"/>
  <c r="D22" i="6"/>
  <c r="P22" i="6" s="1"/>
  <c r="E22" i="6"/>
  <c r="Q22" i="6" s="1"/>
  <c r="F22" i="6"/>
  <c r="R22" i="6" s="1"/>
  <c r="G22" i="6"/>
  <c r="M22" i="6" s="1"/>
  <c r="D23" i="6"/>
  <c r="P23" i="6" s="1"/>
  <c r="E23" i="6"/>
  <c r="Q23" i="6" s="1"/>
  <c r="F23" i="6"/>
  <c r="L23" i="6" s="1"/>
  <c r="G23" i="6"/>
  <c r="S23" i="6" s="1"/>
  <c r="D24" i="6"/>
  <c r="J24" i="6" s="1"/>
  <c r="E24" i="6"/>
  <c r="Q24" i="6" s="1"/>
  <c r="F24" i="6"/>
  <c r="R24" i="6" s="1"/>
  <c r="G24" i="6"/>
  <c r="S24" i="6" s="1"/>
  <c r="D25" i="6"/>
  <c r="J25" i="6" s="1"/>
  <c r="E25" i="6"/>
  <c r="Q25" i="6" s="1"/>
  <c r="F25" i="6"/>
  <c r="R25" i="6" s="1"/>
  <c r="G25" i="6"/>
  <c r="S25" i="6" s="1"/>
  <c r="E21" i="6"/>
  <c r="K21" i="6" s="1"/>
  <c r="Q21" i="6" s="1"/>
  <c r="F21" i="6"/>
  <c r="G21" i="6"/>
  <c r="M21" i="6" s="1"/>
  <c r="S21" i="6" s="1"/>
  <c r="D21" i="6"/>
  <c r="P21" i="6" s="1"/>
  <c r="E11" i="6"/>
  <c r="Q11" i="6" s="1"/>
  <c r="F11" i="6"/>
  <c r="R11" i="6" s="1"/>
  <c r="L11" i="6" s="1"/>
  <c r="G11" i="6"/>
  <c r="S11" i="6" s="1"/>
  <c r="M11" i="6" s="1"/>
  <c r="E12" i="6"/>
  <c r="K12" i="6" s="1"/>
  <c r="F12" i="6"/>
  <c r="L12" i="6" s="1"/>
  <c r="R12" i="6" s="1"/>
  <c r="G12" i="6"/>
  <c r="M12" i="6" s="1"/>
  <c r="S12" i="6" s="1"/>
  <c r="E13" i="6"/>
  <c r="K13" i="6" s="1"/>
  <c r="E14" i="6"/>
  <c r="K14" i="6" s="1"/>
  <c r="F14" i="6"/>
  <c r="R14" i="6" s="1"/>
  <c r="G14" i="6"/>
  <c r="S14" i="6" s="1"/>
  <c r="D14" i="6"/>
  <c r="J14" i="6" s="1"/>
  <c r="D12" i="6"/>
  <c r="J12" i="6" s="1"/>
  <c r="D13" i="6"/>
  <c r="P13" i="6" s="1"/>
  <c r="D11" i="6"/>
  <c r="J11" i="6" s="1"/>
  <c r="K6" i="6"/>
  <c r="E5" i="6"/>
  <c r="Q5" i="6" s="1"/>
  <c r="K5" i="6" s="1"/>
  <c r="F5" i="6"/>
  <c r="R5" i="6" s="1"/>
  <c r="L5" i="6" s="1"/>
  <c r="G5" i="6"/>
  <c r="S5" i="6" s="1"/>
  <c r="M5" i="6" s="1"/>
  <c r="E6" i="6"/>
  <c r="Q6" i="6" s="1"/>
  <c r="F6" i="6"/>
  <c r="G6" i="6"/>
  <c r="S6" i="6" s="1"/>
  <c r="M6" i="6" s="1"/>
  <c r="E7" i="6"/>
  <c r="K7" i="6" s="1"/>
  <c r="F7" i="6"/>
  <c r="L7" i="6" s="1"/>
  <c r="G7" i="6"/>
  <c r="S7" i="6" s="1"/>
  <c r="E8" i="6"/>
  <c r="Q8" i="6" s="1"/>
  <c r="F8" i="6"/>
  <c r="R8" i="6" s="1"/>
  <c r="G8" i="6"/>
  <c r="M8" i="6" s="1"/>
  <c r="D6" i="6"/>
  <c r="J6" i="6" s="1"/>
  <c r="D7" i="6"/>
  <c r="J7" i="6" s="1"/>
  <c r="D8" i="6"/>
  <c r="J8" i="6" s="1"/>
  <c r="D5" i="6"/>
  <c r="P5" i="6" s="1"/>
  <c r="G13" i="22"/>
  <c r="G13" i="6" s="1"/>
  <c r="M13" i="6" s="1"/>
  <c r="F13" i="22"/>
  <c r="F13" i="6" s="1"/>
  <c r="L13" i="6" s="1"/>
  <c r="L21" i="6"/>
  <c r="R21" i="6" s="1"/>
  <c r="R6" i="6"/>
  <c r="L6" i="6" s="1"/>
  <c r="B23" i="6"/>
  <c r="B24" i="6"/>
  <c r="B25" i="6"/>
  <c r="J23" i="6" l="1"/>
  <c r="K11" i="6"/>
  <c r="M14" i="6"/>
  <c r="J21" i="6"/>
  <c r="K23" i="6"/>
  <c r="Q7" i="6"/>
  <c r="Q14" i="6"/>
  <c r="S22" i="6"/>
  <c r="R7" i="6"/>
  <c r="P11" i="6"/>
  <c r="J5" i="6"/>
  <c r="P12" i="6"/>
  <c r="P24" i="6"/>
  <c r="L14" i="6"/>
  <c r="R23" i="6"/>
  <c r="L8" i="6"/>
  <c r="M25" i="6"/>
  <c r="P14" i="6"/>
  <c r="J13" i="6"/>
  <c r="J16" i="6" s="1"/>
  <c r="J18" i="6" s="1"/>
  <c r="M24" i="6"/>
  <c r="P6" i="6"/>
  <c r="Q12" i="6"/>
  <c r="K25" i="6"/>
  <c r="L24" i="6"/>
  <c r="S8" i="6"/>
  <c r="K8" i="6"/>
  <c r="L25" i="6"/>
  <c r="P8" i="6"/>
  <c r="P7" i="6"/>
  <c r="Q13" i="6"/>
  <c r="K24" i="6"/>
  <c r="L22" i="6"/>
  <c r="M23" i="6"/>
  <c r="P25" i="6"/>
  <c r="J22" i="6"/>
  <c r="K22" i="6"/>
  <c r="M7" i="6"/>
  <c r="D16" i="3" l="1"/>
  <c r="N15" i="10"/>
  <c r="O15" i="10" s="1"/>
  <c r="P15" i="10" s="1"/>
  <c r="Q15" i="10" s="1"/>
  <c r="R15" i="10" s="1"/>
  <c r="T15" i="10" s="1"/>
  <c r="U15" i="10" s="1"/>
  <c r="V15" i="10" s="1"/>
  <c r="W15" i="10" s="1"/>
  <c r="X15" i="10" s="1"/>
  <c r="Z15" i="10" s="1"/>
  <c r="AA15" i="10" s="1"/>
  <c r="AB15" i="10" s="1"/>
  <c r="AC15" i="10" s="1"/>
  <c r="AD15" i="10" s="1"/>
  <c r="N14" i="10"/>
  <c r="O14" i="10" s="1"/>
  <c r="M16" i="10"/>
  <c r="M17" i="10"/>
  <c r="N15" i="12"/>
  <c r="O15" i="12" s="1"/>
  <c r="P15" i="12" s="1"/>
  <c r="Q15" i="12" s="1"/>
  <c r="R15" i="12" s="1"/>
  <c r="T15" i="12" s="1"/>
  <c r="U15" i="12" s="1"/>
  <c r="V15" i="12" s="1"/>
  <c r="W15" i="12" s="1"/>
  <c r="X15" i="12" s="1"/>
  <c r="Z15" i="12" s="1"/>
  <c r="AA15" i="12" s="1"/>
  <c r="AB15" i="12" s="1"/>
  <c r="AC15" i="12" s="1"/>
  <c r="AD15" i="12" s="1"/>
  <c r="N14" i="12"/>
  <c r="O14" i="12" s="1"/>
  <c r="P14" i="12" s="1"/>
  <c r="Q14" i="12" s="1"/>
  <c r="R14" i="12" s="1"/>
  <c r="T14" i="12" s="1"/>
  <c r="U14" i="12" s="1"/>
  <c r="N15" i="15"/>
  <c r="O15" i="15" s="1"/>
  <c r="P15" i="15" s="1"/>
  <c r="Q15" i="15" s="1"/>
  <c r="R15" i="15" s="1"/>
  <c r="T15" i="15" s="1"/>
  <c r="U15" i="15" s="1"/>
  <c r="V15" i="15" s="1"/>
  <c r="W15" i="15" s="1"/>
  <c r="X15" i="15" s="1"/>
  <c r="Z15" i="15" s="1"/>
  <c r="AA15" i="15" s="1"/>
  <c r="AB15" i="15" s="1"/>
  <c r="AC15" i="15" s="1"/>
  <c r="AD15" i="15" s="1"/>
  <c r="N14" i="15"/>
  <c r="O14" i="15" s="1"/>
  <c r="P14" i="15" s="1"/>
  <c r="N15" i="17"/>
  <c r="O15" i="17" s="1"/>
  <c r="P15" i="17" s="1"/>
  <c r="Q15" i="17" s="1"/>
  <c r="R15" i="17" s="1"/>
  <c r="N14" i="17"/>
  <c r="O14" i="17" s="1"/>
  <c r="P14" i="17" s="1"/>
  <c r="Z13" i="17"/>
  <c r="Z12" i="17"/>
  <c r="Z11" i="17"/>
  <c r="Z6" i="17"/>
  <c r="Z5" i="17"/>
  <c r="T11" i="17"/>
  <c r="W11" i="17" s="1"/>
  <c r="T13" i="17"/>
  <c r="T12" i="17"/>
  <c r="T6" i="17"/>
  <c r="T5" i="17"/>
  <c r="W5" i="17" s="1"/>
  <c r="N6" i="17"/>
  <c r="P6" i="17" s="1"/>
  <c r="N11" i="17"/>
  <c r="Q11" i="17" s="1"/>
  <c r="N12" i="17"/>
  <c r="Q12" i="17" s="1"/>
  <c r="N13" i="17"/>
  <c r="P13" i="17" s="1"/>
  <c r="N5" i="17"/>
  <c r="O5" i="17" s="1"/>
  <c r="AD26" i="17"/>
  <c r="AB26" i="17"/>
  <c r="AA26" i="17"/>
  <c r="Z26" i="17"/>
  <c r="X26" i="17"/>
  <c r="V26" i="17"/>
  <c r="U26" i="17"/>
  <c r="T26" i="17"/>
  <c r="R26" i="17"/>
  <c r="Q26" i="17"/>
  <c r="P26" i="17"/>
  <c r="O26" i="17"/>
  <c r="N26" i="17"/>
  <c r="M26" i="17"/>
  <c r="AD25" i="17"/>
  <c r="AB25" i="17"/>
  <c r="AA25" i="17"/>
  <c r="Z25" i="17"/>
  <c r="X25" i="17"/>
  <c r="V25" i="17"/>
  <c r="U25" i="17"/>
  <c r="T25" i="17"/>
  <c r="R25" i="17"/>
  <c r="Q25" i="17"/>
  <c r="P25" i="17"/>
  <c r="O25" i="17"/>
  <c r="N25" i="17"/>
  <c r="M25" i="17"/>
  <c r="O24" i="17"/>
  <c r="P24" i="17" s="1"/>
  <c r="Q24" i="17" s="1"/>
  <c r="R24" i="17" s="1"/>
  <c r="U24" i="17" s="1"/>
  <c r="V24" i="17" s="1"/>
  <c r="M24" i="17"/>
  <c r="AD23" i="17"/>
  <c r="AB23" i="17"/>
  <c r="AA23" i="17"/>
  <c r="Z23" i="17"/>
  <c r="X23" i="17"/>
  <c r="V23" i="17"/>
  <c r="U23" i="17"/>
  <c r="T23" i="17"/>
  <c r="R23" i="17"/>
  <c r="Q23" i="17"/>
  <c r="P23" i="17"/>
  <c r="O23" i="17"/>
  <c r="N23" i="17"/>
  <c r="M23" i="17"/>
  <c r="AD22" i="17"/>
  <c r="AB22" i="17"/>
  <c r="AA22" i="17"/>
  <c r="Z22" i="17"/>
  <c r="X22" i="17"/>
  <c r="V22" i="17"/>
  <c r="U22" i="17"/>
  <c r="T22" i="17"/>
  <c r="R22" i="17"/>
  <c r="Q22" i="17"/>
  <c r="P22" i="17"/>
  <c r="O22" i="17"/>
  <c r="N22" i="17"/>
  <c r="M22" i="17"/>
  <c r="AD21" i="17"/>
  <c r="AB21" i="17"/>
  <c r="AA21" i="17"/>
  <c r="Z21" i="17"/>
  <c r="X21" i="17"/>
  <c r="V21" i="17"/>
  <c r="U21" i="17"/>
  <c r="T21" i="17"/>
  <c r="R21" i="17"/>
  <c r="Q21" i="17"/>
  <c r="P21" i="17"/>
  <c r="O21" i="17"/>
  <c r="N21" i="17"/>
  <c r="M21" i="17"/>
  <c r="M20" i="17"/>
  <c r="M18" i="17"/>
  <c r="M17" i="17"/>
  <c r="M16" i="17"/>
  <c r="M15" i="17"/>
  <c r="M14" i="17"/>
  <c r="M13" i="17"/>
  <c r="M12" i="17"/>
  <c r="M11" i="17"/>
  <c r="M10" i="17"/>
  <c r="M8" i="17"/>
  <c r="M7" i="17"/>
  <c r="M6" i="17"/>
  <c r="M5" i="17"/>
  <c r="AC13" i="15"/>
  <c r="Z13" i="15"/>
  <c r="AD13" i="15" s="1"/>
  <c r="AC12" i="15"/>
  <c r="Z12" i="15"/>
  <c r="AB12" i="15" s="1"/>
  <c r="AC11" i="15"/>
  <c r="Z11" i="15"/>
  <c r="AD11" i="15" s="1"/>
  <c r="AC6" i="15"/>
  <c r="Z6" i="15"/>
  <c r="AD6" i="15" s="1"/>
  <c r="AC5" i="15"/>
  <c r="Z5" i="15"/>
  <c r="AA5" i="15" s="1"/>
  <c r="W13" i="15"/>
  <c r="T13" i="15"/>
  <c r="V13" i="15" s="1"/>
  <c r="W12" i="15"/>
  <c r="T12" i="15"/>
  <c r="X12" i="15" s="1"/>
  <c r="W11" i="15"/>
  <c r="T11" i="15"/>
  <c r="U11" i="15" s="1"/>
  <c r="W6" i="15"/>
  <c r="T6" i="15"/>
  <c r="X6" i="15" s="1"/>
  <c r="W5" i="15"/>
  <c r="T5" i="15"/>
  <c r="X5" i="15" s="1"/>
  <c r="N13" i="15"/>
  <c r="P13" i="15" s="1"/>
  <c r="N12" i="15"/>
  <c r="O12" i="15" s="1"/>
  <c r="N11" i="15"/>
  <c r="R11" i="15" s="1"/>
  <c r="Q13" i="15"/>
  <c r="Q12" i="15"/>
  <c r="Q11" i="15"/>
  <c r="N6" i="15"/>
  <c r="O6" i="15" s="1"/>
  <c r="N5" i="15"/>
  <c r="R5" i="15" s="1"/>
  <c r="Q6" i="15"/>
  <c r="Q5" i="15"/>
  <c r="AD26" i="15"/>
  <c r="AC26" i="15"/>
  <c r="AB26" i="15"/>
  <c r="AA26" i="15"/>
  <c r="Z26" i="15"/>
  <c r="X26" i="15"/>
  <c r="W26" i="15"/>
  <c r="V26" i="15"/>
  <c r="U26" i="15"/>
  <c r="T26" i="15"/>
  <c r="R26" i="15"/>
  <c r="Q26" i="15"/>
  <c r="P26" i="15"/>
  <c r="O26" i="15"/>
  <c r="N26" i="15"/>
  <c r="M26" i="15"/>
  <c r="AD25" i="15"/>
  <c r="AC25" i="15"/>
  <c r="AB25" i="15"/>
  <c r="AA25" i="15"/>
  <c r="Z25" i="15"/>
  <c r="X25" i="15"/>
  <c r="W25" i="15"/>
  <c r="V25" i="15"/>
  <c r="U25" i="15"/>
  <c r="T25" i="15"/>
  <c r="R25" i="15"/>
  <c r="Q25" i="15"/>
  <c r="P25" i="15"/>
  <c r="O25" i="15"/>
  <c r="N25" i="15"/>
  <c r="M25" i="15"/>
  <c r="O24" i="15"/>
  <c r="P24" i="15" s="1"/>
  <c r="Q24" i="15" s="1"/>
  <c r="R24" i="15" s="1"/>
  <c r="U24" i="15" s="1"/>
  <c r="V24" i="15" s="1"/>
  <c r="W24" i="15" s="1"/>
  <c r="X24" i="15" s="1"/>
  <c r="AA24" i="15" s="1"/>
  <c r="AB24" i="15" s="1"/>
  <c r="AC24" i="15" s="1"/>
  <c r="AD24" i="15" s="1"/>
  <c r="M24" i="15"/>
  <c r="AD23" i="15"/>
  <c r="AC23" i="15"/>
  <c r="AB23" i="15"/>
  <c r="AA23" i="15"/>
  <c r="Z23" i="15"/>
  <c r="X23" i="15"/>
  <c r="W23" i="15"/>
  <c r="V23" i="15"/>
  <c r="U23" i="15"/>
  <c r="T23" i="15"/>
  <c r="R23" i="15"/>
  <c r="Q23" i="15"/>
  <c r="P23" i="15"/>
  <c r="O23" i="15"/>
  <c r="N23" i="15"/>
  <c r="M23" i="15"/>
  <c r="AD22" i="15"/>
  <c r="AC22" i="15"/>
  <c r="AB22" i="15"/>
  <c r="AA22" i="15"/>
  <c r="Z22" i="15"/>
  <c r="X22" i="15"/>
  <c r="W22" i="15"/>
  <c r="V22" i="15"/>
  <c r="U22" i="15"/>
  <c r="T22" i="15"/>
  <c r="R22" i="15"/>
  <c r="Q22" i="15"/>
  <c r="P22" i="15"/>
  <c r="O22" i="15"/>
  <c r="N22" i="15"/>
  <c r="M22" i="15"/>
  <c r="AD21" i="15"/>
  <c r="AC21" i="15"/>
  <c r="AB21" i="15"/>
  <c r="AA21" i="15"/>
  <c r="Z21" i="15"/>
  <c r="X21" i="15"/>
  <c r="W21" i="15"/>
  <c r="V21" i="15"/>
  <c r="U21" i="15"/>
  <c r="T21" i="15"/>
  <c r="R21" i="15"/>
  <c r="Q21" i="15"/>
  <c r="P21" i="15"/>
  <c r="O21" i="15"/>
  <c r="N21" i="15"/>
  <c r="M21" i="15"/>
  <c r="M20" i="15"/>
  <c r="M18" i="15"/>
  <c r="M17" i="15"/>
  <c r="D17" i="15"/>
  <c r="M16" i="15"/>
  <c r="D16" i="15"/>
  <c r="M15" i="15"/>
  <c r="M14" i="15"/>
  <c r="M13" i="15"/>
  <c r="M12" i="15"/>
  <c r="M11" i="15"/>
  <c r="M10" i="15"/>
  <c r="M8" i="15"/>
  <c r="M7" i="15"/>
  <c r="M6" i="15"/>
  <c r="M5" i="15"/>
  <c r="N13" i="12"/>
  <c r="AB13" i="12"/>
  <c r="Z13" i="12"/>
  <c r="AD13" i="12" s="1"/>
  <c r="AB12" i="12"/>
  <c r="Z12" i="12"/>
  <c r="AD12" i="12" s="1"/>
  <c r="AB11" i="12"/>
  <c r="Z11" i="12"/>
  <c r="AA11" i="12" s="1"/>
  <c r="AB6" i="12"/>
  <c r="Z6" i="12"/>
  <c r="AD6" i="12" s="1"/>
  <c r="AB5" i="12"/>
  <c r="Z5" i="12"/>
  <c r="AC5" i="12" s="1"/>
  <c r="V13" i="12"/>
  <c r="V12" i="12"/>
  <c r="V11" i="12"/>
  <c r="V6" i="12"/>
  <c r="V5" i="12"/>
  <c r="T13" i="12"/>
  <c r="X13" i="12" s="1"/>
  <c r="T12" i="12"/>
  <c r="X12" i="12" s="1"/>
  <c r="T11" i="12"/>
  <c r="W11" i="12" s="1"/>
  <c r="T6" i="12"/>
  <c r="X6" i="12" s="1"/>
  <c r="T5" i="12"/>
  <c r="X5" i="12" s="1"/>
  <c r="N12" i="12"/>
  <c r="O12" i="12" s="1"/>
  <c r="N11" i="12"/>
  <c r="O11" i="12" s="1"/>
  <c r="N6" i="12"/>
  <c r="N5" i="12"/>
  <c r="R5" i="12" s="1"/>
  <c r="P13" i="12"/>
  <c r="P12" i="12"/>
  <c r="P11" i="12"/>
  <c r="P6" i="12"/>
  <c r="P5" i="12"/>
  <c r="E5" i="3"/>
  <c r="AD26" i="12"/>
  <c r="AC26" i="12"/>
  <c r="AB26" i="12"/>
  <c r="AA26" i="12"/>
  <c r="Z26" i="12"/>
  <c r="X26" i="12"/>
  <c r="W26" i="12"/>
  <c r="V26" i="12"/>
  <c r="U26" i="12"/>
  <c r="T26" i="12"/>
  <c r="R26" i="12"/>
  <c r="Q26" i="12"/>
  <c r="P26" i="12"/>
  <c r="O26" i="12"/>
  <c r="N26" i="12"/>
  <c r="M26" i="12"/>
  <c r="AD25" i="12"/>
  <c r="AC25" i="12"/>
  <c r="AB25" i="12"/>
  <c r="AA25" i="12"/>
  <c r="Z25" i="12"/>
  <c r="X25" i="12"/>
  <c r="W25" i="12"/>
  <c r="V25" i="12"/>
  <c r="U25" i="12"/>
  <c r="T25" i="12"/>
  <c r="R25" i="12"/>
  <c r="Q25" i="12"/>
  <c r="P25" i="12"/>
  <c r="O25" i="12"/>
  <c r="N25" i="12"/>
  <c r="M25" i="12"/>
  <c r="O24" i="12"/>
  <c r="P24" i="12" s="1"/>
  <c r="Q24" i="12" s="1"/>
  <c r="R24" i="12" s="1"/>
  <c r="U24" i="12" s="1"/>
  <c r="V24" i="12" s="1"/>
  <c r="W24" i="12" s="1"/>
  <c r="X24" i="12" s="1"/>
  <c r="AA24" i="12" s="1"/>
  <c r="M24" i="12"/>
  <c r="AD23" i="12"/>
  <c r="AC23" i="12"/>
  <c r="AB23" i="12"/>
  <c r="AA23" i="12"/>
  <c r="Z23" i="12"/>
  <c r="X23" i="12"/>
  <c r="W23" i="12"/>
  <c r="V23" i="12"/>
  <c r="U23" i="12"/>
  <c r="T23" i="12"/>
  <c r="R23" i="12"/>
  <c r="Q23" i="12"/>
  <c r="P23" i="12"/>
  <c r="O23" i="12"/>
  <c r="N23" i="12"/>
  <c r="M23" i="12"/>
  <c r="AD22" i="12"/>
  <c r="AC22" i="12"/>
  <c r="AB22" i="12"/>
  <c r="AA22" i="12"/>
  <c r="Z22" i="12"/>
  <c r="X22" i="12"/>
  <c r="W22" i="12"/>
  <c r="V22" i="12"/>
  <c r="U22" i="12"/>
  <c r="T22" i="12"/>
  <c r="R22" i="12"/>
  <c r="Q22" i="12"/>
  <c r="P22" i="12"/>
  <c r="O22" i="12"/>
  <c r="N22" i="12"/>
  <c r="M22" i="12"/>
  <c r="AD21" i="12"/>
  <c r="AC21" i="12"/>
  <c r="AB21" i="12"/>
  <c r="AA21" i="12"/>
  <c r="Z21" i="12"/>
  <c r="X21" i="12"/>
  <c r="W21" i="12"/>
  <c r="V21" i="12"/>
  <c r="U21" i="12"/>
  <c r="T21" i="12"/>
  <c r="R21" i="12"/>
  <c r="Q21" i="12"/>
  <c r="P21" i="12"/>
  <c r="O21" i="12"/>
  <c r="N21" i="12"/>
  <c r="M21" i="12"/>
  <c r="M20" i="12"/>
  <c r="M18" i="12"/>
  <c r="M17" i="12"/>
  <c r="D17" i="12"/>
  <c r="M16" i="12"/>
  <c r="D16" i="12"/>
  <c r="M15" i="12"/>
  <c r="M14" i="12"/>
  <c r="M13" i="12"/>
  <c r="M12" i="12"/>
  <c r="M11" i="12"/>
  <c r="M10" i="12"/>
  <c r="M8" i="12"/>
  <c r="M7" i="12"/>
  <c r="M6" i="12"/>
  <c r="M5" i="12"/>
  <c r="T26" i="10"/>
  <c r="T25" i="10"/>
  <c r="N13" i="10"/>
  <c r="O13" i="10"/>
  <c r="AA13" i="10"/>
  <c r="Z13" i="10"/>
  <c r="AD13" i="10" s="1"/>
  <c r="AA12" i="10"/>
  <c r="Z12" i="10"/>
  <c r="AA11" i="10"/>
  <c r="AA16" i="10" s="1"/>
  <c r="Z11" i="10"/>
  <c r="AD11" i="10" s="1"/>
  <c r="AA6" i="10"/>
  <c r="Z6" i="10"/>
  <c r="AB6" i="10" s="1"/>
  <c r="AA5" i="10"/>
  <c r="Z5" i="10"/>
  <c r="AD5" i="10" s="1"/>
  <c r="U13" i="10"/>
  <c r="T13" i="10"/>
  <c r="U12" i="10"/>
  <c r="T12" i="10"/>
  <c r="X12" i="10" s="1"/>
  <c r="U11" i="10"/>
  <c r="T11" i="10"/>
  <c r="V11" i="10" s="1"/>
  <c r="U6" i="10"/>
  <c r="T6" i="10"/>
  <c r="V6" i="10" s="1"/>
  <c r="U5" i="10"/>
  <c r="T5" i="10"/>
  <c r="V5" i="10" s="1"/>
  <c r="N5" i="10"/>
  <c r="R5" i="10" s="1"/>
  <c r="N12" i="10"/>
  <c r="N11" i="10"/>
  <c r="Q11" i="10" s="1"/>
  <c r="N6" i="10"/>
  <c r="P6" i="10" s="1"/>
  <c r="O6" i="10"/>
  <c r="O5" i="10"/>
  <c r="O12" i="10"/>
  <c r="O11" i="10"/>
  <c r="AD26" i="10"/>
  <c r="AC26" i="10"/>
  <c r="AB26" i="10"/>
  <c r="AA26" i="10"/>
  <c r="Z26" i="10"/>
  <c r="X26" i="10"/>
  <c r="W26" i="10"/>
  <c r="V26" i="10"/>
  <c r="U26" i="10"/>
  <c r="R26" i="10"/>
  <c r="Q26" i="10"/>
  <c r="P26" i="10"/>
  <c r="O26" i="10"/>
  <c r="N26" i="10"/>
  <c r="M26" i="10"/>
  <c r="AD25" i="10"/>
  <c r="AD33" i="10" s="1"/>
  <c r="X16" i="11" s="1"/>
  <c r="AC25" i="10"/>
  <c r="AC33" i="10" s="1"/>
  <c r="W16" i="11" s="1"/>
  <c r="AB25" i="10"/>
  <c r="AA25" i="10"/>
  <c r="Z25" i="10"/>
  <c r="X25" i="10"/>
  <c r="W25" i="10"/>
  <c r="V25" i="10"/>
  <c r="U25" i="10"/>
  <c r="R25" i="10"/>
  <c r="Q25" i="10"/>
  <c r="P25" i="10"/>
  <c r="O25" i="10"/>
  <c r="N25" i="10"/>
  <c r="M25" i="10"/>
  <c r="O24" i="10"/>
  <c r="P24" i="10" s="1"/>
  <c r="Q24" i="10" s="1"/>
  <c r="R24" i="10" s="1"/>
  <c r="U24" i="10" s="1"/>
  <c r="V24" i="10" s="1"/>
  <c r="W24" i="10" s="1"/>
  <c r="X24" i="10" s="1"/>
  <c r="AA24" i="10" s="1"/>
  <c r="AB24" i="10" s="1"/>
  <c r="AC24" i="10" s="1"/>
  <c r="AD24" i="10" s="1"/>
  <c r="M24" i="10"/>
  <c r="AD23" i="10"/>
  <c r="AC23" i="10"/>
  <c r="AB23" i="10"/>
  <c r="AA23" i="10"/>
  <c r="Z23" i="10"/>
  <c r="X23" i="10"/>
  <c r="W23" i="10"/>
  <c r="V23" i="10"/>
  <c r="U23" i="10"/>
  <c r="T23" i="10"/>
  <c r="R23" i="10"/>
  <c r="Q23" i="10"/>
  <c r="P23" i="10"/>
  <c r="O23" i="10"/>
  <c r="N23" i="10"/>
  <c r="M23" i="10"/>
  <c r="AD22" i="10"/>
  <c r="AC22" i="10"/>
  <c r="AB22" i="10"/>
  <c r="AA22" i="10"/>
  <c r="Z22" i="10"/>
  <c r="X22" i="10"/>
  <c r="W22" i="10"/>
  <c r="V22" i="10"/>
  <c r="U22" i="10"/>
  <c r="T22" i="10"/>
  <c r="R22" i="10"/>
  <c r="Q22" i="10"/>
  <c r="P22" i="10"/>
  <c r="O22" i="10"/>
  <c r="N22" i="10"/>
  <c r="M22" i="10"/>
  <c r="AD21" i="10"/>
  <c r="AC21" i="10"/>
  <c r="AB21" i="10"/>
  <c r="AA21" i="10"/>
  <c r="Z21" i="10"/>
  <c r="X21" i="10"/>
  <c r="W21" i="10"/>
  <c r="V21" i="10"/>
  <c r="U21" i="10"/>
  <c r="T21" i="10"/>
  <c r="R21" i="10"/>
  <c r="Q21" i="10"/>
  <c r="P21" i="10"/>
  <c r="O21" i="10"/>
  <c r="N21" i="10"/>
  <c r="M21" i="10"/>
  <c r="M20" i="10"/>
  <c r="M18" i="10"/>
  <c r="D17" i="10"/>
  <c r="D16" i="10"/>
  <c r="M15" i="10"/>
  <c r="M14" i="10"/>
  <c r="M13" i="10"/>
  <c r="M12" i="10"/>
  <c r="M11" i="10"/>
  <c r="M10" i="10"/>
  <c r="M8" i="10"/>
  <c r="M7" i="10"/>
  <c r="M6" i="10"/>
  <c r="M5" i="10"/>
  <c r="M6" i="3"/>
  <c r="M7" i="3"/>
  <c r="M8" i="3"/>
  <c r="M10" i="3"/>
  <c r="M11" i="3"/>
  <c r="M12" i="3"/>
  <c r="M13" i="3"/>
  <c r="M14" i="3"/>
  <c r="M15" i="3"/>
  <c r="M16" i="3"/>
  <c r="M17" i="3"/>
  <c r="M18" i="3"/>
  <c r="M20" i="3"/>
  <c r="M21" i="3"/>
  <c r="M22" i="3"/>
  <c r="M23" i="3"/>
  <c r="M24" i="3"/>
  <c r="M25" i="3"/>
  <c r="M26" i="3"/>
  <c r="M5" i="3"/>
  <c r="D17" i="3"/>
  <c r="O24" i="3"/>
  <c r="P24" i="3" s="1"/>
  <c r="D13" i="1"/>
  <c r="D7" i="3" s="1"/>
  <c r="D18" i="3" s="1"/>
  <c r="R16" i="6"/>
  <c r="R18" i="6" s="1"/>
  <c r="Q16" i="6"/>
  <c r="P16" i="6"/>
  <c r="P18" i="6" s="1"/>
  <c r="M16" i="6"/>
  <c r="L16" i="6"/>
  <c r="K16" i="6"/>
  <c r="K18" i="6" s="1"/>
  <c r="E16" i="6"/>
  <c r="F16" i="6"/>
  <c r="F18" i="6" s="1"/>
  <c r="G16" i="6"/>
  <c r="D16" i="6"/>
  <c r="D18" i="6" s="1"/>
  <c r="Q15" i="3"/>
  <c r="B18" i="6"/>
  <c r="B4" i="6"/>
  <c r="AD6" i="3"/>
  <c r="AC6" i="3"/>
  <c r="AB6" i="3"/>
  <c r="AA6" i="3"/>
  <c r="Z6" i="3"/>
  <c r="AD5" i="3"/>
  <c r="AC5" i="3"/>
  <c r="AB5" i="3"/>
  <c r="AA5" i="3"/>
  <c r="Z5" i="3"/>
  <c r="X6" i="3"/>
  <c r="W6" i="3"/>
  <c r="V6" i="3"/>
  <c r="U6" i="3"/>
  <c r="T6" i="3"/>
  <c r="X5" i="3"/>
  <c r="W5" i="3"/>
  <c r="V5" i="3"/>
  <c r="U5" i="3"/>
  <c r="T5" i="3"/>
  <c r="AD26" i="3"/>
  <c r="AC26" i="3"/>
  <c r="AB26" i="3"/>
  <c r="AA26" i="3"/>
  <c r="Z26" i="3"/>
  <c r="AD25" i="3"/>
  <c r="AC25" i="3"/>
  <c r="AB25" i="3"/>
  <c r="AA25" i="3"/>
  <c r="Z25" i="3"/>
  <c r="AD23" i="3"/>
  <c r="AC23" i="3"/>
  <c r="AB23" i="3"/>
  <c r="AA23" i="3"/>
  <c r="Z23" i="3"/>
  <c r="AD22" i="3"/>
  <c r="AC22" i="3"/>
  <c r="AB22" i="3"/>
  <c r="AA22" i="3"/>
  <c r="Z22" i="3"/>
  <c r="AD21" i="3"/>
  <c r="AC21" i="3"/>
  <c r="AB21" i="3"/>
  <c r="AA21" i="3"/>
  <c r="Z21" i="3"/>
  <c r="X26" i="3"/>
  <c r="W26" i="3"/>
  <c r="V26" i="3"/>
  <c r="U26" i="3"/>
  <c r="T26" i="3"/>
  <c r="X25" i="3"/>
  <c r="W25" i="3"/>
  <c r="V25" i="3"/>
  <c r="U25" i="3"/>
  <c r="T25" i="3"/>
  <c r="X23" i="3"/>
  <c r="W23" i="3"/>
  <c r="V23" i="3"/>
  <c r="U23" i="3"/>
  <c r="T23" i="3"/>
  <c r="X22" i="3"/>
  <c r="W22" i="3"/>
  <c r="V22" i="3"/>
  <c r="U22" i="3"/>
  <c r="T22" i="3"/>
  <c r="X21" i="3"/>
  <c r="W21" i="3"/>
  <c r="V21" i="3"/>
  <c r="U21" i="3"/>
  <c r="T21" i="3"/>
  <c r="N21" i="3"/>
  <c r="N22" i="3"/>
  <c r="N23" i="3"/>
  <c r="N25" i="3"/>
  <c r="N26" i="3"/>
  <c r="AD15" i="3"/>
  <c r="AC15" i="3"/>
  <c r="AB15" i="3"/>
  <c r="AA15" i="3"/>
  <c r="Z15" i="3"/>
  <c r="AD14" i="3"/>
  <c r="AC14" i="3"/>
  <c r="AB14" i="3"/>
  <c r="AA14" i="3"/>
  <c r="Z14" i="3"/>
  <c r="AD13" i="3"/>
  <c r="AC13" i="3"/>
  <c r="AB13" i="3"/>
  <c r="AA13" i="3"/>
  <c r="Z13" i="3"/>
  <c r="AD12" i="3"/>
  <c r="AC12" i="3"/>
  <c r="AB12" i="3"/>
  <c r="AA12" i="3"/>
  <c r="Z12" i="3"/>
  <c r="AD11" i="3"/>
  <c r="AC11" i="3"/>
  <c r="AB11" i="3"/>
  <c r="AA11" i="3"/>
  <c r="Z11" i="3"/>
  <c r="X15" i="3"/>
  <c r="W15" i="3"/>
  <c r="V15" i="3"/>
  <c r="U15" i="3"/>
  <c r="T15" i="3"/>
  <c r="X14" i="3"/>
  <c r="W14" i="3"/>
  <c r="V14" i="3"/>
  <c r="U14" i="3"/>
  <c r="T14" i="3"/>
  <c r="X13" i="3"/>
  <c r="W13" i="3"/>
  <c r="V13" i="3"/>
  <c r="U13" i="3"/>
  <c r="T13" i="3"/>
  <c r="X12" i="3"/>
  <c r="W12" i="3"/>
  <c r="V12" i="3"/>
  <c r="U12" i="3"/>
  <c r="T12" i="3"/>
  <c r="X11" i="3"/>
  <c r="W11" i="3"/>
  <c r="V11" i="3"/>
  <c r="U11" i="3"/>
  <c r="T11" i="3"/>
  <c r="N11" i="3"/>
  <c r="N12" i="3"/>
  <c r="N13" i="3"/>
  <c r="N14" i="3"/>
  <c r="N15" i="3"/>
  <c r="O22" i="3"/>
  <c r="P22" i="3"/>
  <c r="Q22" i="3"/>
  <c r="R22" i="3"/>
  <c r="O23" i="3"/>
  <c r="P23" i="3"/>
  <c r="Q23" i="3"/>
  <c r="R23" i="3"/>
  <c r="O25" i="3"/>
  <c r="P25" i="3"/>
  <c r="Q25" i="3"/>
  <c r="R25" i="3"/>
  <c r="O26" i="3"/>
  <c r="P26" i="3"/>
  <c r="Q26" i="3"/>
  <c r="R26" i="3"/>
  <c r="R21" i="3"/>
  <c r="Q21" i="3"/>
  <c r="P21" i="3"/>
  <c r="O21" i="3"/>
  <c r="P11" i="3"/>
  <c r="Q11" i="3"/>
  <c r="R11" i="3"/>
  <c r="P12" i="3"/>
  <c r="Q12" i="3"/>
  <c r="R12" i="3"/>
  <c r="P13" i="3"/>
  <c r="Q13" i="3"/>
  <c r="R13" i="3"/>
  <c r="P14" i="3"/>
  <c r="Q14" i="3"/>
  <c r="R14" i="3"/>
  <c r="P15" i="3"/>
  <c r="R15" i="3"/>
  <c r="O15" i="3"/>
  <c r="O14" i="3"/>
  <c r="O13" i="3"/>
  <c r="O12" i="3"/>
  <c r="O11" i="3"/>
  <c r="P5" i="3"/>
  <c r="Q5" i="3"/>
  <c r="R5" i="3"/>
  <c r="P6" i="3"/>
  <c r="Q6" i="3"/>
  <c r="R6" i="3"/>
  <c r="O6" i="3"/>
  <c r="O5" i="3"/>
  <c r="B20" i="6"/>
  <c r="B21" i="6"/>
  <c r="B22" i="6"/>
  <c r="B6" i="6"/>
  <c r="B7" i="6"/>
  <c r="B8" i="6"/>
  <c r="B10" i="6"/>
  <c r="B11" i="6"/>
  <c r="B12" i="6"/>
  <c r="B13" i="6"/>
  <c r="B14" i="6"/>
  <c r="B15" i="6"/>
  <c r="B16" i="6"/>
  <c r="B17" i="6"/>
  <c r="B5" i="6"/>
  <c r="N6" i="3"/>
  <c r="N5" i="3"/>
  <c r="J3" i="6"/>
  <c r="P3" i="6" s="1"/>
  <c r="K3" i="6"/>
  <c r="Q3" i="6" s="1"/>
  <c r="L3" i="6"/>
  <c r="R3" i="6" s="1"/>
  <c r="M3" i="6"/>
  <c r="S3" i="6" s="1"/>
  <c r="I3" i="6"/>
  <c r="O3" i="6" s="1"/>
  <c r="N9" i="7"/>
  <c r="N10" i="7"/>
  <c r="N8" i="7"/>
  <c r="Q24" i="7"/>
  <c r="Q23" i="7"/>
  <c r="Q22" i="7"/>
  <c r="Q21" i="7"/>
  <c r="Q20" i="7"/>
  <c r="Q19" i="7"/>
  <c r="Q18" i="7"/>
  <c r="Q17" i="7"/>
  <c r="Q16" i="7"/>
  <c r="Q15" i="7"/>
  <c r="Q14" i="7"/>
  <c r="Q13" i="7"/>
  <c r="Q12" i="7"/>
  <c r="Q11" i="7"/>
  <c r="Q10" i="7"/>
  <c r="Q9" i="7"/>
  <c r="Q8" i="7"/>
  <c r="Q7" i="7"/>
  <c r="Q6" i="7"/>
  <c r="Q5" i="7"/>
  <c r="N5" i="7"/>
  <c r="Q4" i="7"/>
  <c r="Q3" i="7"/>
  <c r="R3" i="7" s="1"/>
  <c r="R4" i="7" s="1"/>
  <c r="K3" i="7"/>
  <c r="K4" i="7" s="1"/>
  <c r="K5" i="7" s="1"/>
  <c r="K6" i="7" s="1"/>
  <c r="K7" i="7" s="1"/>
  <c r="G3" i="7"/>
  <c r="G4" i="7" s="1"/>
  <c r="G5" i="7" s="1"/>
  <c r="G6" i="7" s="1"/>
  <c r="G7" i="7" s="1"/>
  <c r="C3" i="7"/>
  <c r="C4" i="7" s="1"/>
  <c r="C5" i="7" s="1"/>
  <c r="C6" i="7" s="1"/>
  <c r="C7" i="7" s="1"/>
  <c r="W24" i="17" l="1"/>
  <c r="X24" i="17" s="1"/>
  <c r="AA24" i="17" s="1"/>
  <c r="AB24" i="17" s="1"/>
  <c r="V13" i="17"/>
  <c r="W13" i="17"/>
  <c r="W16" i="17" s="1"/>
  <c r="AB12" i="17"/>
  <c r="AC12" i="17"/>
  <c r="V12" i="17"/>
  <c r="W12" i="17"/>
  <c r="AD11" i="17"/>
  <c r="AC11" i="17"/>
  <c r="AB5" i="17"/>
  <c r="AC5" i="17"/>
  <c r="AB6" i="17"/>
  <c r="AC6" i="17"/>
  <c r="V6" i="17"/>
  <c r="W6" i="17"/>
  <c r="D8" i="15"/>
  <c r="AC8" i="15" s="1"/>
  <c r="W6" i="16" s="1"/>
  <c r="AB13" i="17"/>
  <c r="AC13" i="17"/>
  <c r="Q24" i="3"/>
  <c r="R24" i="3" s="1"/>
  <c r="AD12" i="15"/>
  <c r="U12" i="17"/>
  <c r="AA12" i="15"/>
  <c r="W6" i="10"/>
  <c r="X6" i="10"/>
  <c r="W5" i="12"/>
  <c r="X11" i="12"/>
  <c r="U13" i="12"/>
  <c r="W13" i="12"/>
  <c r="W11" i="10"/>
  <c r="R6" i="10"/>
  <c r="X11" i="10"/>
  <c r="Q6" i="10"/>
  <c r="O16" i="10"/>
  <c r="AB5" i="10"/>
  <c r="AC11" i="12"/>
  <c r="N16" i="10"/>
  <c r="AC5" i="10"/>
  <c r="AD11" i="12"/>
  <c r="AD16" i="12" s="1"/>
  <c r="P11" i="10"/>
  <c r="U6" i="15"/>
  <c r="R11" i="10"/>
  <c r="AB11" i="10"/>
  <c r="V6" i="15"/>
  <c r="W5" i="10"/>
  <c r="AC11" i="10"/>
  <c r="X5" i="10"/>
  <c r="U5" i="12"/>
  <c r="AD5" i="12"/>
  <c r="AA13" i="12"/>
  <c r="AA16" i="12" s="1"/>
  <c r="U7" i="14" s="1"/>
  <c r="AC13" i="12"/>
  <c r="Q14" i="17"/>
  <c r="R14" i="17" s="1"/>
  <c r="R17" i="17" s="1"/>
  <c r="P30" i="17"/>
  <c r="O30" i="17"/>
  <c r="Q6" i="17"/>
  <c r="U12" i="12"/>
  <c r="U17" i="12" s="1"/>
  <c r="M8" i="14" s="1"/>
  <c r="AA12" i="12"/>
  <c r="AC12" i="12"/>
  <c r="N30" i="15"/>
  <c r="U12" i="15"/>
  <c r="V12" i="15"/>
  <c r="P12" i="15"/>
  <c r="O5" i="15"/>
  <c r="R6" i="15"/>
  <c r="P6" i="15"/>
  <c r="U5" i="15"/>
  <c r="V5" i="15"/>
  <c r="AA5" i="12"/>
  <c r="W12" i="12"/>
  <c r="U11" i="12"/>
  <c r="AD6" i="10"/>
  <c r="AC6" i="10"/>
  <c r="P5" i="10"/>
  <c r="AB13" i="10"/>
  <c r="AC13" i="10"/>
  <c r="Z16" i="10"/>
  <c r="T7" i="11" s="1"/>
  <c r="T43" i="11" s="1"/>
  <c r="T16" i="10"/>
  <c r="L7" i="11" s="1"/>
  <c r="L43" i="11" s="1"/>
  <c r="U16" i="10"/>
  <c r="M7" i="11" s="1"/>
  <c r="V13" i="10"/>
  <c r="V16" i="10" s="1"/>
  <c r="N7" i="11" s="1"/>
  <c r="W13" i="10"/>
  <c r="X13" i="10"/>
  <c r="Q7" i="3"/>
  <c r="G5" i="9" s="1"/>
  <c r="X33" i="12"/>
  <c r="P16" i="14" s="1"/>
  <c r="N33" i="12"/>
  <c r="D16" i="14" s="1"/>
  <c r="AD33" i="17"/>
  <c r="X16" i="18" s="1"/>
  <c r="R33" i="10"/>
  <c r="H16" i="11" s="1"/>
  <c r="U33" i="10"/>
  <c r="M16" i="11" s="1"/>
  <c r="AB33" i="15"/>
  <c r="V16" i="16" s="1"/>
  <c r="AC33" i="15"/>
  <c r="W16" i="16" s="1"/>
  <c r="O33" i="17"/>
  <c r="E16" i="18" s="1"/>
  <c r="AB8" i="3"/>
  <c r="V6" i="9" s="1"/>
  <c r="AB33" i="10"/>
  <c r="V16" i="11" s="1"/>
  <c r="P33" i="17"/>
  <c r="F16" i="18" s="1"/>
  <c r="N33" i="17"/>
  <c r="D16" i="18" s="1"/>
  <c r="D7" i="12"/>
  <c r="N7" i="12" s="1"/>
  <c r="N49" i="12" s="1"/>
  <c r="Q33" i="17"/>
  <c r="G16" i="18" s="1"/>
  <c r="P33" i="15"/>
  <c r="F16" i="16" s="1"/>
  <c r="D8" i="12"/>
  <c r="P8" i="12" s="1"/>
  <c r="F6" i="14" s="1"/>
  <c r="Q33" i="15"/>
  <c r="G16" i="16" s="1"/>
  <c r="N33" i="15"/>
  <c r="D16" i="16" s="1"/>
  <c r="O33" i="15"/>
  <c r="E16" i="16" s="1"/>
  <c r="R33" i="15"/>
  <c r="H16" i="16" s="1"/>
  <c r="P33" i="12"/>
  <c r="F16" i="14" s="1"/>
  <c r="U33" i="15"/>
  <c r="M16" i="16" s="1"/>
  <c r="D7" i="17"/>
  <c r="W33" i="17"/>
  <c r="O16" i="18" s="1"/>
  <c r="V33" i="15"/>
  <c r="N16" i="16" s="1"/>
  <c r="X33" i="17"/>
  <c r="P16" i="18" s="1"/>
  <c r="R33" i="17"/>
  <c r="H16" i="18" s="1"/>
  <c r="R33" i="12"/>
  <c r="H16" i="14" s="1"/>
  <c r="W33" i="15"/>
  <c r="O16" i="16" s="1"/>
  <c r="D8" i="17"/>
  <c r="Z33" i="17"/>
  <c r="T16" i="18" s="1"/>
  <c r="T33" i="17"/>
  <c r="L16" i="18" s="1"/>
  <c r="X33" i="15"/>
  <c r="P16" i="16" s="1"/>
  <c r="U33" i="17"/>
  <c r="M16" i="18" s="1"/>
  <c r="T33" i="15"/>
  <c r="L16" i="16" s="1"/>
  <c r="D7" i="10"/>
  <c r="AA7" i="10" s="1"/>
  <c r="U5" i="11" s="1"/>
  <c r="U33" i="12"/>
  <c r="M16" i="14" s="1"/>
  <c r="Z33" i="15"/>
  <c r="T16" i="16" s="1"/>
  <c r="AB33" i="17"/>
  <c r="V16" i="18" s="1"/>
  <c r="V33" i="17"/>
  <c r="N16" i="18" s="1"/>
  <c r="O33" i="12"/>
  <c r="E16" i="14" s="1"/>
  <c r="O33" i="10"/>
  <c r="E16" i="11" s="1"/>
  <c r="T33" i="12"/>
  <c r="L16" i="14" s="1"/>
  <c r="P33" i="10"/>
  <c r="F16" i="11" s="1"/>
  <c r="D8" i="10"/>
  <c r="T8" i="10" s="1"/>
  <c r="V33" i="12"/>
  <c r="N16" i="14" s="1"/>
  <c r="AA33" i="15"/>
  <c r="U16" i="16" s="1"/>
  <c r="AC33" i="17"/>
  <c r="W16" i="18" s="1"/>
  <c r="AA33" i="17"/>
  <c r="U16" i="18" s="1"/>
  <c r="Q33" i="12"/>
  <c r="G16" i="14" s="1"/>
  <c r="W33" i="10"/>
  <c r="O16" i="11" s="1"/>
  <c r="W33" i="12"/>
  <c r="O16" i="14" s="1"/>
  <c r="X33" i="10"/>
  <c r="P16" i="11" s="1"/>
  <c r="T33" i="10"/>
  <c r="L16" i="11" s="1"/>
  <c r="V33" i="10"/>
  <c r="N16" i="11" s="1"/>
  <c r="AA33" i="12"/>
  <c r="U16" i="14" s="1"/>
  <c r="Z33" i="10"/>
  <c r="T16" i="11" s="1"/>
  <c r="AD33" i="12"/>
  <c r="X16" i="14" s="1"/>
  <c r="AB33" i="12"/>
  <c r="V16" i="14" s="1"/>
  <c r="AD33" i="15"/>
  <c r="X16" i="16" s="1"/>
  <c r="N33" i="10"/>
  <c r="D16" i="11" s="1"/>
  <c r="Q33" i="10"/>
  <c r="G16" i="11" s="1"/>
  <c r="Z33" i="12"/>
  <c r="T16" i="14" s="1"/>
  <c r="AC33" i="12"/>
  <c r="W16" i="14" s="1"/>
  <c r="AA33" i="10"/>
  <c r="U16" i="11" s="1"/>
  <c r="D7" i="15"/>
  <c r="Z7" i="15" s="1"/>
  <c r="AD7" i="15" s="1"/>
  <c r="X5" i="16" s="1"/>
  <c r="U6" i="12"/>
  <c r="W6" i="12"/>
  <c r="AA6" i="12"/>
  <c r="AC6" i="12"/>
  <c r="T8" i="15"/>
  <c r="U8" i="15" s="1"/>
  <c r="M6" i="16" s="1"/>
  <c r="W8" i="15"/>
  <c r="O6" i="16" s="1"/>
  <c r="Q8" i="15"/>
  <c r="G6" i="16" s="1"/>
  <c r="N8" i="15"/>
  <c r="Z8" i="15"/>
  <c r="AA11" i="17"/>
  <c r="AB11" i="17"/>
  <c r="Q13" i="17"/>
  <c r="Q5" i="17"/>
  <c r="AD6" i="17"/>
  <c r="AA6" i="17"/>
  <c r="O6" i="17"/>
  <c r="AD13" i="17"/>
  <c r="AD16" i="17" s="1"/>
  <c r="AA13" i="17"/>
  <c r="N16" i="17"/>
  <c r="O7" i="18"/>
  <c r="P14" i="10"/>
  <c r="O17" i="10"/>
  <c r="E8" i="11" s="1"/>
  <c r="N17" i="10"/>
  <c r="D8" i="11" s="1"/>
  <c r="O30" i="10"/>
  <c r="U30" i="12"/>
  <c r="V14" i="12"/>
  <c r="W14" i="12" s="1"/>
  <c r="X14" i="12" s="1"/>
  <c r="Z14" i="12" s="1"/>
  <c r="AA14" i="12" s="1"/>
  <c r="AB14" i="12" s="1"/>
  <c r="AC14" i="12" s="1"/>
  <c r="AD14" i="12" s="1"/>
  <c r="AD30" i="12" s="1"/>
  <c r="Q14" i="15"/>
  <c r="P30" i="15"/>
  <c r="N17" i="15"/>
  <c r="D8" i="16" s="1"/>
  <c r="O17" i="15"/>
  <c r="O30" i="15"/>
  <c r="T15" i="17"/>
  <c r="U15" i="17" s="1"/>
  <c r="V15" i="17" s="1"/>
  <c r="W15" i="17" s="1"/>
  <c r="T14" i="17"/>
  <c r="T17" i="17" s="1"/>
  <c r="Q30" i="17"/>
  <c r="Z16" i="17"/>
  <c r="T7" i="18" s="1"/>
  <c r="T43" i="18" s="1"/>
  <c r="V5" i="17"/>
  <c r="U5" i="17"/>
  <c r="P7" i="18"/>
  <c r="T16" i="17"/>
  <c r="L7" i="18" s="1"/>
  <c r="L43" i="18" s="1"/>
  <c r="N17" i="17"/>
  <c r="N30" i="17"/>
  <c r="U11" i="17"/>
  <c r="P12" i="17"/>
  <c r="P17" i="17" s="1"/>
  <c r="AD12" i="17"/>
  <c r="U13" i="17"/>
  <c r="AA12" i="17"/>
  <c r="AA5" i="17"/>
  <c r="O12" i="17"/>
  <c r="O17" i="17" s="1"/>
  <c r="P5" i="17"/>
  <c r="AD5" i="17"/>
  <c r="V11" i="17"/>
  <c r="V16" i="17" s="1"/>
  <c r="N7" i="18" s="1"/>
  <c r="U6" i="17"/>
  <c r="O13" i="17"/>
  <c r="O11" i="17"/>
  <c r="P11" i="17"/>
  <c r="P16" i="17" s="1"/>
  <c r="H7" i="18"/>
  <c r="N30" i="10"/>
  <c r="V12" i="10"/>
  <c r="AB12" i="10"/>
  <c r="W12" i="10"/>
  <c r="AD12" i="10"/>
  <c r="AC12" i="10"/>
  <c r="R12" i="10"/>
  <c r="P12" i="10"/>
  <c r="Q12" i="10"/>
  <c r="AA6" i="15"/>
  <c r="AB6" i="15"/>
  <c r="AB5" i="15"/>
  <c r="AD5" i="15"/>
  <c r="P5" i="15"/>
  <c r="T16" i="15"/>
  <c r="L7" i="16" s="1"/>
  <c r="L43" i="16" s="1"/>
  <c r="M43" i="16" s="1"/>
  <c r="U13" i="15"/>
  <c r="U16" i="15" s="1"/>
  <c r="M7" i="16" s="1"/>
  <c r="X13" i="15"/>
  <c r="AA13" i="15"/>
  <c r="Z16" i="15"/>
  <c r="T7" i="16" s="1"/>
  <c r="T43" i="16" s="1"/>
  <c r="U43" i="16" s="1"/>
  <c r="AB13" i="15"/>
  <c r="X11" i="15"/>
  <c r="V11" i="15"/>
  <c r="V16" i="15" s="1"/>
  <c r="N7" i="16" s="1"/>
  <c r="AA11" i="15"/>
  <c r="AB11" i="15"/>
  <c r="P11" i="15"/>
  <c r="P16" i="15" s="1"/>
  <c r="R13" i="15"/>
  <c r="R16" i="15" s="1"/>
  <c r="H7" i="16" s="1"/>
  <c r="R12" i="15"/>
  <c r="Q16" i="15"/>
  <c r="G7" i="16" s="1"/>
  <c r="O11" i="15"/>
  <c r="AC16" i="15"/>
  <c r="Q17" i="15"/>
  <c r="N16" i="15"/>
  <c r="D7" i="16" s="1"/>
  <c r="W16" i="15"/>
  <c r="O7" i="16" s="1"/>
  <c r="O13" i="15"/>
  <c r="Q5" i="12"/>
  <c r="O5" i="12"/>
  <c r="T16" i="12"/>
  <c r="L7" i="14" s="1"/>
  <c r="L43" i="14" s="1"/>
  <c r="M43" i="14" s="1"/>
  <c r="O13" i="12"/>
  <c r="O16" i="12" s="1"/>
  <c r="O6" i="12"/>
  <c r="R30" i="12"/>
  <c r="T30" i="12"/>
  <c r="N30" i="12"/>
  <c r="O17" i="12"/>
  <c r="T17" i="12"/>
  <c r="L8" i="14" s="1"/>
  <c r="Q11" i="12"/>
  <c r="Q12" i="12"/>
  <c r="Q17" i="12" s="1"/>
  <c r="N17" i="12"/>
  <c r="R12" i="12"/>
  <c r="R11" i="12"/>
  <c r="Z17" i="12"/>
  <c r="P17" i="12"/>
  <c r="P16" i="12"/>
  <c r="N16" i="12"/>
  <c r="Z16" i="12"/>
  <c r="AB24" i="12"/>
  <c r="AC24" i="12" s="1"/>
  <c r="AD24" i="12" s="1"/>
  <c r="Q30" i="12"/>
  <c r="V16" i="12"/>
  <c r="N7" i="14" s="1"/>
  <c r="Q13" i="12"/>
  <c r="R13" i="12"/>
  <c r="O30" i="12"/>
  <c r="R6" i="12"/>
  <c r="Q6" i="12"/>
  <c r="AB16" i="12"/>
  <c r="V7" i="14" s="1"/>
  <c r="AB30" i="12"/>
  <c r="U7" i="11"/>
  <c r="P13" i="10"/>
  <c r="R13" i="10"/>
  <c r="Q13" i="10"/>
  <c r="Q16" i="10" s="1"/>
  <c r="AD16" i="10"/>
  <c r="X7" i="11" s="1"/>
  <c r="Q5" i="10"/>
  <c r="Q18" i="6"/>
  <c r="O17" i="3"/>
  <c r="O28" i="3" s="1"/>
  <c r="R17" i="3"/>
  <c r="M18" i="6"/>
  <c r="L18" i="6"/>
  <c r="N33" i="3"/>
  <c r="D16" i="9" s="1"/>
  <c r="N30" i="3"/>
  <c r="V16" i="3"/>
  <c r="U24" i="3"/>
  <c r="V24" i="3" s="1"/>
  <c r="W24" i="3" s="1"/>
  <c r="X24" i="3" s="1"/>
  <c r="AA24" i="3" s="1"/>
  <c r="AB24" i="3" s="1"/>
  <c r="AC24" i="3" s="1"/>
  <c r="AD24" i="3" s="1"/>
  <c r="U16" i="3"/>
  <c r="Z16" i="3"/>
  <c r="T7" i="9" s="1"/>
  <c r="T43" i="9" s="1"/>
  <c r="AA16" i="3"/>
  <c r="Q17" i="3"/>
  <c r="P30" i="3"/>
  <c r="AC8" i="3"/>
  <c r="W6" i="9" s="1"/>
  <c r="R33" i="3"/>
  <c r="H16" i="9" s="1"/>
  <c r="O7" i="3"/>
  <c r="R8" i="3"/>
  <c r="H6" i="9" s="1"/>
  <c r="Q8" i="3"/>
  <c r="G6" i="9" s="1"/>
  <c r="U33" i="3"/>
  <c r="M16" i="9" s="1"/>
  <c r="P8" i="3"/>
  <c r="F6" i="9" s="1"/>
  <c r="W7" i="3"/>
  <c r="R7" i="3"/>
  <c r="P17" i="3"/>
  <c r="P28" i="3" s="1"/>
  <c r="O16" i="3"/>
  <c r="R16" i="3"/>
  <c r="Q16" i="3"/>
  <c r="N16" i="3"/>
  <c r="T16" i="3"/>
  <c r="W17" i="3"/>
  <c r="O8" i="9" s="1"/>
  <c r="W16" i="3"/>
  <c r="X16" i="3"/>
  <c r="T17" i="3"/>
  <c r="U17" i="3"/>
  <c r="P16" i="3"/>
  <c r="V17" i="3"/>
  <c r="N8" i="9" s="1"/>
  <c r="N43" i="9" s="1"/>
  <c r="X17" i="3"/>
  <c r="P8" i="9" s="1"/>
  <c r="AB7" i="3"/>
  <c r="U30" i="3"/>
  <c r="R30" i="3"/>
  <c r="Q30" i="3"/>
  <c r="V7" i="3"/>
  <c r="O30" i="3"/>
  <c r="P33" i="3"/>
  <c r="F16" i="9" s="1"/>
  <c r="T33" i="3"/>
  <c r="D8" i="3"/>
  <c r="U7" i="3"/>
  <c r="AA8" i="3"/>
  <c r="U6" i="9" s="1"/>
  <c r="Q33" i="3"/>
  <c r="G16" i="9" s="1"/>
  <c r="X7" i="3"/>
  <c r="AD8" i="3"/>
  <c r="X6" i="9" s="1"/>
  <c r="T8" i="3"/>
  <c r="L6" i="9" s="1"/>
  <c r="Z7" i="3"/>
  <c r="AD33" i="3"/>
  <c r="X16" i="9" s="1"/>
  <c r="U8" i="3"/>
  <c r="M6" i="9" s="1"/>
  <c r="T30" i="3"/>
  <c r="Z30" i="3"/>
  <c r="AB30" i="3"/>
  <c r="AD30" i="3"/>
  <c r="V30" i="3"/>
  <c r="AA30" i="3"/>
  <c r="W30" i="3"/>
  <c r="X30" i="3"/>
  <c r="AC30" i="3"/>
  <c r="T7" i="3"/>
  <c r="V8" i="3"/>
  <c r="N6" i="9" s="1"/>
  <c r="AA7" i="3"/>
  <c r="N8" i="3"/>
  <c r="D6" i="9" s="1"/>
  <c r="W33" i="3"/>
  <c r="O16" i="9" s="1"/>
  <c r="AB33" i="3"/>
  <c r="V16" i="9" s="1"/>
  <c r="O8" i="3"/>
  <c r="E6" i="9" s="1"/>
  <c r="X8" i="3"/>
  <c r="P6" i="9" s="1"/>
  <c r="AC7" i="3"/>
  <c r="Z33" i="3"/>
  <c r="T16" i="9" s="1"/>
  <c r="N7" i="3"/>
  <c r="Z8" i="3"/>
  <c r="T6" i="9" s="1"/>
  <c r="O33" i="3"/>
  <c r="E16" i="9" s="1"/>
  <c r="V33" i="3"/>
  <c r="N16" i="9" s="1"/>
  <c r="AA33" i="3"/>
  <c r="U16" i="9" s="1"/>
  <c r="W8" i="3"/>
  <c r="O6" i="9" s="1"/>
  <c r="X33" i="3"/>
  <c r="P16" i="9" s="1"/>
  <c r="AC33" i="3"/>
  <c r="W16" i="9" s="1"/>
  <c r="P7" i="3"/>
  <c r="AD7" i="3"/>
  <c r="AD16" i="3"/>
  <c r="AA17" i="3"/>
  <c r="U8" i="9" s="1"/>
  <c r="AC16" i="3"/>
  <c r="Z17" i="3"/>
  <c r="T8" i="9" s="1"/>
  <c r="AB17" i="3"/>
  <c r="V8" i="9" s="1"/>
  <c r="V43" i="9" s="1"/>
  <c r="AB16" i="3"/>
  <c r="AD17" i="3"/>
  <c r="X8" i="9" s="1"/>
  <c r="AC17" i="3"/>
  <c r="W8" i="9" s="1"/>
  <c r="N17" i="3"/>
  <c r="R5" i="7"/>
  <c r="R6" i="7" s="1"/>
  <c r="R7" i="7" s="1"/>
  <c r="R8" i="7" s="1"/>
  <c r="R9" i="7" s="1"/>
  <c r="R10" i="7" s="1"/>
  <c r="R11" i="7" s="1"/>
  <c r="R12" i="7" s="1"/>
  <c r="R13" i="7" s="1"/>
  <c r="R14" i="7" s="1"/>
  <c r="R15" i="7" s="1"/>
  <c r="R16" i="7" s="1"/>
  <c r="R17" i="7" s="1"/>
  <c r="R18" i="7" s="1"/>
  <c r="R19" i="7" s="1"/>
  <c r="R20" i="7" s="1"/>
  <c r="R21" i="7" s="1"/>
  <c r="R22" i="7" s="1"/>
  <c r="R23" i="7" s="1"/>
  <c r="R24" i="7" s="1"/>
  <c r="K8" i="7"/>
  <c r="K9" i="7" s="1"/>
  <c r="K10" i="7" s="1"/>
  <c r="K11" i="7" s="1"/>
  <c r="K12" i="7" s="1"/>
  <c r="K13" i="7" s="1"/>
  <c r="K14" i="7" s="1"/>
  <c r="K15" i="7" s="1"/>
  <c r="K16" i="7" s="1"/>
  <c r="K17" i="7" s="1"/>
  <c r="K18" i="7" s="1"/>
  <c r="K19" i="7" s="1"/>
  <c r="K20" i="7" s="1"/>
  <c r="K21" i="7" s="1"/>
  <c r="K22" i="7" s="1"/>
  <c r="K23" i="7" s="1"/>
  <c r="K24" i="7" s="1"/>
  <c r="C8" i="7"/>
  <c r="G8" i="7"/>
  <c r="G9" i="7" s="1"/>
  <c r="G10" i="7" s="1"/>
  <c r="G11" i="7" s="1"/>
  <c r="G12" i="7" s="1"/>
  <c r="G13" i="7" s="1"/>
  <c r="G14" i="7" s="1"/>
  <c r="G15" i="7" s="1"/>
  <c r="G16" i="7" s="1"/>
  <c r="G17" i="7" s="1"/>
  <c r="G18" i="7" s="1"/>
  <c r="G19" i="7" s="1"/>
  <c r="G20" i="7" s="1"/>
  <c r="G21" i="7" s="1"/>
  <c r="G22" i="7" s="1"/>
  <c r="G23" i="7" s="1"/>
  <c r="G24" i="7" s="1"/>
  <c r="AC24" i="17" l="1"/>
  <c r="AD24" i="17" s="1"/>
  <c r="AC16" i="17"/>
  <c r="AC29" i="17" s="1"/>
  <c r="AB16" i="17"/>
  <c r="V7" i="18" s="1"/>
  <c r="AC30" i="12"/>
  <c r="R28" i="3"/>
  <c r="D18" i="10"/>
  <c r="D7" i="9"/>
  <c r="N29" i="3"/>
  <c r="D8" i="9"/>
  <c r="N28" i="3"/>
  <c r="X7" i="17"/>
  <c r="X18" i="17" s="1"/>
  <c r="D18" i="17"/>
  <c r="R7" i="17"/>
  <c r="R18" i="17" s="1"/>
  <c r="R8" i="17"/>
  <c r="H6" i="18" s="1"/>
  <c r="X8" i="17"/>
  <c r="X15" i="17"/>
  <c r="Z15" i="17" s="1"/>
  <c r="AA15" i="17" s="1"/>
  <c r="AB15" i="17" s="1"/>
  <c r="R16" i="10"/>
  <c r="AB16" i="10"/>
  <c r="V7" i="11" s="1"/>
  <c r="P17" i="15"/>
  <c r="F8" i="16" s="1"/>
  <c r="F43" i="16" s="1"/>
  <c r="G43" i="16" s="1"/>
  <c r="H43" i="16" s="1"/>
  <c r="W16" i="10"/>
  <c r="AC16" i="10"/>
  <c r="AC29" i="10" s="1"/>
  <c r="N18" i="3"/>
  <c r="D10" i="9" s="1"/>
  <c r="P16" i="10"/>
  <c r="F7" i="11" s="1"/>
  <c r="U16" i="12"/>
  <c r="M7" i="14" s="1"/>
  <c r="M9" i="14" s="1"/>
  <c r="AA16" i="17"/>
  <c r="AA29" i="17" s="1"/>
  <c r="X16" i="15"/>
  <c r="X29" i="15" s="1"/>
  <c r="X16" i="10"/>
  <c r="P7" i="11" s="1"/>
  <c r="AB16" i="15"/>
  <c r="AA16" i="15"/>
  <c r="U7" i="16" s="1"/>
  <c r="T30" i="17"/>
  <c r="U14" i="17"/>
  <c r="Z7" i="17"/>
  <c r="P6" i="18"/>
  <c r="Z8" i="17"/>
  <c r="Z30" i="12"/>
  <c r="V30" i="12"/>
  <c r="W17" i="12"/>
  <c r="O8" i="14" s="1"/>
  <c r="AA17" i="12"/>
  <c r="AA28" i="12" s="1"/>
  <c r="N28" i="15"/>
  <c r="AA30" i="12"/>
  <c r="X30" i="12"/>
  <c r="T28" i="12"/>
  <c r="L44" i="14" s="1"/>
  <c r="L46" i="14" s="1"/>
  <c r="Q16" i="12"/>
  <c r="G7" i="14" s="1"/>
  <c r="Q46" i="3"/>
  <c r="Q57" i="3" s="1"/>
  <c r="Q48" i="3"/>
  <c r="Q59" i="3" s="1"/>
  <c r="Q43" i="3"/>
  <c r="Q54" i="3" s="1"/>
  <c r="Q45" i="3"/>
  <c r="Q56" i="3" s="1"/>
  <c r="Q41" i="3"/>
  <c r="Q52" i="3" s="1"/>
  <c r="Q50" i="3"/>
  <c r="Q61" i="3" s="1"/>
  <c r="Q42" i="3"/>
  <c r="Q53" i="3" s="1"/>
  <c r="Q49" i="3"/>
  <c r="Q60" i="3" s="1"/>
  <c r="Q47" i="3"/>
  <c r="Q58" i="3" s="1"/>
  <c r="Q44" i="3"/>
  <c r="Q55" i="3" s="1"/>
  <c r="U7" i="10"/>
  <c r="M5" i="11" s="1"/>
  <c r="O7" i="10"/>
  <c r="O46" i="10" s="1"/>
  <c r="O57" i="10" s="1"/>
  <c r="AA41" i="10"/>
  <c r="AA52" i="10" s="1"/>
  <c r="AA49" i="10"/>
  <c r="AA60" i="10" s="1"/>
  <c r="AA42" i="10"/>
  <c r="AA53" i="10" s="1"/>
  <c r="AA43" i="10"/>
  <c r="AA54" i="10" s="1"/>
  <c r="AB7" i="12"/>
  <c r="V5" i="14" s="1"/>
  <c r="AA45" i="10"/>
  <c r="AA56" i="10" s="1"/>
  <c r="AA47" i="10"/>
  <c r="AA58" i="10" s="1"/>
  <c r="T7" i="12"/>
  <c r="T50" i="12" s="1"/>
  <c r="T61" i="12" s="1"/>
  <c r="P7" i="12"/>
  <c r="F5" i="14" s="1"/>
  <c r="AB8" i="12"/>
  <c r="V6" i="14" s="1"/>
  <c r="V8" i="12"/>
  <c r="N6" i="14" s="1"/>
  <c r="N8" i="12"/>
  <c r="O8" i="12" s="1"/>
  <c r="E6" i="14" s="1"/>
  <c r="AA46" i="10"/>
  <c r="AA57" i="10" s="1"/>
  <c r="AA50" i="10"/>
  <c r="AA61" i="10" s="1"/>
  <c r="O28" i="10"/>
  <c r="AA48" i="10"/>
  <c r="AA59" i="10" s="1"/>
  <c r="Z7" i="12"/>
  <c r="Z50" i="12" s="1"/>
  <c r="Z61" i="12" s="1"/>
  <c r="U8" i="10"/>
  <c r="M6" i="11" s="1"/>
  <c r="T8" i="12"/>
  <c r="L6" i="14" s="1"/>
  <c r="N7" i="15"/>
  <c r="R7" i="15" s="1"/>
  <c r="H5" i="16" s="1"/>
  <c r="AA44" i="10"/>
  <c r="AA55" i="10" s="1"/>
  <c r="D9" i="16"/>
  <c r="Z7" i="10"/>
  <c r="Z43" i="10" s="1"/>
  <c r="Z54" i="10" s="1"/>
  <c r="T7" i="17"/>
  <c r="N7" i="10"/>
  <c r="N41" i="10" s="1"/>
  <c r="N52" i="10" s="1"/>
  <c r="N7" i="17"/>
  <c r="Q7" i="17" s="1"/>
  <c r="G5" i="18" s="1"/>
  <c r="D18" i="15"/>
  <c r="W7" i="15"/>
  <c r="O5" i="16" s="1"/>
  <c r="V29" i="15"/>
  <c r="AC7" i="15"/>
  <c r="W5" i="16" s="1"/>
  <c r="T7" i="10"/>
  <c r="T18" i="10" s="1"/>
  <c r="L10" i="11" s="1"/>
  <c r="T8" i="17"/>
  <c r="W8" i="17" s="1"/>
  <c r="O6" i="18" s="1"/>
  <c r="N8" i="17"/>
  <c r="P8" i="17" s="1"/>
  <c r="F6" i="18" s="1"/>
  <c r="O8" i="10"/>
  <c r="E6" i="11" s="1"/>
  <c r="T5" i="16"/>
  <c r="AA7" i="15"/>
  <c r="U5" i="16" s="1"/>
  <c r="AB7" i="15"/>
  <c r="V5" i="16" s="1"/>
  <c r="N8" i="10"/>
  <c r="Z8" i="10"/>
  <c r="AA8" i="10"/>
  <c r="U6" i="11" s="1"/>
  <c r="T7" i="15"/>
  <c r="T46" i="15" s="1"/>
  <c r="T57" i="15" s="1"/>
  <c r="Z8" i="12"/>
  <c r="AD8" i="12" s="1"/>
  <c r="X6" i="14" s="1"/>
  <c r="Q7" i="15"/>
  <c r="G5" i="16" s="1"/>
  <c r="V7" i="12"/>
  <c r="V50" i="12" s="1"/>
  <c r="V61" i="12" s="1"/>
  <c r="D18" i="12"/>
  <c r="P28" i="17"/>
  <c r="F8" i="18"/>
  <c r="F43" i="18" s="1"/>
  <c r="Q17" i="17"/>
  <c r="O28" i="17"/>
  <c r="E8" i="18"/>
  <c r="V8" i="15"/>
  <c r="N6" i="16" s="1"/>
  <c r="L6" i="16"/>
  <c r="X8" i="15"/>
  <c r="P6" i="16" s="1"/>
  <c r="L6" i="11"/>
  <c r="X8" i="10"/>
  <c r="P6" i="11" s="1"/>
  <c r="W8" i="10"/>
  <c r="O6" i="11" s="1"/>
  <c r="V8" i="10"/>
  <c r="N6" i="11" s="1"/>
  <c r="N28" i="17"/>
  <c r="D8" i="18"/>
  <c r="L9" i="14"/>
  <c r="P8" i="15"/>
  <c r="F6" i="16" s="1"/>
  <c r="D6" i="16"/>
  <c r="T28" i="17"/>
  <c r="L8" i="18"/>
  <c r="L9" i="18" s="1"/>
  <c r="T29" i="15"/>
  <c r="Z29" i="15"/>
  <c r="AD8" i="15"/>
  <c r="X6" i="16" s="1"/>
  <c r="T6" i="16"/>
  <c r="AB8" i="15"/>
  <c r="V6" i="16" s="1"/>
  <c r="AA8" i="15"/>
  <c r="U6" i="16" s="1"/>
  <c r="D7" i="18"/>
  <c r="W29" i="17"/>
  <c r="N29" i="17"/>
  <c r="Z29" i="17"/>
  <c r="U43" i="18"/>
  <c r="Q16" i="17"/>
  <c r="F7" i="18"/>
  <c r="AD29" i="17"/>
  <c r="X7" i="18"/>
  <c r="AB29" i="17"/>
  <c r="M43" i="18"/>
  <c r="Q14" i="10"/>
  <c r="P17" i="10"/>
  <c r="P28" i="10" s="1"/>
  <c r="P30" i="10"/>
  <c r="W30" i="12"/>
  <c r="Q28" i="15"/>
  <c r="G8" i="16"/>
  <c r="G9" i="16" s="1"/>
  <c r="O28" i="15"/>
  <c r="E8" i="16"/>
  <c r="R14" i="15"/>
  <c r="R17" i="15" s="1"/>
  <c r="Q30" i="15"/>
  <c r="R30" i="17"/>
  <c r="O16" i="17"/>
  <c r="R29" i="17"/>
  <c r="P29" i="17"/>
  <c r="T29" i="17"/>
  <c r="X29" i="17"/>
  <c r="V29" i="17"/>
  <c r="U16" i="17"/>
  <c r="M7" i="18" s="1"/>
  <c r="N28" i="10"/>
  <c r="F7" i="16"/>
  <c r="AC29" i="15"/>
  <c r="W7" i="16"/>
  <c r="D43" i="16"/>
  <c r="E43" i="16" s="1"/>
  <c r="P29" i="15"/>
  <c r="Q29" i="15"/>
  <c r="U29" i="15"/>
  <c r="R8" i="15"/>
  <c r="H6" i="16" s="1"/>
  <c r="O8" i="15"/>
  <c r="E6" i="16" s="1"/>
  <c r="R29" i="15"/>
  <c r="AD16" i="15"/>
  <c r="X7" i="16" s="1"/>
  <c r="Z49" i="15"/>
  <c r="Z60" i="15" s="1"/>
  <c r="Z45" i="15"/>
  <c r="Z56" i="15" s="1"/>
  <c r="Z41" i="15"/>
  <c r="Z52" i="15" s="1"/>
  <c r="Z48" i="15"/>
  <c r="Z59" i="15" s="1"/>
  <c r="Z44" i="15"/>
  <c r="Z55" i="15" s="1"/>
  <c r="Z18" i="15"/>
  <c r="T10" i="16" s="1"/>
  <c r="Z47" i="15"/>
  <c r="Z58" i="15" s="1"/>
  <c r="Z43" i="15"/>
  <c r="Z54" i="15" s="1"/>
  <c r="Z50" i="15"/>
  <c r="Z61" i="15" s="1"/>
  <c r="Z46" i="15"/>
  <c r="Z57" i="15" s="1"/>
  <c r="Z42" i="15"/>
  <c r="Z53" i="15" s="1"/>
  <c r="N29" i="15"/>
  <c r="W29" i="15"/>
  <c r="O16" i="15"/>
  <c r="E7" i="16" s="1"/>
  <c r="N41" i="12"/>
  <c r="N52" i="12" s="1"/>
  <c r="Q7" i="12"/>
  <c r="G5" i="14" s="1"/>
  <c r="N50" i="12"/>
  <c r="N61" i="12" s="1"/>
  <c r="T29" i="12"/>
  <c r="R17" i="12"/>
  <c r="H8" i="14" s="1"/>
  <c r="X17" i="12"/>
  <c r="X28" i="12" s="1"/>
  <c r="AA29" i="12"/>
  <c r="W16" i="12"/>
  <c r="O7" i="14" s="1"/>
  <c r="X16" i="12"/>
  <c r="P7" i="14" s="1"/>
  <c r="N42" i="12"/>
  <c r="N53" i="12" s="1"/>
  <c r="N46" i="12"/>
  <c r="N57" i="12" s="1"/>
  <c r="N47" i="12"/>
  <c r="N58" i="12" s="1"/>
  <c r="O7" i="12"/>
  <c r="O18" i="12" s="1"/>
  <c r="E10" i="14" s="1"/>
  <c r="N44" i="12"/>
  <c r="N55" i="12" s="1"/>
  <c r="R7" i="12"/>
  <c r="D5" i="14"/>
  <c r="N48" i="12"/>
  <c r="N59" i="12" s="1"/>
  <c r="N43" i="12"/>
  <c r="N54" i="12" s="1"/>
  <c r="N45" i="12"/>
  <c r="N56" i="12" s="1"/>
  <c r="V17" i="12"/>
  <c r="V28" i="12" s="1"/>
  <c r="P29" i="12"/>
  <c r="F7" i="14"/>
  <c r="AD29" i="12"/>
  <c r="X7" i="14"/>
  <c r="N29" i="12"/>
  <c r="D7" i="14"/>
  <c r="D43" i="14" s="1"/>
  <c r="E43" i="14" s="1"/>
  <c r="E7" i="14"/>
  <c r="R16" i="12"/>
  <c r="H7" i="14" s="1"/>
  <c r="Z29" i="12"/>
  <c r="T7" i="14"/>
  <c r="T43" i="14" s="1"/>
  <c r="U43" i="14" s="1"/>
  <c r="Z28" i="12"/>
  <c r="T8" i="14"/>
  <c r="U28" i="12"/>
  <c r="AD17" i="12"/>
  <c r="X8" i="14" s="1"/>
  <c r="N28" i="12"/>
  <c r="D8" i="14"/>
  <c r="P28" i="12"/>
  <c r="F8" i="14"/>
  <c r="Q28" i="12"/>
  <c r="G8" i="14"/>
  <c r="O28" i="12"/>
  <c r="E8" i="14"/>
  <c r="O29" i="12"/>
  <c r="N60" i="12"/>
  <c r="AC16" i="12"/>
  <c r="P30" i="12"/>
  <c r="N18" i="12"/>
  <c r="D10" i="14" s="1"/>
  <c r="V29" i="12"/>
  <c r="AB17" i="12"/>
  <c r="AB29" i="12"/>
  <c r="AC17" i="12"/>
  <c r="L16" i="9"/>
  <c r="E8" i="9"/>
  <c r="U29" i="10"/>
  <c r="AA29" i="10"/>
  <c r="T29" i="10"/>
  <c r="AA18" i="10"/>
  <c r="U10" i="11" s="1"/>
  <c r="M43" i="11"/>
  <c r="AD29" i="10"/>
  <c r="Z29" i="10"/>
  <c r="H7" i="11"/>
  <c r="V29" i="10"/>
  <c r="D7" i="11"/>
  <c r="G7" i="11"/>
  <c r="O29" i="10"/>
  <c r="E7" i="11"/>
  <c r="E9" i="11" s="1"/>
  <c r="U43" i="11"/>
  <c r="R29" i="10"/>
  <c r="Q29" i="10"/>
  <c r="N29" i="10"/>
  <c r="M5" i="9"/>
  <c r="U49" i="3"/>
  <c r="U60" i="3" s="1"/>
  <c r="U43" i="3"/>
  <c r="U54" i="3" s="1"/>
  <c r="U46" i="3"/>
  <c r="U57" i="3" s="1"/>
  <c r="U42" i="3"/>
  <c r="U53" i="3" s="1"/>
  <c r="U45" i="3"/>
  <c r="U56" i="3" s="1"/>
  <c r="U44" i="3"/>
  <c r="U55" i="3" s="1"/>
  <c r="U50" i="3"/>
  <c r="U61" i="3" s="1"/>
  <c r="U41" i="3"/>
  <c r="U52" i="3" s="1"/>
  <c r="U48" i="3"/>
  <c r="U59" i="3" s="1"/>
  <c r="U47" i="3"/>
  <c r="U58" i="3" s="1"/>
  <c r="V49" i="3"/>
  <c r="V60" i="3" s="1"/>
  <c r="V47" i="3"/>
  <c r="V58" i="3" s="1"/>
  <c r="V46" i="3"/>
  <c r="V57" i="3" s="1"/>
  <c r="V45" i="3"/>
  <c r="V56" i="3" s="1"/>
  <c r="V41" i="3"/>
  <c r="V52" i="3" s="1"/>
  <c r="V44" i="3"/>
  <c r="V55" i="3" s="1"/>
  <c r="V50" i="3"/>
  <c r="V61" i="3" s="1"/>
  <c r="V43" i="3"/>
  <c r="V54" i="3" s="1"/>
  <c r="V48" i="3"/>
  <c r="V59" i="3" s="1"/>
  <c r="V42" i="3"/>
  <c r="V53" i="3" s="1"/>
  <c r="O41" i="3"/>
  <c r="O52" i="3" s="1"/>
  <c r="O45" i="3"/>
  <c r="O56" i="3" s="1"/>
  <c r="O46" i="3"/>
  <c r="O57" i="3" s="1"/>
  <c r="O44" i="3"/>
  <c r="O55" i="3" s="1"/>
  <c r="O43" i="3"/>
  <c r="O54" i="3" s="1"/>
  <c r="O49" i="3"/>
  <c r="O60" i="3" s="1"/>
  <c r="O47" i="3"/>
  <c r="O58" i="3" s="1"/>
  <c r="O50" i="3"/>
  <c r="O61" i="3" s="1"/>
  <c r="O48" i="3"/>
  <c r="O59" i="3" s="1"/>
  <c r="O42" i="3"/>
  <c r="O53" i="3" s="1"/>
  <c r="D5" i="9"/>
  <c r="N45" i="3"/>
  <c r="N56" i="3" s="1"/>
  <c r="N42" i="3"/>
  <c r="N53" i="3" s="1"/>
  <c r="N50" i="3"/>
  <c r="N61" i="3" s="1"/>
  <c r="N43" i="3"/>
  <c r="N54" i="3" s="1"/>
  <c r="N46" i="3"/>
  <c r="N57" i="3" s="1"/>
  <c r="N44" i="3"/>
  <c r="N55" i="3" s="1"/>
  <c r="N49" i="3"/>
  <c r="N60" i="3" s="1"/>
  <c r="N48" i="3"/>
  <c r="N59" i="3" s="1"/>
  <c r="N47" i="3"/>
  <c r="N58" i="3" s="1"/>
  <c r="N41" i="3"/>
  <c r="N52" i="3" s="1"/>
  <c r="F5" i="9"/>
  <c r="P47" i="3"/>
  <c r="P58" i="3" s="1"/>
  <c r="P41" i="3"/>
  <c r="P52" i="3" s="1"/>
  <c r="P48" i="3"/>
  <c r="P59" i="3" s="1"/>
  <c r="P42" i="3"/>
  <c r="P53" i="3" s="1"/>
  <c r="P46" i="3"/>
  <c r="P57" i="3" s="1"/>
  <c r="P44" i="3"/>
  <c r="P55" i="3" s="1"/>
  <c r="P43" i="3"/>
  <c r="P54" i="3" s="1"/>
  <c r="P45" i="3"/>
  <c r="P56" i="3" s="1"/>
  <c r="P49" i="3"/>
  <c r="P60" i="3" s="1"/>
  <c r="P50" i="3"/>
  <c r="P61" i="3" s="1"/>
  <c r="Z45" i="3"/>
  <c r="Z56" i="3" s="1"/>
  <c r="Z48" i="3"/>
  <c r="Z59" i="3" s="1"/>
  <c r="Z44" i="3"/>
  <c r="Z55" i="3" s="1"/>
  <c r="Z50" i="3"/>
  <c r="Z61" i="3" s="1"/>
  <c r="Z47" i="3"/>
  <c r="Z58" i="3" s="1"/>
  <c r="Z41" i="3"/>
  <c r="Z52" i="3" s="1"/>
  <c r="Z42" i="3"/>
  <c r="Z53" i="3" s="1"/>
  <c r="Z46" i="3"/>
  <c r="Z57" i="3" s="1"/>
  <c r="Z43" i="3"/>
  <c r="Z54" i="3" s="1"/>
  <c r="Z49" i="3"/>
  <c r="Z60" i="3" s="1"/>
  <c r="X44" i="3"/>
  <c r="X55" i="3" s="1"/>
  <c r="X50" i="3"/>
  <c r="X61" i="3" s="1"/>
  <c r="X48" i="3"/>
  <c r="X59" i="3" s="1"/>
  <c r="X47" i="3"/>
  <c r="X58" i="3" s="1"/>
  <c r="X41" i="3"/>
  <c r="X52" i="3" s="1"/>
  <c r="X46" i="3"/>
  <c r="X57" i="3" s="1"/>
  <c r="X43" i="3"/>
  <c r="X54" i="3" s="1"/>
  <c r="X42" i="3"/>
  <c r="X53" i="3" s="1"/>
  <c r="X45" i="3"/>
  <c r="X56" i="3" s="1"/>
  <c r="X49" i="3"/>
  <c r="X60" i="3" s="1"/>
  <c r="W44" i="3"/>
  <c r="W55" i="3" s="1"/>
  <c r="W50" i="3"/>
  <c r="W61" i="3" s="1"/>
  <c r="W49" i="3"/>
  <c r="W60" i="3" s="1"/>
  <c r="W46" i="3"/>
  <c r="W57" i="3" s="1"/>
  <c r="W41" i="3"/>
  <c r="W52" i="3" s="1"/>
  <c r="W47" i="3"/>
  <c r="W58" i="3" s="1"/>
  <c r="W45" i="3"/>
  <c r="W56" i="3" s="1"/>
  <c r="W43" i="3"/>
  <c r="W54" i="3" s="1"/>
  <c r="W42" i="3"/>
  <c r="W53" i="3" s="1"/>
  <c r="W48" i="3"/>
  <c r="W59" i="3" s="1"/>
  <c r="AC42" i="3"/>
  <c r="AC53" i="3" s="1"/>
  <c r="AC46" i="3"/>
  <c r="AC57" i="3" s="1"/>
  <c r="AC44" i="3"/>
  <c r="AC55" i="3" s="1"/>
  <c r="AC50" i="3"/>
  <c r="AC61" i="3" s="1"/>
  <c r="AC41" i="3"/>
  <c r="AC52" i="3" s="1"/>
  <c r="AC49" i="3"/>
  <c r="AC60" i="3" s="1"/>
  <c r="AC43" i="3"/>
  <c r="AC54" i="3" s="1"/>
  <c r="AC48" i="3"/>
  <c r="AC59" i="3" s="1"/>
  <c r="AC47" i="3"/>
  <c r="AC58" i="3" s="1"/>
  <c r="AC45" i="3"/>
  <c r="AC56" i="3" s="1"/>
  <c r="AB46" i="3"/>
  <c r="AB57" i="3" s="1"/>
  <c r="AB42" i="3"/>
  <c r="AB53" i="3" s="1"/>
  <c r="AB45" i="3"/>
  <c r="AB56" i="3" s="1"/>
  <c r="AB41" i="3"/>
  <c r="AB52" i="3" s="1"/>
  <c r="AB49" i="3"/>
  <c r="AB60" i="3" s="1"/>
  <c r="AB48" i="3"/>
  <c r="AB59" i="3" s="1"/>
  <c r="AB43" i="3"/>
  <c r="AB54" i="3" s="1"/>
  <c r="AB47" i="3"/>
  <c r="AB58" i="3" s="1"/>
  <c r="AB44" i="3"/>
  <c r="AB55" i="3" s="1"/>
  <c r="AB50" i="3"/>
  <c r="AB61" i="3" s="1"/>
  <c r="P18" i="3"/>
  <c r="F10" i="9" s="1"/>
  <c r="T48" i="3"/>
  <c r="T59" i="3" s="1"/>
  <c r="T43" i="3"/>
  <c r="T54" i="3" s="1"/>
  <c r="T46" i="3"/>
  <c r="T57" i="3" s="1"/>
  <c r="T42" i="3"/>
  <c r="T53" i="3" s="1"/>
  <c r="T45" i="3"/>
  <c r="T56" i="3" s="1"/>
  <c r="T44" i="3"/>
  <c r="T55" i="3" s="1"/>
  <c r="T50" i="3"/>
  <c r="T61" i="3" s="1"/>
  <c r="T49" i="3"/>
  <c r="T60" i="3" s="1"/>
  <c r="T41" i="3"/>
  <c r="T52" i="3" s="1"/>
  <c r="T47" i="3"/>
  <c r="T58" i="3" s="1"/>
  <c r="AD47" i="3"/>
  <c r="AD58" i="3" s="1"/>
  <c r="AD50" i="3"/>
  <c r="AD61" i="3" s="1"/>
  <c r="AD44" i="3"/>
  <c r="AD55" i="3" s="1"/>
  <c r="AD49" i="3"/>
  <c r="AD60" i="3" s="1"/>
  <c r="AD42" i="3"/>
  <c r="AD53" i="3" s="1"/>
  <c r="AD46" i="3"/>
  <c r="AD57" i="3" s="1"/>
  <c r="AD43" i="3"/>
  <c r="AD54" i="3" s="1"/>
  <c r="AD48" i="3"/>
  <c r="AD59" i="3" s="1"/>
  <c r="AD45" i="3"/>
  <c r="AD56" i="3" s="1"/>
  <c r="AD41" i="3"/>
  <c r="AD52" i="3" s="1"/>
  <c r="H5" i="9"/>
  <c r="R49" i="3"/>
  <c r="R60" i="3" s="1"/>
  <c r="R50" i="3"/>
  <c r="R61" i="3" s="1"/>
  <c r="R48" i="3"/>
  <c r="R59" i="3" s="1"/>
  <c r="R42" i="3"/>
  <c r="R53" i="3" s="1"/>
  <c r="R46" i="3"/>
  <c r="R57" i="3" s="1"/>
  <c r="R47" i="3"/>
  <c r="R58" i="3" s="1"/>
  <c r="R43" i="3"/>
  <c r="R54" i="3" s="1"/>
  <c r="R41" i="3"/>
  <c r="R52" i="3" s="1"/>
  <c r="R44" i="3"/>
  <c r="R55" i="3" s="1"/>
  <c r="R45" i="3"/>
  <c r="R56" i="3" s="1"/>
  <c r="U5" i="9"/>
  <c r="AA45" i="3"/>
  <c r="AA56" i="3" s="1"/>
  <c r="AA50" i="3"/>
  <c r="AA61" i="3" s="1"/>
  <c r="AA49" i="3"/>
  <c r="AA60" i="3" s="1"/>
  <c r="AA48" i="3"/>
  <c r="AA59" i="3" s="1"/>
  <c r="AA41" i="3"/>
  <c r="AA52" i="3" s="1"/>
  <c r="AA47" i="3"/>
  <c r="AA58" i="3" s="1"/>
  <c r="AA43" i="3"/>
  <c r="AA54" i="3" s="1"/>
  <c r="AA42" i="3"/>
  <c r="AA53" i="3" s="1"/>
  <c r="AA44" i="3"/>
  <c r="AA55" i="3" s="1"/>
  <c r="AA46" i="3"/>
  <c r="AA57" i="3" s="1"/>
  <c r="P7" i="9"/>
  <c r="P9" i="9" s="1"/>
  <c r="O7" i="9"/>
  <c r="O9" i="9" s="1"/>
  <c r="N7" i="9"/>
  <c r="N9" i="9" s="1"/>
  <c r="O43" i="9"/>
  <c r="P43" i="9" s="1"/>
  <c r="W43" i="9"/>
  <c r="U43" i="9"/>
  <c r="T9" i="9"/>
  <c r="T18" i="3"/>
  <c r="L10" i="9" s="1"/>
  <c r="L5" i="9"/>
  <c r="T5" i="9"/>
  <c r="Z18" i="3"/>
  <c r="T10" i="9" s="1"/>
  <c r="H8" i="9"/>
  <c r="T28" i="3"/>
  <c r="L8" i="9"/>
  <c r="T29" i="3"/>
  <c r="L7" i="9"/>
  <c r="L43" i="9" s="1"/>
  <c r="U28" i="3"/>
  <c r="M8" i="9"/>
  <c r="AA29" i="3"/>
  <c r="AA18" i="3"/>
  <c r="U10" i="9" s="1"/>
  <c r="U7" i="9"/>
  <c r="U9" i="9" s="1"/>
  <c r="AD29" i="3"/>
  <c r="X7" i="9"/>
  <c r="X9" i="9" s="1"/>
  <c r="AC29" i="3"/>
  <c r="W7" i="9"/>
  <c r="W9" i="9" s="1"/>
  <c r="AB29" i="3"/>
  <c r="V7" i="9"/>
  <c r="V9" i="9" s="1"/>
  <c r="X5" i="9"/>
  <c r="AD18" i="3"/>
  <c r="X10" i="9" s="1"/>
  <c r="W5" i="9"/>
  <c r="AC18" i="3"/>
  <c r="W10" i="9" s="1"/>
  <c r="AB18" i="3"/>
  <c r="V10" i="9" s="1"/>
  <c r="V5" i="9"/>
  <c r="X18" i="3"/>
  <c r="P10" i="9" s="1"/>
  <c r="P5" i="9"/>
  <c r="U29" i="3"/>
  <c r="M7" i="9"/>
  <c r="U18" i="3"/>
  <c r="M10" i="9" s="1"/>
  <c r="W18" i="3"/>
  <c r="O10" i="9" s="1"/>
  <c r="O5" i="9"/>
  <c r="V18" i="3"/>
  <c r="N10" i="9" s="1"/>
  <c r="N5" i="9"/>
  <c r="Z29" i="3"/>
  <c r="X29" i="3"/>
  <c r="W29" i="3"/>
  <c r="Z28" i="3"/>
  <c r="T44" i="9" s="1"/>
  <c r="V29" i="3"/>
  <c r="W28" i="3"/>
  <c r="AB28" i="3"/>
  <c r="V44" i="9" s="1"/>
  <c r="AD28" i="3"/>
  <c r="AA28" i="3"/>
  <c r="X28" i="3"/>
  <c r="R29" i="3"/>
  <c r="H7" i="9"/>
  <c r="O18" i="3"/>
  <c r="E10" i="9" s="1"/>
  <c r="E5" i="9"/>
  <c r="AC28" i="3"/>
  <c r="Q29" i="3"/>
  <c r="G7" i="9"/>
  <c r="V28" i="3"/>
  <c r="N44" i="9" s="1"/>
  <c r="O29" i="3"/>
  <c r="O31" i="3" s="1"/>
  <c r="E14" i="9" s="1"/>
  <c r="E7" i="9"/>
  <c r="P29" i="3"/>
  <c r="F7" i="9"/>
  <c r="F8" i="9"/>
  <c r="Q28" i="3"/>
  <c r="G8" i="9"/>
  <c r="Q18" i="3"/>
  <c r="G10" i="9" s="1"/>
  <c r="R18" i="3"/>
  <c r="H10" i="9" s="1"/>
  <c r="C9" i="7"/>
  <c r="C10" i="7" s="1"/>
  <c r="C11" i="7" s="1"/>
  <c r="C12" i="7" s="1"/>
  <c r="C13" i="7" s="1"/>
  <c r="C14" i="7" s="1"/>
  <c r="C15" i="7" s="1"/>
  <c r="C16" i="7" s="1"/>
  <c r="C17" i="7" s="1"/>
  <c r="C18" i="7" s="1"/>
  <c r="C19" i="7" s="1"/>
  <c r="C20" i="7" s="1"/>
  <c r="C21" i="7" s="1"/>
  <c r="C22" i="7" s="1"/>
  <c r="C23" i="7" s="1"/>
  <c r="C24" i="7" s="1"/>
  <c r="AD15" i="17" l="1"/>
  <c r="AC15" i="17"/>
  <c r="W7" i="18"/>
  <c r="P5" i="18"/>
  <c r="X29" i="10"/>
  <c r="O43" i="10"/>
  <c r="O54" i="10" s="1"/>
  <c r="O47" i="10"/>
  <c r="O58" i="10" s="1"/>
  <c r="R34" i="3"/>
  <c r="N31" i="3"/>
  <c r="D14" i="9" s="1"/>
  <c r="D9" i="9"/>
  <c r="D43" i="9"/>
  <c r="D44" i="9" s="1"/>
  <c r="D46" i="9" s="1"/>
  <c r="U44" i="10"/>
  <c r="U55" i="10" s="1"/>
  <c r="O42" i="10"/>
  <c r="O53" i="10" s="1"/>
  <c r="U46" i="10"/>
  <c r="U57" i="10" s="1"/>
  <c r="O45" i="10"/>
  <c r="O56" i="10" s="1"/>
  <c r="U42" i="10"/>
  <c r="U53" i="10" s="1"/>
  <c r="L5" i="18"/>
  <c r="W7" i="17"/>
  <c r="T5" i="18"/>
  <c r="AC7" i="17"/>
  <c r="AC47" i="17" s="1"/>
  <c r="AC58" i="17" s="1"/>
  <c r="H5" i="18"/>
  <c r="T6" i="18"/>
  <c r="AC8" i="17"/>
  <c r="W6" i="18" s="1"/>
  <c r="P28" i="15"/>
  <c r="P34" i="15" s="1"/>
  <c r="P35" i="15" s="1"/>
  <c r="F18" i="16" s="1"/>
  <c r="D5" i="11"/>
  <c r="P29" i="10"/>
  <c r="Z47" i="17"/>
  <c r="Z58" i="17" s="1"/>
  <c r="Z18" i="17"/>
  <c r="T10" i="18" s="1"/>
  <c r="Z50" i="17"/>
  <c r="Z61" i="17" s="1"/>
  <c r="Z42" i="17"/>
  <c r="Z53" i="17" s="1"/>
  <c r="Z46" i="17"/>
  <c r="Z57" i="17" s="1"/>
  <c r="Z49" i="17"/>
  <c r="Z60" i="17" s="1"/>
  <c r="T32" i="12"/>
  <c r="L15" i="14" s="1"/>
  <c r="AB29" i="10"/>
  <c r="U8" i="14"/>
  <c r="U9" i="14" s="1"/>
  <c r="F9" i="16"/>
  <c r="W28" i="12"/>
  <c r="W7" i="11"/>
  <c r="AA29" i="15"/>
  <c r="P7" i="16"/>
  <c r="U7" i="18"/>
  <c r="AA8" i="17"/>
  <c r="U6" i="18" s="1"/>
  <c r="AB8" i="17"/>
  <c r="V6" i="18" s="1"/>
  <c r="AD8" i="17"/>
  <c r="X6" i="18" s="1"/>
  <c r="L44" i="18"/>
  <c r="L46" i="18" s="1"/>
  <c r="L47" i="18" s="1"/>
  <c r="T32" i="17"/>
  <c r="L15" i="18" s="1"/>
  <c r="U29" i="12"/>
  <c r="U31" i="12" s="1"/>
  <c r="M14" i="14" s="1"/>
  <c r="N32" i="15"/>
  <c r="D15" i="16" s="1"/>
  <c r="V7" i="16"/>
  <c r="AB29" i="15"/>
  <c r="Q29" i="12"/>
  <c r="Q36" i="12" s="1"/>
  <c r="G19" i="14" s="1"/>
  <c r="AA7" i="17"/>
  <c r="U5" i="18" s="1"/>
  <c r="AB7" i="17"/>
  <c r="V5" i="18" s="1"/>
  <c r="Z44" i="17"/>
  <c r="Z55" i="17" s="1"/>
  <c r="Z48" i="17"/>
  <c r="Z59" i="17" s="1"/>
  <c r="AD7" i="17"/>
  <c r="X5" i="18" s="1"/>
  <c r="Z41" i="17"/>
  <c r="Z52" i="17" s="1"/>
  <c r="Z45" i="17"/>
  <c r="Z56" i="17" s="1"/>
  <c r="Z43" i="17"/>
  <c r="Z54" i="17" s="1"/>
  <c r="O8" i="17"/>
  <c r="E6" i="18" s="1"/>
  <c r="Q8" i="12"/>
  <c r="G6" i="14" s="1"/>
  <c r="G9" i="14"/>
  <c r="U30" i="17"/>
  <c r="V14" i="17"/>
  <c r="W14" i="17" s="1"/>
  <c r="W17" i="17" s="1"/>
  <c r="U17" i="17"/>
  <c r="G44" i="16"/>
  <c r="G46" i="16" s="1"/>
  <c r="AA31" i="12"/>
  <c r="U14" i="14" s="1"/>
  <c r="O32" i="10"/>
  <c r="E15" i="11" s="1"/>
  <c r="Z43" i="12"/>
  <c r="Z54" i="12" s="1"/>
  <c r="Z47" i="12"/>
  <c r="Z58" i="12" s="1"/>
  <c r="N44" i="10"/>
  <c r="N55" i="10" s="1"/>
  <c r="O44" i="10"/>
  <c r="O55" i="10" s="1"/>
  <c r="AB44" i="12"/>
  <c r="AB55" i="12" s="1"/>
  <c r="AB48" i="12"/>
  <c r="AB59" i="12" s="1"/>
  <c r="AB45" i="12"/>
  <c r="AB56" i="12" s="1"/>
  <c r="AB49" i="12"/>
  <c r="AB60" i="12" s="1"/>
  <c r="O50" i="10"/>
  <c r="O61" i="10" s="1"/>
  <c r="O48" i="10"/>
  <c r="O59" i="10" s="1"/>
  <c r="O49" i="10"/>
  <c r="O60" i="10" s="1"/>
  <c r="O18" i="10"/>
  <c r="E10" i="11" s="1"/>
  <c r="AB43" i="12"/>
  <c r="AB54" i="12" s="1"/>
  <c r="Z48" i="10"/>
  <c r="Z59" i="10" s="1"/>
  <c r="AB42" i="12"/>
  <c r="AB53" i="12" s="1"/>
  <c r="AB46" i="12"/>
  <c r="AB57" i="12" s="1"/>
  <c r="P43" i="12"/>
  <c r="P54" i="12" s="1"/>
  <c r="P44" i="12"/>
  <c r="P55" i="12" s="1"/>
  <c r="U47" i="10"/>
  <c r="U58" i="10" s="1"/>
  <c r="P45" i="12"/>
  <c r="P56" i="12" s="1"/>
  <c r="T5" i="14"/>
  <c r="U18" i="10"/>
  <c r="M10" i="11" s="1"/>
  <c r="P46" i="12"/>
  <c r="P57" i="12" s="1"/>
  <c r="P50" i="12"/>
  <c r="P61" i="12" s="1"/>
  <c r="AB18" i="12"/>
  <c r="V10" i="14" s="1"/>
  <c r="AB41" i="12"/>
  <c r="AB52" i="12" s="1"/>
  <c r="W7" i="12"/>
  <c r="W45" i="12" s="1"/>
  <c r="W56" i="12" s="1"/>
  <c r="AB47" i="12"/>
  <c r="AB58" i="12" s="1"/>
  <c r="X7" i="12"/>
  <c r="X48" i="12" s="1"/>
  <c r="X59" i="12" s="1"/>
  <c r="P49" i="12"/>
  <c r="P60" i="12" s="1"/>
  <c r="AC7" i="12"/>
  <c r="AC45" i="12" s="1"/>
  <c r="AC56" i="12" s="1"/>
  <c r="AD7" i="12"/>
  <c r="X5" i="14" s="1"/>
  <c r="U50" i="10"/>
  <c r="U61" i="10" s="1"/>
  <c r="Q49" i="12"/>
  <c r="Q60" i="12" s="1"/>
  <c r="Q42" i="12"/>
  <c r="Q53" i="12" s="1"/>
  <c r="Q46" i="12"/>
  <c r="Q57" i="12" s="1"/>
  <c r="AD7" i="10"/>
  <c r="AD41" i="10" s="1"/>
  <c r="AD52" i="10" s="1"/>
  <c r="AC7" i="10"/>
  <c r="AC18" i="10" s="1"/>
  <c r="W10" i="11" s="1"/>
  <c r="U45" i="10"/>
  <c r="U56" i="10" s="1"/>
  <c r="U48" i="10"/>
  <c r="U59" i="10" s="1"/>
  <c r="T49" i="10"/>
  <c r="T60" i="10" s="1"/>
  <c r="U49" i="10"/>
  <c r="U60" i="10" s="1"/>
  <c r="U41" i="10"/>
  <c r="U52" i="10" s="1"/>
  <c r="U43" i="10"/>
  <c r="U54" i="10" s="1"/>
  <c r="T18" i="12"/>
  <c r="L10" i="14" s="1"/>
  <c r="T48" i="17"/>
  <c r="T59" i="17" s="1"/>
  <c r="T45" i="12"/>
  <c r="T56" i="12" s="1"/>
  <c r="T41" i="17"/>
  <c r="T52" i="17" s="1"/>
  <c r="T41" i="12"/>
  <c r="T52" i="12" s="1"/>
  <c r="Z48" i="12"/>
  <c r="Z59" i="12" s="1"/>
  <c r="P18" i="12"/>
  <c r="F10" i="14" s="1"/>
  <c r="T47" i="12"/>
  <c r="T58" i="12" s="1"/>
  <c r="U7" i="12"/>
  <c r="U41" i="12" s="1"/>
  <c r="U52" i="12" s="1"/>
  <c r="P47" i="12"/>
  <c r="P58" i="12" s="1"/>
  <c r="Z18" i="12"/>
  <c r="T10" i="14" s="1"/>
  <c r="P41" i="12"/>
  <c r="P52" i="12" s="1"/>
  <c r="T44" i="12"/>
  <c r="T55" i="12" s="1"/>
  <c r="AB7" i="10"/>
  <c r="AB48" i="10" s="1"/>
  <c r="AB59" i="10" s="1"/>
  <c r="P48" i="12"/>
  <c r="P59" i="12" s="1"/>
  <c r="N43" i="15"/>
  <c r="N54" i="15" s="1"/>
  <c r="P42" i="12"/>
  <c r="P53" i="12" s="1"/>
  <c r="N47" i="15"/>
  <c r="N58" i="15" s="1"/>
  <c r="AB41" i="15"/>
  <c r="AB52" i="15" s="1"/>
  <c r="N48" i="15"/>
  <c r="N59" i="15" s="1"/>
  <c r="U8" i="12"/>
  <c r="M6" i="14" s="1"/>
  <c r="AB47" i="15"/>
  <c r="AB58" i="15" s="1"/>
  <c r="W8" i="12"/>
  <c r="O6" i="14" s="1"/>
  <c r="X8" i="12"/>
  <c r="P6" i="14" s="1"/>
  <c r="E5" i="11"/>
  <c r="O41" i="10"/>
  <c r="O52" i="10" s="1"/>
  <c r="AB50" i="12"/>
  <c r="AB61" i="12" s="1"/>
  <c r="T46" i="10"/>
  <c r="T57" i="10" s="1"/>
  <c r="L5" i="14"/>
  <c r="R8" i="12"/>
  <c r="H6" i="14" s="1"/>
  <c r="T48" i="12"/>
  <c r="T59" i="12" s="1"/>
  <c r="T43" i="10"/>
  <c r="T54" i="10" s="1"/>
  <c r="T43" i="12"/>
  <c r="T54" i="12" s="1"/>
  <c r="T44" i="10"/>
  <c r="T55" i="10" s="1"/>
  <c r="X7" i="10"/>
  <c r="X50" i="10" s="1"/>
  <c r="X61" i="10" s="1"/>
  <c r="V7" i="10"/>
  <c r="V47" i="10" s="1"/>
  <c r="V58" i="10" s="1"/>
  <c r="T42" i="10"/>
  <c r="T53" i="10" s="1"/>
  <c r="W7" i="10"/>
  <c r="W50" i="10" s="1"/>
  <c r="W61" i="10" s="1"/>
  <c r="T42" i="12"/>
  <c r="T53" i="12" s="1"/>
  <c r="T50" i="10"/>
  <c r="T61" i="10" s="1"/>
  <c r="T49" i="12"/>
  <c r="T60" i="12" s="1"/>
  <c r="T46" i="12"/>
  <c r="T57" i="12" s="1"/>
  <c r="N18" i="15"/>
  <c r="D10" i="16" s="1"/>
  <c r="U7" i="17"/>
  <c r="M5" i="18" s="1"/>
  <c r="AA8" i="12"/>
  <c r="U6" i="14" s="1"/>
  <c r="N44" i="15"/>
  <c r="N55" i="15" s="1"/>
  <c r="T6" i="14"/>
  <c r="D6" i="14"/>
  <c r="Z44" i="10"/>
  <c r="Z55" i="10" s="1"/>
  <c r="V7" i="17"/>
  <c r="N5" i="18" s="1"/>
  <c r="Q45" i="17"/>
  <c r="Q56" i="17" s="1"/>
  <c r="Z41" i="10"/>
  <c r="Z52" i="10" s="1"/>
  <c r="AB45" i="15"/>
  <c r="AB56" i="15" s="1"/>
  <c r="N41" i="17"/>
  <c r="N52" i="17" s="1"/>
  <c r="T45" i="17"/>
  <c r="T56" i="17" s="1"/>
  <c r="Q49" i="17"/>
  <c r="Q60" i="17" s="1"/>
  <c r="N18" i="17"/>
  <c r="D10" i="18" s="1"/>
  <c r="Z42" i="10"/>
  <c r="Z53" i="10" s="1"/>
  <c r="N45" i="10"/>
  <c r="N56" i="10" s="1"/>
  <c r="AB50" i="15"/>
  <c r="AB61" i="15" s="1"/>
  <c r="N45" i="17"/>
  <c r="N56" i="17" s="1"/>
  <c r="T49" i="17"/>
  <c r="T60" i="17" s="1"/>
  <c r="Q42" i="17"/>
  <c r="Q53" i="17" s="1"/>
  <c r="D9" i="18"/>
  <c r="T42" i="15"/>
  <c r="T53" i="15" s="1"/>
  <c r="P7" i="10"/>
  <c r="P18" i="10" s="1"/>
  <c r="F10" i="11" s="1"/>
  <c r="AB43" i="15"/>
  <c r="AB54" i="15" s="1"/>
  <c r="N49" i="17"/>
  <c r="N60" i="17" s="1"/>
  <c r="T43" i="17"/>
  <c r="T54" i="17" s="1"/>
  <c r="AC42" i="17"/>
  <c r="AC53" i="17" s="1"/>
  <c r="Q46" i="17"/>
  <c r="Q57" i="17" s="1"/>
  <c r="AA7" i="12"/>
  <c r="U5" i="14" s="1"/>
  <c r="N42" i="10"/>
  <c r="N53" i="10" s="1"/>
  <c r="T34" i="12"/>
  <c r="T35" i="12" s="1"/>
  <c r="L18" i="14" s="1"/>
  <c r="Q7" i="10"/>
  <c r="Q43" i="10" s="1"/>
  <c r="Q54" i="10" s="1"/>
  <c r="T41" i="15"/>
  <c r="T52" i="15" s="1"/>
  <c r="T42" i="17"/>
  <c r="T53" i="17" s="1"/>
  <c r="Q44" i="17"/>
  <c r="Q55" i="17" s="1"/>
  <c r="N18" i="10"/>
  <c r="D10" i="11" s="1"/>
  <c r="N49" i="10"/>
  <c r="N60" i="10" s="1"/>
  <c r="T46" i="17"/>
  <c r="T57" i="17" s="1"/>
  <c r="Q48" i="17"/>
  <c r="Q59" i="17" s="1"/>
  <c r="Z45" i="10"/>
  <c r="Z56" i="10" s="1"/>
  <c r="Z47" i="10"/>
  <c r="Z58" i="10" s="1"/>
  <c r="N50" i="10"/>
  <c r="N61" i="10" s="1"/>
  <c r="T50" i="17"/>
  <c r="T61" i="17" s="1"/>
  <c r="Q41" i="17"/>
  <c r="Q52" i="17" s="1"/>
  <c r="T5" i="11"/>
  <c r="N42" i="17"/>
  <c r="N53" i="17" s="1"/>
  <c r="T47" i="17"/>
  <c r="T58" i="17" s="1"/>
  <c r="Q50" i="17"/>
  <c r="Q61" i="17" s="1"/>
  <c r="AB18" i="15"/>
  <c r="V10" i="16" s="1"/>
  <c r="N46" i="17"/>
  <c r="N57" i="17" s="1"/>
  <c r="Q43" i="17"/>
  <c r="Q54" i="17" s="1"/>
  <c r="D5" i="18"/>
  <c r="AB44" i="15"/>
  <c r="AB55" i="15" s="1"/>
  <c r="N50" i="17"/>
  <c r="N61" i="17" s="1"/>
  <c r="AC43" i="17"/>
  <c r="AC54" i="17" s="1"/>
  <c r="Q47" i="17"/>
  <c r="Q58" i="17" s="1"/>
  <c r="Z50" i="10"/>
  <c r="Z61" i="10" s="1"/>
  <c r="R7" i="10"/>
  <c r="R18" i="10" s="1"/>
  <c r="H10" i="11" s="1"/>
  <c r="N43" i="17"/>
  <c r="N54" i="17" s="1"/>
  <c r="N46" i="10"/>
  <c r="N57" i="10" s="1"/>
  <c r="N41" i="15"/>
  <c r="N52" i="15" s="1"/>
  <c r="N47" i="17"/>
  <c r="N58" i="17" s="1"/>
  <c r="Z49" i="12"/>
  <c r="Z60" i="12" s="1"/>
  <c r="N45" i="15"/>
  <c r="N56" i="15" s="1"/>
  <c r="O7" i="17"/>
  <c r="E5" i="18" s="1"/>
  <c r="AC44" i="17"/>
  <c r="AC55" i="17" s="1"/>
  <c r="Z46" i="10"/>
  <c r="Z57" i="10" s="1"/>
  <c r="Z18" i="10"/>
  <c r="T10" i="11" s="1"/>
  <c r="Z41" i="12"/>
  <c r="Z52" i="12" s="1"/>
  <c r="N49" i="15"/>
  <c r="N60" i="15" s="1"/>
  <c r="P7" i="17"/>
  <c r="F5" i="18" s="1"/>
  <c r="AC48" i="17"/>
  <c r="AC59" i="17" s="1"/>
  <c r="N43" i="10"/>
  <c r="N54" i="10" s="1"/>
  <c r="Z45" i="12"/>
  <c r="Z56" i="12" s="1"/>
  <c r="O7" i="15"/>
  <c r="E5" i="16" s="1"/>
  <c r="N44" i="17"/>
  <c r="N55" i="17" s="1"/>
  <c r="V7" i="15"/>
  <c r="V18" i="15" s="1"/>
  <c r="N10" i="16" s="1"/>
  <c r="T47" i="10"/>
  <c r="T58" i="10" s="1"/>
  <c r="T48" i="10"/>
  <c r="T59" i="10" s="1"/>
  <c r="T41" i="10"/>
  <c r="T52" i="10" s="1"/>
  <c r="T45" i="10"/>
  <c r="T56" i="10" s="1"/>
  <c r="Z44" i="12"/>
  <c r="Z55" i="12" s="1"/>
  <c r="N42" i="15"/>
  <c r="N53" i="15" s="1"/>
  <c r="N48" i="17"/>
  <c r="N59" i="17" s="1"/>
  <c r="T31" i="17"/>
  <c r="L14" i="18" s="1"/>
  <c r="F9" i="18"/>
  <c r="L5" i="11"/>
  <c r="X7" i="15"/>
  <c r="P5" i="16" s="1"/>
  <c r="Z42" i="12"/>
  <c r="Z53" i="12" s="1"/>
  <c r="N46" i="15"/>
  <c r="N57" i="15" s="1"/>
  <c r="P7" i="15"/>
  <c r="P18" i="15" s="1"/>
  <c r="F10" i="16" s="1"/>
  <c r="P32" i="17"/>
  <c r="F15" i="18" s="1"/>
  <c r="Z49" i="10"/>
  <c r="Z60" i="10" s="1"/>
  <c r="E9" i="16"/>
  <c r="Z46" i="12"/>
  <c r="Z57" i="12" s="1"/>
  <c r="N50" i="15"/>
  <c r="N61" i="15" s="1"/>
  <c r="D5" i="16"/>
  <c r="T18" i="17"/>
  <c r="L10" i="18" s="1"/>
  <c r="N47" i="10"/>
  <c r="N58" i="10" s="1"/>
  <c r="T44" i="17"/>
  <c r="T55" i="17" s="1"/>
  <c r="N48" i="10"/>
  <c r="N59" i="10" s="1"/>
  <c r="U7" i="15"/>
  <c r="M5" i="16" s="1"/>
  <c r="T6" i="11"/>
  <c r="AD8" i="10"/>
  <c r="X6" i="11" s="1"/>
  <c r="AC8" i="10"/>
  <c r="W6" i="11" s="1"/>
  <c r="AB8" i="10"/>
  <c r="V6" i="11" s="1"/>
  <c r="P8" i="10"/>
  <c r="F6" i="11" s="1"/>
  <c r="Q8" i="10"/>
  <c r="G6" i="11" s="1"/>
  <c r="R8" i="10"/>
  <c r="H6" i="11" s="1"/>
  <c r="D6" i="11"/>
  <c r="T45" i="15"/>
  <c r="T56" i="15" s="1"/>
  <c r="AB48" i="15"/>
  <c r="AB59" i="15" s="1"/>
  <c r="N5" i="14"/>
  <c r="V44" i="12"/>
  <c r="V55" i="12" s="1"/>
  <c r="V47" i="12"/>
  <c r="V58" i="12" s="1"/>
  <c r="V43" i="12"/>
  <c r="V54" i="12" s="1"/>
  <c r="V42" i="12"/>
  <c r="V53" i="12" s="1"/>
  <c r="V45" i="12"/>
  <c r="V56" i="12" s="1"/>
  <c r="V41" i="12"/>
  <c r="V52" i="12" s="1"/>
  <c r="V48" i="12"/>
  <c r="V59" i="12" s="1"/>
  <c r="T47" i="15"/>
  <c r="T58" i="15" s="1"/>
  <c r="T49" i="15"/>
  <c r="T60" i="15" s="1"/>
  <c r="T44" i="15"/>
  <c r="T55" i="15" s="1"/>
  <c r="T48" i="15"/>
  <c r="T59" i="15" s="1"/>
  <c r="T43" i="15"/>
  <c r="T54" i="15" s="1"/>
  <c r="L5" i="16"/>
  <c r="V18" i="12"/>
  <c r="N10" i="14" s="1"/>
  <c r="T18" i="15"/>
  <c r="L10" i="16" s="1"/>
  <c r="T50" i="15"/>
  <c r="T61" i="15" s="1"/>
  <c r="AB49" i="15"/>
  <c r="AB60" i="15" s="1"/>
  <c r="Q41" i="12"/>
  <c r="Q52" i="12" s="1"/>
  <c r="V49" i="12"/>
  <c r="V60" i="12" s="1"/>
  <c r="AB42" i="15"/>
  <c r="AB53" i="15" s="1"/>
  <c r="AC8" i="12"/>
  <c r="W6" i="14" s="1"/>
  <c r="Q8" i="17"/>
  <c r="G6" i="18" s="1"/>
  <c r="D6" i="18"/>
  <c r="Q45" i="12"/>
  <c r="Q56" i="12" s="1"/>
  <c r="V46" i="12"/>
  <c r="V57" i="12" s="1"/>
  <c r="AB46" i="15"/>
  <c r="AB57" i="15" s="1"/>
  <c r="L6" i="18"/>
  <c r="V8" i="17"/>
  <c r="N6" i="18" s="1"/>
  <c r="U8" i="17"/>
  <c r="M6" i="18" s="1"/>
  <c r="F44" i="18"/>
  <c r="G43" i="18"/>
  <c r="F8" i="11"/>
  <c r="F43" i="11" s="1"/>
  <c r="G43" i="11" s="1"/>
  <c r="H43" i="11" s="1"/>
  <c r="Q32" i="15"/>
  <c r="G15" i="16" s="1"/>
  <c r="G8" i="18"/>
  <c r="Q28" i="17"/>
  <c r="R28" i="17"/>
  <c r="R32" i="17" s="1"/>
  <c r="H15" i="18" s="1"/>
  <c r="H8" i="18"/>
  <c r="H9" i="18" s="1"/>
  <c r="U34" i="3"/>
  <c r="U35" i="3" s="1"/>
  <c r="M18" i="9" s="1"/>
  <c r="T36" i="12"/>
  <c r="L19" i="14" s="1"/>
  <c r="T31" i="3"/>
  <c r="L14" i="9" s="1"/>
  <c r="N34" i="17"/>
  <c r="N35" i="17" s="1"/>
  <c r="D18" i="18" s="1"/>
  <c r="N36" i="17"/>
  <c r="D19" i="18" s="1"/>
  <c r="N31" i="17"/>
  <c r="D14" i="18" s="1"/>
  <c r="D43" i="18"/>
  <c r="D44" i="18" s="1"/>
  <c r="N32" i="17"/>
  <c r="D15" i="18" s="1"/>
  <c r="O29" i="17"/>
  <c r="O34" i="17" s="1"/>
  <c r="E7" i="18"/>
  <c r="E9" i="18" s="1"/>
  <c r="G7" i="18"/>
  <c r="Q29" i="17"/>
  <c r="R14" i="10"/>
  <c r="Q17" i="10"/>
  <c r="O31" i="10"/>
  <c r="E14" i="11" s="1"/>
  <c r="Q30" i="10"/>
  <c r="N36" i="10"/>
  <c r="D19" i="11" s="1"/>
  <c r="R28" i="15"/>
  <c r="H8" i="16"/>
  <c r="H9" i="16" s="1"/>
  <c r="T14" i="15"/>
  <c r="R30" i="15"/>
  <c r="E44" i="16"/>
  <c r="E46" i="16" s="1"/>
  <c r="T34" i="17"/>
  <c r="T36" i="17"/>
  <c r="L19" i="18" s="1"/>
  <c r="P34" i="17"/>
  <c r="P36" i="17"/>
  <c r="F19" i="18" s="1"/>
  <c r="P31" i="17"/>
  <c r="F14" i="18" s="1"/>
  <c r="R47" i="17"/>
  <c r="R58" i="17" s="1"/>
  <c r="R43" i="17"/>
  <c r="R54" i="17" s="1"/>
  <c r="R50" i="17"/>
  <c r="R61" i="17" s="1"/>
  <c r="R46" i="17"/>
  <c r="R57" i="17" s="1"/>
  <c r="R42" i="17"/>
  <c r="R53" i="17" s="1"/>
  <c r="H10" i="18"/>
  <c r="R49" i="17"/>
  <c r="R60" i="17" s="1"/>
  <c r="R45" i="17"/>
  <c r="R56" i="17" s="1"/>
  <c r="R41" i="17"/>
  <c r="R52" i="17" s="1"/>
  <c r="R48" i="17"/>
  <c r="R59" i="17" s="1"/>
  <c r="R44" i="17"/>
  <c r="R55" i="17" s="1"/>
  <c r="X49" i="17"/>
  <c r="X60" i="17" s="1"/>
  <c r="X45" i="17"/>
  <c r="X56" i="17" s="1"/>
  <c r="X41" i="17"/>
  <c r="X52" i="17" s="1"/>
  <c r="P10" i="18"/>
  <c r="X48" i="17"/>
  <c r="X59" i="17" s="1"/>
  <c r="X44" i="17"/>
  <c r="X55" i="17" s="1"/>
  <c r="X47" i="17"/>
  <c r="X58" i="17" s="1"/>
  <c r="X43" i="17"/>
  <c r="X54" i="17" s="1"/>
  <c r="X50" i="17"/>
  <c r="X61" i="17" s="1"/>
  <c r="X46" i="17"/>
  <c r="X57" i="17" s="1"/>
  <c r="X42" i="17"/>
  <c r="X53" i="17" s="1"/>
  <c r="U29" i="17"/>
  <c r="P36" i="10"/>
  <c r="F19" i="11" s="1"/>
  <c r="D44" i="16"/>
  <c r="P8" i="14"/>
  <c r="P9" i="14" s="1"/>
  <c r="P31" i="15"/>
  <c r="F14" i="16" s="1"/>
  <c r="P36" i="15"/>
  <c r="F19" i="16" s="1"/>
  <c r="N31" i="15"/>
  <c r="D14" i="16" s="1"/>
  <c r="Q36" i="15"/>
  <c r="G19" i="16" s="1"/>
  <c r="Q34" i="15"/>
  <c r="Q31" i="15"/>
  <c r="G14" i="16" s="1"/>
  <c r="AD48" i="15"/>
  <c r="AD59" i="15" s="1"/>
  <c r="AD44" i="15"/>
  <c r="AD55" i="15" s="1"/>
  <c r="AD47" i="15"/>
  <c r="AD58" i="15" s="1"/>
  <c r="AD43" i="15"/>
  <c r="AD54" i="15" s="1"/>
  <c r="AD50" i="15"/>
  <c r="AD61" i="15" s="1"/>
  <c r="AD46" i="15"/>
  <c r="AD57" i="15" s="1"/>
  <c r="AD42" i="15"/>
  <c r="AD53" i="15" s="1"/>
  <c r="AD49" i="15"/>
  <c r="AD60" i="15" s="1"/>
  <c r="AD45" i="15"/>
  <c r="AD56" i="15" s="1"/>
  <c r="AD41" i="15"/>
  <c r="AD52" i="15" s="1"/>
  <c r="AD18" i="15"/>
  <c r="X10" i="16" s="1"/>
  <c r="W50" i="15"/>
  <c r="W61" i="15" s="1"/>
  <c r="W46" i="15"/>
  <c r="W57" i="15" s="1"/>
  <c r="W42" i="15"/>
  <c r="W53" i="15" s="1"/>
  <c r="W49" i="15"/>
  <c r="W60" i="15" s="1"/>
  <c r="W45" i="15"/>
  <c r="W56" i="15" s="1"/>
  <c r="W41" i="15"/>
  <c r="W52" i="15" s="1"/>
  <c r="W48" i="15"/>
  <c r="W59" i="15" s="1"/>
  <c r="W44" i="15"/>
  <c r="W55" i="15" s="1"/>
  <c r="W18" i="15"/>
  <c r="O10" i="16" s="1"/>
  <c r="W47" i="15"/>
  <c r="W58" i="15" s="1"/>
  <c r="W43" i="15"/>
  <c r="W54" i="15" s="1"/>
  <c r="AD29" i="15"/>
  <c r="R47" i="15"/>
  <c r="R58" i="15" s="1"/>
  <c r="R43" i="15"/>
  <c r="R54" i="15" s="1"/>
  <c r="R50" i="15"/>
  <c r="R61" i="15" s="1"/>
  <c r="R46" i="15"/>
  <c r="R57" i="15" s="1"/>
  <c r="R42" i="15"/>
  <c r="R53" i="15" s="1"/>
  <c r="R49" i="15"/>
  <c r="R60" i="15" s="1"/>
  <c r="R45" i="15"/>
  <c r="R56" i="15" s="1"/>
  <c r="R41" i="15"/>
  <c r="R52" i="15" s="1"/>
  <c r="R48" i="15"/>
  <c r="R59" i="15" s="1"/>
  <c r="R44" i="15"/>
  <c r="R55" i="15" s="1"/>
  <c r="R18" i="15"/>
  <c r="H10" i="16" s="1"/>
  <c r="O29" i="15"/>
  <c r="AC48" i="15"/>
  <c r="AC59" i="15" s="1"/>
  <c r="AC44" i="15"/>
  <c r="AC55" i="15" s="1"/>
  <c r="AC18" i="15"/>
  <c r="W10" i="16" s="1"/>
  <c r="AC47" i="15"/>
  <c r="AC58" i="15" s="1"/>
  <c r="AC43" i="15"/>
  <c r="AC54" i="15" s="1"/>
  <c r="AC50" i="15"/>
  <c r="AC61" i="15" s="1"/>
  <c r="AC46" i="15"/>
  <c r="AC57" i="15" s="1"/>
  <c r="AC42" i="15"/>
  <c r="AC53" i="15" s="1"/>
  <c r="AC49" i="15"/>
  <c r="AC60" i="15" s="1"/>
  <c r="AC45" i="15"/>
  <c r="AC56" i="15" s="1"/>
  <c r="AC41" i="15"/>
  <c r="AC52" i="15" s="1"/>
  <c r="Q18" i="15"/>
  <c r="G10" i="16" s="1"/>
  <c r="Q47" i="15"/>
  <c r="Q58" i="15" s="1"/>
  <c r="Q43" i="15"/>
  <c r="Q54" i="15" s="1"/>
  <c r="Q50" i="15"/>
  <c r="Q61" i="15" s="1"/>
  <c r="Q46" i="15"/>
  <c r="Q57" i="15" s="1"/>
  <c r="Q42" i="15"/>
  <c r="Q53" i="15" s="1"/>
  <c r="Q49" i="15"/>
  <c r="Q60" i="15" s="1"/>
  <c r="Q45" i="15"/>
  <c r="Q56" i="15" s="1"/>
  <c r="Q41" i="15"/>
  <c r="Q52" i="15" s="1"/>
  <c r="Q48" i="15"/>
  <c r="Q59" i="15" s="1"/>
  <c r="Q44" i="15"/>
  <c r="Q55" i="15" s="1"/>
  <c r="N36" i="15"/>
  <c r="D19" i="16" s="1"/>
  <c r="N34" i="15"/>
  <c r="AA49" i="15"/>
  <c r="AA60" i="15" s="1"/>
  <c r="AA45" i="15"/>
  <c r="AA56" i="15" s="1"/>
  <c r="AA41" i="15"/>
  <c r="AA52" i="15" s="1"/>
  <c r="AA48" i="15"/>
  <c r="AA59" i="15" s="1"/>
  <c r="AA44" i="15"/>
  <c r="AA55" i="15" s="1"/>
  <c r="AA18" i="15"/>
  <c r="U10" i="16" s="1"/>
  <c r="AA47" i="15"/>
  <c r="AA58" i="15" s="1"/>
  <c r="AA43" i="15"/>
  <c r="AA54" i="15" s="1"/>
  <c r="AA50" i="15"/>
  <c r="AA61" i="15" s="1"/>
  <c r="AA46" i="15"/>
  <c r="AA57" i="15" s="1"/>
  <c r="AA42" i="15"/>
  <c r="AA53" i="15" s="1"/>
  <c r="Z34" i="3"/>
  <c r="Z35" i="3" s="1"/>
  <c r="T18" i="9" s="1"/>
  <c r="Q43" i="12"/>
  <c r="Q54" i="12" s="1"/>
  <c r="Q47" i="12"/>
  <c r="Q58" i="12" s="1"/>
  <c r="Q18" i="12"/>
  <c r="G10" i="14" s="1"/>
  <c r="Q44" i="12"/>
  <c r="Q55" i="12" s="1"/>
  <c r="Q48" i="12"/>
  <c r="Q59" i="12" s="1"/>
  <c r="Q50" i="12"/>
  <c r="Q61" i="12" s="1"/>
  <c r="T31" i="12"/>
  <c r="L14" i="14" s="1"/>
  <c r="T9" i="14"/>
  <c r="O36" i="12"/>
  <c r="E19" i="14" s="1"/>
  <c r="Z36" i="12"/>
  <c r="T19" i="14" s="1"/>
  <c r="H9" i="14"/>
  <c r="AA32" i="12"/>
  <c r="U15" i="14" s="1"/>
  <c r="Z32" i="12"/>
  <c r="T15" i="14" s="1"/>
  <c r="R28" i="12"/>
  <c r="U44" i="14"/>
  <c r="U46" i="14" s="1"/>
  <c r="U47" i="14" s="1"/>
  <c r="Z34" i="12"/>
  <c r="Z35" i="12" s="1"/>
  <c r="T18" i="14" s="1"/>
  <c r="AA36" i="12"/>
  <c r="U19" i="14" s="1"/>
  <c r="N8" i="14"/>
  <c r="N9" i="14" s="1"/>
  <c r="X29" i="12"/>
  <c r="X34" i="12" s="1"/>
  <c r="X35" i="12" s="1"/>
  <c r="P18" i="14" s="1"/>
  <c r="Z31" i="12"/>
  <c r="T14" i="14" s="1"/>
  <c r="X9" i="14"/>
  <c r="W29" i="12"/>
  <c r="O9" i="14"/>
  <c r="T44" i="14"/>
  <c r="R43" i="12"/>
  <c r="R54" i="12" s="1"/>
  <c r="H5" i="14"/>
  <c r="R47" i="12"/>
  <c r="R58" i="12" s="1"/>
  <c r="R44" i="12"/>
  <c r="R55" i="12" s="1"/>
  <c r="R46" i="12"/>
  <c r="R57" i="12" s="1"/>
  <c r="R42" i="12"/>
  <c r="R53" i="12" s="1"/>
  <c r="R49" i="12"/>
  <c r="R60" i="12" s="1"/>
  <c r="R50" i="12"/>
  <c r="R61" i="12" s="1"/>
  <c r="R45" i="12"/>
  <c r="R56" i="12" s="1"/>
  <c r="R41" i="12"/>
  <c r="R52" i="12" s="1"/>
  <c r="R48" i="12"/>
  <c r="R59" i="12" s="1"/>
  <c r="E5" i="14"/>
  <c r="O47" i="12"/>
  <c r="O58" i="12" s="1"/>
  <c r="O48" i="12"/>
  <c r="O59" i="12" s="1"/>
  <c r="O44" i="12"/>
  <c r="O55" i="12" s="1"/>
  <c r="O45" i="12"/>
  <c r="O56" i="12" s="1"/>
  <c r="O41" i="12"/>
  <c r="O52" i="12" s="1"/>
  <c r="O43" i="12"/>
  <c r="O54" i="12" s="1"/>
  <c r="O50" i="12"/>
  <c r="O61" i="12" s="1"/>
  <c r="O46" i="12"/>
  <c r="O57" i="12" s="1"/>
  <c r="O42" i="12"/>
  <c r="O53" i="12" s="1"/>
  <c r="O49" i="12"/>
  <c r="O60" i="12" s="1"/>
  <c r="V34" i="12"/>
  <c r="N17" i="14" s="1"/>
  <c r="AA34" i="12"/>
  <c r="U17" i="14" s="1"/>
  <c r="P32" i="12"/>
  <c r="F15" i="14" s="1"/>
  <c r="R18" i="12"/>
  <c r="H10" i="14" s="1"/>
  <c r="D9" i="14"/>
  <c r="E9" i="14"/>
  <c r="E44" i="14"/>
  <c r="E45" i="14" s="1"/>
  <c r="AC29" i="12"/>
  <c r="W7" i="14"/>
  <c r="N36" i="12"/>
  <c r="D19" i="14" s="1"/>
  <c r="L45" i="14"/>
  <c r="R29" i="12"/>
  <c r="N31" i="12"/>
  <c r="D14" i="14" s="1"/>
  <c r="N32" i="12"/>
  <c r="D15" i="14" s="1"/>
  <c r="AD28" i="12"/>
  <c r="AD34" i="12" s="1"/>
  <c r="AD35" i="12" s="1"/>
  <c r="X18" i="14" s="1"/>
  <c r="M44" i="14"/>
  <c r="N34" i="12"/>
  <c r="D44" i="14"/>
  <c r="L47" i="14"/>
  <c r="F9" i="14"/>
  <c r="F43" i="14"/>
  <c r="P34" i="12"/>
  <c r="AB28" i="12"/>
  <c r="AB32" i="12" s="1"/>
  <c r="V15" i="14" s="1"/>
  <c r="V8" i="14"/>
  <c r="O32" i="12"/>
  <c r="E15" i="14" s="1"/>
  <c r="AC28" i="12"/>
  <c r="W8" i="14"/>
  <c r="O31" i="12"/>
  <c r="E14" i="14" s="1"/>
  <c r="O34" i="12"/>
  <c r="V32" i="12"/>
  <c r="N15" i="14" s="1"/>
  <c r="V31" i="12"/>
  <c r="N14" i="14" s="1"/>
  <c r="V36" i="12"/>
  <c r="N19" i="14" s="1"/>
  <c r="P36" i="12"/>
  <c r="F19" i="14" s="1"/>
  <c r="P31" i="12"/>
  <c r="F14" i="14" s="1"/>
  <c r="N46" i="9"/>
  <c r="N47" i="9" s="1"/>
  <c r="N45" i="9"/>
  <c r="T45" i="9"/>
  <c r="T46" i="9"/>
  <c r="T47" i="9" s="1"/>
  <c r="P32" i="10"/>
  <c r="F15" i="11" s="1"/>
  <c r="U36" i="3"/>
  <c r="M19" i="9" s="1"/>
  <c r="E9" i="9"/>
  <c r="AA31" i="3"/>
  <c r="U14" i="9" s="1"/>
  <c r="U32" i="3"/>
  <c r="M15" i="9" s="1"/>
  <c r="AB32" i="3"/>
  <c r="V15" i="9" s="1"/>
  <c r="U44" i="9"/>
  <c r="U46" i="9" s="1"/>
  <c r="U47" i="9" s="1"/>
  <c r="U31" i="3"/>
  <c r="M14" i="9" s="1"/>
  <c r="O44" i="9"/>
  <c r="O46" i="9" s="1"/>
  <c r="T36" i="3"/>
  <c r="L19" i="9" s="1"/>
  <c r="V36" i="3"/>
  <c r="N19" i="9" s="1"/>
  <c r="O7" i="11"/>
  <c r="W29" i="10"/>
  <c r="P31" i="10"/>
  <c r="F14" i="11" s="1"/>
  <c r="O34" i="10"/>
  <c r="E17" i="11" s="1"/>
  <c r="O36" i="10"/>
  <c r="E19" i="11" s="1"/>
  <c r="N34" i="10"/>
  <c r="D17" i="11" s="1"/>
  <c r="P34" i="10"/>
  <c r="P35" i="10" s="1"/>
  <c r="F18" i="11" s="1"/>
  <c r="D43" i="11"/>
  <c r="D9" i="11"/>
  <c r="N32" i="10"/>
  <c r="D15" i="11" s="1"/>
  <c r="N31" i="10"/>
  <c r="D14" i="11" s="1"/>
  <c r="W32" i="3"/>
  <c r="O15" i="9" s="1"/>
  <c r="P44" i="9"/>
  <c r="P45" i="9" s="1"/>
  <c r="F43" i="9"/>
  <c r="F44" i="9" s="1"/>
  <c r="V45" i="9"/>
  <c r="V46" i="9"/>
  <c r="L44" i="9"/>
  <c r="M43" i="9"/>
  <c r="M44" i="9" s="1"/>
  <c r="W44" i="9"/>
  <c r="X43" i="9"/>
  <c r="X44" i="9" s="1"/>
  <c r="H9" i="9"/>
  <c r="F9" i="9"/>
  <c r="G9" i="9"/>
  <c r="M9" i="9"/>
  <c r="T34" i="3"/>
  <c r="Z31" i="3"/>
  <c r="T14" i="9" s="1"/>
  <c r="L9" i="9"/>
  <c r="O34" i="3"/>
  <c r="O35" i="3" s="1"/>
  <c r="E18" i="9" s="1"/>
  <c r="T32" i="3"/>
  <c r="L15" i="9" s="1"/>
  <c r="AA36" i="3"/>
  <c r="U19" i="9" s="1"/>
  <c r="Z36" i="3"/>
  <c r="T19" i="9" s="1"/>
  <c r="AD31" i="3"/>
  <c r="X14" i="9" s="1"/>
  <c r="AC32" i="3"/>
  <c r="W15" i="9" s="1"/>
  <c r="AB34" i="3"/>
  <c r="AB31" i="3"/>
  <c r="V14" i="9" s="1"/>
  <c r="X31" i="3"/>
  <c r="P14" i="9" s="1"/>
  <c r="O32" i="3"/>
  <c r="E15" i="9" s="1"/>
  <c r="O36" i="3"/>
  <c r="E19" i="9" s="1"/>
  <c r="R31" i="3"/>
  <c r="H14" i="9" s="1"/>
  <c r="R32" i="3"/>
  <c r="H15" i="9" s="1"/>
  <c r="H17" i="9"/>
  <c r="R35" i="3"/>
  <c r="H18" i="9" s="1"/>
  <c r="R36" i="3"/>
  <c r="H19" i="9" s="1"/>
  <c r="P31" i="3"/>
  <c r="F14" i="9" s="1"/>
  <c r="P34" i="3"/>
  <c r="AA34" i="3"/>
  <c r="V31" i="3"/>
  <c r="N14" i="9" s="1"/>
  <c r="AC34" i="3"/>
  <c r="Z32" i="3"/>
  <c r="T15" i="9" s="1"/>
  <c r="X32" i="3"/>
  <c r="P15" i="9" s="1"/>
  <c r="X36" i="3"/>
  <c r="P19" i="9" s="1"/>
  <c r="AA32" i="3"/>
  <c r="U15" i="9" s="1"/>
  <c r="AB36" i="3"/>
  <c r="V19" i="9" s="1"/>
  <c r="P36" i="3"/>
  <c r="P32" i="3"/>
  <c r="F15" i="9" s="1"/>
  <c r="N32" i="3"/>
  <c r="D15" i="9" s="1"/>
  <c r="AC36" i="3"/>
  <c r="W19" i="9" s="1"/>
  <c r="AC31" i="3"/>
  <c r="W14" i="9" s="1"/>
  <c r="W36" i="3"/>
  <c r="O19" i="9" s="1"/>
  <c r="W31" i="3"/>
  <c r="O14" i="9" s="1"/>
  <c r="AD34" i="3"/>
  <c r="V34" i="3"/>
  <c r="AD36" i="3"/>
  <c r="X19" i="9" s="1"/>
  <c r="Q36" i="3"/>
  <c r="Q31" i="3"/>
  <c r="G14" i="9" s="1"/>
  <c r="AD32" i="3"/>
  <c r="X15" i="9" s="1"/>
  <c r="N34" i="3"/>
  <c r="V32" i="3"/>
  <c r="N15" i="9" s="1"/>
  <c r="W34" i="3"/>
  <c r="X34" i="3"/>
  <c r="Q34" i="3"/>
  <c r="N36" i="3"/>
  <c r="Q32" i="3"/>
  <c r="G15" i="9" s="1"/>
  <c r="AC46" i="17" l="1"/>
  <c r="AC57" i="17" s="1"/>
  <c r="AC45" i="17"/>
  <c r="AC56" i="17" s="1"/>
  <c r="AC49" i="17"/>
  <c r="AC60" i="17" s="1"/>
  <c r="AC41" i="17"/>
  <c r="AC52" i="17" s="1"/>
  <c r="AC50" i="17"/>
  <c r="AC61" i="17" s="1"/>
  <c r="Q31" i="12"/>
  <c r="G14" i="14" s="1"/>
  <c r="Q34" i="12"/>
  <c r="Q32" i="12"/>
  <c r="G15" i="14" s="1"/>
  <c r="E43" i="9"/>
  <c r="E44" i="9" s="1"/>
  <c r="E46" i="9" s="1"/>
  <c r="AB18" i="17"/>
  <c r="V10" i="18" s="1"/>
  <c r="W5" i="18"/>
  <c r="AC18" i="17"/>
  <c r="W10" i="18" s="1"/>
  <c r="W18" i="17"/>
  <c r="O10" i="18" s="1"/>
  <c r="O5" i="18"/>
  <c r="W48" i="17"/>
  <c r="W59" i="17" s="1"/>
  <c r="W41" i="17"/>
  <c r="W52" i="17" s="1"/>
  <c r="W45" i="17"/>
  <c r="W56" i="17" s="1"/>
  <c r="W49" i="17"/>
  <c r="W60" i="17" s="1"/>
  <c r="W46" i="17"/>
  <c r="W57" i="17" s="1"/>
  <c r="W43" i="17"/>
  <c r="W54" i="17" s="1"/>
  <c r="W47" i="17"/>
  <c r="W58" i="17" s="1"/>
  <c r="W42" i="17"/>
  <c r="W53" i="17" s="1"/>
  <c r="W50" i="17"/>
  <c r="W61" i="17" s="1"/>
  <c r="W44" i="17"/>
  <c r="W55" i="17" s="1"/>
  <c r="P32" i="15"/>
  <c r="F15" i="16" s="1"/>
  <c r="F44" i="16"/>
  <c r="F46" i="16" s="1"/>
  <c r="F47" i="16" s="1"/>
  <c r="X14" i="17"/>
  <c r="X17" i="17" s="1"/>
  <c r="L45" i="18"/>
  <c r="U34" i="12"/>
  <c r="U35" i="12" s="1"/>
  <c r="M18" i="14" s="1"/>
  <c r="U36" i="12"/>
  <c r="M19" i="14" s="1"/>
  <c r="AB43" i="17"/>
  <c r="AB54" i="17" s="1"/>
  <c r="U32" i="12"/>
  <c r="M15" i="14" s="1"/>
  <c r="AB47" i="17"/>
  <c r="AB58" i="17" s="1"/>
  <c r="W50" i="12"/>
  <c r="W61" i="12" s="1"/>
  <c r="W44" i="12"/>
  <c r="W55" i="12" s="1"/>
  <c r="W47" i="12"/>
  <c r="W58" i="12" s="1"/>
  <c r="W31" i="12"/>
  <c r="O14" i="14" s="1"/>
  <c r="AA44" i="17"/>
  <c r="AA55" i="17" s="1"/>
  <c r="AA48" i="17"/>
  <c r="AA59" i="17" s="1"/>
  <c r="AA45" i="17"/>
  <c r="AA56" i="17" s="1"/>
  <c r="AA49" i="17"/>
  <c r="AA60" i="17" s="1"/>
  <c r="AA46" i="17"/>
  <c r="AA57" i="17" s="1"/>
  <c r="AA43" i="17"/>
  <c r="AA54" i="17" s="1"/>
  <c r="W43" i="12"/>
  <c r="W54" i="12" s="1"/>
  <c r="AD18" i="17"/>
  <c r="X10" i="18" s="1"/>
  <c r="AD44" i="17"/>
  <c r="AD55" i="17" s="1"/>
  <c r="AD41" i="17"/>
  <c r="AD52" i="17" s="1"/>
  <c r="AD45" i="17"/>
  <c r="AD56" i="17" s="1"/>
  <c r="AD42" i="17"/>
  <c r="AD53" i="17" s="1"/>
  <c r="G45" i="16"/>
  <c r="F17" i="16"/>
  <c r="F48" i="16" s="1"/>
  <c r="F49" i="16" s="1"/>
  <c r="X46" i="12"/>
  <c r="X57" i="12" s="1"/>
  <c r="X47" i="12"/>
  <c r="X58" i="12" s="1"/>
  <c r="AA42" i="17"/>
  <c r="AA53" i="17" s="1"/>
  <c r="AB45" i="17"/>
  <c r="AB56" i="17" s="1"/>
  <c r="AD49" i="17"/>
  <c r="AD60" i="17" s="1"/>
  <c r="AB41" i="17"/>
  <c r="AB52" i="17" s="1"/>
  <c r="AA50" i="17"/>
  <c r="AA61" i="17" s="1"/>
  <c r="AB42" i="17"/>
  <c r="AB53" i="17" s="1"/>
  <c r="AD50" i="17"/>
  <c r="AD61" i="17" s="1"/>
  <c r="AD46" i="17"/>
  <c r="AD57" i="17" s="1"/>
  <c r="AA18" i="17"/>
  <c r="U10" i="18" s="1"/>
  <c r="AB46" i="17"/>
  <c r="AB57" i="17" s="1"/>
  <c r="AD43" i="17"/>
  <c r="AD54" i="17" s="1"/>
  <c r="AB49" i="17"/>
  <c r="AB60" i="17" s="1"/>
  <c r="AA47" i="17"/>
  <c r="AA58" i="17" s="1"/>
  <c r="AB50" i="17"/>
  <c r="AB61" i="17" s="1"/>
  <c r="AD47" i="17"/>
  <c r="AD58" i="17" s="1"/>
  <c r="AD42" i="12"/>
  <c r="AD53" i="12" s="1"/>
  <c r="AA41" i="17"/>
  <c r="AA52" i="17" s="1"/>
  <c r="AB44" i="17"/>
  <c r="AB55" i="17" s="1"/>
  <c r="AD48" i="17"/>
  <c r="AD59" i="17" s="1"/>
  <c r="AB48" i="17"/>
  <c r="AB59" i="17" s="1"/>
  <c r="U28" i="17"/>
  <c r="M44" i="18" s="1"/>
  <c r="M8" i="18"/>
  <c r="M9" i="18" s="1"/>
  <c r="V30" i="17"/>
  <c r="V17" i="17"/>
  <c r="V44" i="17"/>
  <c r="V55" i="17" s="1"/>
  <c r="V45" i="17"/>
  <c r="V56" i="17" s="1"/>
  <c r="V48" i="17"/>
  <c r="V59" i="17" s="1"/>
  <c r="V41" i="17"/>
  <c r="V52" i="17" s="1"/>
  <c r="R34" i="15"/>
  <c r="R35" i="15" s="1"/>
  <c r="H18" i="16" s="1"/>
  <c r="AC41" i="12"/>
  <c r="AC52" i="12" s="1"/>
  <c r="AC49" i="12"/>
  <c r="AC60" i="12" s="1"/>
  <c r="O5" i="14"/>
  <c r="W48" i="12"/>
  <c r="W59" i="12" s="1"/>
  <c r="AC43" i="12"/>
  <c r="AC54" i="12" s="1"/>
  <c r="W42" i="12"/>
  <c r="W53" i="12" s="1"/>
  <c r="U43" i="12"/>
  <c r="U54" i="12" s="1"/>
  <c r="AC18" i="12"/>
  <c r="W10" i="14" s="1"/>
  <c r="U50" i="12"/>
  <c r="U61" i="12" s="1"/>
  <c r="AC41" i="10"/>
  <c r="AC52" i="10" s="1"/>
  <c r="AC43" i="10"/>
  <c r="AC54" i="10" s="1"/>
  <c r="AC47" i="10"/>
  <c r="AC58" i="10" s="1"/>
  <c r="W5" i="11"/>
  <c r="AC48" i="10"/>
  <c r="AC59" i="10" s="1"/>
  <c r="AB50" i="10"/>
  <c r="AB61" i="10" s="1"/>
  <c r="AC45" i="10"/>
  <c r="AC56" i="10" s="1"/>
  <c r="V46" i="10"/>
  <c r="V57" i="10" s="1"/>
  <c r="Q47" i="10"/>
  <c r="Q58" i="10" s="1"/>
  <c r="AD43" i="12"/>
  <c r="AD54" i="12" s="1"/>
  <c r="AD44" i="12"/>
  <c r="AD55" i="12" s="1"/>
  <c r="X44" i="12"/>
  <c r="X55" i="12" s="1"/>
  <c r="X48" i="10"/>
  <c r="X59" i="10" s="1"/>
  <c r="P5" i="11"/>
  <c r="AD44" i="10"/>
  <c r="AD55" i="10" s="1"/>
  <c r="W18" i="12"/>
  <c r="O10" i="14" s="1"/>
  <c r="AC44" i="12"/>
  <c r="AC55" i="12" s="1"/>
  <c r="V50" i="10"/>
  <c r="V61" i="10" s="1"/>
  <c r="X44" i="10"/>
  <c r="X55" i="10" s="1"/>
  <c r="V47" i="17"/>
  <c r="V58" i="17" s="1"/>
  <c r="X46" i="10"/>
  <c r="X57" i="10" s="1"/>
  <c r="AC42" i="12"/>
  <c r="AC53" i="12" s="1"/>
  <c r="X49" i="10"/>
  <c r="X60" i="10" s="1"/>
  <c r="X47" i="10"/>
  <c r="X58" i="10" s="1"/>
  <c r="R41" i="10"/>
  <c r="R52" i="10" s="1"/>
  <c r="P44" i="17"/>
  <c r="P55" i="17" s="1"/>
  <c r="X41" i="10"/>
  <c r="X52" i="10" s="1"/>
  <c r="Q42" i="10"/>
  <c r="Q53" i="10" s="1"/>
  <c r="P5" i="14"/>
  <c r="P48" i="17"/>
  <c r="P59" i="17" s="1"/>
  <c r="X45" i="10"/>
  <c r="X56" i="10" s="1"/>
  <c r="AD48" i="12"/>
  <c r="AD59" i="12" s="1"/>
  <c r="W5" i="14"/>
  <c r="AD18" i="12"/>
  <c r="X10" i="14" s="1"/>
  <c r="AC50" i="12"/>
  <c r="AC61" i="12" s="1"/>
  <c r="AC48" i="12"/>
  <c r="AC59" i="12" s="1"/>
  <c r="X41" i="12"/>
  <c r="X52" i="12" s="1"/>
  <c r="X43" i="12"/>
  <c r="X54" i="12" s="1"/>
  <c r="AD45" i="12"/>
  <c r="AD56" i="12" s="1"/>
  <c r="X42" i="15"/>
  <c r="X53" i="15" s="1"/>
  <c r="X50" i="12"/>
  <c r="X61" i="12" s="1"/>
  <c r="AD46" i="12"/>
  <c r="AD57" i="12" s="1"/>
  <c r="W41" i="12"/>
  <c r="W52" i="12" s="1"/>
  <c r="X46" i="15"/>
  <c r="X57" i="15" s="1"/>
  <c r="V18" i="17"/>
  <c r="N10" i="18" s="1"/>
  <c r="X50" i="15"/>
  <c r="X61" i="15" s="1"/>
  <c r="U45" i="12"/>
  <c r="U56" i="12" s="1"/>
  <c r="AC46" i="12"/>
  <c r="AC57" i="12" s="1"/>
  <c r="U49" i="12"/>
  <c r="U60" i="12" s="1"/>
  <c r="P45" i="15"/>
  <c r="P56" i="15" s="1"/>
  <c r="X42" i="12"/>
  <c r="X53" i="12" s="1"/>
  <c r="AD50" i="12"/>
  <c r="AD61" i="12" s="1"/>
  <c r="P43" i="15"/>
  <c r="P54" i="15" s="1"/>
  <c r="AC47" i="12"/>
  <c r="AC58" i="12" s="1"/>
  <c r="X18" i="12"/>
  <c r="P10" i="14" s="1"/>
  <c r="W49" i="12"/>
  <c r="W60" i="12" s="1"/>
  <c r="R48" i="10"/>
  <c r="R59" i="10" s="1"/>
  <c r="W46" i="12"/>
  <c r="W57" i="12" s="1"/>
  <c r="AD49" i="12"/>
  <c r="AD60" i="12" s="1"/>
  <c r="V44" i="10"/>
  <c r="V55" i="10" s="1"/>
  <c r="AD46" i="10"/>
  <c r="AD57" i="10" s="1"/>
  <c r="V43" i="10"/>
  <c r="V54" i="10" s="1"/>
  <c r="AD50" i="10"/>
  <c r="AD61" i="10" s="1"/>
  <c r="AB43" i="10"/>
  <c r="AB54" i="10" s="1"/>
  <c r="V5" i="11"/>
  <c r="AB46" i="10"/>
  <c r="AB57" i="10" s="1"/>
  <c r="L17" i="14"/>
  <c r="L48" i="14" s="1"/>
  <c r="L49" i="14" s="1"/>
  <c r="X45" i="12"/>
  <c r="X56" i="12" s="1"/>
  <c r="AB45" i="10"/>
  <c r="AB56" i="10" s="1"/>
  <c r="W48" i="10"/>
  <c r="W59" i="10" s="1"/>
  <c r="AB44" i="10"/>
  <c r="AB55" i="10" s="1"/>
  <c r="AB47" i="10"/>
  <c r="AB58" i="10" s="1"/>
  <c r="X49" i="12"/>
  <c r="X60" i="12" s="1"/>
  <c r="F5" i="16"/>
  <c r="AB41" i="10"/>
  <c r="AB52" i="10" s="1"/>
  <c r="AB18" i="10"/>
  <c r="V10" i="11" s="1"/>
  <c r="V45" i="10"/>
  <c r="V56" i="10" s="1"/>
  <c r="V48" i="10"/>
  <c r="V59" i="10" s="1"/>
  <c r="P48" i="15"/>
  <c r="P59" i="15" s="1"/>
  <c r="V41" i="10"/>
  <c r="V52" i="10" s="1"/>
  <c r="AD47" i="12"/>
  <c r="AD58" i="12" s="1"/>
  <c r="AD41" i="12"/>
  <c r="AD52" i="12" s="1"/>
  <c r="AD45" i="10"/>
  <c r="AD56" i="10" s="1"/>
  <c r="AD18" i="10"/>
  <c r="X10" i="11" s="1"/>
  <c r="O50" i="17"/>
  <c r="O61" i="17" s="1"/>
  <c r="O48" i="17"/>
  <c r="O59" i="17" s="1"/>
  <c r="O46" i="17"/>
  <c r="O57" i="17" s="1"/>
  <c r="AA18" i="12"/>
  <c r="U10" i="14" s="1"/>
  <c r="O18" i="17"/>
  <c r="E10" i="18" s="1"/>
  <c r="U46" i="12"/>
  <c r="U57" i="12" s="1"/>
  <c r="U43" i="15"/>
  <c r="U54" i="15" s="1"/>
  <c r="V46" i="17"/>
  <c r="V57" i="17" s="1"/>
  <c r="AA46" i="12"/>
  <c r="AA57" i="12" s="1"/>
  <c r="V50" i="17"/>
  <c r="V61" i="17" s="1"/>
  <c r="U44" i="15"/>
  <c r="U55" i="15" s="1"/>
  <c r="AA44" i="12"/>
  <c r="AA55" i="12" s="1"/>
  <c r="U48" i="15"/>
  <c r="U59" i="15" s="1"/>
  <c r="AA45" i="12"/>
  <c r="AA56" i="12" s="1"/>
  <c r="U41" i="15"/>
  <c r="U52" i="15" s="1"/>
  <c r="U45" i="15"/>
  <c r="U56" i="15" s="1"/>
  <c r="AB49" i="10"/>
  <c r="AB60" i="10" s="1"/>
  <c r="U49" i="15"/>
  <c r="U60" i="15" s="1"/>
  <c r="AD48" i="10"/>
  <c r="AD59" i="10" s="1"/>
  <c r="AB42" i="10"/>
  <c r="AB53" i="10" s="1"/>
  <c r="U42" i="15"/>
  <c r="U53" i="15" s="1"/>
  <c r="P18" i="17"/>
  <c r="Q18" i="17" s="1"/>
  <c r="G10" i="18" s="1"/>
  <c r="U42" i="12"/>
  <c r="U53" i="12" s="1"/>
  <c r="M5" i="14"/>
  <c r="V49" i="17"/>
  <c r="V60" i="17" s="1"/>
  <c r="V42" i="17"/>
  <c r="V53" i="17" s="1"/>
  <c r="U18" i="15"/>
  <c r="M10" i="16" s="1"/>
  <c r="O41" i="17"/>
  <c r="O52" i="17" s="1"/>
  <c r="AD49" i="10"/>
  <c r="AD60" i="10" s="1"/>
  <c r="AC46" i="10"/>
  <c r="AC57" i="10" s="1"/>
  <c r="U44" i="12"/>
  <c r="U55" i="12" s="1"/>
  <c r="O45" i="17"/>
  <c r="O56" i="17" s="1"/>
  <c r="X5" i="11"/>
  <c r="AD42" i="10"/>
  <c r="AD53" i="10" s="1"/>
  <c r="O47" i="17"/>
  <c r="O58" i="17" s="1"/>
  <c r="U47" i="15"/>
  <c r="U58" i="15" s="1"/>
  <c r="AA48" i="12"/>
  <c r="AA59" i="12" s="1"/>
  <c r="U46" i="15"/>
  <c r="U57" i="15" s="1"/>
  <c r="AC49" i="10"/>
  <c r="AC60" i="10" s="1"/>
  <c r="U50" i="15"/>
  <c r="U61" i="15" s="1"/>
  <c r="W47" i="10"/>
  <c r="W58" i="10" s="1"/>
  <c r="AC42" i="10"/>
  <c r="AC53" i="10" s="1"/>
  <c r="U47" i="12"/>
  <c r="U58" i="12" s="1"/>
  <c r="AA41" i="12"/>
  <c r="AA52" i="12" s="1"/>
  <c r="AC50" i="10"/>
  <c r="AC61" i="10" s="1"/>
  <c r="V42" i="10"/>
  <c r="V53" i="10" s="1"/>
  <c r="U48" i="12"/>
  <c r="U59" i="12" s="1"/>
  <c r="O49" i="17"/>
  <c r="O60" i="17" s="1"/>
  <c r="AD43" i="10"/>
  <c r="AD54" i="10" s="1"/>
  <c r="AC44" i="10"/>
  <c r="AC55" i="10" s="1"/>
  <c r="U18" i="12"/>
  <c r="M10" i="14" s="1"/>
  <c r="AA47" i="12"/>
  <c r="AA58" i="12" s="1"/>
  <c r="O42" i="17"/>
  <c r="O53" i="17" s="1"/>
  <c r="AD47" i="10"/>
  <c r="AD58" i="10" s="1"/>
  <c r="X49" i="15"/>
  <c r="X60" i="15" s="1"/>
  <c r="W49" i="10"/>
  <c r="W60" i="10" s="1"/>
  <c r="W45" i="10"/>
  <c r="W56" i="10" s="1"/>
  <c r="U41" i="17"/>
  <c r="U52" i="17" s="1"/>
  <c r="U45" i="17"/>
  <c r="U56" i="17" s="1"/>
  <c r="U18" i="17"/>
  <c r="M10" i="18" s="1"/>
  <c r="U49" i="17"/>
  <c r="U60" i="17" s="1"/>
  <c r="AA42" i="12"/>
  <c r="AA53" i="12" s="1"/>
  <c r="O48" i="15"/>
  <c r="O59" i="15" s="1"/>
  <c r="U42" i="17"/>
  <c r="U53" i="17" s="1"/>
  <c r="U48" i="17"/>
  <c r="U59" i="17" s="1"/>
  <c r="P45" i="10"/>
  <c r="P56" i="10" s="1"/>
  <c r="U50" i="17"/>
  <c r="U61" i="17" s="1"/>
  <c r="U46" i="17"/>
  <c r="U57" i="17" s="1"/>
  <c r="P47" i="10"/>
  <c r="P58" i="10" s="1"/>
  <c r="W43" i="10"/>
  <c r="W54" i="10" s="1"/>
  <c r="N5" i="11"/>
  <c r="V49" i="10"/>
  <c r="V60" i="10" s="1"/>
  <c r="W18" i="10"/>
  <c r="O10" i="11" s="1"/>
  <c r="F5" i="11"/>
  <c r="O43" i="17"/>
  <c r="O54" i="17" s="1"/>
  <c r="X18" i="10"/>
  <c r="P10" i="11" s="1"/>
  <c r="X42" i="10"/>
  <c r="X53" i="10" s="1"/>
  <c r="X43" i="10"/>
  <c r="X54" i="10" s="1"/>
  <c r="P46" i="10"/>
  <c r="P57" i="10" s="1"/>
  <c r="P49" i="10"/>
  <c r="P60" i="10" s="1"/>
  <c r="P42" i="10"/>
  <c r="P53" i="10" s="1"/>
  <c r="W44" i="10"/>
  <c r="W55" i="10" s="1"/>
  <c r="P50" i="15"/>
  <c r="P61" i="15" s="1"/>
  <c r="O44" i="17"/>
  <c r="O55" i="17" s="1"/>
  <c r="W41" i="10"/>
  <c r="W52" i="10" s="1"/>
  <c r="W42" i="10"/>
  <c r="W53" i="10" s="1"/>
  <c r="P43" i="10"/>
  <c r="P54" i="10" s="1"/>
  <c r="P50" i="10"/>
  <c r="P61" i="10" s="1"/>
  <c r="O5" i="11"/>
  <c r="U43" i="17"/>
  <c r="U54" i="17" s="1"/>
  <c r="U47" i="17"/>
  <c r="U58" i="17" s="1"/>
  <c r="V18" i="10"/>
  <c r="N10" i="11" s="1"/>
  <c r="O44" i="15"/>
  <c r="O55" i="15" s="1"/>
  <c r="U44" i="17"/>
  <c r="U55" i="17" s="1"/>
  <c r="W46" i="10"/>
  <c r="W57" i="10" s="1"/>
  <c r="O41" i="15"/>
  <c r="O52" i="15" s="1"/>
  <c r="O45" i="15"/>
  <c r="O56" i="15" s="1"/>
  <c r="Q45" i="10"/>
  <c r="Q56" i="10" s="1"/>
  <c r="Q48" i="10"/>
  <c r="Q59" i="10" s="1"/>
  <c r="AA50" i="12"/>
  <c r="AA61" i="12" s="1"/>
  <c r="X45" i="15"/>
  <c r="X56" i="15" s="1"/>
  <c r="O18" i="15"/>
  <c r="E10" i="16" s="1"/>
  <c r="P47" i="15"/>
  <c r="P58" i="15" s="1"/>
  <c r="P46" i="17"/>
  <c r="P57" i="17" s="1"/>
  <c r="R47" i="10"/>
  <c r="R58" i="10" s="1"/>
  <c r="F44" i="11"/>
  <c r="R44" i="10"/>
  <c r="R55" i="10" s="1"/>
  <c r="Q18" i="10"/>
  <c r="G10" i="11" s="1"/>
  <c r="V44" i="15"/>
  <c r="V55" i="15" s="1"/>
  <c r="V42" i="15"/>
  <c r="V53" i="15" s="1"/>
  <c r="X43" i="15"/>
  <c r="X54" i="15" s="1"/>
  <c r="O49" i="15"/>
  <c r="O60" i="15" s="1"/>
  <c r="P45" i="17"/>
  <c r="P56" i="17" s="1"/>
  <c r="R46" i="10"/>
  <c r="R57" i="10" s="1"/>
  <c r="P46" i="15"/>
  <c r="P57" i="15" s="1"/>
  <c r="V48" i="15"/>
  <c r="V59" i="15" s="1"/>
  <c r="V46" i="15"/>
  <c r="V57" i="15" s="1"/>
  <c r="V41" i="15"/>
  <c r="V52" i="15" s="1"/>
  <c r="R50" i="10"/>
  <c r="R61" i="10" s="1"/>
  <c r="V49" i="15"/>
  <c r="V60" i="15" s="1"/>
  <c r="R45" i="10"/>
  <c r="R56" i="10" s="1"/>
  <c r="V50" i="15"/>
  <c r="V61" i="15" s="1"/>
  <c r="R49" i="10"/>
  <c r="R60" i="10" s="1"/>
  <c r="V45" i="15"/>
  <c r="V56" i="15" s="1"/>
  <c r="R43" i="10"/>
  <c r="R54" i="10" s="1"/>
  <c r="P41" i="17"/>
  <c r="P52" i="17" s="1"/>
  <c r="R42" i="10"/>
  <c r="R53" i="10" s="1"/>
  <c r="V43" i="15"/>
  <c r="V54" i="15" s="1"/>
  <c r="G5" i="11"/>
  <c r="X47" i="15"/>
  <c r="X58" i="15" s="1"/>
  <c r="O42" i="15"/>
  <c r="O53" i="15" s="1"/>
  <c r="P49" i="15"/>
  <c r="P60" i="15" s="1"/>
  <c r="P49" i="17"/>
  <c r="P60" i="17" s="1"/>
  <c r="V47" i="15"/>
  <c r="V58" i="15" s="1"/>
  <c r="H5" i="11"/>
  <c r="F9" i="11"/>
  <c r="Q49" i="10"/>
  <c r="Q60" i="10" s="1"/>
  <c r="X18" i="15"/>
  <c r="P10" i="16" s="1"/>
  <c r="O46" i="15"/>
  <c r="O57" i="15" s="1"/>
  <c r="P42" i="17"/>
  <c r="P53" i="17" s="1"/>
  <c r="Q46" i="10"/>
  <c r="Q57" i="10" s="1"/>
  <c r="P44" i="10"/>
  <c r="P55" i="10" s="1"/>
  <c r="R34" i="12"/>
  <c r="R35" i="12" s="1"/>
  <c r="H18" i="14" s="1"/>
  <c r="X44" i="15"/>
  <c r="X55" i="15" s="1"/>
  <c r="O50" i="15"/>
  <c r="O61" i="15" s="1"/>
  <c r="P42" i="15"/>
  <c r="P53" i="15" s="1"/>
  <c r="P50" i="17"/>
  <c r="P61" i="17" s="1"/>
  <c r="N5" i="16"/>
  <c r="P48" i="10"/>
  <c r="P59" i="10" s="1"/>
  <c r="Q41" i="10"/>
  <c r="Q52" i="10" s="1"/>
  <c r="AA43" i="12"/>
  <c r="AA54" i="12" s="1"/>
  <c r="R36" i="15"/>
  <c r="H19" i="16" s="1"/>
  <c r="X48" i="15"/>
  <c r="X59" i="15" s="1"/>
  <c r="O43" i="15"/>
  <c r="O54" i="15" s="1"/>
  <c r="P41" i="15"/>
  <c r="P52" i="15" s="1"/>
  <c r="P43" i="17"/>
  <c r="P54" i="17" s="1"/>
  <c r="P41" i="10"/>
  <c r="P52" i="10" s="1"/>
  <c r="Q44" i="10"/>
  <c r="Q55" i="10" s="1"/>
  <c r="Q50" i="10"/>
  <c r="Q61" i="10" s="1"/>
  <c r="AA49" i="12"/>
  <c r="AA60" i="12" s="1"/>
  <c r="X41" i="15"/>
  <c r="X52" i="15" s="1"/>
  <c r="O47" i="15"/>
  <c r="O58" i="15" s="1"/>
  <c r="P44" i="15"/>
  <c r="P55" i="15" s="1"/>
  <c r="V43" i="17"/>
  <c r="V54" i="17" s="1"/>
  <c r="P47" i="17"/>
  <c r="P58" i="17" s="1"/>
  <c r="D17" i="18"/>
  <c r="M17" i="9"/>
  <c r="R31" i="17"/>
  <c r="H14" i="18" s="1"/>
  <c r="E45" i="16"/>
  <c r="R36" i="17"/>
  <c r="H19" i="18" s="1"/>
  <c r="G9" i="18"/>
  <c r="R34" i="17"/>
  <c r="H17" i="18" s="1"/>
  <c r="F46" i="18"/>
  <c r="F47" i="18" s="1"/>
  <c r="F45" i="18"/>
  <c r="G44" i="18"/>
  <c r="H43" i="18"/>
  <c r="H44" i="18" s="1"/>
  <c r="E43" i="18"/>
  <c r="E44" i="18" s="1"/>
  <c r="E45" i="18" s="1"/>
  <c r="O32" i="17"/>
  <c r="E15" i="18" s="1"/>
  <c r="O36" i="17"/>
  <c r="E19" i="18" s="1"/>
  <c r="O31" i="17"/>
  <c r="E14" i="18" s="1"/>
  <c r="O35" i="17"/>
  <c r="E18" i="18" s="1"/>
  <c r="E17" i="18"/>
  <c r="P35" i="17"/>
  <c r="F18" i="18" s="1"/>
  <c r="F17" i="18"/>
  <c r="D45" i="18"/>
  <c r="D46" i="18"/>
  <c r="T35" i="17"/>
  <c r="L18" i="18" s="1"/>
  <c r="L17" i="18"/>
  <c r="L48" i="18" s="1"/>
  <c r="L49" i="18" s="1"/>
  <c r="Q36" i="17"/>
  <c r="G19" i="18" s="1"/>
  <c r="Q31" i="17"/>
  <c r="G14" i="18" s="1"/>
  <c r="Q34" i="17"/>
  <c r="Q32" i="17"/>
  <c r="G15" i="18" s="1"/>
  <c r="Q28" i="10"/>
  <c r="G8" i="11"/>
  <c r="G9" i="11" s="1"/>
  <c r="T14" i="10"/>
  <c r="R17" i="10"/>
  <c r="R30" i="10"/>
  <c r="R32" i="15"/>
  <c r="H15" i="16" s="1"/>
  <c r="T30" i="15"/>
  <c r="U14" i="15"/>
  <c r="T17" i="15"/>
  <c r="H44" i="16"/>
  <c r="R31" i="15"/>
  <c r="H14" i="16" s="1"/>
  <c r="D45" i="16"/>
  <c r="D46" i="16"/>
  <c r="D47" i="16" s="1"/>
  <c r="Q35" i="15"/>
  <c r="G18" i="16" s="1"/>
  <c r="G17" i="16"/>
  <c r="G48" i="16" s="1"/>
  <c r="G49" i="16" s="1"/>
  <c r="N35" i="15"/>
  <c r="D18" i="16" s="1"/>
  <c r="D17" i="16"/>
  <c r="E47" i="16"/>
  <c r="G47" i="16"/>
  <c r="U45" i="14"/>
  <c r="O31" i="15"/>
  <c r="E14" i="16" s="1"/>
  <c r="O36" i="15"/>
  <c r="E19" i="16" s="1"/>
  <c r="O34" i="15"/>
  <c r="O32" i="15"/>
  <c r="E15" i="16" s="1"/>
  <c r="O45" i="9"/>
  <c r="D45" i="9"/>
  <c r="T17" i="9"/>
  <c r="T48" i="9" s="1"/>
  <c r="T49" i="9" s="1"/>
  <c r="W32" i="12"/>
  <c r="O15" i="14" s="1"/>
  <c r="W34" i="12"/>
  <c r="W35" i="12" s="1"/>
  <c r="O18" i="14" s="1"/>
  <c r="R31" i="12"/>
  <c r="H14" i="14" s="1"/>
  <c r="W36" i="12"/>
  <c r="O19" i="14" s="1"/>
  <c r="N43" i="14"/>
  <c r="N44" i="14" s="1"/>
  <c r="U48" i="14"/>
  <c r="U49" i="14" s="1"/>
  <c r="T17" i="14"/>
  <c r="AA35" i="12"/>
  <c r="U18" i="14" s="1"/>
  <c r="V35" i="12"/>
  <c r="N18" i="14" s="1"/>
  <c r="AD36" i="12"/>
  <c r="X19" i="14" s="1"/>
  <c r="R32" i="12"/>
  <c r="H15" i="14" s="1"/>
  <c r="R36" i="12"/>
  <c r="H19" i="14" s="1"/>
  <c r="AB34" i="12"/>
  <c r="V17" i="14" s="1"/>
  <c r="AB36" i="12"/>
  <c r="V19" i="14" s="1"/>
  <c r="AB31" i="12"/>
  <c r="V14" i="14" s="1"/>
  <c r="X36" i="12"/>
  <c r="P19" i="14" s="1"/>
  <c r="X31" i="12"/>
  <c r="P14" i="14" s="1"/>
  <c r="X32" i="12"/>
  <c r="P15" i="14" s="1"/>
  <c r="E46" i="14"/>
  <c r="E47" i="14" s="1"/>
  <c r="AC31" i="12"/>
  <c r="W14" i="14" s="1"/>
  <c r="T45" i="14"/>
  <c r="T46" i="14"/>
  <c r="T47" i="14" s="1"/>
  <c r="W9" i="14"/>
  <c r="P17" i="14"/>
  <c r="X17" i="14"/>
  <c r="AD32" i="12"/>
  <c r="X15" i="14" s="1"/>
  <c r="AD31" i="12"/>
  <c r="X14" i="14" s="1"/>
  <c r="AC36" i="12"/>
  <c r="W19" i="14" s="1"/>
  <c r="M46" i="14"/>
  <c r="M45" i="14"/>
  <c r="AC32" i="12"/>
  <c r="W15" i="14" s="1"/>
  <c r="D46" i="14"/>
  <c r="D45" i="14"/>
  <c r="P35" i="12"/>
  <c r="F18" i="14" s="1"/>
  <c r="F17" i="14"/>
  <c r="N35" i="12"/>
  <c r="D18" i="14" s="1"/>
  <c r="D17" i="14"/>
  <c r="Q35" i="12"/>
  <c r="G18" i="14" s="1"/>
  <c r="G17" i="14"/>
  <c r="F44" i="14"/>
  <c r="G43" i="14"/>
  <c r="AC34" i="12"/>
  <c r="O35" i="12"/>
  <c r="E18" i="14" s="1"/>
  <c r="E17" i="14"/>
  <c r="V43" i="14"/>
  <c r="V9" i="14"/>
  <c r="U45" i="9"/>
  <c r="O35" i="10"/>
  <c r="E18" i="11" s="1"/>
  <c r="F17" i="11"/>
  <c r="N35" i="10"/>
  <c r="D18" i="11" s="1"/>
  <c r="D44" i="11"/>
  <c r="E43" i="11"/>
  <c r="E44" i="11" s="1"/>
  <c r="P46" i="9"/>
  <c r="P47" i="9" s="1"/>
  <c r="F46" i="9"/>
  <c r="F47" i="9" s="1"/>
  <c r="F45" i="9"/>
  <c r="M46" i="9"/>
  <c r="M45" i="9"/>
  <c r="W46" i="9"/>
  <c r="W45" i="9"/>
  <c r="X45" i="9"/>
  <c r="X46" i="9"/>
  <c r="V47" i="9"/>
  <c r="L45" i="9"/>
  <c r="L46" i="9"/>
  <c r="G43" i="9"/>
  <c r="G44" i="9" s="1"/>
  <c r="G46" i="9" s="1"/>
  <c r="O47" i="9"/>
  <c r="D47" i="9"/>
  <c r="E17" i="9"/>
  <c r="T35" i="3"/>
  <c r="L18" i="9" s="1"/>
  <c r="L17" i="9"/>
  <c r="AA35" i="3"/>
  <c r="U18" i="9" s="1"/>
  <c r="U17" i="9"/>
  <c r="U48" i="9" s="1"/>
  <c r="U49" i="9" s="1"/>
  <c r="AD35" i="3"/>
  <c r="X18" i="9" s="1"/>
  <c r="X17" i="9"/>
  <c r="W17" i="9"/>
  <c r="AC35" i="3"/>
  <c r="W18" i="9" s="1"/>
  <c r="V17" i="9"/>
  <c r="V48" i="9" s="1"/>
  <c r="V49" i="9" s="1"/>
  <c r="AB35" i="3"/>
  <c r="V18" i="9" s="1"/>
  <c r="X35" i="3"/>
  <c r="P18" i="9" s="1"/>
  <c r="P17" i="9"/>
  <c r="W35" i="3"/>
  <c r="O18" i="9" s="1"/>
  <c r="O17" i="9"/>
  <c r="O48" i="9" s="1"/>
  <c r="O49" i="9" s="1"/>
  <c r="N17" i="9"/>
  <c r="N48" i="9" s="1"/>
  <c r="N49" i="9" s="1"/>
  <c r="V35" i="3"/>
  <c r="N18" i="9" s="1"/>
  <c r="D17" i="9"/>
  <c r="D48" i="9" s="1"/>
  <c r="D49" i="9" s="1"/>
  <c r="N35" i="3"/>
  <c r="D18" i="9" s="1"/>
  <c r="F17" i="9"/>
  <c r="P35" i="3"/>
  <c r="F18" i="9" s="1"/>
  <c r="G17" i="9"/>
  <c r="Q35" i="3"/>
  <c r="G18" i="9" s="1"/>
  <c r="F19" i="9"/>
  <c r="D19" i="9"/>
  <c r="G19" i="9"/>
  <c r="E45" i="9" l="1"/>
  <c r="F45" i="16"/>
  <c r="M17" i="14"/>
  <c r="U36" i="17"/>
  <c r="M19" i="18" s="1"/>
  <c r="U31" i="17"/>
  <c r="M14" i="18" s="1"/>
  <c r="U34" i="17"/>
  <c r="U35" i="17" s="1"/>
  <c r="M18" i="18" s="1"/>
  <c r="H17" i="16"/>
  <c r="N8" i="18"/>
  <c r="V28" i="17"/>
  <c r="M45" i="18"/>
  <c r="M46" i="18"/>
  <c r="M47" i="18" s="1"/>
  <c r="W30" i="17"/>
  <c r="U32" i="17"/>
  <c r="M15" i="18" s="1"/>
  <c r="F10" i="18"/>
  <c r="F48" i="18"/>
  <c r="F49" i="18" s="1"/>
  <c r="F45" i="11"/>
  <c r="F46" i="11"/>
  <c r="F47" i="11" s="1"/>
  <c r="O43" i="14"/>
  <c r="O44" i="14" s="1"/>
  <c r="H17" i="14"/>
  <c r="R35" i="17"/>
  <c r="H18" i="18" s="1"/>
  <c r="E46" i="18"/>
  <c r="E47" i="18" s="1"/>
  <c r="G45" i="18"/>
  <c r="G46" i="18"/>
  <c r="G47" i="18" s="1"/>
  <c r="H46" i="18"/>
  <c r="H47" i="18" s="1"/>
  <c r="H45" i="18"/>
  <c r="D48" i="18"/>
  <c r="D49" i="18" s="1"/>
  <c r="D47" i="18"/>
  <c r="Q35" i="17"/>
  <c r="G18" i="18" s="1"/>
  <c r="G17" i="18"/>
  <c r="T17" i="10"/>
  <c r="U14" i="10"/>
  <c r="R28" i="10"/>
  <c r="R31" i="10" s="1"/>
  <c r="H14" i="11" s="1"/>
  <c r="H8" i="11"/>
  <c r="H9" i="11" s="1"/>
  <c r="Q36" i="10"/>
  <c r="G19" i="11" s="1"/>
  <c r="Q32" i="10"/>
  <c r="G15" i="11" s="1"/>
  <c r="Q34" i="10"/>
  <c r="G44" i="11"/>
  <c r="Q31" i="10"/>
  <c r="G14" i="11" s="1"/>
  <c r="T30" i="10"/>
  <c r="O17" i="14"/>
  <c r="L8" i="16"/>
  <c r="L9" i="16" s="1"/>
  <c r="T28" i="15"/>
  <c r="D48" i="16"/>
  <c r="D49" i="16" s="1"/>
  <c r="H46" i="16"/>
  <c r="H45" i="16"/>
  <c r="U30" i="15"/>
  <c r="V14" i="15"/>
  <c r="U17" i="15"/>
  <c r="O35" i="15"/>
  <c r="E18" i="16" s="1"/>
  <c r="E17" i="16"/>
  <c r="E48" i="16" s="1"/>
  <c r="E49" i="16" s="1"/>
  <c r="AB35" i="12"/>
  <c r="V18" i="14" s="1"/>
  <c r="E48" i="14"/>
  <c r="E49" i="14" s="1"/>
  <c r="D48" i="14"/>
  <c r="D49" i="14" s="1"/>
  <c r="T48" i="14"/>
  <c r="T49" i="14" s="1"/>
  <c r="P43" i="14"/>
  <c r="P44" i="14" s="1"/>
  <c r="N45" i="14"/>
  <c r="N46" i="14"/>
  <c r="G44" i="14"/>
  <c r="H43" i="14"/>
  <c r="H44" i="14" s="1"/>
  <c r="F45" i="14"/>
  <c r="F46" i="14"/>
  <c r="D47" i="14"/>
  <c r="V44" i="14"/>
  <c r="W43" i="14"/>
  <c r="M47" i="14"/>
  <c r="M48" i="14"/>
  <c r="M49" i="14" s="1"/>
  <c r="AC35" i="12"/>
  <c r="W18" i="14" s="1"/>
  <c r="W17" i="14"/>
  <c r="E46" i="11"/>
  <c r="E45" i="11"/>
  <c r="D46" i="11"/>
  <c r="D45" i="11"/>
  <c r="P48" i="9"/>
  <c r="P49" i="9" s="1"/>
  <c r="H43" i="9"/>
  <c r="H44" i="9" s="1"/>
  <c r="H45" i="9" s="1"/>
  <c r="G45" i="9"/>
  <c r="F48" i="9"/>
  <c r="F49" i="9" s="1"/>
  <c r="L47" i="9"/>
  <c r="L48" i="9"/>
  <c r="L49" i="9" s="1"/>
  <c r="X48" i="9"/>
  <c r="X49" i="9" s="1"/>
  <c r="X47" i="9"/>
  <c r="W48" i="9"/>
  <c r="W49" i="9" s="1"/>
  <c r="W47" i="9"/>
  <c r="M48" i="9"/>
  <c r="M49" i="9" s="1"/>
  <c r="M47" i="9"/>
  <c r="E47" i="9"/>
  <c r="E48" i="9"/>
  <c r="E49" i="9" s="1"/>
  <c r="G48" i="9"/>
  <c r="G49" i="9" s="1"/>
  <c r="G47" i="9"/>
  <c r="M17" i="18" l="1"/>
  <c r="M48" i="18" s="1"/>
  <c r="M49" i="18" s="1"/>
  <c r="R32" i="10"/>
  <c r="H15" i="11" s="1"/>
  <c r="R36" i="10"/>
  <c r="H19" i="11" s="1"/>
  <c r="R34" i="10"/>
  <c r="H17" i="11" s="1"/>
  <c r="E48" i="18"/>
  <c r="E49" i="18" s="1"/>
  <c r="Z14" i="17"/>
  <c r="X30" i="17"/>
  <c r="O8" i="18"/>
  <c r="O9" i="18" s="1"/>
  <c r="W28" i="17"/>
  <c r="V32" i="17"/>
  <c r="N15" i="18" s="1"/>
  <c r="V36" i="17"/>
  <c r="N19" i="18" s="1"/>
  <c r="V31" i="17"/>
  <c r="N14" i="18" s="1"/>
  <c r="V34" i="17"/>
  <c r="N9" i="18"/>
  <c r="N43" i="18"/>
  <c r="G48" i="18"/>
  <c r="G49" i="18" s="1"/>
  <c r="F48" i="11"/>
  <c r="F49" i="11" s="1"/>
  <c r="H48" i="18"/>
  <c r="H49" i="18" s="1"/>
  <c r="Q35" i="10"/>
  <c r="G18" i="11" s="1"/>
  <c r="G17" i="11"/>
  <c r="G46" i="11"/>
  <c r="G45" i="11"/>
  <c r="H44" i="11"/>
  <c r="U17" i="10"/>
  <c r="V14" i="10"/>
  <c r="L8" i="11"/>
  <c r="L9" i="11" s="1"/>
  <c r="T28" i="10"/>
  <c r="T36" i="10" s="1"/>
  <c r="L19" i="11" s="1"/>
  <c r="U30" i="10"/>
  <c r="U28" i="15"/>
  <c r="M8" i="16"/>
  <c r="M9" i="16" s="1"/>
  <c r="W14" i="15"/>
  <c r="V30" i="15"/>
  <c r="V17" i="15"/>
  <c r="H47" i="16"/>
  <c r="H48" i="16"/>
  <c r="H49" i="16" s="1"/>
  <c r="T34" i="15"/>
  <c r="L44" i="16"/>
  <c r="T32" i="15"/>
  <c r="L15" i="16" s="1"/>
  <c r="T36" i="15"/>
  <c r="L19" i="16" s="1"/>
  <c r="T31" i="15"/>
  <c r="L14" i="16" s="1"/>
  <c r="W44" i="14"/>
  <c r="X43" i="14"/>
  <c r="X44" i="14" s="1"/>
  <c r="V45" i="14"/>
  <c r="V46" i="14"/>
  <c r="F47" i="14"/>
  <c r="F48" i="14"/>
  <c r="F49" i="14" s="1"/>
  <c r="H45" i="14"/>
  <c r="H46" i="14"/>
  <c r="G46" i="14"/>
  <c r="G45" i="14"/>
  <c r="N47" i="14"/>
  <c r="N48" i="14"/>
  <c r="N49" i="14" s="1"/>
  <c r="P45" i="14"/>
  <c r="P46" i="14"/>
  <c r="O45" i="14"/>
  <c r="O46" i="14"/>
  <c r="H46" i="9"/>
  <c r="H48" i="9" s="1"/>
  <c r="H49" i="9" s="1"/>
  <c r="D48" i="11"/>
  <c r="D49" i="11" s="1"/>
  <c r="D47" i="11"/>
  <c r="E47" i="11"/>
  <c r="E48" i="11"/>
  <c r="E49" i="11" s="1"/>
  <c r="R35" i="10" l="1"/>
  <c r="H18" i="11" s="1"/>
  <c r="N44" i="18"/>
  <c r="O43" i="18"/>
  <c r="P8" i="18"/>
  <c r="P9" i="18" s="1"/>
  <c r="X28" i="17"/>
  <c r="V35" i="17"/>
  <c r="N18" i="18" s="1"/>
  <c r="N17" i="18"/>
  <c r="W36" i="17"/>
  <c r="O19" i="18" s="1"/>
  <c r="W32" i="17"/>
  <c r="O15" i="18" s="1"/>
  <c r="W31" i="17"/>
  <c r="O14" i="18" s="1"/>
  <c r="W34" i="17"/>
  <c r="Z30" i="17"/>
  <c r="AA14" i="17"/>
  <c r="Z17" i="17"/>
  <c r="T34" i="10"/>
  <c r="T35" i="10" s="1"/>
  <c r="L18" i="11" s="1"/>
  <c r="T32" i="10"/>
  <c r="L15" i="11" s="1"/>
  <c r="U28" i="10"/>
  <c r="U31" i="10" s="1"/>
  <c r="M14" i="11" s="1"/>
  <c r="M8" i="11"/>
  <c r="M9" i="11" s="1"/>
  <c r="H45" i="11"/>
  <c r="H46" i="11"/>
  <c r="H47" i="11" s="1"/>
  <c r="W14" i="10"/>
  <c r="V17" i="10"/>
  <c r="L44" i="11"/>
  <c r="L45" i="11" s="1"/>
  <c r="G47" i="11"/>
  <c r="G48" i="11"/>
  <c r="G49" i="11" s="1"/>
  <c r="T31" i="10"/>
  <c r="L14" i="11" s="1"/>
  <c r="V30" i="10"/>
  <c r="L46" i="16"/>
  <c r="L47" i="16" s="1"/>
  <c r="L45" i="16"/>
  <c r="V28" i="15"/>
  <c r="N8" i="16"/>
  <c r="W30" i="15"/>
  <c r="X14" i="15"/>
  <c r="W17" i="15"/>
  <c r="T35" i="15"/>
  <c r="L18" i="16" s="1"/>
  <c r="L17" i="16"/>
  <c r="M44" i="16"/>
  <c r="U34" i="15"/>
  <c r="U31" i="15"/>
  <c r="M14" i="16" s="1"/>
  <c r="U36" i="15"/>
  <c r="M19" i="16" s="1"/>
  <c r="U32" i="15"/>
  <c r="M15" i="16" s="1"/>
  <c r="G47" i="14"/>
  <c r="G48" i="14"/>
  <c r="G49" i="14" s="1"/>
  <c r="H48" i="14"/>
  <c r="H49" i="14" s="1"/>
  <c r="H47" i="14"/>
  <c r="O47" i="14"/>
  <c r="O48" i="14"/>
  <c r="O49" i="14" s="1"/>
  <c r="V48" i="14"/>
  <c r="V49" i="14" s="1"/>
  <c r="V47" i="14"/>
  <c r="P47" i="14"/>
  <c r="P48" i="14"/>
  <c r="P49" i="14" s="1"/>
  <c r="X45" i="14"/>
  <c r="X46" i="14"/>
  <c r="W45" i="14"/>
  <c r="W46" i="14"/>
  <c r="H47" i="9"/>
  <c r="L17" i="11" l="1"/>
  <c r="AB14" i="17"/>
  <c r="AC14" i="17" s="1"/>
  <c r="AC17" i="17" s="1"/>
  <c r="AA30" i="17"/>
  <c r="AA17" i="17"/>
  <c r="O17" i="18"/>
  <c r="W35" i="17"/>
  <c r="O18" i="18" s="1"/>
  <c r="X32" i="17"/>
  <c r="P15" i="18" s="1"/>
  <c r="X36" i="17"/>
  <c r="P19" i="18" s="1"/>
  <c r="X31" i="17"/>
  <c r="P14" i="18" s="1"/>
  <c r="X34" i="17"/>
  <c r="P43" i="18"/>
  <c r="P44" i="18" s="1"/>
  <c r="O44" i="18"/>
  <c r="Z28" i="17"/>
  <c r="T8" i="18"/>
  <c r="T9" i="18" s="1"/>
  <c r="N45" i="18"/>
  <c r="N46" i="18"/>
  <c r="H48" i="11"/>
  <c r="H49" i="11" s="1"/>
  <c r="U34" i="10"/>
  <c r="U35" i="10" s="1"/>
  <c r="M18" i="11" s="1"/>
  <c r="U32" i="10"/>
  <c r="M15" i="11" s="1"/>
  <c r="M44" i="11"/>
  <c r="M46" i="11" s="1"/>
  <c r="M47" i="11" s="1"/>
  <c r="U36" i="10"/>
  <c r="M19" i="11" s="1"/>
  <c r="L46" i="11"/>
  <c r="L47" i="11" s="1"/>
  <c r="L48" i="16"/>
  <c r="L49" i="16" s="1"/>
  <c r="X14" i="10"/>
  <c r="W17" i="10"/>
  <c r="V28" i="10"/>
  <c r="V31" i="10" s="1"/>
  <c r="N14" i="11" s="1"/>
  <c r="N8" i="11"/>
  <c r="W30" i="10"/>
  <c r="U35" i="15"/>
  <c r="M18" i="16" s="1"/>
  <c r="M17" i="16"/>
  <c r="M45" i="16"/>
  <c r="M46" i="16"/>
  <c r="M47" i="16" s="1"/>
  <c r="W28" i="15"/>
  <c r="O8" i="16"/>
  <c r="O9" i="16" s="1"/>
  <c r="X30" i="15"/>
  <c r="Z14" i="15"/>
  <c r="X17" i="15"/>
  <c r="N43" i="16"/>
  <c r="N9" i="16"/>
  <c r="V34" i="15"/>
  <c r="V32" i="15"/>
  <c r="N15" i="16" s="1"/>
  <c r="V31" i="15"/>
  <c r="N14" i="16" s="1"/>
  <c r="V36" i="15"/>
  <c r="N19" i="16" s="1"/>
  <c r="X48" i="14"/>
  <c r="X49" i="14" s="1"/>
  <c r="X47" i="14"/>
  <c r="W48" i="14"/>
  <c r="W49" i="14" s="1"/>
  <c r="W47" i="14"/>
  <c r="M45" i="11" l="1"/>
  <c r="M17" i="11"/>
  <c r="M48" i="11" s="1"/>
  <c r="M49" i="11" s="1"/>
  <c r="N48" i="18"/>
  <c r="N49" i="18" s="1"/>
  <c r="N47" i="18"/>
  <c r="O45" i="18"/>
  <c r="O46" i="18"/>
  <c r="P17" i="18"/>
  <c r="X35" i="17"/>
  <c r="P18" i="18" s="1"/>
  <c r="T44" i="18"/>
  <c r="Z32" i="17"/>
  <c r="T15" i="18" s="1"/>
  <c r="Z31" i="17"/>
  <c r="T14" i="18" s="1"/>
  <c r="Z34" i="17"/>
  <c r="Z36" i="17"/>
  <c r="T19" i="18" s="1"/>
  <c r="P46" i="18"/>
  <c r="P45" i="18"/>
  <c r="U8" i="18"/>
  <c r="U9" i="18" s="1"/>
  <c r="AA28" i="17"/>
  <c r="AB30" i="17"/>
  <c r="AB17" i="17"/>
  <c r="L48" i="11"/>
  <c r="L49" i="11" s="1"/>
  <c r="V32" i="10"/>
  <c r="N15" i="11" s="1"/>
  <c r="V34" i="10"/>
  <c r="V35" i="10" s="1"/>
  <c r="N18" i="11" s="1"/>
  <c r="V36" i="10"/>
  <c r="N19" i="11" s="1"/>
  <c r="N43" i="11"/>
  <c r="N9" i="11"/>
  <c r="O8" i="11"/>
  <c r="O9" i="11" s="1"/>
  <c r="W28" i="10"/>
  <c r="W34" i="10" s="1"/>
  <c r="X17" i="10"/>
  <c r="Z14" i="10"/>
  <c r="X30" i="10"/>
  <c r="N17" i="16"/>
  <c r="V35" i="15"/>
  <c r="N18" i="16" s="1"/>
  <c r="N44" i="16"/>
  <c r="O43" i="16"/>
  <c r="X28" i="15"/>
  <c r="P8" i="16"/>
  <c r="P9" i="16" s="1"/>
  <c r="Z17" i="15"/>
  <c r="AA14" i="15"/>
  <c r="Z30" i="15"/>
  <c r="W36" i="15"/>
  <c r="O19" i="16" s="1"/>
  <c r="W32" i="15"/>
  <c r="O15" i="16" s="1"/>
  <c r="W31" i="15"/>
  <c r="O14" i="16" s="1"/>
  <c r="W34" i="15"/>
  <c r="M48" i="16"/>
  <c r="M49" i="16" s="1"/>
  <c r="N17" i="11" l="1"/>
  <c r="AB28" i="17"/>
  <c r="V8" i="18"/>
  <c r="AA32" i="17"/>
  <c r="U15" i="18" s="1"/>
  <c r="AA36" i="17"/>
  <c r="U19" i="18" s="1"/>
  <c r="AA31" i="17"/>
  <c r="U14" i="18" s="1"/>
  <c r="AA34" i="17"/>
  <c r="U44" i="18"/>
  <c r="O48" i="18"/>
  <c r="O49" i="18" s="1"/>
  <c r="O47" i="18"/>
  <c r="AD14" i="17"/>
  <c r="AC30" i="17"/>
  <c r="P48" i="18"/>
  <c r="P49" i="18" s="1"/>
  <c r="P47" i="18"/>
  <c r="Z35" i="17"/>
  <c r="T18" i="18" s="1"/>
  <c r="T17" i="18"/>
  <c r="T46" i="18"/>
  <c r="T47" i="18" s="1"/>
  <c r="T45" i="18"/>
  <c r="W36" i="10"/>
  <c r="O19" i="11" s="1"/>
  <c r="Z17" i="10"/>
  <c r="AA14" i="10"/>
  <c r="X28" i="10"/>
  <c r="X34" i="10" s="1"/>
  <c r="P8" i="11"/>
  <c r="P9" i="11" s="1"/>
  <c r="W31" i="10"/>
  <c r="O14" i="11" s="1"/>
  <c r="W32" i="10"/>
  <c r="O15" i="11" s="1"/>
  <c r="O43" i="11"/>
  <c r="N44" i="11"/>
  <c r="W35" i="10"/>
  <c r="O18" i="11" s="1"/>
  <c r="O17" i="11"/>
  <c r="Z30" i="10"/>
  <c r="W35" i="15"/>
  <c r="O18" i="16" s="1"/>
  <c r="O17" i="16"/>
  <c r="AA30" i="15"/>
  <c r="AB14" i="15"/>
  <c r="AA17" i="15"/>
  <c r="Z28" i="15"/>
  <c r="T8" i="16"/>
  <c r="T9" i="16" s="1"/>
  <c r="X36" i="15"/>
  <c r="P19" i="16" s="1"/>
  <c r="X34" i="15"/>
  <c r="X32" i="15"/>
  <c r="P15" i="16" s="1"/>
  <c r="X31" i="15"/>
  <c r="P14" i="16" s="1"/>
  <c r="O44" i="16"/>
  <c r="P43" i="16"/>
  <c r="P44" i="16" s="1"/>
  <c r="N45" i="16"/>
  <c r="N46" i="16"/>
  <c r="N47" i="16" s="1"/>
  <c r="X32" i="10" l="1"/>
  <c r="P15" i="11" s="1"/>
  <c r="X36" i="10"/>
  <c r="P19" i="11" s="1"/>
  <c r="X31" i="10"/>
  <c r="P14" i="11" s="1"/>
  <c r="AD30" i="17"/>
  <c r="AD17" i="17"/>
  <c r="U17" i="18"/>
  <c r="AA35" i="17"/>
  <c r="U18" i="18" s="1"/>
  <c r="V43" i="18"/>
  <c r="W43" i="18" s="1"/>
  <c r="X43" i="18" s="1"/>
  <c r="V9" i="18"/>
  <c r="T48" i="18"/>
  <c r="T49" i="18" s="1"/>
  <c r="AC28" i="17"/>
  <c r="W8" i="18"/>
  <c r="W9" i="18" s="1"/>
  <c r="U46" i="18"/>
  <c r="U47" i="18" s="1"/>
  <c r="U45" i="18"/>
  <c r="AB36" i="17"/>
  <c r="V19" i="18" s="1"/>
  <c r="AB31" i="17"/>
  <c r="V14" i="18" s="1"/>
  <c r="AB32" i="17"/>
  <c r="V15" i="18" s="1"/>
  <c r="AB34" i="17"/>
  <c r="N46" i="11"/>
  <c r="N45" i="11"/>
  <c r="P43" i="11"/>
  <c r="P44" i="11" s="1"/>
  <c r="O44" i="11"/>
  <c r="AB14" i="10"/>
  <c r="AC14" i="10" s="1"/>
  <c r="AD14" i="10" s="1"/>
  <c r="AA17" i="10"/>
  <c r="T8" i="11"/>
  <c r="T9" i="11" s="1"/>
  <c r="Z28" i="10"/>
  <c r="T44" i="11" s="1"/>
  <c r="AA30" i="10"/>
  <c r="X35" i="10"/>
  <c r="P18" i="11" s="1"/>
  <c r="P17" i="11"/>
  <c r="Z31" i="15"/>
  <c r="T14" i="16" s="1"/>
  <c r="Z36" i="15"/>
  <c r="T19" i="16" s="1"/>
  <c r="T44" i="16"/>
  <c r="Z32" i="15"/>
  <c r="T15" i="16" s="1"/>
  <c r="Z34" i="15"/>
  <c r="AA28" i="15"/>
  <c r="U8" i="16"/>
  <c r="U9" i="16" s="1"/>
  <c r="AC14" i="15"/>
  <c r="AB30" i="15"/>
  <c r="AB17" i="15"/>
  <c r="N48" i="16"/>
  <c r="N49" i="16" s="1"/>
  <c r="P46" i="16"/>
  <c r="P45" i="16"/>
  <c r="P17" i="16"/>
  <c r="X35" i="15"/>
  <c r="P18" i="16" s="1"/>
  <c r="O46" i="16"/>
  <c r="O47" i="16" s="1"/>
  <c r="O45" i="16"/>
  <c r="V44" i="18" l="1"/>
  <c r="V45" i="18" s="1"/>
  <c r="AB35" i="17"/>
  <c r="V18" i="18" s="1"/>
  <c r="V17" i="18"/>
  <c r="AC31" i="17"/>
  <c r="W14" i="18" s="1"/>
  <c r="AC32" i="17"/>
  <c r="W15" i="18" s="1"/>
  <c r="AC34" i="17"/>
  <c r="AC36" i="17"/>
  <c r="W19" i="18" s="1"/>
  <c r="W44" i="18"/>
  <c r="U48" i="18"/>
  <c r="U49" i="18" s="1"/>
  <c r="AD28" i="17"/>
  <c r="X8" i="18"/>
  <c r="X9" i="18" s="1"/>
  <c r="P46" i="11"/>
  <c r="P48" i="11" s="1"/>
  <c r="P49" i="11" s="1"/>
  <c r="P45" i="11"/>
  <c r="Z32" i="10"/>
  <c r="T15" i="11" s="1"/>
  <c r="Z34" i="10"/>
  <c r="Z35" i="10" s="1"/>
  <c r="T18" i="11" s="1"/>
  <c r="U8" i="11"/>
  <c r="U9" i="11" s="1"/>
  <c r="AA28" i="10"/>
  <c r="U44" i="11" s="1"/>
  <c r="Z31" i="10"/>
  <c r="T14" i="11" s="1"/>
  <c r="Z36" i="10"/>
  <c r="T19" i="11" s="1"/>
  <c r="O45" i="11"/>
  <c r="O46" i="11"/>
  <c r="N47" i="11"/>
  <c r="N48" i="11"/>
  <c r="N49" i="11" s="1"/>
  <c r="T46" i="11"/>
  <c r="T47" i="11" s="1"/>
  <c r="T45" i="11"/>
  <c r="AB30" i="10"/>
  <c r="AB17" i="10"/>
  <c r="P47" i="16"/>
  <c r="P48" i="16"/>
  <c r="P49" i="16" s="1"/>
  <c r="AB28" i="15"/>
  <c r="V8" i="16"/>
  <c r="AD14" i="15"/>
  <c r="AC17" i="15"/>
  <c r="AC30" i="15"/>
  <c r="U44" i="16"/>
  <c r="AA32" i="15"/>
  <c r="U15" i="16" s="1"/>
  <c r="AA36" i="15"/>
  <c r="U19" i="16" s="1"/>
  <c r="AA34" i="15"/>
  <c r="AA31" i="15"/>
  <c r="U14" i="16" s="1"/>
  <c r="Z35" i="15"/>
  <c r="T18" i="16" s="1"/>
  <c r="T17" i="16"/>
  <c r="T46" i="16"/>
  <c r="T47" i="16" s="1"/>
  <c r="T45" i="16"/>
  <c r="O48" i="16"/>
  <c r="O49" i="16" s="1"/>
  <c r="V46" i="18" l="1"/>
  <c r="V47" i="18" s="1"/>
  <c r="AA32" i="10"/>
  <c r="U15" i="11" s="1"/>
  <c r="AA31" i="10"/>
  <c r="U14" i="11" s="1"/>
  <c r="AA36" i="10"/>
  <c r="U19" i="11" s="1"/>
  <c r="AA34" i="10"/>
  <c r="U17" i="11" s="1"/>
  <c r="AD34" i="17"/>
  <c r="AD32" i="17"/>
  <c r="X15" i="18" s="1"/>
  <c r="AD36" i="17"/>
  <c r="X19" i="18" s="1"/>
  <c r="AD31" i="17"/>
  <c r="X14" i="18" s="1"/>
  <c r="W45" i="18"/>
  <c r="W46" i="18"/>
  <c r="AC35" i="17"/>
  <c r="W18" i="18" s="1"/>
  <c r="W17" i="18"/>
  <c r="X44" i="18"/>
  <c r="P47" i="11"/>
  <c r="T17" i="11"/>
  <c r="T48" i="11" s="1"/>
  <c r="T49" i="11" s="1"/>
  <c r="O47" i="11"/>
  <c r="O48" i="11"/>
  <c r="O49" i="11" s="1"/>
  <c r="V8" i="11"/>
  <c r="AB28" i="10"/>
  <c r="AC30" i="10"/>
  <c r="AC17" i="10"/>
  <c r="U46" i="11"/>
  <c r="U45" i="11"/>
  <c r="U17" i="16"/>
  <c r="AA35" i="15"/>
  <c r="U18" i="16" s="1"/>
  <c r="U45" i="16"/>
  <c r="U46" i="16"/>
  <c r="U47" i="16" s="1"/>
  <c r="AC28" i="15"/>
  <c r="W8" i="16"/>
  <c r="W9" i="16" s="1"/>
  <c r="AD17" i="15"/>
  <c r="AD30" i="15"/>
  <c r="V43" i="16"/>
  <c r="V9" i="16"/>
  <c r="AB34" i="15"/>
  <c r="AB32" i="15"/>
  <c r="V15" i="16" s="1"/>
  <c r="AB31" i="15"/>
  <c r="V14" i="16" s="1"/>
  <c r="AB36" i="15"/>
  <c r="V19" i="16" s="1"/>
  <c r="T48" i="16"/>
  <c r="T49" i="16" s="1"/>
  <c r="AA35" i="10" l="1"/>
  <c r="U18" i="11" s="1"/>
  <c r="V48" i="18"/>
  <c r="V49" i="18" s="1"/>
  <c r="X45" i="18"/>
  <c r="X46" i="18"/>
  <c r="W47" i="18"/>
  <c r="W48" i="18"/>
  <c r="W49" i="18" s="1"/>
  <c r="X17" i="18"/>
  <c r="AD35" i="17"/>
  <c r="X18" i="18" s="1"/>
  <c r="U48" i="11"/>
  <c r="U49" i="11" s="1"/>
  <c r="U47" i="11"/>
  <c r="W8" i="11"/>
  <c r="W9" i="11" s="1"/>
  <c r="AC28" i="10"/>
  <c r="AD30" i="10"/>
  <c r="AD17" i="10"/>
  <c r="AB31" i="10"/>
  <c r="V14" i="11" s="1"/>
  <c r="AB32" i="10"/>
  <c r="V15" i="11" s="1"/>
  <c r="AB34" i="10"/>
  <c r="AB36" i="10"/>
  <c r="V19" i="11" s="1"/>
  <c r="V43" i="11"/>
  <c r="W43" i="11" s="1"/>
  <c r="X43" i="11" s="1"/>
  <c r="V9" i="11"/>
  <c r="AB35" i="15"/>
  <c r="V18" i="16" s="1"/>
  <c r="V17" i="16"/>
  <c r="V44" i="16"/>
  <c r="W43" i="16"/>
  <c r="AD28" i="15"/>
  <c r="X8" i="16"/>
  <c r="X9" i="16" s="1"/>
  <c r="AC36" i="15"/>
  <c r="W19" i="16" s="1"/>
  <c r="AC31" i="15"/>
  <c r="W14" i="16" s="1"/>
  <c r="AC32" i="15"/>
  <c r="W15" i="16" s="1"/>
  <c r="AC34" i="15"/>
  <c r="U48" i="16"/>
  <c r="U49" i="16" s="1"/>
  <c r="X48" i="18" l="1"/>
  <c r="X49" i="18" s="1"/>
  <c r="X47" i="18"/>
  <c r="AB35" i="10"/>
  <c r="V18" i="11" s="1"/>
  <c r="V17" i="11"/>
  <c r="V44" i="11"/>
  <c r="AD28" i="10"/>
  <c r="X8" i="11"/>
  <c r="X9" i="11" s="1"/>
  <c r="W44" i="11"/>
  <c r="AC36" i="10"/>
  <c r="W19" i="11" s="1"/>
  <c r="AC31" i="10"/>
  <c r="W14" i="11" s="1"/>
  <c r="AC32" i="10"/>
  <c r="W15" i="11" s="1"/>
  <c r="AC34" i="10"/>
  <c r="V45" i="16"/>
  <c r="V46" i="16"/>
  <c r="V47" i="16" s="1"/>
  <c r="AC35" i="15"/>
  <c r="W18" i="16" s="1"/>
  <c r="W17" i="16"/>
  <c r="AD31" i="15"/>
  <c r="X14" i="16" s="1"/>
  <c r="AD34" i="15"/>
  <c r="AD32" i="15"/>
  <c r="X15" i="16" s="1"/>
  <c r="AD36" i="15"/>
  <c r="X19" i="16" s="1"/>
  <c r="W44" i="16"/>
  <c r="X43" i="16"/>
  <c r="X44" i="16" s="1"/>
  <c r="V48" i="16" l="1"/>
  <c r="V49" i="16" s="1"/>
  <c r="W17" i="11"/>
  <c r="AC35" i="10"/>
  <c r="W18" i="11" s="1"/>
  <c r="W45" i="11"/>
  <c r="W46" i="11"/>
  <c r="W47" i="11" s="1"/>
  <c r="AD31" i="10"/>
  <c r="X14" i="11" s="1"/>
  <c r="AD32" i="10"/>
  <c r="X15" i="11" s="1"/>
  <c r="X44" i="11"/>
  <c r="AD34" i="10"/>
  <c r="AD36" i="10"/>
  <c r="X19" i="11" s="1"/>
  <c r="V46" i="11"/>
  <c r="V47" i="11" s="1"/>
  <c r="V45" i="11"/>
  <c r="X46" i="16"/>
  <c r="X47" i="16" s="1"/>
  <c r="X45" i="16"/>
  <c r="W45" i="16"/>
  <c r="W46" i="16"/>
  <c r="AD35" i="15"/>
  <c r="X18" i="16" s="1"/>
  <c r="X17" i="16"/>
  <c r="V48" i="11" l="1"/>
  <c r="V49" i="11" s="1"/>
  <c r="W48" i="11"/>
  <c r="W49" i="11" s="1"/>
  <c r="AD35" i="10"/>
  <c r="X18" i="11" s="1"/>
  <c r="X17" i="11"/>
  <c r="X45" i="11"/>
  <c r="X46" i="11"/>
  <c r="X48" i="16"/>
  <c r="X49" i="16" s="1"/>
  <c r="W48" i="16"/>
  <c r="W49" i="16" s="1"/>
  <c r="W47" i="16"/>
  <c r="X48" i="11" l="1"/>
  <c r="X49" i="11" s="1"/>
  <c r="X47" i="11"/>
</calcChain>
</file>

<file path=xl/sharedStrings.xml><?xml version="1.0" encoding="utf-8"?>
<sst xmlns="http://schemas.openxmlformats.org/spreadsheetml/2006/main" count="1484" uniqueCount="199">
  <si>
    <t>Area</t>
  </si>
  <si>
    <t>Population</t>
  </si>
  <si>
    <t>%</t>
  </si>
  <si>
    <t>#</t>
  </si>
  <si>
    <t>type</t>
  </si>
  <si>
    <t>Daily trips</t>
  </si>
  <si>
    <t>Days of operation per month</t>
  </si>
  <si>
    <t>PT</t>
  </si>
  <si>
    <t>P*Km per month</t>
  </si>
  <si>
    <t>Average distance per passenger</t>
  </si>
  <si>
    <t>Km</t>
  </si>
  <si>
    <t>Average time per trip</t>
  </si>
  <si>
    <t>min</t>
  </si>
  <si>
    <t>Average commercial speed</t>
  </si>
  <si>
    <t>Km/h</t>
  </si>
  <si>
    <t>N. of trips per day</t>
  </si>
  <si>
    <t>n</t>
  </si>
  <si>
    <t>Hrs of operation per day</t>
  </si>
  <si>
    <t>V*km</t>
  </si>
  <si>
    <t>h</t>
  </si>
  <si>
    <t>Load factor</t>
  </si>
  <si>
    <t>Length of the line/network</t>
  </si>
  <si>
    <t>N of vehicles</t>
  </si>
  <si>
    <t>Urban</t>
  </si>
  <si>
    <t>Suburban</t>
  </si>
  <si>
    <t>Rural</t>
  </si>
  <si>
    <t>Local mobility parameters</t>
  </si>
  <si>
    <t>GENERAL DATA</t>
  </si>
  <si>
    <t>Assumptions on transport service</t>
  </si>
  <si>
    <t>PUBLIC TRANSIT (scheduled, fixed)</t>
  </si>
  <si>
    <t>Passengers (demand side)</t>
  </si>
  <si>
    <t>PT/DRT trips per month</t>
  </si>
  <si>
    <t>P*Km</t>
  </si>
  <si>
    <t>Share of trips generated by a new service</t>
  </si>
  <si>
    <t>P*hrs per month</t>
  </si>
  <si>
    <t>V*hrs per month</t>
  </si>
  <si>
    <t>V*hrs</t>
  </si>
  <si>
    <t>P*hrs</t>
  </si>
  <si>
    <t>V*Km per month</t>
  </si>
  <si>
    <t>DRT1 - Fixed route</t>
  </si>
  <si>
    <t>PUBLIC TRANSIT</t>
  </si>
  <si>
    <t>Choose your model</t>
  </si>
  <si>
    <t>Models</t>
  </si>
  <si>
    <t>Scenario 1</t>
  </si>
  <si>
    <t>DRT1</t>
  </si>
  <si>
    <t>DRT2</t>
  </si>
  <si>
    <t>DRT3</t>
  </si>
  <si>
    <t>DRT4</t>
  </si>
  <si>
    <t>URBAN DISTRIBUTION</t>
  </si>
  <si>
    <t>SUBURBAN DISTRIBUTION</t>
  </si>
  <si>
    <t>RURAL DISTRIBUTION</t>
  </si>
  <si>
    <t>AVERAGE DISTANCES BY ZONE TYPE</t>
  </si>
  <si>
    <t>SELECTED DISTRIBUTION</t>
  </si>
  <si>
    <t>Upper bound (km)</t>
  </si>
  <si>
    <t>Proportion of trips (%)</t>
  </si>
  <si>
    <t>Cumulative % of trips</t>
  </si>
  <si>
    <t>Average travel distance URBAN (km)</t>
  </si>
  <si>
    <t>Average travel distance SUBURBAN (km)</t>
  </si>
  <si>
    <t>Average travel distance RURAL (km)</t>
  </si>
  <si>
    <r>
      <rPr>
        <b/>
        <sz val="12"/>
        <color rgb="FF000000"/>
        <rFont val="Arial"/>
        <family val="2"/>
      </rPr>
      <t>Final average travel distance</t>
    </r>
    <r>
      <rPr>
        <sz val="12"/>
        <color rgb="FF000000"/>
        <rFont val="Arial"/>
        <family val="2"/>
      </rPr>
      <t xml:space="preserve"> (km)</t>
    </r>
  </si>
  <si>
    <t>PROPORTION OF TRIPS CAPTURED BY ZONE TYPE</t>
  </si>
  <si>
    <t>% of trips included by zone size URBAN (%)</t>
  </si>
  <si>
    <t>% of trips included by zone size SUBURBAN (%)</t>
  </si>
  <si>
    <t>% of trips included by zone size RURAL (%)</t>
  </si>
  <si>
    <t>Description</t>
  </si>
  <si>
    <t>Typical trip distance for all trips taken on all modes. This is used to adjust demand estimates depending on zone type.</t>
  </si>
  <si>
    <t>Scenario 2</t>
  </si>
  <si>
    <t>Scenario 3</t>
  </si>
  <si>
    <t>Scenario I - Accessibility</t>
  </si>
  <si>
    <t>Scenario II - Intermodality</t>
  </si>
  <si>
    <t>Scenario III - Inclusiveness</t>
  </si>
  <si>
    <t>Costs</t>
  </si>
  <si>
    <t>Service design</t>
  </si>
  <si>
    <t>Notes</t>
  </si>
  <si>
    <t>Capital cost of 1 dedicated vehicle</t>
  </si>
  <si>
    <t>Average trip fare</t>
  </si>
  <si>
    <t>Depreciation period of dedicated vehicle</t>
  </si>
  <si>
    <t>years</t>
  </si>
  <si>
    <t>€</t>
  </si>
  <si>
    <t>DRT1 - Fixed route, booked stops</t>
  </si>
  <si>
    <t>DRT2 - Fixed route with deviations</t>
  </si>
  <si>
    <t>DRT3 - Free route, predefined stops</t>
  </si>
  <si>
    <t>DRT4 - Free route, free stops</t>
  </si>
  <si>
    <t>€/km</t>
  </si>
  <si>
    <t>€/hr</t>
  </si>
  <si>
    <t>The cost per km of running a single vehicle. Should include fuel, maintenance costs, etc.</t>
  </si>
  <si>
    <t>Operational costs of running 1 vehicle proportional to time (hourly)</t>
  </si>
  <si>
    <t>Operational costs of running 1 vehicle proportional to distance (km)</t>
  </si>
  <si>
    <t>Up-front capital investment required to purchase a vehicle</t>
  </si>
  <si>
    <t>Modal share of PT/DRT new service</t>
  </si>
  <si>
    <t>P/V</t>
  </si>
  <si>
    <t>The hourly cost of running a single vehicle. Should include insurance, personnel, admin, etc.</t>
  </si>
  <si>
    <t>Monthly cost of DRT software</t>
  </si>
  <si>
    <t>The monthly cost of running DRT technology</t>
  </si>
  <si>
    <t>GO TO --&gt;</t>
  </si>
  <si>
    <t xml:space="preserve">DRT2 </t>
  </si>
  <si>
    <t>Scenarios</t>
  </si>
  <si>
    <t>Cost prop hours</t>
  </si>
  <si>
    <t>Cost prop km</t>
  </si>
  <si>
    <t>Depr vehicle</t>
  </si>
  <si>
    <t>Revenues</t>
  </si>
  <si>
    <t>Break even (public contribution)</t>
  </si>
  <si>
    <t>Revenues/costs ratio</t>
  </si>
  <si>
    <t>Total cost</t>
  </si>
  <si>
    <t>Costs of the service</t>
  </si>
  <si>
    <t>Revenues from fares</t>
  </si>
  <si>
    <t>€/Km</t>
  </si>
  <si>
    <t>Cost/km</t>
  </si>
  <si>
    <t>Public contribution per km</t>
  </si>
  <si>
    <t>Avg km per hour</t>
  </si>
  <si>
    <t>km/hr</t>
  </si>
  <si>
    <t>PROXY</t>
  </si>
  <si>
    <t>Results&amp;ScenariosPT</t>
  </si>
  <si>
    <t>Suggestion for Rural: 10 km</t>
  </si>
  <si>
    <t>Suggestion for Urban: 5 km</t>
  </si>
  <si>
    <t>Suggestion for Suburban: 7 km</t>
  </si>
  <si>
    <t>V*Km_equivalent calculated by PTA</t>
  </si>
  <si>
    <t>Public contribution calculated on V*Km_equivalent</t>
  </si>
  <si>
    <t>Public contribution per km_equivalent</t>
  </si>
  <si>
    <t>V*km_eq</t>
  </si>
  <si>
    <t>Funding GAP/Surplus</t>
  </si>
  <si>
    <t>Funding GAP/Surplus per km_equivalent</t>
  </si>
  <si>
    <t>Cost/km_equivalent</t>
  </si>
  <si>
    <t>€/Km_eq</t>
  </si>
  <si>
    <t>Results of ex ante calculation of public contribution (ref. Lombardy Region model)</t>
  </si>
  <si>
    <t>DRT1: V*Km_equivalent=V*Km PT</t>
  </si>
  <si>
    <t>Cost of service (km_equivalent)</t>
  </si>
  <si>
    <r>
      <t>DRT2-3-4: V*Km_equivalent=V*hrs per month*Average commercial speed*</t>
    </r>
    <r>
      <rPr>
        <sz val="11"/>
        <color theme="1"/>
        <rFont val="Aptos Narrow"/>
        <family val="2"/>
      </rPr>
      <t>β (β=1,2 if booking can be digital)</t>
    </r>
  </si>
  <si>
    <t>Sensitivity P*month</t>
  </si>
  <si>
    <t>Passengers</t>
  </si>
  <si>
    <t>Results&amp;ScenariosDRT1</t>
  </si>
  <si>
    <t>NB Public transport is the reference</t>
  </si>
  <si>
    <t>Results&amp;ScenariosDRT2</t>
  </si>
  <si>
    <t>Average speed per passenger</t>
  </si>
  <si>
    <t>Suggestion for Urban: 18 km/h</t>
  </si>
  <si>
    <t>Suggestion for Suburban: 24 km/h</t>
  </si>
  <si>
    <t>Suggestion for Rural: 30 km/h</t>
  </si>
  <si>
    <t>Results&amp;ScenariosDRT3</t>
  </si>
  <si>
    <t>Results&amp;ScenariosDRT4</t>
  </si>
  <si>
    <t>NOTE</t>
  </si>
  <si>
    <t>inserisci qualcosa su scalabilità</t>
  </si>
  <si>
    <t>possibile indicazione a supporto delle decisioni</t>
  </si>
  <si>
    <t>Business planning tool for flexible management of DRT-PT</t>
  </si>
  <si>
    <t>Step 1</t>
  </si>
  <si>
    <t>Step 2</t>
  </si>
  <si>
    <t>Go to the "Start" sheet, and 
a) fill in the data about the area where you want to implement a new service
b) define main assumptions for the service implementation 
c) select the PT-DRT model you want to design</t>
  </si>
  <si>
    <t>NB: in case of DRT, consider a hipothetical traditional line/network alternative/replaced</t>
  </si>
  <si>
    <t>What you will see?</t>
  </si>
  <si>
    <t>How do the characteristics of your demand change - when the service model becomes more flexible - according to your experience? (as a % variation compared to public transport)</t>
  </si>
  <si>
    <t>How do the characteristics of your service (supply) change - when the service model becomes more flexible - according to your experience? (as a % variation compared to public transport)</t>
  </si>
  <si>
    <t>How do the characteristics of your cost structure change - when the service model becomes more flexible - according to your experience? (as a % variation compared to public transport)</t>
  </si>
  <si>
    <t>DRT1 (fixed routes, booked stops)</t>
  </si>
  <si>
    <t>DRT2 (Fixed route with deviations)</t>
  </si>
  <si>
    <t>DRT3 (Free route, predefined stops)</t>
  </si>
  <si>
    <t>DRT4 (Free route, free stops)</t>
  </si>
  <si>
    <t>or:</t>
  </si>
  <si>
    <t>Start</t>
  </si>
  <si>
    <t>Review the input data --&gt;</t>
  </si>
  <si>
    <t>Fine tune the flexibility assumptions</t>
  </si>
  <si>
    <t>back to --&gt;</t>
  </si>
  <si>
    <t>Why this tool?</t>
  </si>
  <si>
    <t>How to use it:</t>
  </si>
  <si>
    <r>
      <t xml:space="preserve">You will see the performance of the different </t>
    </r>
    <r>
      <rPr>
        <b/>
        <sz val="11"/>
        <color theme="1"/>
        <rFont val="Aptos Narrow"/>
        <family val="2"/>
        <scheme val="minor"/>
      </rPr>
      <t>DRT service models</t>
    </r>
    <r>
      <rPr>
        <sz val="11"/>
        <color theme="1"/>
        <rFont val="Aptos Narrow"/>
        <family val="2"/>
        <scheme val="minor"/>
      </rPr>
      <t xml:space="preserve">, expressed through the main  operational and economic KPIs. You can compare different models and their performance across three different </t>
    </r>
    <r>
      <rPr>
        <b/>
        <sz val="11"/>
        <color theme="1"/>
        <rFont val="Aptos Narrow"/>
        <family val="2"/>
        <scheme val="minor"/>
      </rPr>
      <t>scenarios</t>
    </r>
    <r>
      <rPr>
        <sz val="11"/>
        <color theme="1"/>
        <rFont val="Aptos Narrow"/>
        <family val="2"/>
        <scheme val="minor"/>
      </rPr>
      <t xml:space="preserve"> (see glossary)</t>
    </r>
  </si>
  <si>
    <r>
      <rPr>
        <b/>
        <sz val="18"/>
        <color rgb="FF00B050"/>
        <rFont val="Aptos Narrow"/>
        <family val="2"/>
        <scheme val="minor"/>
      </rPr>
      <t>Not satisfied with the outcome?</t>
    </r>
    <r>
      <rPr>
        <b/>
        <sz val="11"/>
        <color theme="1"/>
        <rFont val="Aptos Narrow"/>
        <family val="2"/>
        <scheme val="minor"/>
      </rPr>
      <t xml:space="preserve">
As the estimations might not reflect the expectations, you can review the input data on demand, supply model and costs and/or fine tune the flexibility assumptions according to your experience in similar services and contexts.
</t>
    </r>
  </si>
  <si>
    <r>
      <rPr>
        <b/>
        <sz val="18"/>
        <color rgb="FF00B050"/>
        <rFont val="Aptos Narrow"/>
        <family val="2"/>
        <scheme val="minor"/>
      </rPr>
      <t>Not satisfied with the outcome?</t>
    </r>
    <r>
      <rPr>
        <b/>
        <sz val="11"/>
        <color theme="1"/>
        <rFont val="Aptos Narrow"/>
        <family val="2"/>
        <scheme val="minor"/>
      </rPr>
      <t xml:space="preserve">
As the estimations might not reflect the expectations, you can review the input data on demand, supply model and costs and/or fine tune the flexibility assumptions according to your experience in similar services and contexts.</t>
    </r>
  </si>
  <si>
    <t>DRT service models</t>
  </si>
  <si>
    <t>Public Transit</t>
  </si>
  <si>
    <t>Traditional public transit service, with fixed route and stops, and fixed timetables defining the frequency.</t>
  </si>
  <si>
    <t>Demand responsive service designed around a fixed route, where stops (all, or part of them) are activated only upon request of the passengers.</t>
  </si>
  <si>
    <t>Demand responsive service designed around a fixed route, where some of the stops representing a deviation on the main route are activated only upon request of the passengers.</t>
  </si>
  <si>
    <t>Demand responsive service with no fixed route. The trip is designed according to the booking of origin and destination stops by the passengers, from a predefined list.</t>
  </si>
  <si>
    <t>Demand responsive service with no fixed route nor fixed stops. The trip is designed according to the booking of origin and destination by the passengers, within the service area.</t>
  </si>
  <si>
    <t>The average fare estimated considering single/daily/weekly tickets, subscriptions and exemptions</t>
  </si>
  <si>
    <t>Vehicle*Km produced per month</t>
  </si>
  <si>
    <t>Hours of availability of the vehicles dedicated to the service per month</t>
  </si>
  <si>
    <t>Average time needed to perform a trip</t>
  </si>
  <si>
    <t>Passenger*Km performed per month</t>
  </si>
  <si>
    <t>Passenger*hours performed per month</t>
  </si>
  <si>
    <t>Average number of passengers per km of service performed</t>
  </si>
  <si>
    <t>Number of vehicles dedicated to the service</t>
  </si>
  <si>
    <t>Number of trips (estimated) performed every day by the service</t>
  </si>
  <si>
    <t>Daily hours of availability of the service</t>
  </si>
  <si>
    <t>Depreciation period of the vehicles according to the depreciation plan</t>
  </si>
  <si>
    <t>Glossary</t>
  </si>
  <si>
    <t>Notes: how to read the results</t>
  </si>
  <si>
    <t>Not satisfied with the first outcome?</t>
  </si>
  <si>
    <t>The Scenario II "intermodality" responds  to the aim of exploiting the different DRT options to integrate the existing network, assuming that the new service will facilitate the access to the traditional lines (and to other networks such as regional railways), and will be used by a relevant share of citizens as "feeder" or first/last mile service.
Under this scenario the capacity of being integrated in the existing mobility network  is the key, and the service is expected to be accessed by commuters as well as occasional users in combination to others. In this case, the flexibility of DRT services responds to the need of citizens of being included in the network.</t>
  </si>
  <si>
    <t>The Scenario III "inclusiveness" responds  to the aim of including citizens at risk of marginalisation, by providing services especially (but not exclusively around their needs).
Under this scenario the capacity of reaching all citizens is the key, and the service is expected to be accessed by citizens that need personalised and accessible options. In this case, the flexibility of DRT services responds to the need of citizens of being able to travel, condition not always guaranteed by traditional services. Although flexibility guarantees a higher satisfaction of citizens' needs, this might not be translated in a higher load factor.</t>
  </si>
  <si>
    <t>As the estimations might not reflect the expectations considering feasibility, financial constraints, etc, you can review the input data on demand, supply model and costs and/or fine tune the flexibility assumptions according to your experience in similar services and contexts.</t>
  </si>
  <si>
    <r>
      <t xml:space="preserve">The </t>
    </r>
    <r>
      <rPr>
        <b/>
        <sz val="11"/>
        <color theme="1"/>
        <rFont val="Aptos Narrow"/>
        <family val="2"/>
        <scheme val="minor"/>
      </rPr>
      <t>DREAM_PACE business planning tool for flexible management of DRT-PT</t>
    </r>
    <r>
      <rPr>
        <sz val="11"/>
        <color theme="1"/>
        <rFont val="Aptos Narrow"/>
        <family val="2"/>
        <scheme val="minor"/>
      </rPr>
      <t xml:space="preserve"> has been designed by project partners in order to support the operational and financial planning phase of DRT services, providing comparisons between PT and four different DRT service models, and across three conceptual scenarios ("accessibility", "intermodality", "inclusiveness", as described in the glossary.
</t>
    </r>
    <r>
      <rPr>
        <b/>
        <sz val="11"/>
        <color theme="1"/>
        <rFont val="Aptos Narrow"/>
        <family val="2"/>
        <scheme val="minor"/>
      </rPr>
      <t>The tool provides an estimation of the main quantitative KPIs of a DRT service (passenger*km, vehicle*km, load factor, costs/km, revenues/costs ratio and public contribution needed to ensure the break even of services.</t>
    </r>
    <r>
      <rPr>
        <sz val="11"/>
        <color theme="1"/>
        <rFont val="Aptos Narrow"/>
        <family val="2"/>
        <scheme val="minor"/>
      </rPr>
      <t xml:space="preserve">
Results include the ex ante calculation of public contribution for the services, estimated on the basis of the conversion of the parameters of the service offered into "equivalent vehicle kiilometres", in order to assess the economic adequacy and efficiency of the public compensation.</t>
    </r>
  </si>
  <si>
    <t>In the sheet corresponding to the chosen model (PT, DRT1-2-3-4) fill in the data on
a) passengers (average distance per passenger, average time per trip)
b) service design (length of the line/network, hrs of operation per day, Length of the line/network, n. of trips per day, n. of vehicles, average commercial speed)
c) costs (operational costs of running 1 vehicle proportional to time (hourly), operational costs of running 1 vehicle proportional to distance (km), capital cost of 1 dedicated vehicle, monthly cost of DRT software, average trip fare, depreciation period of dedicated vehicle)
d) GO TO the corresponding Results&amp;Scenarios page, through the dedicated link (coloured button) in the page</t>
  </si>
  <si>
    <t>The Scenario I "accessibility" can be considered as the baseline, and responds to the aim of designing and implementing a DRT service to improve the accessibility of a defined area, in line with the general principles of the project. Under this scenario territorial accessibility is the key, and the service is designed to provide a sustainabile mobility option to all citizens, without specific specialisation or dedicated target groups. The assumptions at the basis of the scenario are that different categories of users will benefit from  the service, and the DRT service models are able to provide accessibility, with different levels of flexibility.</t>
  </si>
  <si>
    <r>
      <t xml:space="preserve">- The results of the process will not lead to the identification of "preferrable" DRT service model, but rather provide a </t>
    </r>
    <r>
      <rPr>
        <b/>
        <sz val="11"/>
        <color theme="1"/>
        <rFont val="Aptos Narrow"/>
        <family val="2"/>
        <scheme val="minor"/>
      </rPr>
      <t xml:space="preserve">comparison of the strengths and weaknesses of each alternative, expressed through a set of KPIs </t>
    </r>
    <r>
      <rPr>
        <sz val="11"/>
        <color theme="1"/>
        <rFont val="Aptos Narrow"/>
        <family val="2"/>
        <scheme val="minor"/>
      </rPr>
      <t xml:space="preserve">(visualised through charts);
-  The overview provided by the KPIs is </t>
    </r>
    <r>
      <rPr>
        <b/>
        <sz val="11"/>
        <color theme="1"/>
        <rFont val="Aptos Narrow"/>
        <family val="2"/>
        <scheme val="minor"/>
      </rPr>
      <t>replicated for the three scenarios, depicting the main strategic objective (accessbility, intermodality, inclusiveness) for the design and implementation of a new service; t</t>
    </r>
    <r>
      <rPr>
        <sz val="11"/>
        <color theme="1"/>
        <rFont val="Aptos Narrow"/>
        <family val="2"/>
        <scheme val="minor"/>
      </rPr>
      <t xml:space="preserve">he strategic objective may also be interpreted as the response of the demand to the implementation of a new service, where the most popular use of the flexible service determines its characteristics;
- Based on the data generated by the tool, </t>
    </r>
    <r>
      <rPr>
        <b/>
        <sz val="11"/>
        <color theme="1"/>
        <rFont val="Aptos Narrow"/>
        <family val="2"/>
        <scheme val="minor"/>
      </rPr>
      <t>the choice of a DRT service model might depend on the variables that are considered priority by the policymaker/planner/operator</t>
    </r>
    <r>
      <rPr>
        <sz val="11"/>
        <color theme="1"/>
        <rFont val="Aptos Narrow"/>
        <family val="2"/>
        <scheme val="minor"/>
      </rPr>
      <t xml:space="preserve">; e.g. maximising the load factor, minimising public contribution, but also taking into account other qualitative KPIs not included in the model; 
- The tool can be used to </t>
    </r>
    <r>
      <rPr>
        <b/>
        <sz val="11"/>
        <color theme="1"/>
        <rFont val="Aptos Narrow"/>
        <family val="2"/>
        <scheme val="minor"/>
      </rPr>
      <t>build alternative business plans to be compared, and can be iterated many time</t>
    </r>
    <r>
      <rPr>
        <sz val="11"/>
        <color theme="1"/>
        <rFont val="Aptos Narrow"/>
        <family val="2"/>
        <scheme val="minor"/>
      </rPr>
      <t xml:space="preserve"> in order to optimise the combination of production factors, and balance economic sustainability and increase of effectiveness and demand/responsiveness.</t>
    </r>
  </si>
  <si>
    <t>Please select</t>
  </si>
  <si>
    <t>Population of the area where the service will be implemented</t>
  </si>
  <si>
    <t xml:space="preserve"> (if not available at local level, you can consider the regional one, or treat it as assumpion)</t>
  </si>
  <si>
    <t>Number of trips per day according to statistics on mobility</t>
  </si>
  <si>
    <t>Share of the existing mobility flows to be performed through the new service</t>
  </si>
  <si>
    <t>Share of new trips, originally not performed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</si>
</sst>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 #,##0.00\ &quot;€&quot;_-;\-* #,##0.00\ &quot;€&quot;_-;_-* &quot;-&quot;??\ &quot;€&quot;_-;_-@_-"/>
    <numFmt numFmtId="43" formatCode="_-* #,##0.00_-;\-* #,##0.00_-;_-* &quot;-&quot;??_-;_-@_-"/>
    <numFmt numFmtId="164" formatCode="_-* #,##0.0_-;\-* #,##0.0_-;_-* &quot;-&quot;??_-;_-@_-"/>
    <numFmt numFmtId="165" formatCode="_-* #,##0_-;\-* #,##0_-;_-* &quot;-&quot;??_-;_-@_-"/>
    <numFmt numFmtId="166" formatCode="0.0%"/>
    <numFmt numFmtId="167" formatCode="0.0"/>
    <numFmt numFmtId="168" formatCode="_-* #,##0.00\ [$€-410]_-;\-* #,##0.00\ [$€-410]_-;_-* &quot;-&quot;??\ [$€-410]_-;_-@_-"/>
    <numFmt numFmtId="169" formatCode="0.000"/>
    <numFmt numFmtId="170" formatCode="_-* #,##0.0\ _€_-;\-* #,##0.0\ _€_-;_-* &quot;-&quot;?\ _€_-;_-@_-"/>
  </numFmts>
  <fonts count="23" x14ac:knownFonts="1">
    <font>
      <sz val="11"/>
      <color theme="1"/>
      <name val="Aptos Narrow"/>
      <family val="2"/>
      <scheme val="minor"/>
    </font>
    <font>
      <sz val="11"/>
      <color theme="1"/>
      <name val="Aptos Narrow"/>
      <family val="2"/>
      <scheme val="minor"/>
    </font>
    <font>
      <b/>
      <sz val="11"/>
      <color theme="1"/>
      <name val="Aptos Narrow"/>
      <family val="2"/>
      <scheme val="minor"/>
    </font>
    <font>
      <u/>
      <sz val="11"/>
      <color theme="10"/>
      <name val="Aptos Narrow"/>
      <family val="2"/>
      <scheme val="minor"/>
    </font>
    <font>
      <sz val="12"/>
      <color theme="1"/>
      <name val="Arial"/>
      <family val="2"/>
    </font>
    <font>
      <i/>
      <sz val="11"/>
      <color theme="1"/>
      <name val="Aptos Narrow"/>
      <family val="2"/>
      <scheme val="minor"/>
    </font>
    <font>
      <sz val="8"/>
      <name val="Aptos Narrow"/>
      <family val="2"/>
      <scheme val="minor"/>
    </font>
    <font>
      <sz val="12"/>
      <color theme="1"/>
      <name val="Aptos Narrow"/>
      <family val="2"/>
      <scheme val="minor"/>
    </font>
    <font>
      <b/>
      <sz val="12"/>
      <color theme="1"/>
      <name val="Arial"/>
      <family val="2"/>
    </font>
    <font>
      <sz val="12"/>
      <color rgb="FF000000"/>
      <name val="Arial"/>
      <family val="2"/>
    </font>
    <font>
      <b/>
      <sz val="12"/>
      <color rgb="FF000000"/>
      <name val="Arial"/>
      <family val="2"/>
    </font>
    <font>
      <u/>
      <sz val="12"/>
      <color theme="10"/>
      <name val="Aptos Narrow"/>
      <family val="2"/>
      <scheme val="minor"/>
    </font>
    <font>
      <u/>
      <sz val="12"/>
      <color theme="10"/>
      <name val="Arial"/>
      <family val="2"/>
    </font>
    <font>
      <b/>
      <u/>
      <sz val="11"/>
      <color theme="0"/>
      <name val="Aptos Narrow"/>
      <family val="2"/>
      <scheme val="minor"/>
    </font>
    <font>
      <sz val="11"/>
      <color theme="1"/>
      <name val="Aptos Narrow"/>
      <family val="2"/>
    </font>
    <font>
      <sz val="11"/>
      <name val="Aptos Narrow"/>
      <family val="2"/>
      <scheme val="minor"/>
    </font>
    <font>
      <b/>
      <u/>
      <sz val="14"/>
      <color theme="0"/>
      <name val="Aptos Narrow"/>
      <family val="2"/>
      <scheme val="minor"/>
    </font>
    <font>
      <b/>
      <u/>
      <sz val="14"/>
      <name val="Aptos Narrow"/>
      <family val="2"/>
      <scheme val="minor"/>
    </font>
    <font>
      <b/>
      <sz val="11"/>
      <color rgb="FFFFFF00"/>
      <name val="Aptos Narrow"/>
      <family val="2"/>
      <scheme val="minor"/>
    </font>
    <font>
      <b/>
      <u/>
      <sz val="11"/>
      <color theme="1"/>
      <name val="Aptos Narrow"/>
      <family val="2"/>
      <scheme val="minor"/>
    </font>
    <font>
      <b/>
      <sz val="18"/>
      <color rgb="FF00B050"/>
      <name val="Aptos Narrow"/>
      <family val="2"/>
      <scheme val="minor"/>
    </font>
    <font>
      <b/>
      <sz val="11"/>
      <color rgb="FF00B050"/>
      <name val="Aptos Narrow"/>
      <family val="2"/>
      <scheme val="minor"/>
    </font>
    <font>
      <b/>
      <sz val="25"/>
      <color theme="1"/>
      <name val="Aptos Narrow"/>
      <family val="2"/>
      <scheme val="minor"/>
    </font>
  </fonts>
  <fills count="21">
    <fill>
      <patternFill patternType="none"/>
    </fill>
    <fill>
      <patternFill patternType="gray125"/>
    </fill>
    <fill>
      <patternFill patternType="solid">
        <fgColor rgb="FFFFFF00"/>
        <bgColor indexed="64"/>
      </patternFill>
    </fill>
    <fill>
      <patternFill patternType="solid">
        <fgColor rgb="FFFFC000"/>
        <bgColor indexed="64"/>
      </patternFill>
    </fill>
    <fill>
      <patternFill patternType="solid">
        <fgColor theme="5"/>
        <bgColor indexed="64"/>
      </patternFill>
    </fill>
    <fill>
      <patternFill patternType="solid">
        <fgColor theme="0" tint="-0.14999847407452621"/>
        <bgColor indexed="64"/>
      </patternFill>
    </fill>
    <fill>
      <patternFill patternType="solid">
        <fgColor theme="2" tint="-9.9978637043366805E-2"/>
        <bgColor indexed="64"/>
      </patternFill>
    </fill>
    <fill>
      <patternFill patternType="solid">
        <fgColor rgb="FF92D050"/>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9"/>
        <bgColor indexed="64"/>
      </patternFill>
    </fill>
    <fill>
      <patternFill patternType="solid">
        <fgColor rgb="FF00B050"/>
        <bgColor indexed="64"/>
      </patternFill>
    </fill>
    <fill>
      <patternFill patternType="solid">
        <fgColor theme="4"/>
        <bgColor indexed="64"/>
      </patternFill>
    </fill>
    <fill>
      <patternFill patternType="solid">
        <fgColor theme="8"/>
        <bgColor indexed="64"/>
      </patternFill>
    </fill>
    <fill>
      <patternFill patternType="solid">
        <fgColor theme="0"/>
        <bgColor indexed="64"/>
      </patternFill>
    </fill>
    <fill>
      <patternFill patternType="solid">
        <fgColor theme="1" tint="0.499984740745262"/>
        <bgColor indexed="64"/>
      </patternFill>
    </fill>
    <fill>
      <patternFill patternType="solid">
        <fgColor theme="2"/>
        <bgColor indexed="64"/>
      </patternFill>
    </fill>
    <fill>
      <patternFill patternType="solid">
        <fgColor theme="7"/>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7">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3" fillId="0" borderId="0" applyNumberFormat="0" applyFill="0" applyBorder="0" applyAlignment="0" applyProtection="0"/>
    <xf numFmtId="0" fontId="7" fillId="0" borderId="0"/>
    <xf numFmtId="0" fontId="11" fillId="0" borderId="0" applyNumberFormat="0" applyFill="0" applyBorder="0" applyAlignment="0" applyProtection="0"/>
  </cellStyleXfs>
  <cellXfs count="204">
    <xf numFmtId="0" fontId="0" fillId="0" borderId="0" xfId="0"/>
    <xf numFmtId="166" fontId="0" fillId="0" borderId="0" xfId="0" applyNumberFormat="1"/>
    <xf numFmtId="0" fontId="0" fillId="0" borderId="1" xfId="0" applyBorder="1"/>
    <xf numFmtId="0" fontId="2" fillId="0" borderId="0" xfId="0" applyFont="1"/>
    <xf numFmtId="0" fontId="4" fillId="0" borderId="0" xfId="5" applyFont="1"/>
    <xf numFmtId="0" fontId="8" fillId="6" borderId="0" xfId="5" applyFont="1" applyFill="1"/>
    <xf numFmtId="0" fontId="7" fillId="0" borderId="0" xfId="5"/>
    <xf numFmtId="0" fontId="4" fillId="8" borderId="0" xfId="5" applyFont="1" applyFill="1"/>
    <xf numFmtId="0" fontId="4" fillId="9" borderId="0" xfId="5" applyFont="1" applyFill="1"/>
    <xf numFmtId="0" fontId="8" fillId="10" borderId="0" xfId="5" applyFont="1" applyFill="1"/>
    <xf numFmtId="0" fontId="8" fillId="0" borderId="0" xfId="5" applyFont="1"/>
    <xf numFmtId="0" fontId="4" fillId="11" borderId="0" xfId="5" applyFont="1" applyFill="1"/>
    <xf numFmtId="0" fontId="4" fillId="12" borderId="0" xfId="5" applyFont="1" applyFill="1"/>
    <xf numFmtId="0" fontId="9" fillId="6" borderId="0" xfId="5" applyFont="1" applyFill="1"/>
    <xf numFmtId="0" fontId="9" fillId="0" borderId="0" xfId="5" applyFont="1"/>
    <xf numFmtId="0" fontId="4" fillId="6" borderId="0" xfId="5" applyFont="1" applyFill="1"/>
    <xf numFmtId="0" fontId="12" fillId="0" borderId="0" xfId="6" applyFont="1" applyFill="1" applyAlignment="1">
      <alignment shrinkToFit="1"/>
    </xf>
    <xf numFmtId="0" fontId="0" fillId="5" borderId="0" xfId="0" applyFill="1" applyAlignment="1">
      <alignment vertical="center"/>
    </xf>
    <xf numFmtId="0" fontId="0" fillId="0" borderId="0" xfId="0" applyAlignment="1">
      <alignment vertical="center"/>
    </xf>
    <xf numFmtId="0" fontId="0" fillId="0" borderId="1" xfId="0" applyBorder="1" applyAlignment="1">
      <alignment vertical="center"/>
    </xf>
    <xf numFmtId="165" fontId="0" fillId="0" borderId="0" xfId="0" applyNumberFormat="1" applyAlignment="1">
      <alignment vertical="center"/>
    </xf>
    <xf numFmtId="165" fontId="2" fillId="4" borderId="1" xfId="0" applyNumberFormat="1" applyFont="1" applyFill="1" applyBorder="1" applyAlignment="1">
      <alignment vertical="center"/>
    </xf>
    <xf numFmtId="44" fontId="0" fillId="0" borderId="0" xfId="0" applyNumberFormat="1"/>
    <xf numFmtId="164" fontId="0" fillId="0" borderId="1" xfId="1" applyNumberFormat="1" applyFont="1" applyBorder="1"/>
    <xf numFmtId="43" fontId="0" fillId="0" borderId="0" xfId="0" applyNumberFormat="1"/>
    <xf numFmtId="44" fontId="0" fillId="0" borderId="1" xfId="0" applyNumberFormat="1" applyBorder="1"/>
    <xf numFmtId="166" fontId="2" fillId="0" borderId="0" xfId="0" applyNumberFormat="1" applyFont="1"/>
    <xf numFmtId="0" fontId="0" fillId="0" borderId="5" xfId="0" applyBorder="1"/>
    <xf numFmtId="164" fontId="0" fillId="0" borderId="1" xfId="0" applyNumberFormat="1" applyBorder="1"/>
    <xf numFmtId="170" fontId="0" fillId="0" borderId="1" xfId="0" applyNumberFormat="1" applyBorder="1"/>
    <xf numFmtId="44" fontId="0" fillId="0" borderId="1" xfId="2" applyFont="1" applyBorder="1"/>
    <xf numFmtId="0" fontId="2" fillId="0" borderId="1" xfId="0" applyFont="1" applyBorder="1"/>
    <xf numFmtId="44" fontId="2" fillId="0" borderId="1" xfId="0" applyNumberFormat="1" applyFont="1" applyBorder="1"/>
    <xf numFmtId="44" fontId="2" fillId="0" borderId="1" xfId="2" applyFont="1" applyBorder="1"/>
    <xf numFmtId="43" fontId="2" fillId="0" borderId="1" xfId="0" applyNumberFormat="1" applyFont="1" applyBorder="1"/>
    <xf numFmtId="9" fontId="2" fillId="0" borderId="1" xfId="3" applyFont="1" applyBorder="1"/>
    <xf numFmtId="0" fontId="2" fillId="5" borderId="0" xfId="0" applyFont="1" applyFill="1"/>
    <xf numFmtId="170" fontId="2" fillId="5" borderId="0" xfId="0" applyNumberFormat="1" applyFont="1" applyFill="1"/>
    <xf numFmtId="166" fontId="5" fillId="0" borderId="0" xfId="3" applyNumberFormat="1" applyFont="1" applyFill="1"/>
    <xf numFmtId="166" fontId="5" fillId="0" borderId="0" xfId="0" applyNumberFormat="1" applyFont="1"/>
    <xf numFmtId="0" fontId="16" fillId="14" borderId="2" xfId="4" applyFont="1" applyFill="1" applyBorder="1" applyAlignment="1">
      <alignment horizontal="center" vertical="center"/>
    </xf>
    <xf numFmtId="0" fontId="16" fillId="15" borderId="2" xfId="4" applyFont="1" applyFill="1" applyBorder="1" applyAlignment="1">
      <alignment horizontal="center" vertical="center"/>
    </xf>
    <xf numFmtId="0" fontId="5" fillId="0" borderId="0" xfId="0" applyFont="1" applyAlignment="1">
      <alignment horizontal="center" vertical="center"/>
    </xf>
    <xf numFmtId="164" fontId="2" fillId="4" borderId="1" xfId="0" applyNumberFormat="1" applyFont="1" applyFill="1" applyBorder="1" applyAlignment="1">
      <alignment vertical="center"/>
    </xf>
    <xf numFmtId="44" fontId="0" fillId="0" borderId="6" xfId="2" applyFont="1" applyBorder="1" applyAlignment="1">
      <alignment vertical="center"/>
    </xf>
    <xf numFmtId="0" fontId="13" fillId="0" borderId="0" xfId="4" applyFont="1" applyFill="1" applyBorder="1" applyAlignment="1">
      <alignment horizontal="center" vertical="center"/>
    </xf>
    <xf numFmtId="0" fontId="16" fillId="16" borderId="2" xfId="4" applyFont="1" applyFill="1" applyBorder="1" applyAlignment="1">
      <alignment horizontal="center" vertical="center"/>
    </xf>
    <xf numFmtId="165" fontId="16" fillId="16" borderId="2" xfId="4" applyNumberFormat="1" applyFont="1" applyFill="1" applyBorder="1" applyAlignment="1">
      <alignment horizontal="center" vertical="center"/>
    </xf>
    <xf numFmtId="43" fontId="0" fillId="0" borderId="1" xfId="1" applyFont="1" applyFill="1" applyBorder="1" applyAlignment="1">
      <alignment vertical="center"/>
    </xf>
    <xf numFmtId="43" fontId="2" fillId="4" borderId="1" xfId="1" applyFont="1" applyFill="1" applyBorder="1" applyAlignment="1">
      <alignment vertical="center"/>
    </xf>
    <xf numFmtId="0" fontId="16" fillId="4" borderId="2" xfId="4" applyFont="1" applyFill="1" applyBorder="1" applyAlignment="1">
      <alignment horizontal="center" vertical="center"/>
    </xf>
    <xf numFmtId="0" fontId="17" fillId="2" borderId="2" xfId="4" applyFont="1" applyFill="1" applyBorder="1" applyAlignment="1">
      <alignment horizontal="center" vertical="center"/>
    </xf>
    <xf numFmtId="165" fontId="17" fillId="2" borderId="2" xfId="4" applyNumberFormat="1" applyFont="1" applyFill="1" applyBorder="1" applyAlignment="1">
      <alignment horizontal="center" vertical="center"/>
    </xf>
    <xf numFmtId="0" fontId="0" fillId="17" borderId="0" xfId="0" applyFill="1"/>
    <xf numFmtId="0" fontId="0" fillId="3" borderId="1" xfId="0" applyFill="1" applyBorder="1" applyAlignment="1" applyProtection="1">
      <alignment vertical="center"/>
      <protection locked="0"/>
    </xf>
    <xf numFmtId="0" fontId="0" fillId="5" borderId="0" xfId="0" applyFill="1" applyAlignment="1" applyProtection="1">
      <alignment vertical="center"/>
      <protection locked="0"/>
    </xf>
    <xf numFmtId="0" fontId="5" fillId="0" borderId="0" xfId="0" applyFont="1" applyAlignment="1" applyProtection="1">
      <alignment horizontal="center" vertical="center"/>
      <protection locked="0"/>
    </xf>
    <xf numFmtId="0" fontId="0" fillId="0" borderId="0" xfId="0" applyAlignment="1" applyProtection="1">
      <alignment vertical="center"/>
      <protection locked="0"/>
    </xf>
    <xf numFmtId="0" fontId="0" fillId="0" borderId="1" xfId="0" applyBorder="1" applyAlignment="1" applyProtection="1">
      <alignment vertical="center"/>
      <protection locked="0"/>
    </xf>
    <xf numFmtId="0" fontId="16" fillId="13" borderId="2" xfId="4" applyFont="1" applyFill="1" applyBorder="1" applyAlignment="1" applyProtection="1">
      <alignment horizontal="center" vertical="center"/>
      <protection locked="0"/>
    </xf>
    <xf numFmtId="0" fontId="0" fillId="17" borderId="0" xfId="0" applyFill="1" applyAlignment="1">
      <alignment vertical="center"/>
    </xf>
    <xf numFmtId="0" fontId="2" fillId="17" borderId="0" xfId="0" applyFont="1" applyFill="1" applyAlignment="1">
      <alignment vertical="center"/>
    </xf>
    <xf numFmtId="165" fontId="5" fillId="17" borderId="0" xfId="1" applyNumberFormat="1" applyFont="1" applyFill="1" applyAlignment="1">
      <alignment vertical="center"/>
    </xf>
    <xf numFmtId="165" fontId="0" fillId="17" borderId="0" xfId="0" applyNumberFormat="1" applyFill="1" applyAlignment="1">
      <alignment vertical="center"/>
    </xf>
    <xf numFmtId="43" fontId="0" fillId="17" borderId="0" xfId="1" applyFont="1" applyFill="1" applyAlignment="1">
      <alignment vertical="center"/>
    </xf>
    <xf numFmtId="0" fontId="0" fillId="17" borderId="6" xfId="0" applyFill="1" applyBorder="1" applyAlignment="1">
      <alignment vertical="center"/>
    </xf>
    <xf numFmtId="165" fontId="0" fillId="17" borderId="0" xfId="1" applyNumberFormat="1" applyFont="1" applyFill="1" applyAlignment="1">
      <alignment vertical="center"/>
    </xf>
    <xf numFmtId="0" fontId="0" fillId="17" borderId="3" xfId="0" applyFill="1" applyBorder="1" applyAlignment="1">
      <alignment vertical="center"/>
    </xf>
    <xf numFmtId="0" fontId="0" fillId="17" borderId="4" xfId="0" applyFill="1" applyBorder="1" applyAlignment="1">
      <alignment vertical="center"/>
    </xf>
    <xf numFmtId="1" fontId="0" fillId="17" borderId="0" xfId="0" applyNumberFormat="1" applyFill="1" applyAlignment="1">
      <alignment vertical="center"/>
    </xf>
    <xf numFmtId="9" fontId="0" fillId="17" borderId="0" xfId="0" applyNumberFormat="1" applyFill="1" applyAlignment="1">
      <alignment vertical="center"/>
    </xf>
    <xf numFmtId="0" fontId="18" fillId="18" borderId="1" xfId="0" applyFont="1" applyFill="1" applyBorder="1" applyAlignment="1">
      <alignment horizontal="center" vertical="center"/>
    </xf>
    <xf numFmtId="0" fontId="0" fillId="5" borderId="0" xfId="0" applyFill="1"/>
    <xf numFmtId="166" fontId="0" fillId="2" borderId="0" xfId="0" applyNumberFormat="1" applyFill="1"/>
    <xf numFmtId="9" fontId="0" fillId="2" borderId="0" xfId="0" applyNumberFormat="1" applyFill="1"/>
    <xf numFmtId="44" fontId="0" fillId="3" borderId="1" xfId="2" applyFont="1" applyFill="1" applyBorder="1" applyAlignment="1" applyProtection="1">
      <alignment vertical="center"/>
      <protection locked="0"/>
    </xf>
    <xf numFmtId="168" fontId="0" fillId="3" borderId="1" xfId="2" applyNumberFormat="1" applyFont="1" applyFill="1" applyBorder="1" applyAlignment="1" applyProtection="1">
      <alignment vertical="center"/>
      <protection locked="0"/>
    </xf>
    <xf numFmtId="0" fontId="2" fillId="17" borderId="0" xfId="0" applyFont="1" applyFill="1"/>
    <xf numFmtId="0" fontId="0" fillId="17" borderId="0" xfId="0" applyFill="1" applyAlignment="1">
      <alignment horizontal="center" vertical="top"/>
    </xf>
    <xf numFmtId="0" fontId="2" fillId="17" borderId="0" xfId="0" applyFont="1" applyFill="1" applyAlignment="1">
      <alignment horizontal="center" vertical="top"/>
    </xf>
    <xf numFmtId="166" fontId="0" fillId="17" borderId="0" xfId="0" applyNumberFormat="1" applyFill="1" applyAlignment="1">
      <alignment horizontal="center" vertical="top"/>
    </xf>
    <xf numFmtId="166" fontId="2" fillId="17" borderId="0" xfId="0" applyNumberFormat="1" applyFont="1" applyFill="1" applyAlignment="1">
      <alignment horizontal="center" vertical="top"/>
    </xf>
    <xf numFmtId="166" fontId="5" fillId="17" borderId="0" xfId="3" applyNumberFormat="1" applyFont="1" applyFill="1" applyAlignment="1">
      <alignment horizontal="center" vertical="top"/>
    </xf>
    <xf numFmtId="166" fontId="5" fillId="17" borderId="0" xfId="0" applyNumberFormat="1" applyFont="1" applyFill="1" applyAlignment="1">
      <alignment horizontal="center" vertical="top"/>
    </xf>
    <xf numFmtId="0" fontId="2" fillId="17" borderId="1" xfId="0" applyFont="1" applyFill="1" applyBorder="1" applyAlignment="1">
      <alignment horizontal="center" vertical="top"/>
    </xf>
    <xf numFmtId="166" fontId="0" fillId="17" borderId="1" xfId="0" applyNumberFormat="1" applyFill="1" applyBorder="1" applyAlignment="1">
      <alignment horizontal="center" vertical="top"/>
    </xf>
    <xf numFmtId="0" fontId="0" fillId="17" borderId="0" xfId="0" applyFill="1" applyAlignment="1">
      <alignment vertical="top"/>
    </xf>
    <xf numFmtId="0" fontId="2" fillId="17" borderId="1" xfId="0" applyFont="1" applyFill="1" applyBorder="1" applyAlignment="1">
      <alignment vertical="top" wrapText="1"/>
    </xf>
    <xf numFmtId="166" fontId="0" fillId="17" borderId="0" xfId="0" applyNumberFormat="1" applyFill="1" applyAlignment="1">
      <alignment vertical="top"/>
    </xf>
    <xf numFmtId="0" fontId="0" fillId="17" borderId="1" xfId="0" applyFill="1" applyBorder="1" applyAlignment="1">
      <alignment vertical="top"/>
    </xf>
    <xf numFmtId="166" fontId="2" fillId="17" borderId="0" xfId="0" applyNumberFormat="1" applyFont="1" applyFill="1" applyAlignment="1">
      <alignment vertical="top"/>
    </xf>
    <xf numFmtId="0" fontId="2" fillId="17" borderId="0" xfId="0" applyFont="1" applyFill="1" applyAlignment="1">
      <alignment vertical="top"/>
    </xf>
    <xf numFmtId="166" fontId="5" fillId="17" borderId="0" xfId="0" applyNumberFormat="1" applyFont="1" applyFill="1" applyAlignment="1">
      <alignment vertical="top"/>
    </xf>
    <xf numFmtId="0" fontId="2" fillId="17" borderId="0" xfId="0" applyFont="1" applyFill="1" applyAlignment="1">
      <alignment vertical="top" wrapText="1"/>
    </xf>
    <xf numFmtId="0" fontId="0" fillId="17" borderId="0" xfId="0" applyFill="1" applyAlignment="1">
      <alignment horizontal="left" vertical="top"/>
    </xf>
    <xf numFmtId="0" fontId="0" fillId="17" borderId="0" xfId="0" applyFill="1" applyAlignment="1" applyProtection="1">
      <alignment vertical="center"/>
      <protection locked="0"/>
    </xf>
    <xf numFmtId="0" fontId="15" fillId="17" borderId="0" xfId="0" applyFont="1" applyFill="1" applyAlignment="1" applyProtection="1">
      <alignment vertical="center"/>
      <protection locked="0"/>
    </xf>
    <xf numFmtId="0" fontId="5" fillId="17" borderId="0" xfId="0" applyFont="1" applyFill="1" applyAlignment="1" applyProtection="1">
      <alignment horizontal="center" vertical="center"/>
      <protection locked="0"/>
    </xf>
    <xf numFmtId="165" fontId="0" fillId="17" borderId="0" xfId="0" applyNumberFormat="1" applyFill="1" applyAlignment="1" applyProtection="1">
      <alignment vertical="center"/>
      <protection locked="0"/>
    </xf>
    <xf numFmtId="0" fontId="13" fillId="17" borderId="0" xfId="4" applyFont="1" applyFill="1" applyBorder="1" applyAlignment="1" applyProtection="1">
      <alignment horizontal="center" vertical="center"/>
      <protection locked="0"/>
    </xf>
    <xf numFmtId="0" fontId="2" fillId="17" borderId="0" xfId="0" applyFont="1" applyFill="1" applyAlignment="1" applyProtection="1">
      <alignment vertical="center"/>
      <protection locked="0"/>
    </xf>
    <xf numFmtId="10" fontId="15" fillId="17" borderId="0" xfId="3" applyNumberFormat="1" applyFont="1" applyFill="1" applyAlignment="1" applyProtection="1">
      <alignment vertical="center"/>
      <protection locked="0"/>
    </xf>
    <xf numFmtId="169" fontId="0" fillId="17" borderId="0" xfId="0" applyNumberFormat="1" applyFill="1" applyAlignment="1" applyProtection="1">
      <alignment vertical="center"/>
      <protection locked="0"/>
    </xf>
    <xf numFmtId="44" fontId="0" fillId="17" borderId="0" xfId="2" applyFont="1" applyFill="1" applyAlignment="1" applyProtection="1">
      <alignment vertical="center"/>
      <protection locked="0"/>
    </xf>
    <xf numFmtId="44" fontId="15" fillId="17" borderId="0" xfId="2" applyFont="1" applyFill="1" applyAlignment="1" applyProtection="1">
      <alignment vertical="center"/>
      <protection locked="0"/>
    </xf>
    <xf numFmtId="44" fontId="0" fillId="17" borderId="6" xfId="2" applyFont="1" applyFill="1" applyBorder="1" applyAlignment="1" applyProtection="1">
      <alignment vertical="center"/>
      <protection locked="0"/>
    </xf>
    <xf numFmtId="168" fontId="0" fillId="17" borderId="0" xfId="0" applyNumberFormat="1" applyFill="1" applyAlignment="1" applyProtection="1">
      <alignment vertical="center"/>
      <protection locked="0"/>
    </xf>
    <xf numFmtId="168" fontId="15" fillId="17" borderId="0" xfId="0" applyNumberFormat="1" applyFont="1" applyFill="1" applyAlignment="1" applyProtection="1">
      <alignment vertical="center"/>
      <protection locked="0"/>
    </xf>
    <xf numFmtId="44" fontId="0" fillId="17" borderId="0" xfId="0" applyNumberFormat="1" applyFill="1" applyAlignment="1" applyProtection="1">
      <alignment vertical="center"/>
      <protection locked="0"/>
    </xf>
    <xf numFmtId="44" fontId="15" fillId="17" borderId="0" xfId="0" applyNumberFormat="1" applyFont="1" applyFill="1" applyAlignment="1" applyProtection="1">
      <alignment vertical="center"/>
      <protection locked="0"/>
    </xf>
    <xf numFmtId="9" fontId="0" fillId="17" borderId="0" xfId="3" applyFont="1" applyFill="1" applyAlignment="1" applyProtection="1">
      <alignment vertical="center"/>
      <protection locked="0"/>
    </xf>
    <xf numFmtId="9" fontId="15" fillId="17" borderId="0" xfId="3" applyFont="1" applyFill="1" applyAlignment="1" applyProtection="1">
      <alignment vertical="center"/>
      <protection locked="0"/>
    </xf>
    <xf numFmtId="9" fontId="15" fillId="17" borderId="0" xfId="0" applyNumberFormat="1" applyFont="1" applyFill="1" applyAlignment="1" applyProtection="1">
      <alignment vertical="center"/>
      <protection locked="0"/>
    </xf>
    <xf numFmtId="43" fontId="15" fillId="17" borderId="0" xfId="1" applyFont="1" applyFill="1" applyAlignment="1" applyProtection="1">
      <alignment vertical="center"/>
      <protection locked="0"/>
    </xf>
    <xf numFmtId="167" fontId="15" fillId="17" borderId="0" xfId="0" applyNumberFormat="1" applyFont="1" applyFill="1" applyAlignment="1" applyProtection="1">
      <alignment vertical="center"/>
      <protection locked="0"/>
    </xf>
    <xf numFmtId="165" fontId="15" fillId="17" borderId="0" xfId="1" applyNumberFormat="1" applyFont="1" applyFill="1" applyAlignment="1" applyProtection="1">
      <alignment vertical="center"/>
      <protection locked="0"/>
    </xf>
    <xf numFmtId="165" fontId="15" fillId="17" borderId="0" xfId="0" applyNumberFormat="1" applyFont="1" applyFill="1" applyAlignment="1" applyProtection="1">
      <alignment vertical="center"/>
      <protection locked="0"/>
    </xf>
    <xf numFmtId="0" fontId="5" fillId="17" borderId="0" xfId="0" applyFont="1" applyFill="1" applyAlignment="1">
      <alignment horizontal="center" vertical="center"/>
    </xf>
    <xf numFmtId="0" fontId="15" fillId="17" borderId="0" xfId="0" applyFont="1" applyFill="1" applyAlignment="1">
      <alignment vertical="center"/>
    </xf>
    <xf numFmtId="2" fontId="15" fillId="17" borderId="0" xfId="0" applyNumberFormat="1" applyFont="1" applyFill="1" applyAlignment="1">
      <alignment vertical="center"/>
    </xf>
    <xf numFmtId="167" fontId="15" fillId="17" borderId="0" xfId="0" applyNumberFormat="1" applyFont="1" applyFill="1" applyAlignment="1">
      <alignment vertical="center"/>
    </xf>
    <xf numFmtId="165" fontId="15" fillId="17" borderId="0" xfId="1" applyNumberFormat="1" applyFont="1" applyFill="1" applyAlignment="1">
      <alignment vertical="center"/>
    </xf>
    <xf numFmtId="43" fontId="15" fillId="17" borderId="0" xfId="1" applyFont="1" applyFill="1" applyAlignment="1">
      <alignment vertical="center"/>
    </xf>
    <xf numFmtId="10" fontId="15" fillId="17" borderId="0" xfId="3" applyNumberFormat="1" applyFont="1" applyFill="1" applyAlignment="1">
      <alignment vertical="center"/>
    </xf>
    <xf numFmtId="165" fontId="15" fillId="17" borderId="0" xfId="0" applyNumberFormat="1" applyFont="1" applyFill="1" applyAlignment="1">
      <alignment vertical="center"/>
    </xf>
    <xf numFmtId="44" fontId="15" fillId="17" borderId="0" xfId="2" applyFont="1" applyFill="1" applyAlignment="1">
      <alignment vertical="center"/>
    </xf>
    <xf numFmtId="0" fontId="13" fillId="17" borderId="0" xfId="4" applyFont="1" applyFill="1" applyBorder="1" applyAlignment="1">
      <alignment horizontal="center" vertical="center"/>
    </xf>
    <xf numFmtId="168" fontId="15" fillId="17" borderId="0" xfId="0" applyNumberFormat="1" applyFont="1" applyFill="1" applyAlignment="1">
      <alignment vertical="center"/>
    </xf>
    <xf numFmtId="44" fontId="15" fillId="17" borderId="0" xfId="0" applyNumberFormat="1" applyFont="1" applyFill="1" applyAlignment="1">
      <alignment vertical="center"/>
    </xf>
    <xf numFmtId="9" fontId="15" fillId="17" borderId="0" xfId="3" applyFont="1" applyFill="1" applyAlignment="1">
      <alignment vertical="center"/>
    </xf>
    <xf numFmtId="9" fontId="15" fillId="17" borderId="0" xfId="0" applyNumberFormat="1" applyFont="1" applyFill="1" applyAlignment="1">
      <alignment vertical="center"/>
    </xf>
    <xf numFmtId="169" fontId="0" fillId="17" borderId="0" xfId="0" applyNumberFormat="1" applyFill="1" applyAlignment="1">
      <alignment vertical="center"/>
    </xf>
    <xf numFmtId="44" fontId="0" fillId="17" borderId="0" xfId="2" applyFont="1" applyFill="1" applyAlignment="1">
      <alignment vertical="center"/>
    </xf>
    <xf numFmtId="168" fontId="0" fillId="17" borderId="0" xfId="0" applyNumberFormat="1" applyFill="1" applyAlignment="1">
      <alignment vertical="center"/>
    </xf>
    <xf numFmtId="44" fontId="0" fillId="17" borderId="0" xfId="0" applyNumberFormat="1" applyFill="1" applyAlignment="1">
      <alignment vertical="center"/>
    </xf>
    <xf numFmtId="9" fontId="0" fillId="17" borderId="0" xfId="3" applyFont="1" applyFill="1" applyAlignment="1">
      <alignment vertical="center"/>
    </xf>
    <xf numFmtId="44" fontId="0" fillId="17" borderId="6" xfId="2" applyFont="1" applyFill="1" applyBorder="1" applyAlignment="1">
      <alignment vertical="center"/>
    </xf>
    <xf numFmtId="164" fontId="15" fillId="17" borderId="0" xfId="1" applyNumberFormat="1" applyFont="1" applyFill="1" applyAlignment="1">
      <alignment vertical="center"/>
    </xf>
    <xf numFmtId="170" fontId="15" fillId="17" borderId="0" xfId="0" applyNumberFormat="1" applyFont="1" applyFill="1" applyAlignment="1">
      <alignment vertical="center"/>
    </xf>
    <xf numFmtId="0" fontId="0" fillId="17" borderId="10" xfId="0" applyFill="1" applyBorder="1" applyAlignment="1">
      <alignment horizontal="left" vertical="top"/>
    </xf>
    <xf numFmtId="0" fontId="0" fillId="17" borderId="12" xfId="0" applyFill="1" applyBorder="1"/>
    <xf numFmtId="0" fontId="0" fillId="17" borderId="13" xfId="0" applyFill="1" applyBorder="1"/>
    <xf numFmtId="0" fontId="0" fillId="17" borderId="11" xfId="0" applyFill="1" applyBorder="1"/>
    <xf numFmtId="0" fontId="0" fillId="17" borderId="14" xfId="0" applyFill="1" applyBorder="1"/>
    <xf numFmtId="0" fontId="0" fillId="17" borderId="0" xfId="0" applyFill="1" applyAlignment="1">
      <alignment horizontal="left" vertical="center"/>
    </xf>
    <xf numFmtId="0" fontId="0" fillId="17" borderId="10" xfId="0" applyFill="1" applyBorder="1" applyAlignment="1">
      <alignment horizontal="right" vertical="center"/>
    </xf>
    <xf numFmtId="0" fontId="0" fillId="17" borderId="10" xfId="0" applyFill="1" applyBorder="1" applyAlignment="1">
      <alignment horizontal="left" vertical="center"/>
    </xf>
    <xf numFmtId="0" fontId="13" fillId="20" borderId="2" xfId="4" applyFont="1" applyFill="1" applyBorder="1" applyAlignment="1">
      <alignment horizontal="center" vertical="center"/>
    </xf>
    <xf numFmtId="164" fontId="0" fillId="0" borderId="1" xfId="1" applyNumberFormat="1" applyFont="1" applyFill="1" applyBorder="1"/>
    <xf numFmtId="9" fontId="2" fillId="0" borderId="1" xfId="3" applyFont="1" applyFill="1" applyBorder="1"/>
    <xf numFmtId="44" fontId="0" fillId="0" borderId="1" xfId="2" applyFont="1" applyFill="1" applyBorder="1"/>
    <xf numFmtId="44" fontId="2" fillId="0" borderId="1" xfId="2" applyFont="1" applyFill="1" applyBorder="1"/>
    <xf numFmtId="0" fontId="0" fillId="17" borderId="0" xfId="0" applyFill="1" applyAlignment="1">
      <alignment vertical="top" wrapText="1"/>
    </xf>
    <xf numFmtId="0" fontId="21" fillId="17" borderId="0" xfId="0" applyFont="1" applyFill="1" applyAlignment="1">
      <alignment vertical="top" wrapText="1"/>
    </xf>
    <xf numFmtId="0" fontId="5" fillId="17" borderId="0" xfId="0" applyFont="1" applyFill="1" applyAlignment="1">
      <alignment vertical="center"/>
    </xf>
    <xf numFmtId="0" fontId="5" fillId="17" borderId="0" xfId="0" applyFont="1" applyFill="1"/>
    <xf numFmtId="0" fontId="22" fillId="17" borderId="0" xfId="0" applyFont="1" applyFill="1" applyAlignment="1">
      <alignment vertical="top"/>
    </xf>
    <xf numFmtId="0" fontId="5" fillId="17" borderId="0" xfId="0" applyFont="1" applyFill="1" applyAlignment="1">
      <alignment vertical="top"/>
    </xf>
    <xf numFmtId="0" fontId="2" fillId="5" borderId="0" xfId="0" applyFont="1" applyFill="1" applyAlignment="1">
      <alignment vertical="center"/>
    </xf>
    <xf numFmtId="0" fontId="2" fillId="5" borderId="0" xfId="0" applyFont="1" applyFill="1" applyAlignment="1" applyProtection="1">
      <alignment vertical="center"/>
      <protection locked="0"/>
    </xf>
    <xf numFmtId="0" fontId="2" fillId="5" borderId="0" xfId="0" applyFont="1" applyFill="1" applyAlignment="1">
      <alignment vertical="top"/>
    </xf>
    <xf numFmtId="0" fontId="0" fillId="5" borderId="0" xfId="0" applyFill="1" applyAlignment="1">
      <alignment vertical="top"/>
    </xf>
    <xf numFmtId="0" fontId="2" fillId="17" borderId="0" xfId="0" applyFont="1" applyFill="1" applyAlignment="1">
      <alignment horizontal="left" vertical="top" wrapText="1"/>
    </xf>
    <xf numFmtId="0" fontId="0" fillId="7" borderId="1" xfId="0" applyFill="1" applyBorder="1" applyAlignment="1" applyProtection="1">
      <alignment vertical="center"/>
      <protection locked="0"/>
    </xf>
    <xf numFmtId="165" fontId="0" fillId="3" borderId="1" xfId="1" applyNumberFormat="1" applyFont="1" applyFill="1" applyBorder="1" applyAlignment="1" applyProtection="1">
      <alignment vertical="center"/>
      <protection locked="0"/>
    </xf>
    <xf numFmtId="166" fontId="0" fillId="3" borderId="1" xfId="0" applyNumberFormat="1" applyFill="1" applyBorder="1" applyAlignment="1" applyProtection="1">
      <alignment vertical="center"/>
      <protection locked="0"/>
    </xf>
    <xf numFmtId="166" fontId="2" fillId="17" borderId="1" xfId="0" applyNumberFormat="1" applyFont="1" applyFill="1" applyBorder="1" applyAlignment="1" applyProtection="1">
      <alignment horizontal="center" vertical="top"/>
      <protection locked="0"/>
    </xf>
    <xf numFmtId="166" fontId="0" fillId="17" borderId="1" xfId="0" applyNumberFormat="1" applyFill="1" applyBorder="1" applyAlignment="1" applyProtection="1">
      <alignment horizontal="center" vertical="top"/>
      <protection locked="0"/>
    </xf>
    <xf numFmtId="166" fontId="0" fillId="17" borderId="1" xfId="3" applyNumberFormat="1" applyFont="1" applyFill="1" applyBorder="1" applyAlignment="1" applyProtection="1">
      <alignment horizontal="center" vertical="top"/>
      <protection locked="0"/>
    </xf>
    <xf numFmtId="0" fontId="0" fillId="17" borderId="1" xfId="0" applyFill="1" applyBorder="1" applyAlignment="1" applyProtection="1">
      <alignment horizontal="center" vertical="top"/>
      <protection locked="0"/>
    </xf>
    <xf numFmtId="9" fontId="0" fillId="17" borderId="1" xfId="0" applyNumberFormat="1" applyFill="1" applyBorder="1" applyAlignment="1" applyProtection="1">
      <alignment horizontal="center" vertical="top"/>
      <protection locked="0"/>
    </xf>
    <xf numFmtId="165" fontId="5" fillId="17" borderId="0" xfId="0" applyNumberFormat="1" applyFont="1" applyFill="1" applyAlignment="1">
      <alignment horizontal="left" vertical="center" wrapText="1"/>
    </xf>
    <xf numFmtId="43" fontId="5" fillId="17" borderId="0" xfId="1" applyFont="1" applyFill="1" applyAlignment="1">
      <alignment vertical="center"/>
    </xf>
    <xf numFmtId="165" fontId="5" fillId="17" borderId="0" xfId="0" applyNumberFormat="1" applyFont="1" applyFill="1" applyAlignment="1">
      <alignment vertical="center"/>
    </xf>
    <xf numFmtId="0" fontId="22" fillId="17" borderId="0" xfId="0" applyFont="1" applyFill="1" applyAlignment="1">
      <alignment horizontal="center" vertical="center"/>
    </xf>
    <xf numFmtId="0" fontId="0" fillId="17" borderId="0" xfId="0" applyFill="1" applyAlignment="1">
      <alignment horizontal="left" vertical="center" wrapText="1"/>
    </xf>
    <xf numFmtId="0" fontId="0" fillId="17" borderId="0" xfId="0" applyFill="1" applyAlignment="1">
      <alignment horizontal="left" vertical="top" wrapText="1"/>
    </xf>
    <xf numFmtId="0" fontId="0" fillId="17" borderId="0" xfId="0" applyFill="1" applyAlignment="1">
      <alignment horizontal="left" vertical="top"/>
    </xf>
    <xf numFmtId="0" fontId="0" fillId="17" borderId="0" xfId="0" quotePrefix="1" applyFill="1" applyAlignment="1">
      <alignment horizontal="left" vertical="top" wrapText="1"/>
    </xf>
    <xf numFmtId="0" fontId="13" fillId="20" borderId="7" xfId="4" applyFont="1" applyFill="1" applyBorder="1" applyAlignment="1">
      <alignment horizontal="center" vertical="center"/>
    </xf>
    <xf numFmtId="0" fontId="13" fillId="20" borderId="8" xfId="4" applyFont="1" applyFill="1" applyBorder="1" applyAlignment="1">
      <alignment horizontal="center" vertical="center"/>
    </xf>
    <xf numFmtId="0" fontId="13" fillId="20" borderId="9" xfId="4" applyFont="1" applyFill="1" applyBorder="1" applyAlignment="1">
      <alignment horizontal="center" vertical="center"/>
    </xf>
    <xf numFmtId="0" fontId="13" fillId="13" borderId="7" xfId="4" applyFont="1" applyFill="1" applyBorder="1" applyAlignment="1">
      <alignment horizontal="center" vertical="center"/>
    </xf>
    <xf numFmtId="0" fontId="13" fillId="13" borderId="8" xfId="4" applyFont="1" applyFill="1" applyBorder="1" applyAlignment="1">
      <alignment horizontal="center" vertical="center"/>
    </xf>
    <xf numFmtId="0" fontId="13" fillId="13" borderId="9" xfId="4" applyFont="1" applyFill="1" applyBorder="1" applyAlignment="1">
      <alignment horizontal="center" vertical="center"/>
    </xf>
    <xf numFmtId="0" fontId="19" fillId="3" borderId="7" xfId="4" applyFont="1" applyFill="1" applyBorder="1" applyAlignment="1">
      <alignment horizontal="center" vertical="center"/>
    </xf>
    <xf numFmtId="0" fontId="19" fillId="3" borderId="8" xfId="4" applyFont="1" applyFill="1" applyBorder="1" applyAlignment="1">
      <alignment horizontal="center" vertical="center"/>
    </xf>
    <xf numFmtId="0" fontId="19" fillId="3" borderId="9" xfId="4" applyFont="1" applyFill="1" applyBorder="1" applyAlignment="1">
      <alignment horizontal="center" vertical="center"/>
    </xf>
    <xf numFmtId="0" fontId="2" fillId="19" borderId="7" xfId="0" applyFont="1" applyFill="1" applyBorder="1" applyAlignment="1">
      <alignment horizontal="left" vertical="top" wrapText="1"/>
    </xf>
    <xf numFmtId="0" fontId="2" fillId="19" borderId="8" xfId="0" applyFont="1" applyFill="1" applyBorder="1" applyAlignment="1">
      <alignment horizontal="left" vertical="top" wrapText="1"/>
    </xf>
    <xf numFmtId="0" fontId="2" fillId="19" borderId="9" xfId="0" applyFont="1" applyFill="1" applyBorder="1" applyAlignment="1">
      <alignment horizontal="left" vertical="top" wrapText="1"/>
    </xf>
    <xf numFmtId="0" fontId="13" fillId="15" borderId="7" xfId="4" applyFont="1" applyFill="1" applyBorder="1" applyAlignment="1">
      <alignment horizontal="center" vertical="center"/>
    </xf>
    <xf numFmtId="0" fontId="13" fillId="15" borderId="8" xfId="4" applyFont="1" applyFill="1" applyBorder="1" applyAlignment="1">
      <alignment horizontal="center" vertical="center"/>
    </xf>
    <xf numFmtId="0" fontId="13" fillId="15" borderId="9" xfId="4" applyFont="1" applyFill="1" applyBorder="1" applyAlignment="1">
      <alignment horizontal="center" vertical="center"/>
    </xf>
    <xf numFmtId="0" fontId="13" fillId="16" borderId="7" xfId="4" applyFont="1" applyFill="1" applyBorder="1" applyAlignment="1">
      <alignment horizontal="center" vertical="center"/>
    </xf>
    <xf numFmtId="0" fontId="13" fillId="16" borderId="8" xfId="4" applyFont="1" applyFill="1" applyBorder="1" applyAlignment="1">
      <alignment horizontal="center" vertical="center"/>
    </xf>
    <xf numFmtId="0" fontId="13" fillId="16" borderId="9" xfId="4" applyFont="1" applyFill="1" applyBorder="1" applyAlignment="1">
      <alignment horizontal="center" vertical="center"/>
    </xf>
    <xf numFmtId="0" fontId="13" fillId="4" borderId="7" xfId="4" applyFont="1" applyFill="1" applyBorder="1" applyAlignment="1">
      <alignment horizontal="center" vertical="center"/>
    </xf>
    <xf numFmtId="0" fontId="13" fillId="4" borderId="8" xfId="4" applyFont="1" applyFill="1" applyBorder="1" applyAlignment="1">
      <alignment horizontal="center" vertical="center"/>
    </xf>
    <xf numFmtId="0" fontId="13" fillId="4" borderId="9" xfId="4" applyFont="1" applyFill="1" applyBorder="1" applyAlignment="1">
      <alignment horizontal="center" vertical="center"/>
    </xf>
    <xf numFmtId="0" fontId="19" fillId="2" borderId="7" xfId="4" applyFont="1" applyFill="1" applyBorder="1" applyAlignment="1">
      <alignment horizontal="center" vertical="center"/>
    </xf>
    <xf numFmtId="0" fontId="19" fillId="2" borderId="8" xfId="4" applyFont="1" applyFill="1" applyBorder="1" applyAlignment="1">
      <alignment horizontal="center" vertical="center"/>
    </xf>
    <xf numFmtId="0" fontId="19" fillId="2" borderId="9" xfId="4" applyFont="1" applyFill="1" applyBorder="1" applyAlignment="1">
      <alignment horizontal="center" vertical="center"/>
    </xf>
    <xf numFmtId="0" fontId="8" fillId="6" borderId="0" xfId="5" applyFont="1" applyFill="1" applyAlignment="1">
      <alignment horizontal="center"/>
    </xf>
  </cellXfs>
  <cellStyles count="7">
    <cellStyle name="Collegamento ipertestuale" xfId="4" builtinId="8"/>
    <cellStyle name="Collegamento ipertestuale 2" xfId="6" xr:uid="{31541CA9-1FAA-4180-B1AE-72EAA2E7E976}"/>
    <cellStyle name="Migliaia" xfId="1" builtinId="3"/>
    <cellStyle name="Normale" xfId="0" builtinId="0"/>
    <cellStyle name="Normale 2" xfId="5" xr:uid="{4D45B7B3-2572-47DC-8206-74B3B4F8FA1B}"/>
    <cellStyle name="Percentuale" xfId="3" builtinId="5"/>
    <cellStyle name="Valuta" xfId="2" builtinId="4"/>
  </cellStyles>
  <dxfs count="0"/>
  <tableStyles count="0" defaultTableStyle="TableStyleMedium2" defaultPivotStyle="PivotStyleLight16"/>
  <colors>
    <mruColors>
      <color rgb="FFFFFF66"/>
      <color rgb="FFFF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24.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25.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26.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27.xml.rels><?xml version="1.0" encoding="UTF-8" standalone="yes"?>
<Relationships xmlns="http://schemas.openxmlformats.org/package/2006/relationships"><Relationship Id="rId2" Type="http://schemas.microsoft.com/office/2011/relationships/chartColorStyle" Target="colors27.xml"/><Relationship Id="rId1" Type="http://schemas.microsoft.com/office/2011/relationships/chartStyle" Target="style27.xml"/></Relationships>
</file>

<file path=xl/charts/_rels/chart28.xml.rels><?xml version="1.0" encoding="UTF-8" standalone="yes"?>
<Relationships xmlns="http://schemas.openxmlformats.org/package/2006/relationships"><Relationship Id="rId2" Type="http://schemas.microsoft.com/office/2011/relationships/chartColorStyle" Target="colors28.xml"/><Relationship Id="rId1" Type="http://schemas.microsoft.com/office/2011/relationships/chartStyle" Target="style28.xml"/></Relationships>
</file>

<file path=xl/charts/_rels/chart29.xml.rels><?xml version="1.0" encoding="UTF-8" standalone="yes"?>
<Relationships xmlns="http://schemas.openxmlformats.org/package/2006/relationships"><Relationship Id="rId2" Type="http://schemas.microsoft.com/office/2011/relationships/chartColorStyle" Target="colors29.xml"/><Relationship Id="rId1" Type="http://schemas.microsoft.com/office/2011/relationships/chartStyle" Target="style29.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30.xml.rels><?xml version="1.0" encoding="UTF-8" standalone="yes"?>
<Relationships xmlns="http://schemas.openxmlformats.org/package/2006/relationships"><Relationship Id="rId2" Type="http://schemas.microsoft.com/office/2011/relationships/chartColorStyle" Target="colors30.xml"/><Relationship Id="rId1" Type="http://schemas.microsoft.com/office/2011/relationships/chartStyle" Target="style30.xml"/></Relationships>
</file>

<file path=xl/charts/_rels/chart31.xml.rels><?xml version="1.0" encoding="UTF-8" standalone="yes"?>
<Relationships xmlns="http://schemas.openxmlformats.org/package/2006/relationships"><Relationship Id="rId2" Type="http://schemas.microsoft.com/office/2011/relationships/chartColorStyle" Target="colors31.xml"/><Relationship Id="rId1" Type="http://schemas.microsoft.com/office/2011/relationships/chartStyle" Target="style31.xml"/></Relationships>
</file>

<file path=xl/charts/_rels/chart32.xml.rels><?xml version="1.0" encoding="UTF-8" standalone="yes"?>
<Relationships xmlns="http://schemas.openxmlformats.org/package/2006/relationships"><Relationship Id="rId2" Type="http://schemas.microsoft.com/office/2011/relationships/chartColorStyle" Target="colors32.xml"/><Relationship Id="rId1" Type="http://schemas.microsoft.com/office/2011/relationships/chartStyle" Target="style32.xml"/></Relationships>
</file>

<file path=xl/charts/_rels/chart33.xml.rels><?xml version="1.0" encoding="UTF-8" standalone="yes"?>
<Relationships xmlns="http://schemas.openxmlformats.org/package/2006/relationships"><Relationship Id="rId2" Type="http://schemas.microsoft.com/office/2011/relationships/chartColorStyle" Target="colors33.xml"/><Relationship Id="rId1" Type="http://schemas.microsoft.com/office/2011/relationships/chartStyle" Target="style33.xml"/></Relationships>
</file>

<file path=xl/charts/_rels/chart34.xml.rels><?xml version="1.0" encoding="UTF-8" standalone="yes"?>
<Relationships xmlns="http://schemas.openxmlformats.org/package/2006/relationships"><Relationship Id="rId2" Type="http://schemas.microsoft.com/office/2011/relationships/chartColorStyle" Target="colors34.xml"/><Relationship Id="rId1" Type="http://schemas.microsoft.com/office/2011/relationships/chartStyle" Target="style34.xml"/></Relationships>
</file>

<file path=xl/charts/_rels/chart35.xml.rels><?xml version="1.0" encoding="UTF-8" standalone="yes"?>
<Relationships xmlns="http://schemas.openxmlformats.org/package/2006/relationships"><Relationship Id="rId2" Type="http://schemas.microsoft.com/office/2011/relationships/chartColorStyle" Target="colors35.xml"/><Relationship Id="rId1" Type="http://schemas.microsoft.com/office/2011/relationships/chartStyle" Target="style35.xml"/></Relationships>
</file>

<file path=xl/charts/_rels/chart36.xml.rels><?xml version="1.0" encoding="UTF-8" standalone="yes"?>
<Relationships xmlns="http://schemas.openxmlformats.org/package/2006/relationships"><Relationship Id="rId2" Type="http://schemas.microsoft.com/office/2011/relationships/chartColorStyle" Target="colors36.xml"/><Relationship Id="rId1" Type="http://schemas.microsoft.com/office/2011/relationships/chartStyle" Target="style36.xml"/></Relationships>
</file>

<file path=xl/charts/_rels/chart37.xml.rels><?xml version="1.0" encoding="UTF-8" standalone="yes"?>
<Relationships xmlns="http://schemas.openxmlformats.org/package/2006/relationships"><Relationship Id="rId2" Type="http://schemas.microsoft.com/office/2011/relationships/chartColorStyle" Target="colors37.xml"/><Relationship Id="rId1" Type="http://schemas.microsoft.com/office/2011/relationships/chartStyle" Target="style37.xml"/></Relationships>
</file>

<file path=xl/charts/_rels/chart38.xml.rels><?xml version="1.0" encoding="UTF-8" standalone="yes"?>
<Relationships xmlns="http://schemas.openxmlformats.org/package/2006/relationships"><Relationship Id="rId2" Type="http://schemas.microsoft.com/office/2011/relationships/chartColorStyle" Target="colors38.xml"/><Relationship Id="rId1" Type="http://schemas.microsoft.com/office/2011/relationships/chartStyle" Target="style38.xml"/></Relationships>
</file>

<file path=xl/charts/_rels/chart39.xml.rels><?xml version="1.0" encoding="UTF-8" standalone="yes"?>
<Relationships xmlns="http://schemas.openxmlformats.org/package/2006/relationships"><Relationship Id="rId2" Type="http://schemas.microsoft.com/office/2011/relationships/chartColorStyle" Target="colors39.xml"/><Relationship Id="rId1" Type="http://schemas.microsoft.com/office/2011/relationships/chartStyle" Target="style39.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40.xml.rels><?xml version="1.0" encoding="UTF-8" standalone="yes"?>
<Relationships xmlns="http://schemas.openxmlformats.org/package/2006/relationships"><Relationship Id="rId2" Type="http://schemas.microsoft.com/office/2011/relationships/chartColorStyle" Target="colors40.xml"/><Relationship Id="rId1" Type="http://schemas.microsoft.com/office/2011/relationships/chartStyle" Target="style40.xml"/></Relationships>
</file>

<file path=xl/charts/_rels/chart41.xml.rels><?xml version="1.0" encoding="UTF-8" standalone="yes"?>
<Relationships xmlns="http://schemas.openxmlformats.org/package/2006/relationships"><Relationship Id="rId2" Type="http://schemas.microsoft.com/office/2011/relationships/chartColorStyle" Target="colors41.xml"/><Relationship Id="rId1" Type="http://schemas.microsoft.com/office/2011/relationships/chartStyle" Target="style41.xml"/></Relationships>
</file>

<file path=xl/charts/_rels/chart42.xml.rels><?xml version="1.0" encoding="UTF-8" standalone="yes"?>
<Relationships xmlns="http://schemas.openxmlformats.org/package/2006/relationships"><Relationship Id="rId2" Type="http://schemas.microsoft.com/office/2011/relationships/chartColorStyle" Target="colors42.xml"/><Relationship Id="rId1" Type="http://schemas.microsoft.com/office/2011/relationships/chartStyle" Target="style42.xml"/></Relationships>
</file>

<file path=xl/charts/_rels/chart43.xml.rels><?xml version="1.0" encoding="UTF-8" standalone="yes"?>
<Relationships xmlns="http://schemas.openxmlformats.org/package/2006/relationships"><Relationship Id="rId2" Type="http://schemas.microsoft.com/office/2011/relationships/chartColorStyle" Target="colors43.xml"/><Relationship Id="rId1" Type="http://schemas.microsoft.com/office/2011/relationships/chartStyle" Target="style43.xml"/></Relationships>
</file>

<file path=xl/charts/_rels/chart44.xml.rels><?xml version="1.0" encoding="UTF-8" standalone="yes"?>
<Relationships xmlns="http://schemas.openxmlformats.org/package/2006/relationships"><Relationship Id="rId2" Type="http://schemas.microsoft.com/office/2011/relationships/chartColorStyle" Target="colors44.xml"/><Relationship Id="rId1" Type="http://schemas.microsoft.com/office/2011/relationships/chartStyle" Target="style44.xml"/></Relationships>
</file>

<file path=xl/charts/_rels/chart45.xml.rels><?xml version="1.0" encoding="UTF-8" standalone="yes"?>
<Relationships xmlns="http://schemas.openxmlformats.org/package/2006/relationships"><Relationship Id="rId2" Type="http://schemas.microsoft.com/office/2011/relationships/chartColorStyle" Target="colors45.xml"/><Relationship Id="rId1" Type="http://schemas.microsoft.com/office/2011/relationships/chartStyle" Target="style45.xml"/></Relationships>
</file>

<file path=xl/charts/_rels/chart46.xml.rels><?xml version="1.0" encoding="UTF-8" standalone="yes"?>
<Relationships xmlns="http://schemas.openxmlformats.org/package/2006/relationships"><Relationship Id="rId2" Type="http://schemas.microsoft.com/office/2011/relationships/chartColorStyle" Target="colors46.xml"/><Relationship Id="rId1" Type="http://schemas.microsoft.com/office/2011/relationships/chartStyle" Target="style46.xml"/></Relationships>
</file>

<file path=xl/charts/_rels/chart47.xml.rels><?xml version="1.0" encoding="UTF-8" standalone="yes"?>
<Relationships xmlns="http://schemas.openxmlformats.org/package/2006/relationships"><Relationship Id="rId2" Type="http://schemas.microsoft.com/office/2011/relationships/chartColorStyle" Target="colors47.xml"/><Relationship Id="rId1" Type="http://schemas.microsoft.com/office/2011/relationships/chartStyle" Target="style47.xml"/></Relationships>
</file>

<file path=xl/charts/_rels/chart48.xml.rels><?xml version="1.0" encoding="UTF-8" standalone="yes"?>
<Relationships xmlns="http://schemas.openxmlformats.org/package/2006/relationships"><Relationship Id="rId2" Type="http://schemas.microsoft.com/office/2011/relationships/chartColorStyle" Target="colors48.xml"/><Relationship Id="rId1" Type="http://schemas.microsoft.com/office/2011/relationships/chartStyle" Target="style48.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5"/>
          <c:order val="0"/>
          <c:tx>
            <c:strRef>
              <c:f>'Results&amp;ScenariosPT'!$B$10</c:f>
              <c:strCache>
                <c:ptCount val="1"/>
                <c:pt idx="0">
                  <c:v>Load factor</c:v>
                </c:pt>
              </c:strCache>
            </c:strRef>
          </c:tx>
          <c:spPr>
            <a:solidFill>
              <a:schemeClr val="accent6"/>
            </a:solidFill>
            <a:ln>
              <a:noFill/>
            </a:ln>
            <a:effectLst/>
          </c:spPr>
          <c:invertIfNegative val="0"/>
          <c:cat>
            <c:strRef>
              <c:f>'Results&amp;ScenariosPT'!$D$4:$H$4</c:f>
              <c:strCache>
                <c:ptCount val="5"/>
                <c:pt idx="0">
                  <c:v>PT</c:v>
                </c:pt>
                <c:pt idx="1">
                  <c:v>DRT1</c:v>
                </c:pt>
                <c:pt idx="2">
                  <c:v>DRT2 </c:v>
                </c:pt>
                <c:pt idx="3">
                  <c:v>DRT3</c:v>
                </c:pt>
                <c:pt idx="4">
                  <c:v>DRT4</c:v>
                </c:pt>
              </c:strCache>
            </c:strRef>
          </c:cat>
          <c:val>
            <c:numRef>
              <c:f>'Results&amp;ScenariosPT'!$D$10:$H$10</c:f>
              <c:numCache>
                <c:formatCode>_(* #,##0.00_);_(* \(#,##0.00\);_(* "-"??_);_(@_)</c:formatCode>
                <c:ptCount val="5"/>
                <c:pt idx="0">
                  <c:v>0</c:v>
                </c:pt>
                <c:pt idx="1">
                  <c:v>0</c:v>
                </c:pt>
                <c:pt idx="2">
                  <c:v>0</c:v>
                </c:pt>
                <c:pt idx="3">
                  <c:v>0</c:v>
                </c:pt>
                <c:pt idx="4">
                  <c:v>0</c:v>
                </c:pt>
              </c:numCache>
            </c:numRef>
          </c:val>
          <c:extLst>
            <c:ext xmlns:c16="http://schemas.microsoft.com/office/drawing/2014/chart" uri="{C3380CC4-5D6E-409C-BE32-E72D297353CC}">
              <c16:uniqueId val="{00000005-C6C8-4691-A13E-A645C31E87B0}"/>
            </c:ext>
          </c:extLst>
        </c:ser>
        <c:dLbls>
          <c:showLegendKey val="0"/>
          <c:showVal val="0"/>
          <c:showCatName val="0"/>
          <c:showSerName val="0"/>
          <c:showPercent val="0"/>
          <c:showBubbleSize val="0"/>
        </c:dLbls>
        <c:gapWidth val="219"/>
        <c:overlap val="-27"/>
        <c:axId val="551783392"/>
        <c:axId val="551782432"/>
      </c:barChart>
      <c:catAx>
        <c:axId val="5517833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crossAx val="551782432"/>
        <c:crosses val="autoZero"/>
        <c:auto val="1"/>
        <c:lblAlgn val="ctr"/>
        <c:lblOffset val="100"/>
        <c:noMultiLvlLbl val="0"/>
      </c:catAx>
      <c:valAx>
        <c:axId val="551782432"/>
        <c:scaling>
          <c:orientation val="minMax"/>
        </c:scaling>
        <c:delete val="0"/>
        <c:axPos val="l"/>
        <c:majorGridlines>
          <c:spPr>
            <a:ln w="9525" cap="flat" cmpd="sng" algn="ctr">
              <a:solidFill>
                <a:schemeClr val="tx1">
                  <a:lumMod val="15000"/>
                  <a:lumOff val="85000"/>
                </a:schemeClr>
              </a:solidFill>
              <a:round/>
            </a:ln>
            <a:effectLst/>
          </c:spPr>
        </c:majorGridlines>
        <c:numFmt formatCode="_(* #,##0.00_);_(* \(#,##0.0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crossAx val="55178339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it-IT"/>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5"/>
          <c:order val="0"/>
          <c:tx>
            <c:strRef>
              <c:f>'Results&amp;ScenariosDRT1'!$B$10</c:f>
              <c:strCache>
                <c:ptCount val="1"/>
                <c:pt idx="0">
                  <c:v>Load factor</c:v>
                </c:pt>
              </c:strCache>
            </c:strRef>
          </c:tx>
          <c:spPr>
            <a:solidFill>
              <a:schemeClr val="accent6"/>
            </a:solidFill>
            <a:ln>
              <a:noFill/>
            </a:ln>
            <a:effectLst/>
          </c:spPr>
          <c:invertIfNegative val="0"/>
          <c:cat>
            <c:strRef>
              <c:f>'Results&amp;ScenariosDRT1'!$D$4:$H$4</c:f>
              <c:strCache>
                <c:ptCount val="5"/>
                <c:pt idx="0">
                  <c:v>PT</c:v>
                </c:pt>
                <c:pt idx="1">
                  <c:v>DRT1</c:v>
                </c:pt>
                <c:pt idx="2">
                  <c:v>DRT2 </c:v>
                </c:pt>
                <c:pt idx="3">
                  <c:v>DRT3</c:v>
                </c:pt>
                <c:pt idx="4">
                  <c:v>DRT4</c:v>
                </c:pt>
              </c:strCache>
            </c:strRef>
          </c:cat>
          <c:val>
            <c:numRef>
              <c:f>'Results&amp;ScenariosDRT1'!$D$10:$H$10</c:f>
              <c:numCache>
                <c:formatCode>_(* #,##0.00_);_(* \(#,##0.00\);_(* "-"??_);_(@_)</c:formatCode>
                <c:ptCount val="5"/>
                <c:pt idx="0">
                  <c:v>0</c:v>
                </c:pt>
                <c:pt idx="1">
                  <c:v>0</c:v>
                </c:pt>
                <c:pt idx="2">
                  <c:v>0</c:v>
                </c:pt>
                <c:pt idx="3">
                  <c:v>0</c:v>
                </c:pt>
                <c:pt idx="4">
                  <c:v>0</c:v>
                </c:pt>
              </c:numCache>
            </c:numRef>
          </c:val>
          <c:extLst>
            <c:ext xmlns:c16="http://schemas.microsoft.com/office/drawing/2014/chart" uri="{C3380CC4-5D6E-409C-BE32-E72D297353CC}">
              <c16:uniqueId val="{00000000-41F2-4438-8ADF-A5B5EA9F0072}"/>
            </c:ext>
          </c:extLst>
        </c:ser>
        <c:dLbls>
          <c:showLegendKey val="0"/>
          <c:showVal val="0"/>
          <c:showCatName val="0"/>
          <c:showSerName val="0"/>
          <c:showPercent val="0"/>
          <c:showBubbleSize val="0"/>
        </c:dLbls>
        <c:gapWidth val="219"/>
        <c:overlap val="-27"/>
        <c:axId val="551783392"/>
        <c:axId val="551782432"/>
      </c:barChart>
      <c:catAx>
        <c:axId val="5517833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crossAx val="551782432"/>
        <c:crosses val="autoZero"/>
        <c:auto val="1"/>
        <c:lblAlgn val="ctr"/>
        <c:lblOffset val="100"/>
        <c:noMultiLvlLbl val="0"/>
      </c:catAx>
      <c:valAx>
        <c:axId val="551782432"/>
        <c:scaling>
          <c:orientation val="minMax"/>
        </c:scaling>
        <c:delete val="0"/>
        <c:axPos val="l"/>
        <c:majorGridlines>
          <c:spPr>
            <a:ln w="9525" cap="flat" cmpd="sng" algn="ctr">
              <a:solidFill>
                <a:schemeClr val="tx1">
                  <a:lumMod val="15000"/>
                  <a:lumOff val="85000"/>
                </a:schemeClr>
              </a:solidFill>
              <a:round/>
            </a:ln>
            <a:effectLst/>
          </c:spPr>
        </c:majorGridlines>
        <c:numFmt formatCode="_(* #,##0.00_);_(* \(#,##0.0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crossAx val="55178339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it-IT"/>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1"/>
          <c:order val="0"/>
          <c:tx>
            <c:strRef>
              <c:f>'Results&amp;ScenariosDRT1'!$B$15</c:f>
              <c:strCache>
                <c:ptCount val="1"/>
                <c:pt idx="0">
                  <c:v>Cost/km</c:v>
                </c:pt>
              </c:strCache>
            </c:strRef>
          </c:tx>
          <c:spPr>
            <a:solidFill>
              <a:schemeClr val="accent2"/>
            </a:solidFill>
            <a:ln>
              <a:noFill/>
            </a:ln>
            <a:effectLst/>
          </c:spPr>
          <c:invertIfNegative val="0"/>
          <c:cat>
            <c:strRef>
              <c:f>'Results&amp;ScenariosDRT1'!$D$13:$H$13</c:f>
              <c:strCache>
                <c:ptCount val="5"/>
                <c:pt idx="0">
                  <c:v>PT</c:v>
                </c:pt>
                <c:pt idx="1">
                  <c:v>DRT1</c:v>
                </c:pt>
                <c:pt idx="2">
                  <c:v>DRT2 </c:v>
                </c:pt>
                <c:pt idx="3">
                  <c:v>DRT3</c:v>
                </c:pt>
                <c:pt idx="4">
                  <c:v>DRT4</c:v>
                </c:pt>
              </c:strCache>
            </c:strRef>
          </c:cat>
          <c:val>
            <c:numRef>
              <c:f>'Results&amp;ScenariosDRT1'!$D$15:$H$15</c:f>
              <c:numCache>
                <c:formatCode>_("€"* #,##0.00_);_("€"* \(#,##0.00\);_("€"* "-"??_);_(@_)</c:formatCode>
                <c:ptCount val="5"/>
                <c:pt idx="0">
                  <c:v>0</c:v>
                </c:pt>
                <c:pt idx="1">
                  <c:v>0</c:v>
                </c:pt>
                <c:pt idx="2">
                  <c:v>0</c:v>
                </c:pt>
                <c:pt idx="3">
                  <c:v>0</c:v>
                </c:pt>
                <c:pt idx="4">
                  <c:v>0</c:v>
                </c:pt>
              </c:numCache>
            </c:numRef>
          </c:val>
          <c:extLst>
            <c:ext xmlns:c16="http://schemas.microsoft.com/office/drawing/2014/chart" uri="{C3380CC4-5D6E-409C-BE32-E72D297353CC}">
              <c16:uniqueId val="{00000000-2F62-4307-9115-75D7CEEBB5EB}"/>
            </c:ext>
          </c:extLst>
        </c:ser>
        <c:ser>
          <c:idx val="4"/>
          <c:order val="1"/>
          <c:tx>
            <c:strRef>
              <c:f>'Results&amp;ScenariosDRT1'!$B$18</c:f>
              <c:strCache>
                <c:ptCount val="1"/>
                <c:pt idx="0">
                  <c:v>Public contribution per km</c:v>
                </c:pt>
              </c:strCache>
            </c:strRef>
          </c:tx>
          <c:spPr>
            <a:solidFill>
              <a:schemeClr val="accent5"/>
            </a:solidFill>
            <a:ln>
              <a:noFill/>
            </a:ln>
            <a:effectLst/>
          </c:spPr>
          <c:invertIfNegative val="0"/>
          <c:cat>
            <c:strRef>
              <c:f>'Results&amp;ScenariosDRT1'!$D$13:$H$13</c:f>
              <c:strCache>
                <c:ptCount val="5"/>
                <c:pt idx="0">
                  <c:v>PT</c:v>
                </c:pt>
                <c:pt idx="1">
                  <c:v>DRT1</c:v>
                </c:pt>
                <c:pt idx="2">
                  <c:v>DRT2 </c:v>
                </c:pt>
                <c:pt idx="3">
                  <c:v>DRT3</c:v>
                </c:pt>
                <c:pt idx="4">
                  <c:v>DRT4</c:v>
                </c:pt>
              </c:strCache>
            </c:strRef>
          </c:cat>
          <c:val>
            <c:numRef>
              <c:f>'Results&amp;ScenariosDRT1'!$D$18:$H$18</c:f>
              <c:numCache>
                <c:formatCode>_("€"* #,##0.00_);_("€"* \(#,##0.00\);_("€"* "-"??_);_(@_)</c:formatCode>
                <c:ptCount val="5"/>
                <c:pt idx="0">
                  <c:v>0</c:v>
                </c:pt>
                <c:pt idx="1">
                  <c:v>0</c:v>
                </c:pt>
                <c:pt idx="2">
                  <c:v>0</c:v>
                </c:pt>
                <c:pt idx="3">
                  <c:v>0</c:v>
                </c:pt>
                <c:pt idx="4">
                  <c:v>0</c:v>
                </c:pt>
              </c:numCache>
            </c:numRef>
          </c:val>
          <c:extLst>
            <c:ext xmlns:c16="http://schemas.microsoft.com/office/drawing/2014/chart" uri="{C3380CC4-5D6E-409C-BE32-E72D297353CC}">
              <c16:uniqueId val="{00000001-2F62-4307-9115-75D7CEEBB5EB}"/>
            </c:ext>
          </c:extLst>
        </c:ser>
        <c:dLbls>
          <c:showLegendKey val="0"/>
          <c:showVal val="0"/>
          <c:showCatName val="0"/>
          <c:showSerName val="0"/>
          <c:showPercent val="0"/>
          <c:showBubbleSize val="0"/>
        </c:dLbls>
        <c:gapWidth val="219"/>
        <c:axId val="1555794480"/>
        <c:axId val="1555793040"/>
      </c:barChart>
      <c:lineChart>
        <c:grouping val="standard"/>
        <c:varyColors val="0"/>
        <c:ser>
          <c:idx val="5"/>
          <c:order val="2"/>
          <c:tx>
            <c:strRef>
              <c:f>'Results&amp;ScenariosDRT1'!$B$19</c:f>
              <c:strCache>
                <c:ptCount val="1"/>
                <c:pt idx="0">
                  <c:v>Revenues/costs ratio</c:v>
                </c:pt>
              </c:strCache>
            </c:strRef>
          </c:tx>
          <c:spPr>
            <a:ln w="28575" cap="rnd">
              <a:solidFill>
                <a:schemeClr val="accent6"/>
              </a:solidFill>
              <a:round/>
            </a:ln>
            <a:effectLst/>
          </c:spPr>
          <c:marker>
            <c:symbol val="none"/>
          </c:marker>
          <c:cat>
            <c:strRef>
              <c:f>'Results&amp;ScenariosDRT1'!$D$13:$H$13</c:f>
              <c:strCache>
                <c:ptCount val="5"/>
                <c:pt idx="0">
                  <c:v>PT</c:v>
                </c:pt>
                <c:pt idx="1">
                  <c:v>DRT1</c:v>
                </c:pt>
                <c:pt idx="2">
                  <c:v>DRT2 </c:v>
                </c:pt>
                <c:pt idx="3">
                  <c:v>DRT3</c:v>
                </c:pt>
                <c:pt idx="4">
                  <c:v>DRT4</c:v>
                </c:pt>
              </c:strCache>
            </c:strRef>
          </c:cat>
          <c:val>
            <c:numRef>
              <c:f>'Results&amp;ScenariosDRT1'!$D$19:$H$19</c:f>
              <c:numCache>
                <c:formatCode>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2-2F62-4307-9115-75D7CEEBB5EB}"/>
            </c:ext>
          </c:extLst>
        </c:ser>
        <c:dLbls>
          <c:showLegendKey val="0"/>
          <c:showVal val="0"/>
          <c:showCatName val="0"/>
          <c:showSerName val="0"/>
          <c:showPercent val="0"/>
          <c:showBubbleSize val="0"/>
        </c:dLbls>
        <c:marker val="1"/>
        <c:smooth val="0"/>
        <c:axId val="1555783920"/>
        <c:axId val="1555795920"/>
      </c:lineChart>
      <c:catAx>
        <c:axId val="15557944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crossAx val="1555793040"/>
        <c:crosses val="autoZero"/>
        <c:auto val="1"/>
        <c:lblAlgn val="ctr"/>
        <c:lblOffset val="100"/>
        <c:noMultiLvlLbl val="0"/>
      </c:catAx>
      <c:valAx>
        <c:axId val="1555793040"/>
        <c:scaling>
          <c:orientation val="minMax"/>
          <c:min val="0.5"/>
        </c:scaling>
        <c:delete val="0"/>
        <c:axPos val="l"/>
        <c:majorGridlines>
          <c:spPr>
            <a:ln w="9525" cap="flat" cmpd="sng" algn="ctr">
              <a:solidFill>
                <a:schemeClr val="tx1">
                  <a:lumMod val="15000"/>
                  <a:lumOff val="85000"/>
                </a:schemeClr>
              </a:solidFill>
              <a:round/>
            </a:ln>
            <a:effectLst/>
          </c:spPr>
        </c:majorGridlines>
        <c:numFmt formatCode="_(&quot;€&quot;* #,##0.00_);_(&quot;€&quot;* \(#,##0.0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crossAx val="1555794480"/>
        <c:crosses val="autoZero"/>
        <c:crossBetween val="between"/>
      </c:valAx>
      <c:valAx>
        <c:axId val="1555795920"/>
        <c:scaling>
          <c:orientation val="minMax"/>
        </c:scaling>
        <c:delete val="0"/>
        <c:axPos val="r"/>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crossAx val="1555783920"/>
        <c:crosses val="max"/>
        <c:crossBetween val="between"/>
        <c:majorUnit val="1.0000000000000002E-2"/>
        <c:minorUnit val="5.000000000000001E-3"/>
      </c:valAx>
      <c:catAx>
        <c:axId val="1555783920"/>
        <c:scaling>
          <c:orientation val="minMax"/>
        </c:scaling>
        <c:delete val="1"/>
        <c:axPos val="b"/>
        <c:numFmt formatCode="General" sourceLinked="1"/>
        <c:majorTickMark val="out"/>
        <c:minorTickMark val="none"/>
        <c:tickLblPos val="nextTo"/>
        <c:crossAx val="1555795920"/>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it-IT"/>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5"/>
          <c:order val="0"/>
          <c:tx>
            <c:strRef>
              <c:f>'Results&amp;ScenariosDRT1'!$J$10</c:f>
              <c:strCache>
                <c:ptCount val="1"/>
                <c:pt idx="0">
                  <c:v>Load factor</c:v>
                </c:pt>
              </c:strCache>
            </c:strRef>
          </c:tx>
          <c:spPr>
            <a:solidFill>
              <a:schemeClr val="accent6"/>
            </a:solidFill>
            <a:ln>
              <a:noFill/>
            </a:ln>
            <a:effectLst/>
          </c:spPr>
          <c:invertIfNegative val="0"/>
          <c:cat>
            <c:strRef>
              <c:f>'Results&amp;ScenariosDRT1'!$L$4:$P$4</c:f>
              <c:strCache>
                <c:ptCount val="5"/>
                <c:pt idx="0">
                  <c:v>PT</c:v>
                </c:pt>
                <c:pt idx="1">
                  <c:v>DRT1</c:v>
                </c:pt>
                <c:pt idx="2">
                  <c:v>DRT2 </c:v>
                </c:pt>
                <c:pt idx="3">
                  <c:v>DRT3</c:v>
                </c:pt>
                <c:pt idx="4">
                  <c:v>DRT4</c:v>
                </c:pt>
              </c:strCache>
            </c:strRef>
          </c:cat>
          <c:val>
            <c:numRef>
              <c:f>'Results&amp;ScenariosDRT1'!$L$10:$P$10</c:f>
              <c:numCache>
                <c:formatCode>_(* #,##0.00_);_(* \(#,##0.00\);_(* "-"??_);_(@_)</c:formatCode>
                <c:ptCount val="5"/>
                <c:pt idx="0">
                  <c:v>0</c:v>
                </c:pt>
                <c:pt idx="1">
                  <c:v>0</c:v>
                </c:pt>
                <c:pt idx="2">
                  <c:v>0</c:v>
                </c:pt>
                <c:pt idx="3">
                  <c:v>0</c:v>
                </c:pt>
                <c:pt idx="4">
                  <c:v>0</c:v>
                </c:pt>
              </c:numCache>
            </c:numRef>
          </c:val>
          <c:extLst>
            <c:ext xmlns:c16="http://schemas.microsoft.com/office/drawing/2014/chart" uri="{C3380CC4-5D6E-409C-BE32-E72D297353CC}">
              <c16:uniqueId val="{00000000-B5BB-4108-A85C-18CDB5906DB2}"/>
            </c:ext>
          </c:extLst>
        </c:ser>
        <c:dLbls>
          <c:showLegendKey val="0"/>
          <c:showVal val="0"/>
          <c:showCatName val="0"/>
          <c:showSerName val="0"/>
          <c:showPercent val="0"/>
          <c:showBubbleSize val="0"/>
        </c:dLbls>
        <c:gapWidth val="219"/>
        <c:overlap val="-27"/>
        <c:axId val="551783392"/>
        <c:axId val="551782432"/>
      </c:barChart>
      <c:catAx>
        <c:axId val="5517833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crossAx val="551782432"/>
        <c:crosses val="autoZero"/>
        <c:auto val="1"/>
        <c:lblAlgn val="ctr"/>
        <c:lblOffset val="100"/>
        <c:noMultiLvlLbl val="0"/>
      </c:catAx>
      <c:valAx>
        <c:axId val="551782432"/>
        <c:scaling>
          <c:orientation val="minMax"/>
        </c:scaling>
        <c:delete val="0"/>
        <c:axPos val="l"/>
        <c:majorGridlines>
          <c:spPr>
            <a:ln w="9525" cap="flat" cmpd="sng" algn="ctr">
              <a:solidFill>
                <a:schemeClr val="tx1">
                  <a:lumMod val="15000"/>
                  <a:lumOff val="85000"/>
                </a:schemeClr>
              </a:solidFill>
              <a:round/>
            </a:ln>
            <a:effectLst/>
          </c:spPr>
        </c:majorGridlines>
        <c:numFmt formatCode="_(* #,##0.00_);_(* \(#,##0.0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crossAx val="55178339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it-IT"/>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1"/>
          <c:order val="0"/>
          <c:tx>
            <c:strRef>
              <c:f>'Results&amp;ScenariosDRT1'!$J$15</c:f>
              <c:strCache>
                <c:ptCount val="1"/>
                <c:pt idx="0">
                  <c:v>Cost/km</c:v>
                </c:pt>
              </c:strCache>
            </c:strRef>
          </c:tx>
          <c:spPr>
            <a:solidFill>
              <a:schemeClr val="accent2"/>
            </a:solidFill>
            <a:ln>
              <a:noFill/>
            </a:ln>
            <a:effectLst/>
          </c:spPr>
          <c:invertIfNegative val="0"/>
          <c:cat>
            <c:strRef>
              <c:f>'Results&amp;ScenariosDRT1'!$L$13:$P$13</c:f>
              <c:strCache>
                <c:ptCount val="5"/>
                <c:pt idx="0">
                  <c:v>PT</c:v>
                </c:pt>
                <c:pt idx="1">
                  <c:v>DRT1</c:v>
                </c:pt>
                <c:pt idx="2">
                  <c:v>DRT2 </c:v>
                </c:pt>
                <c:pt idx="3">
                  <c:v>DRT3</c:v>
                </c:pt>
                <c:pt idx="4">
                  <c:v>DRT4</c:v>
                </c:pt>
              </c:strCache>
            </c:strRef>
          </c:cat>
          <c:val>
            <c:numRef>
              <c:f>'Results&amp;ScenariosDRT1'!$L$15:$P$15</c:f>
              <c:numCache>
                <c:formatCode>_("€"* #,##0.00_);_("€"* \(#,##0.00\);_("€"* "-"??_);_(@_)</c:formatCode>
                <c:ptCount val="5"/>
                <c:pt idx="0">
                  <c:v>0</c:v>
                </c:pt>
                <c:pt idx="1">
                  <c:v>0</c:v>
                </c:pt>
                <c:pt idx="2">
                  <c:v>0</c:v>
                </c:pt>
                <c:pt idx="3">
                  <c:v>0</c:v>
                </c:pt>
                <c:pt idx="4">
                  <c:v>0</c:v>
                </c:pt>
              </c:numCache>
            </c:numRef>
          </c:val>
          <c:extLst>
            <c:ext xmlns:c16="http://schemas.microsoft.com/office/drawing/2014/chart" uri="{C3380CC4-5D6E-409C-BE32-E72D297353CC}">
              <c16:uniqueId val="{00000000-D504-4BB7-8279-61820325AAB6}"/>
            </c:ext>
          </c:extLst>
        </c:ser>
        <c:ser>
          <c:idx val="4"/>
          <c:order val="1"/>
          <c:tx>
            <c:strRef>
              <c:f>'Results&amp;ScenariosDRT1'!$J$18</c:f>
              <c:strCache>
                <c:ptCount val="1"/>
                <c:pt idx="0">
                  <c:v>Public contribution per km</c:v>
                </c:pt>
              </c:strCache>
            </c:strRef>
          </c:tx>
          <c:spPr>
            <a:solidFill>
              <a:schemeClr val="accent5"/>
            </a:solidFill>
            <a:ln>
              <a:noFill/>
            </a:ln>
            <a:effectLst/>
          </c:spPr>
          <c:invertIfNegative val="0"/>
          <c:cat>
            <c:strRef>
              <c:f>'Results&amp;ScenariosDRT1'!$L$13:$P$13</c:f>
              <c:strCache>
                <c:ptCount val="5"/>
                <c:pt idx="0">
                  <c:v>PT</c:v>
                </c:pt>
                <c:pt idx="1">
                  <c:v>DRT1</c:v>
                </c:pt>
                <c:pt idx="2">
                  <c:v>DRT2 </c:v>
                </c:pt>
                <c:pt idx="3">
                  <c:v>DRT3</c:v>
                </c:pt>
                <c:pt idx="4">
                  <c:v>DRT4</c:v>
                </c:pt>
              </c:strCache>
            </c:strRef>
          </c:cat>
          <c:val>
            <c:numRef>
              <c:f>'Results&amp;ScenariosDRT1'!$L$18:$P$18</c:f>
              <c:numCache>
                <c:formatCode>_("€"* #,##0.00_);_("€"* \(#,##0.00\);_("€"* "-"??_);_(@_)</c:formatCode>
                <c:ptCount val="5"/>
                <c:pt idx="0">
                  <c:v>0</c:v>
                </c:pt>
                <c:pt idx="1">
                  <c:v>0</c:v>
                </c:pt>
                <c:pt idx="2">
                  <c:v>0</c:v>
                </c:pt>
                <c:pt idx="3">
                  <c:v>0</c:v>
                </c:pt>
                <c:pt idx="4">
                  <c:v>0</c:v>
                </c:pt>
              </c:numCache>
            </c:numRef>
          </c:val>
          <c:extLst>
            <c:ext xmlns:c16="http://schemas.microsoft.com/office/drawing/2014/chart" uri="{C3380CC4-5D6E-409C-BE32-E72D297353CC}">
              <c16:uniqueId val="{00000001-D504-4BB7-8279-61820325AAB6}"/>
            </c:ext>
          </c:extLst>
        </c:ser>
        <c:dLbls>
          <c:showLegendKey val="0"/>
          <c:showVal val="0"/>
          <c:showCatName val="0"/>
          <c:showSerName val="0"/>
          <c:showPercent val="0"/>
          <c:showBubbleSize val="0"/>
        </c:dLbls>
        <c:gapWidth val="219"/>
        <c:axId val="1555794480"/>
        <c:axId val="1555793040"/>
      </c:barChart>
      <c:lineChart>
        <c:grouping val="standard"/>
        <c:varyColors val="0"/>
        <c:ser>
          <c:idx val="5"/>
          <c:order val="2"/>
          <c:tx>
            <c:strRef>
              <c:f>'Results&amp;ScenariosDRT1'!$J$19</c:f>
              <c:strCache>
                <c:ptCount val="1"/>
                <c:pt idx="0">
                  <c:v>Revenues/costs ratio</c:v>
                </c:pt>
              </c:strCache>
            </c:strRef>
          </c:tx>
          <c:spPr>
            <a:ln w="28575" cap="rnd">
              <a:solidFill>
                <a:schemeClr val="accent6"/>
              </a:solidFill>
              <a:round/>
            </a:ln>
            <a:effectLst/>
          </c:spPr>
          <c:marker>
            <c:symbol val="none"/>
          </c:marker>
          <c:cat>
            <c:strRef>
              <c:f>'Results&amp;ScenariosDRT1'!$L$13:$P$13</c:f>
              <c:strCache>
                <c:ptCount val="5"/>
                <c:pt idx="0">
                  <c:v>PT</c:v>
                </c:pt>
                <c:pt idx="1">
                  <c:v>DRT1</c:v>
                </c:pt>
                <c:pt idx="2">
                  <c:v>DRT2 </c:v>
                </c:pt>
                <c:pt idx="3">
                  <c:v>DRT3</c:v>
                </c:pt>
                <c:pt idx="4">
                  <c:v>DRT4</c:v>
                </c:pt>
              </c:strCache>
            </c:strRef>
          </c:cat>
          <c:val>
            <c:numRef>
              <c:f>'Results&amp;ScenariosDRT1'!$L$19:$P$19</c:f>
              <c:numCache>
                <c:formatCode>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2-D504-4BB7-8279-61820325AAB6}"/>
            </c:ext>
          </c:extLst>
        </c:ser>
        <c:dLbls>
          <c:showLegendKey val="0"/>
          <c:showVal val="0"/>
          <c:showCatName val="0"/>
          <c:showSerName val="0"/>
          <c:showPercent val="0"/>
          <c:showBubbleSize val="0"/>
        </c:dLbls>
        <c:marker val="1"/>
        <c:smooth val="0"/>
        <c:axId val="1555783920"/>
        <c:axId val="1555795920"/>
      </c:lineChart>
      <c:catAx>
        <c:axId val="15557944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crossAx val="1555793040"/>
        <c:crosses val="autoZero"/>
        <c:auto val="1"/>
        <c:lblAlgn val="ctr"/>
        <c:lblOffset val="100"/>
        <c:noMultiLvlLbl val="0"/>
      </c:catAx>
      <c:valAx>
        <c:axId val="1555793040"/>
        <c:scaling>
          <c:orientation val="minMax"/>
          <c:min val="0.5"/>
        </c:scaling>
        <c:delete val="0"/>
        <c:axPos val="l"/>
        <c:majorGridlines>
          <c:spPr>
            <a:ln w="9525" cap="flat" cmpd="sng" algn="ctr">
              <a:solidFill>
                <a:schemeClr val="tx1">
                  <a:lumMod val="15000"/>
                  <a:lumOff val="85000"/>
                </a:schemeClr>
              </a:solidFill>
              <a:round/>
            </a:ln>
            <a:effectLst/>
          </c:spPr>
        </c:majorGridlines>
        <c:numFmt formatCode="_(&quot;€&quot;* #,##0.00_);_(&quot;€&quot;* \(#,##0.0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crossAx val="1555794480"/>
        <c:crosses val="autoZero"/>
        <c:crossBetween val="between"/>
      </c:valAx>
      <c:valAx>
        <c:axId val="1555795920"/>
        <c:scaling>
          <c:orientation val="minMax"/>
        </c:scaling>
        <c:delete val="0"/>
        <c:axPos val="r"/>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crossAx val="1555783920"/>
        <c:crosses val="max"/>
        <c:crossBetween val="between"/>
        <c:majorUnit val="1.0000000000000002E-2"/>
        <c:minorUnit val="5.000000000000001E-3"/>
      </c:valAx>
      <c:catAx>
        <c:axId val="1555783920"/>
        <c:scaling>
          <c:orientation val="minMax"/>
        </c:scaling>
        <c:delete val="1"/>
        <c:axPos val="b"/>
        <c:numFmt formatCode="General" sourceLinked="1"/>
        <c:majorTickMark val="out"/>
        <c:minorTickMark val="none"/>
        <c:tickLblPos val="nextTo"/>
        <c:crossAx val="1555795920"/>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it-IT"/>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5"/>
          <c:order val="0"/>
          <c:tx>
            <c:strRef>
              <c:f>'Results&amp;ScenariosDRT1'!$R$10</c:f>
              <c:strCache>
                <c:ptCount val="1"/>
                <c:pt idx="0">
                  <c:v>Load factor</c:v>
                </c:pt>
              </c:strCache>
            </c:strRef>
          </c:tx>
          <c:spPr>
            <a:solidFill>
              <a:schemeClr val="accent6"/>
            </a:solidFill>
            <a:ln>
              <a:noFill/>
            </a:ln>
            <a:effectLst/>
          </c:spPr>
          <c:invertIfNegative val="0"/>
          <c:cat>
            <c:strRef>
              <c:f>'Results&amp;ScenariosDRT1'!$T$4:$X$4</c:f>
              <c:strCache>
                <c:ptCount val="5"/>
                <c:pt idx="0">
                  <c:v>PT</c:v>
                </c:pt>
                <c:pt idx="1">
                  <c:v>DRT1</c:v>
                </c:pt>
                <c:pt idx="2">
                  <c:v>DRT2 </c:v>
                </c:pt>
                <c:pt idx="3">
                  <c:v>DRT3</c:v>
                </c:pt>
                <c:pt idx="4">
                  <c:v>DRT4</c:v>
                </c:pt>
              </c:strCache>
            </c:strRef>
          </c:cat>
          <c:val>
            <c:numRef>
              <c:f>'Results&amp;ScenariosDRT1'!$T$10:$X$10</c:f>
              <c:numCache>
                <c:formatCode>_(* #,##0.00_);_(* \(#,##0.00\);_(* "-"??_);_(@_)</c:formatCode>
                <c:ptCount val="5"/>
                <c:pt idx="0">
                  <c:v>0</c:v>
                </c:pt>
                <c:pt idx="1">
                  <c:v>0</c:v>
                </c:pt>
                <c:pt idx="2">
                  <c:v>0</c:v>
                </c:pt>
                <c:pt idx="3">
                  <c:v>0</c:v>
                </c:pt>
                <c:pt idx="4">
                  <c:v>0</c:v>
                </c:pt>
              </c:numCache>
            </c:numRef>
          </c:val>
          <c:extLst>
            <c:ext xmlns:c16="http://schemas.microsoft.com/office/drawing/2014/chart" uri="{C3380CC4-5D6E-409C-BE32-E72D297353CC}">
              <c16:uniqueId val="{00000000-EB98-402F-B16D-E90CBAAAD834}"/>
            </c:ext>
          </c:extLst>
        </c:ser>
        <c:dLbls>
          <c:showLegendKey val="0"/>
          <c:showVal val="0"/>
          <c:showCatName val="0"/>
          <c:showSerName val="0"/>
          <c:showPercent val="0"/>
          <c:showBubbleSize val="0"/>
        </c:dLbls>
        <c:gapWidth val="219"/>
        <c:overlap val="-27"/>
        <c:axId val="551783392"/>
        <c:axId val="551782432"/>
      </c:barChart>
      <c:catAx>
        <c:axId val="5517833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crossAx val="551782432"/>
        <c:crosses val="autoZero"/>
        <c:auto val="1"/>
        <c:lblAlgn val="ctr"/>
        <c:lblOffset val="100"/>
        <c:noMultiLvlLbl val="0"/>
      </c:catAx>
      <c:valAx>
        <c:axId val="551782432"/>
        <c:scaling>
          <c:orientation val="minMax"/>
        </c:scaling>
        <c:delete val="0"/>
        <c:axPos val="l"/>
        <c:majorGridlines>
          <c:spPr>
            <a:ln w="9525" cap="flat" cmpd="sng" algn="ctr">
              <a:solidFill>
                <a:schemeClr val="tx1">
                  <a:lumMod val="15000"/>
                  <a:lumOff val="85000"/>
                </a:schemeClr>
              </a:solidFill>
              <a:round/>
            </a:ln>
            <a:effectLst/>
          </c:spPr>
        </c:majorGridlines>
        <c:numFmt formatCode="_(* #,##0.00_);_(* \(#,##0.0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crossAx val="55178339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it-IT"/>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1"/>
          <c:order val="0"/>
          <c:tx>
            <c:strRef>
              <c:f>'Results&amp;ScenariosDRT1'!$R$15</c:f>
              <c:strCache>
                <c:ptCount val="1"/>
                <c:pt idx="0">
                  <c:v>Cost/km</c:v>
                </c:pt>
              </c:strCache>
            </c:strRef>
          </c:tx>
          <c:spPr>
            <a:solidFill>
              <a:schemeClr val="accent2"/>
            </a:solidFill>
            <a:ln>
              <a:noFill/>
            </a:ln>
            <a:effectLst/>
          </c:spPr>
          <c:invertIfNegative val="0"/>
          <c:cat>
            <c:strRef>
              <c:f>'Results&amp;ScenariosDRT1'!$T$13:$X$13</c:f>
              <c:strCache>
                <c:ptCount val="5"/>
                <c:pt idx="0">
                  <c:v>PT</c:v>
                </c:pt>
                <c:pt idx="1">
                  <c:v>DRT1</c:v>
                </c:pt>
                <c:pt idx="2">
                  <c:v>DRT2 </c:v>
                </c:pt>
                <c:pt idx="3">
                  <c:v>DRT3</c:v>
                </c:pt>
                <c:pt idx="4">
                  <c:v>DRT4</c:v>
                </c:pt>
              </c:strCache>
            </c:strRef>
          </c:cat>
          <c:val>
            <c:numRef>
              <c:f>'Results&amp;ScenariosDRT1'!$T$15:$X$15</c:f>
              <c:numCache>
                <c:formatCode>_("€"* #,##0.00_);_("€"* \(#,##0.00\);_("€"* "-"??_);_(@_)</c:formatCode>
                <c:ptCount val="5"/>
                <c:pt idx="0">
                  <c:v>0</c:v>
                </c:pt>
                <c:pt idx="1">
                  <c:v>0</c:v>
                </c:pt>
                <c:pt idx="2">
                  <c:v>0</c:v>
                </c:pt>
                <c:pt idx="3">
                  <c:v>0</c:v>
                </c:pt>
                <c:pt idx="4">
                  <c:v>0</c:v>
                </c:pt>
              </c:numCache>
            </c:numRef>
          </c:val>
          <c:extLst>
            <c:ext xmlns:c16="http://schemas.microsoft.com/office/drawing/2014/chart" uri="{C3380CC4-5D6E-409C-BE32-E72D297353CC}">
              <c16:uniqueId val="{00000000-6324-4AA8-81DA-29AD2FE0C0D3}"/>
            </c:ext>
          </c:extLst>
        </c:ser>
        <c:ser>
          <c:idx val="4"/>
          <c:order val="1"/>
          <c:tx>
            <c:strRef>
              <c:f>'Results&amp;ScenariosDRT1'!$R$18</c:f>
              <c:strCache>
                <c:ptCount val="1"/>
                <c:pt idx="0">
                  <c:v>Public contribution per km</c:v>
                </c:pt>
              </c:strCache>
            </c:strRef>
          </c:tx>
          <c:spPr>
            <a:solidFill>
              <a:schemeClr val="accent5"/>
            </a:solidFill>
            <a:ln>
              <a:noFill/>
            </a:ln>
            <a:effectLst/>
          </c:spPr>
          <c:invertIfNegative val="0"/>
          <c:cat>
            <c:strRef>
              <c:f>'Results&amp;ScenariosDRT1'!$T$13:$X$13</c:f>
              <c:strCache>
                <c:ptCount val="5"/>
                <c:pt idx="0">
                  <c:v>PT</c:v>
                </c:pt>
                <c:pt idx="1">
                  <c:v>DRT1</c:v>
                </c:pt>
                <c:pt idx="2">
                  <c:v>DRT2 </c:v>
                </c:pt>
                <c:pt idx="3">
                  <c:v>DRT3</c:v>
                </c:pt>
                <c:pt idx="4">
                  <c:v>DRT4</c:v>
                </c:pt>
              </c:strCache>
            </c:strRef>
          </c:cat>
          <c:val>
            <c:numRef>
              <c:f>'Results&amp;ScenariosDRT1'!$T$18:$X$18</c:f>
              <c:numCache>
                <c:formatCode>_("€"* #,##0.00_);_("€"* \(#,##0.00\);_("€"* "-"??_);_(@_)</c:formatCode>
                <c:ptCount val="5"/>
                <c:pt idx="0">
                  <c:v>0</c:v>
                </c:pt>
                <c:pt idx="1">
                  <c:v>0</c:v>
                </c:pt>
                <c:pt idx="2">
                  <c:v>0</c:v>
                </c:pt>
                <c:pt idx="3">
                  <c:v>0</c:v>
                </c:pt>
                <c:pt idx="4">
                  <c:v>0</c:v>
                </c:pt>
              </c:numCache>
            </c:numRef>
          </c:val>
          <c:extLst>
            <c:ext xmlns:c16="http://schemas.microsoft.com/office/drawing/2014/chart" uri="{C3380CC4-5D6E-409C-BE32-E72D297353CC}">
              <c16:uniqueId val="{00000001-6324-4AA8-81DA-29AD2FE0C0D3}"/>
            </c:ext>
          </c:extLst>
        </c:ser>
        <c:dLbls>
          <c:showLegendKey val="0"/>
          <c:showVal val="0"/>
          <c:showCatName val="0"/>
          <c:showSerName val="0"/>
          <c:showPercent val="0"/>
          <c:showBubbleSize val="0"/>
        </c:dLbls>
        <c:gapWidth val="219"/>
        <c:axId val="1555794480"/>
        <c:axId val="1555793040"/>
      </c:barChart>
      <c:lineChart>
        <c:grouping val="standard"/>
        <c:varyColors val="0"/>
        <c:ser>
          <c:idx val="5"/>
          <c:order val="2"/>
          <c:tx>
            <c:strRef>
              <c:f>'Results&amp;ScenariosDRT1'!$R$19</c:f>
              <c:strCache>
                <c:ptCount val="1"/>
                <c:pt idx="0">
                  <c:v>Revenues/costs ratio</c:v>
                </c:pt>
              </c:strCache>
            </c:strRef>
          </c:tx>
          <c:spPr>
            <a:ln w="28575" cap="rnd">
              <a:solidFill>
                <a:schemeClr val="accent6"/>
              </a:solidFill>
              <a:round/>
            </a:ln>
            <a:effectLst/>
          </c:spPr>
          <c:marker>
            <c:symbol val="none"/>
          </c:marker>
          <c:cat>
            <c:strRef>
              <c:f>'Results&amp;ScenariosDRT1'!$T$13:$X$13</c:f>
              <c:strCache>
                <c:ptCount val="5"/>
                <c:pt idx="0">
                  <c:v>PT</c:v>
                </c:pt>
                <c:pt idx="1">
                  <c:v>DRT1</c:v>
                </c:pt>
                <c:pt idx="2">
                  <c:v>DRT2 </c:v>
                </c:pt>
                <c:pt idx="3">
                  <c:v>DRT3</c:v>
                </c:pt>
                <c:pt idx="4">
                  <c:v>DRT4</c:v>
                </c:pt>
              </c:strCache>
            </c:strRef>
          </c:cat>
          <c:val>
            <c:numRef>
              <c:f>'Results&amp;ScenariosDRT1'!$T$19:$X$19</c:f>
              <c:numCache>
                <c:formatCode>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2-6324-4AA8-81DA-29AD2FE0C0D3}"/>
            </c:ext>
          </c:extLst>
        </c:ser>
        <c:dLbls>
          <c:showLegendKey val="0"/>
          <c:showVal val="0"/>
          <c:showCatName val="0"/>
          <c:showSerName val="0"/>
          <c:showPercent val="0"/>
          <c:showBubbleSize val="0"/>
        </c:dLbls>
        <c:marker val="1"/>
        <c:smooth val="0"/>
        <c:axId val="1555783920"/>
        <c:axId val="1555795920"/>
      </c:lineChart>
      <c:catAx>
        <c:axId val="15557944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crossAx val="1555793040"/>
        <c:crosses val="autoZero"/>
        <c:auto val="1"/>
        <c:lblAlgn val="ctr"/>
        <c:lblOffset val="100"/>
        <c:noMultiLvlLbl val="0"/>
      </c:catAx>
      <c:valAx>
        <c:axId val="1555793040"/>
        <c:scaling>
          <c:orientation val="minMax"/>
          <c:min val="0.5"/>
        </c:scaling>
        <c:delete val="0"/>
        <c:axPos val="l"/>
        <c:majorGridlines>
          <c:spPr>
            <a:ln w="9525" cap="flat" cmpd="sng" algn="ctr">
              <a:solidFill>
                <a:schemeClr val="tx1">
                  <a:lumMod val="15000"/>
                  <a:lumOff val="85000"/>
                </a:schemeClr>
              </a:solidFill>
              <a:round/>
            </a:ln>
            <a:effectLst/>
          </c:spPr>
        </c:majorGridlines>
        <c:numFmt formatCode="_(&quot;€&quot;* #,##0.00_);_(&quot;€&quot;* \(#,##0.0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crossAx val="1555794480"/>
        <c:crosses val="autoZero"/>
        <c:crossBetween val="between"/>
      </c:valAx>
      <c:valAx>
        <c:axId val="1555795920"/>
        <c:scaling>
          <c:orientation val="minMax"/>
        </c:scaling>
        <c:delete val="0"/>
        <c:axPos val="r"/>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crossAx val="1555783920"/>
        <c:crosses val="max"/>
        <c:crossBetween val="between"/>
        <c:majorUnit val="1.0000000000000002E-2"/>
        <c:minorUnit val="5.000000000000001E-3"/>
      </c:valAx>
      <c:catAx>
        <c:axId val="1555783920"/>
        <c:scaling>
          <c:orientation val="minMax"/>
        </c:scaling>
        <c:delete val="1"/>
        <c:axPos val="b"/>
        <c:numFmt formatCode="General" sourceLinked="1"/>
        <c:majorTickMark val="out"/>
        <c:minorTickMark val="none"/>
        <c:tickLblPos val="nextTo"/>
        <c:crossAx val="1555795920"/>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it-IT"/>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5"/>
          <c:order val="0"/>
          <c:tx>
            <c:strRef>
              <c:f>'Results&amp;ScenariosDRT1'!$B$48</c:f>
              <c:strCache>
                <c:ptCount val="1"/>
                <c:pt idx="0">
                  <c:v>Funding GAP/Surplus</c:v>
                </c:pt>
              </c:strCache>
            </c:strRef>
          </c:tx>
          <c:spPr>
            <a:solidFill>
              <a:schemeClr val="tx2">
                <a:lumMod val="50000"/>
                <a:lumOff val="50000"/>
              </a:schemeClr>
            </a:solidFill>
            <a:ln>
              <a:noFill/>
            </a:ln>
            <a:effectLst/>
          </c:spPr>
          <c:invertIfNegative val="0"/>
          <c:cat>
            <c:strRef>
              <c:f>'Results&amp;ScenariosDRT1'!$D$42:$H$42</c:f>
              <c:strCache>
                <c:ptCount val="5"/>
                <c:pt idx="0">
                  <c:v>PT</c:v>
                </c:pt>
                <c:pt idx="1">
                  <c:v>DRT1</c:v>
                </c:pt>
                <c:pt idx="2">
                  <c:v>DRT2 </c:v>
                </c:pt>
                <c:pt idx="3">
                  <c:v>DRT3</c:v>
                </c:pt>
                <c:pt idx="4">
                  <c:v>DRT4</c:v>
                </c:pt>
              </c:strCache>
            </c:strRef>
          </c:cat>
          <c:val>
            <c:numRef>
              <c:f>'Results&amp;ScenariosDRT1'!$D$48:$H$48</c:f>
              <c:numCache>
                <c:formatCode>_("€"* #,##0.00_);_("€"* \(#,##0.00\);_("€"* "-"??_);_(@_)</c:formatCode>
                <c:ptCount val="5"/>
                <c:pt idx="0">
                  <c:v>0</c:v>
                </c:pt>
                <c:pt idx="1">
                  <c:v>0</c:v>
                </c:pt>
                <c:pt idx="2">
                  <c:v>0</c:v>
                </c:pt>
                <c:pt idx="3">
                  <c:v>0</c:v>
                </c:pt>
                <c:pt idx="4">
                  <c:v>0</c:v>
                </c:pt>
              </c:numCache>
            </c:numRef>
          </c:val>
          <c:extLst>
            <c:ext xmlns:c16="http://schemas.microsoft.com/office/drawing/2014/chart" uri="{C3380CC4-5D6E-409C-BE32-E72D297353CC}">
              <c16:uniqueId val="{00000000-77BE-4195-8D1C-4DB247CDC88A}"/>
            </c:ext>
          </c:extLst>
        </c:ser>
        <c:dLbls>
          <c:showLegendKey val="0"/>
          <c:showVal val="0"/>
          <c:showCatName val="0"/>
          <c:showSerName val="0"/>
          <c:showPercent val="0"/>
          <c:showBubbleSize val="0"/>
        </c:dLbls>
        <c:gapWidth val="219"/>
        <c:overlap val="-27"/>
        <c:axId val="1188527856"/>
        <c:axId val="1188531216"/>
      </c:barChart>
      <c:catAx>
        <c:axId val="11885278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crossAx val="1188531216"/>
        <c:crosses val="autoZero"/>
        <c:auto val="1"/>
        <c:lblAlgn val="ctr"/>
        <c:lblOffset val="100"/>
        <c:noMultiLvlLbl val="0"/>
      </c:catAx>
      <c:valAx>
        <c:axId val="1188531216"/>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00_);_(&quot;€&quot;* \(#,##0.0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crossAx val="118852785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it-IT"/>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5"/>
          <c:order val="0"/>
          <c:tx>
            <c:strRef>
              <c:f>'Results&amp;ScenariosDRT1'!$J$48</c:f>
              <c:strCache>
                <c:ptCount val="1"/>
                <c:pt idx="0">
                  <c:v>Funding GAP/Surplus</c:v>
                </c:pt>
              </c:strCache>
            </c:strRef>
          </c:tx>
          <c:spPr>
            <a:solidFill>
              <a:schemeClr val="tx2">
                <a:lumMod val="50000"/>
                <a:lumOff val="50000"/>
              </a:schemeClr>
            </a:solidFill>
            <a:ln>
              <a:noFill/>
            </a:ln>
            <a:effectLst/>
          </c:spPr>
          <c:invertIfNegative val="0"/>
          <c:cat>
            <c:strRef>
              <c:f>'Results&amp;ScenariosDRT1'!$L$42:$P$42</c:f>
              <c:strCache>
                <c:ptCount val="5"/>
                <c:pt idx="0">
                  <c:v>PT</c:v>
                </c:pt>
                <c:pt idx="1">
                  <c:v>DRT1</c:v>
                </c:pt>
                <c:pt idx="2">
                  <c:v>DRT2 </c:v>
                </c:pt>
                <c:pt idx="3">
                  <c:v>DRT3</c:v>
                </c:pt>
                <c:pt idx="4">
                  <c:v>DRT4</c:v>
                </c:pt>
              </c:strCache>
            </c:strRef>
          </c:cat>
          <c:val>
            <c:numRef>
              <c:f>'Results&amp;ScenariosDRT1'!$L$48:$P$48</c:f>
              <c:numCache>
                <c:formatCode>_("€"* #,##0.00_);_("€"* \(#,##0.00\);_("€"* "-"??_);_(@_)</c:formatCode>
                <c:ptCount val="5"/>
                <c:pt idx="0">
                  <c:v>0</c:v>
                </c:pt>
                <c:pt idx="1">
                  <c:v>0</c:v>
                </c:pt>
                <c:pt idx="2">
                  <c:v>0</c:v>
                </c:pt>
                <c:pt idx="3">
                  <c:v>0</c:v>
                </c:pt>
                <c:pt idx="4">
                  <c:v>0</c:v>
                </c:pt>
              </c:numCache>
            </c:numRef>
          </c:val>
          <c:extLst>
            <c:ext xmlns:c16="http://schemas.microsoft.com/office/drawing/2014/chart" uri="{C3380CC4-5D6E-409C-BE32-E72D297353CC}">
              <c16:uniqueId val="{00000000-6147-4D07-9D6D-4C43A5FF7DBE}"/>
            </c:ext>
          </c:extLst>
        </c:ser>
        <c:dLbls>
          <c:showLegendKey val="0"/>
          <c:showVal val="0"/>
          <c:showCatName val="0"/>
          <c:showSerName val="0"/>
          <c:showPercent val="0"/>
          <c:showBubbleSize val="0"/>
        </c:dLbls>
        <c:gapWidth val="219"/>
        <c:overlap val="-27"/>
        <c:axId val="1188527856"/>
        <c:axId val="1188531216"/>
      </c:barChart>
      <c:catAx>
        <c:axId val="11885278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crossAx val="1188531216"/>
        <c:crosses val="autoZero"/>
        <c:auto val="1"/>
        <c:lblAlgn val="ctr"/>
        <c:lblOffset val="100"/>
        <c:noMultiLvlLbl val="0"/>
      </c:catAx>
      <c:valAx>
        <c:axId val="1188531216"/>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00_);_(&quot;€&quot;* \(#,##0.0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crossAx val="118852785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it-IT"/>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5"/>
          <c:order val="0"/>
          <c:tx>
            <c:strRef>
              <c:f>'Results&amp;ScenariosDRT1'!$R$48</c:f>
              <c:strCache>
                <c:ptCount val="1"/>
                <c:pt idx="0">
                  <c:v>Funding GAP/Surplus</c:v>
                </c:pt>
              </c:strCache>
            </c:strRef>
          </c:tx>
          <c:spPr>
            <a:solidFill>
              <a:schemeClr val="tx2">
                <a:lumMod val="50000"/>
                <a:lumOff val="50000"/>
              </a:schemeClr>
            </a:solidFill>
            <a:ln>
              <a:noFill/>
            </a:ln>
            <a:effectLst/>
          </c:spPr>
          <c:invertIfNegative val="0"/>
          <c:cat>
            <c:strRef>
              <c:f>'Results&amp;ScenariosDRT1'!$T$42:$X$42</c:f>
              <c:strCache>
                <c:ptCount val="5"/>
                <c:pt idx="0">
                  <c:v>PT</c:v>
                </c:pt>
                <c:pt idx="1">
                  <c:v>DRT1</c:v>
                </c:pt>
                <c:pt idx="2">
                  <c:v>DRT2 </c:v>
                </c:pt>
                <c:pt idx="3">
                  <c:v>DRT3</c:v>
                </c:pt>
                <c:pt idx="4">
                  <c:v>DRT4</c:v>
                </c:pt>
              </c:strCache>
            </c:strRef>
          </c:cat>
          <c:val>
            <c:numRef>
              <c:f>'Results&amp;ScenariosDRT1'!$T$48:$X$48</c:f>
              <c:numCache>
                <c:formatCode>_("€"* #,##0.00_);_("€"* \(#,##0.00\);_("€"* "-"??_);_(@_)</c:formatCode>
                <c:ptCount val="5"/>
                <c:pt idx="0">
                  <c:v>0</c:v>
                </c:pt>
                <c:pt idx="1">
                  <c:v>0</c:v>
                </c:pt>
                <c:pt idx="2">
                  <c:v>0</c:v>
                </c:pt>
                <c:pt idx="3">
                  <c:v>0</c:v>
                </c:pt>
                <c:pt idx="4">
                  <c:v>0</c:v>
                </c:pt>
              </c:numCache>
            </c:numRef>
          </c:val>
          <c:extLst>
            <c:ext xmlns:c16="http://schemas.microsoft.com/office/drawing/2014/chart" uri="{C3380CC4-5D6E-409C-BE32-E72D297353CC}">
              <c16:uniqueId val="{00000000-6E80-49F0-92BB-07F2E535CD0A}"/>
            </c:ext>
          </c:extLst>
        </c:ser>
        <c:dLbls>
          <c:showLegendKey val="0"/>
          <c:showVal val="0"/>
          <c:showCatName val="0"/>
          <c:showSerName val="0"/>
          <c:showPercent val="0"/>
          <c:showBubbleSize val="0"/>
        </c:dLbls>
        <c:gapWidth val="219"/>
        <c:overlap val="-27"/>
        <c:axId val="1188527856"/>
        <c:axId val="1188531216"/>
      </c:barChart>
      <c:catAx>
        <c:axId val="11885278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crossAx val="1188531216"/>
        <c:crosses val="autoZero"/>
        <c:auto val="1"/>
        <c:lblAlgn val="ctr"/>
        <c:lblOffset val="100"/>
        <c:noMultiLvlLbl val="0"/>
      </c:catAx>
      <c:valAx>
        <c:axId val="1188531216"/>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00_);_(&quot;€&quot;* \(#,##0.0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crossAx val="118852785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it-IT"/>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5"/>
          <c:order val="0"/>
          <c:tx>
            <c:strRef>
              <c:f>'Results&amp;ScenariosDRT2'!$B$10</c:f>
              <c:strCache>
                <c:ptCount val="1"/>
                <c:pt idx="0">
                  <c:v>Load factor</c:v>
                </c:pt>
              </c:strCache>
            </c:strRef>
          </c:tx>
          <c:spPr>
            <a:solidFill>
              <a:schemeClr val="accent6"/>
            </a:solidFill>
            <a:ln>
              <a:noFill/>
            </a:ln>
            <a:effectLst/>
          </c:spPr>
          <c:invertIfNegative val="0"/>
          <c:cat>
            <c:strRef>
              <c:f>'Results&amp;ScenariosDRT2'!$D$4:$H$4</c:f>
              <c:strCache>
                <c:ptCount val="5"/>
                <c:pt idx="0">
                  <c:v>PT</c:v>
                </c:pt>
                <c:pt idx="1">
                  <c:v>DRT1</c:v>
                </c:pt>
                <c:pt idx="2">
                  <c:v>DRT2 </c:v>
                </c:pt>
                <c:pt idx="3">
                  <c:v>DRT3</c:v>
                </c:pt>
                <c:pt idx="4">
                  <c:v>DRT4</c:v>
                </c:pt>
              </c:strCache>
            </c:strRef>
          </c:cat>
          <c:val>
            <c:numRef>
              <c:f>'Results&amp;ScenariosDRT2'!$D$10:$H$10</c:f>
              <c:numCache>
                <c:formatCode>_(* #,##0.00_);_(* \(#,##0.00\);_(* "-"??_);_(@_)</c:formatCode>
                <c:ptCount val="5"/>
                <c:pt idx="0">
                  <c:v>0</c:v>
                </c:pt>
                <c:pt idx="1">
                  <c:v>0</c:v>
                </c:pt>
                <c:pt idx="2">
                  <c:v>0</c:v>
                </c:pt>
                <c:pt idx="3">
                  <c:v>0</c:v>
                </c:pt>
                <c:pt idx="4">
                  <c:v>0</c:v>
                </c:pt>
              </c:numCache>
            </c:numRef>
          </c:val>
          <c:extLst>
            <c:ext xmlns:c16="http://schemas.microsoft.com/office/drawing/2014/chart" uri="{C3380CC4-5D6E-409C-BE32-E72D297353CC}">
              <c16:uniqueId val="{00000000-0EFD-4A05-BE85-BBAF28B7BBAF}"/>
            </c:ext>
          </c:extLst>
        </c:ser>
        <c:dLbls>
          <c:showLegendKey val="0"/>
          <c:showVal val="0"/>
          <c:showCatName val="0"/>
          <c:showSerName val="0"/>
          <c:showPercent val="0"/>
          <c:showBubbleSize val="0"/>
        </c:dLbls>
        <c:gapWidth val="219"/>
        <c:overlap val="-27"/>
        <c:axId val="551783392"/>
        <c:axId val="551782432"/>
      </c:barChart>
      <c:catAx>
        <c:axId val="5517833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crossAx val="551782432"/>
        <c:crosses val="autoZero"/>
        <c:auto val="1"/>
        <c:lblAlgn val="ctr"/>
        <c:lblOffset val="100"/>
        <c:noMultiLvlLbl val="0"/>
      </c:catAx>
      <c:valAx>
        <c:axId val="551782432"/>
        <c:scaling>
          <c:orientation val="minMax"/>
        </c:scaling>
        <c:delete val="0"/>
        <c:axPos val="l"/>
        <c:majorGridlines>
          <c:spPr>
            <a:ln w="9525" cap="flat" cmpd="sng" algn="ctr">
              <a:solidFill>
                <a:schemeClr val="tx1">
                  <a:lumMod val="15000"/>
                  <a:lumOff val="85000"/>
                </a:schemeClr>
              </a:solidFill>
              <a:round/>
            </a:ln>
            <a:effectLst/>
          </c:spPr>
        </c:majorGridlines>
        <c:numFmt formatCode="_(* #,##0.00_);_(* \(#,##0.0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crossAx val="55178339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it-IT"/>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1"/>
          <c:order val="0"/>
          <c:tx>
            <c:strRef>
              <c:f>'Results&amp;ScenariosPT'!$B$15</c:f>
              <c:strCache>
                <c:ptCount val="1"/>
                <c:pt idx="0">
                  <c:v>Cost/km</c:v>
                </c:pt>
              </c:strCache>
            </c:strRef>
          </c:tx>
          <c:spPr>
            <a:solidFill>
              <a:schemeClr val="accent2"/>
            </a:solidFill>
            <a:ln>
              <a:noFill/>
            </a:ln>
            <a:effectLst/>
          </c:spPr>
          <c:invertIfNegative val="0"/>
          <c:cat>
            <c:strRef>
              <c:f>'Results&amp;ScenariosPT'!$D$13:$H$13</c:f>
              <c:strCache>
                <c:ptCount val="5"/>
                <c:pt idx="0">
                  <c:v>PT</c:v>
                </c:pt>
                <c:pt idx="1">
                  <c:v>DRT1</c:v>
                </c:pt>
                <c:pt idx="2">
                  <c:v>DRT2 </c:v>
                </c:pt>
                <c:pt idx="3">
                  <c:v>DRT3</c:v>
                </c:pt>
                <c:pt idx="4">
                  <c:v>DRT4</c:v>
                </c:pt>
              </c:strCache>
            </c:strRef>
          </c:cat>
          <c:val>
            <c:numRef>
              <c:f>'Results&amp;ScenariosPT'!$D$15:$H$15</c:f>
              <c:numCache>
                <c:formatCode>_("€"* #,##0.00_);_("€"* \(#,##0.00\);_("€"* "-"??_);_(@_)</c:formatCode>
                <c:ptCount val="5"/>
                <c:pt idx="0">
                  <c:v>0</c:v>
                </c:pt>
                <c:pt idx="1">
                  <c:v>0</c:v>
                </c:pt>
                <c:pt idx="2">
                  <c:v>0</c:v>
                </c:pt>
                <c:pt idx="3">
                  <c:v>0</c:v>
                </c:pt>
                <c:pt idx="4">
                  <c:v>0</c:v>
                </c:pt>
              </c:numCache>
            </c:numRef>
          </c:val>
          <c:extLst>
            <c:ext xmlns:c16="http://schemas.microsoft.com/office/drawing/2014/chart" uri="{C3380CC4-5D6E-409C-BE32-E72D297353CC}">
              <c16:uniqueId val="{00000001-815A-4EF8-8F64-BD2AAC0739C8}"/>
            </c:ext>
          </c:extLst>
        </c:ser>
        <c:ser>
          <c:idx val="4"/>
          <c:order val="1"/>
          <c:tx>
            <c:strRef>
              <c:f>'Results&amp;ScenariosPT'!$B$18</c:f>
              <c:strCache>
                <c:ptCount val="1"/>
                <c:pt idx="0">
                  <c:v>Public contribution per km</c:v>
                </c:pt>
              </c:strCache>
            </c:strRef>
          </c:tx>
          <c:spPr>
            <a:solidFill>
              <a:schemeClr val="accent5"/>
            </a:solidFill>
            <a:ln>
              <a:noFill/>
            </a:ln>
            <a:effectLst/>
          </c:spPr>
          <c:invertIfNegative val="0"/>
          <c:cat>
            <c:strRef>
              <c:f>'Results&amp;ScenariosPT'!$D$13:$H$13</c:f>
              <c:strCache>
                <c:ptCount val="5"/>
                <c:pt idx="0">
                  <c:v>PT</c:v>
                </c:pt>
                <c:pt idx="1">
                  <c:v>DRT1</c:v>
                </c:pt>
                <c:pt idx="2">
                  <c:v>DRT2 </c:v>
                </c:pt>
                <c:pt idx="3">
                  <c:v>DRT3</c:v>
                </c:pt>
                <c:pt idx="4">
                  <c:v>DRT4</c:v>
                </c:pt>
              </c:strCache>
            </c:strRef>
          </c:cat>
          <c:val>
            <c:numRef>
              <c:f>'Results&amp;ScenariosPT'!$D$18:$H$18</c:f>
              <c:numCache>
                <c:formatCode>_("€"* #,##0.00_);_("€"* \(#,##0.00\);_("€"* "-"??_);_(@_)</c:formatCode>
                <c:ptCount val="5"/>
                <c:pt idx="0">
                  <c:v>0</c:v>
                </c:pt>
                <c:pt idx="1">
                  <c:v>0</c:v>
                </c:pt>
                <c:pt idx="2">
                  <c:v>0</c:v>
                </c:pt>
                <c:pt idx="3">
                  <c:v>0</c:v>
                </c:pt>
                <c:pt idx="4">
                  <c:v>0</c:v>
                </c:pt>
              </c:numCache>
            </c:numRef>
          </c:val>
          <c:extLst>
            <c:ext xmlns:c16="http://schemas.microsoft.com/office/drawing/2014/chart" uri="{C3380CC4-5D6E-409C-BE32-E72D297353CC}">
              <c16:uniqueId val="{00000004-815A-4EF8-8F64-BD2AAC0739C8}"/>
            </c:ext>
          </c:extLst>
        </c:ser>
        <c:dLbls>
          <c:showLegendKey val="0"/>
          <c:showVal val="0"/>
          <c:showCatName val="0"/>
          <c:showSerName val="0"/>
          <c:showPercent val="0"/>
          <c:showBubbleSize val="0"/>
        </c:dLbls>
        <c:gapWidth val="219"/>
        <c:axId val="1555794480"/>
        <c:axId val="1555793040"/>
      </c:barChart>
      <c:lineChart>
        <c:grouping val="standard"/>
        <c:varyColors val="0"/>
        <c:ser>
          <c:idx val="5"/>
          <c:order val="2"/>
          <c:tx>
            <c:strRef>
              <c:f>'Results&amp;ScenariosPT'!$B$19:$B$19</c:f>
              <c:strCache>
                <c:ptCount val="1"/>
                <c:pt idx="0">
                  <c:v>Revenues/costs ratio</c:v>
                </c:pt>
              </c:strCache>
            </c:strRef>
          </c:tx>
          <c:spPr>
            <a:ln w="28575" cap="rnd">
              <a:solidFill>
                <a:schemeClr val="accent6"/>
              </a:solidFill>
              <a:round/>
            </a:ln>
            <a:effectLst/>
          </c:spPr>
          <c:marker>
            <c:symbol val="none"/>
          </c:marker>
          <c:cat>
            <c:strRef>
              <c:f>'Results&amp;ScenariosPT'!$D$13:$H$13</c:f>
              <c:strCache>
                <c:ptCount val="5"/>
                <c:pt idx="0">
                  <c:v>PT</c:v>
                </c:pt>
                <c:pt idx="1">
                  <c:v>DRT1</c:v>
                </c:pt>
                <c:pt idx="2">
                  <c:v>DRT2 </c:v>
                </c:pt>
                <c:pt idx="3">
                  <c:v>DRT3</c:v>
                </c:pt>
                <c:pt idx="4">
                  <c:v>DRT4</c:v>
                </c:pt>
              </c:strCache>
            </c:strRef>
          </c:cat>
          <c:val>
            <c:numRef>
              <c:f>'Results&amp;ScenariosPT'!$D$19:$H$19</c:f>
              <c:numCache>
                <c:formatCode>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5-815A-4EF8-8F64-BD2AAC0739C8}"/>
            </c:ext>
          </c:extLst>
        </c:ser>
        <c:dLbls>
          <c:showLegendKey val="0"/>
          <c:showVal val="0"/>
          <c:showCatName val="0"/>
          <c:showSerName val="0"/>
          <c:showPercent val="0"/>
          <c:showBubbleSize val="0"/>
        </c:dLbls>
        <c:marker val="1"/>
        <c:smooth val="0"/>
        <c:axId val="1555783920"/>
        <c:axId val="1555795920"/>
      </c:lineChart>
      <c:catAx>
        <c:axId val="15557944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crossAx val="1555793040"/>
        <c:crosses val="autoZero"/>
        <c:auto val="1"/>
        <c:lblAlgn val="ctr"/>
        <c:lblOffset val="100"/>
        <c:noMultiLvlLbl val="0"/>
      </c:catAx>
      <c:valAx>
        <c:axId val="1555793040"/>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_(&quot;€&quot;* #,##0.00_);_(&quot;€&quot;* \(#,##0.0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crossAx val="1555794480"/>
        <c:crosses val="autoZero"/>
        <c:crossBetween val="between"/>
      </c:valAx>
      <c:valAx>
        <c:axId val="1555795920"/>
        <c:scaling>
          <c:orientation val="minMax"/>
        </c:scaling>
        <c:delete val="0"/>
        <c:axPos val="r"/>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crossAx val="1555783920"/>
        <c:crosses val="max"/>
        <c:crossBetween val="between"/>
        <c:majorUnit val="0.1"/>
        <c:minorUnit val="5.000000000000001E-3"/>
      </c:valAx>
      <c:catAx>
        <c:axId val="1555783920"/>
        <c:scaling>
          <c:orientation val="minMax"/>
        </c:scaling>
        <c:delete val="1"/>
        <c:axPos val="b"/>
        <c:numFmt formatCode="General" sourceLinked="1"/>
        <c:majorTickMark val="out"/>
        <c:minorTickMark val="none"/>
        <c:tickLblPos val="nextTo"/>
        <c:crossAx val="1555795920"/>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it-IT"/>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1"/>
          <c:order val="0"/>
          <c:tx>
            <c:strRef>
              <c:f>'Results&amp;ScenariosDRT2'!$B$15</c:f>
              <c:strCache>
                <c:ptCount val="1"/>
                <c:pt idx="0">
                  <c:v>Cost/km</c:v>
                </c:pt>
              </c:strCache>
            </c:strRef>
          </c:tx>
          <c:spPr>
            <a:solidFill>
              <a:schemeClr val="accent2"/>
            </a:solidFill>
            <a:ln>
              <a:noFill/>
            </a:ln>
            <a:effectLst/>
          </c:spPr>
          <c:invertIfNegative val="0"/>
          <c:cat>
            <c:strRef>
              <c:f>'Results&amp;ScenariosDRT2'!$D$13:$H$13</c:f>
              <c:strCache>
                <c:ptCount val="5"/>
                <c:pt idx="0">
                  <c:v>PT</c:v>
                </c:pt>
                <c:pt idx="1">
                  <c:v>DRT1</c:v>
                </c:pt>
                <c:pt idx="2">
                  <c:v>DRT2 </c:v>
                </c:pt>
                <c:pt idx="3">
                  <c:v>DRT3</c:v>
                </c:pt>
                <c:pt idx="4">
                  <c:v>DRT4</c:v>
                </c:pt>
              </c:strCache>
            </c:strRef>
          </c:cat>
          <c:val>
            <c:numRef>
              <c:f>'Results&amp;ScenariosDRT2'!$D$15:$H$15</c:f>
              <c:numCache>
                <c:formatCode>_("€"* #,##0.00_);_("€"* \(#,##0.00\);_("€"* "-"??_);_(@_)</c:formatCode>
                <c:ptCount val="5"/>
                <c:pt idx="0">
                  <c:v>0</c:v>
                </c:pt>
                <c:pt idx="1">
                  <c:v>0</c:v>
                </c:pt>
                <c:pt idx="2">
                  <c:v>0</c:v>
                </c:pt>
                <c:pt idx="3">
                  <c:v>0</c:v>
                </c:pt>
                <c:pt idx="4">
                  <c:v>0</c:v>
                </c:pt>
              </c:numCache>
            </c:numRef>
          </c:val>
          <c:extLst>
            <c:ext xmlns:c16="http://schemas.microsoft.com/office/drawing/2014/chart" uri="{C3380CC4-5D6E-409C-BE32-E72D297353CC}">
              <c16:uniqueId val="{00000000-1FDC-4367-A9D0-3C328D8A504F}"/>
            </c:ext>
          </c:extLst>
        </c:ser>
        <c:ser>
          <c:idx val="4"/>
          <c:order val="1"/>
          <c:tx>
            <c:strRef>
              <c:f>'Results&amp;ScenariosDRT2'!$B$18</c:f>
              <c:strCache>
                <c:ptCount val="1"/>
                <c:pt idx="0">
                  <c:v>Public contribution per km</c:v>
                </c:pt>
              </c:strCache>
            </c:strRef>
          </c:tx>
          <c:spPr>
            <a:solidFill>
              <a:schemeClr val="accent5"/>
            </a:solidFill>
            <a:ln>
              <a:noFill/>
            </a:ln>
            <a:effectLst/>
          </c:spPr>
          <c:invertIfNegative val="0"/>
          <c:cat>
            <c:strRef>
              <c:f>'Results&amp;ScenariosDRT2'!$D$13:$H$13</c:f>
              <c:strCache>
                <c:ptCount val="5"/>
                <c:pt idx="0">
                  <c:v>PT</c:v>
                </c:pt>
                <c:pt idx="1">
                  <c:v>DRT1</c:v>
                </c:pt>
                <c:pt idx="2">
                  <c:v>DRT2 </c:v>
                </c:pt>
                <c:pt idx="3">
                  <c:v>DRT3</c:v>
                </c:pt>
                <c:pt idx="4">
                  <c:v>DRT4</c:v>
                </c:pt>
              </c:strCache>
            </c:strRef>
          </c:cat>
          <c:val>
            <c:numRef>
              <c:f>'Results&amp;ScenariosDRT2'!$D$18:$H$18</c:f>
              <c:numCache>
                <c:formatCode>_("€"* #,##0.00_);_("€"* \(#,##0.00\);_("€"* "-"??_);_(@_)</c:formatCode>
                <c:ptCount val="5"/>
                <c:pt idx="0">
                  <c:v>0</c:v>
                </c:pt>
                <c:pt idx="1">
                  <c:v>0</c:v>
                </c:pt>
                <c:pt idx="2">
                  <c:v>0</c:v>
                </c:pt>
                <c:pt idx="3">
                  <c:v>0</c:v>
                </c:pt>
                <c:pt idx="4">
                  <c:v>0</c:v>
                </c:pt>
              </c:numCache>
            </c:numRef>
          </c:val>
          <c:extLst>
            <c:ext xmlns:c16="http://schemas.microsoft.com/office/drawing/2014/chart" uri="{C3380CC4-5D6E-409C-BE32-E72D297353CC}">
              <c16:uniqueId val="{00000001-1FDC-4367-A9D0-3C328D8A504F}"/>
            </c:ext>
          </c:extLst>
        </c:ser>
        <c:dLbls>
          <c:showLegendKey val="0"/>
          <c:showVal val="0"/>
          <c:showCatName val="0"/>
          <c:showSerName val="0"/>
          <c:showPercent val="0"/>
          <c:showBubbleSize val="0"/>
        </c:dLbls>
        <c:gapWidth val="219"/>
        <c:axId val="1555794480"/>
        <c:axId val="1555793040"/>
      </c:barChart>
      <c:lineChart>
        <c:grouping val="standard"/>
        <c:varyColors val="0"/>
        <c:ser>
          <c:idx val="5"/>
          <c:order val="2"/>
          <c:tx>
            <c:strRef>
              <c:f>'Results&amp;ScenariosDRT2'!$B$19</c:f>
              <c:strCache>
                <c:ptCount val="1"/>
                <c:pt idx="0">
                  <c:v>Revenues/costs ratio</c:v>
                </c:pt>
              </c:strCache>
            </c:strRef>
          </c:tx>
          <c:spPr>
            <a:ln w="28575" cap="rnd">
              <a:solidFill>
                <a:schemeClr val="accent6"/>
              </a:solidFill>
              <a:round/>
            </a:ln>
            <a:effectLst/>
          </c:spPr>
          <c:marker>
            <c:symbol val="none"/>
          </c:marker>
          <c:cat>
            <c:strRef>
              <c:f>'Results&amp;ScenariosDRT2'!$D$13:$H$13</c:f>
              <c:strCache>
                <c:ptCount val="5"/>
                <c:pt idx="0">
                  <c:v>PT</c:v>
                </c:pt>
                <c:pt idx="1">
                  <c:v>DRT1</c:v>
                </c:pt>
                <c:pt idx="2">
                  <c:v>DRT2 </c:v>
                </c:pt>
                <c:pt idx="3">
                  <c:v>DRT3</c:v>
                </c:pt>
                <c:pt idx="4">
                  <c:v>DRT4</c:v>
                </c:pt>
              </c:strCache>
            </c:strRef>
          </c:cat>
          <c:val>
            <c:numRef>
              <c:f>'Results&amp;ScenariosDRT2'!$D$19:$H$19</c:f>
              <c:numCache>
                <c:formatCode>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2-1FDC-4367-A9D0-3C328D8A504F}"/>
            </c:ext>
          </c:extLst>
        </c:ser>
        <c:dLbls>
          <c:showLegendKey val="0"/>
          <c:showVal val="0"/>
          <c:showCatName val="0"/>
          <c:showSerName val="0"/>
          <c:showPercent val="0"/>
          <c:showBubbleSize val="0"/>
        </c:dLbls>
        <c:marker val="1"/>
        <c:smooth val="0"/>
        <c:axId val="1555783920"/>
        <c:axId val="1555795920"/>
      </c:lineChart>
      <c:catAx>
        <c:axId val="15557944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crossAx val="1555793040"/>
        <c:crosses val="autoZero"/>
        <c:auto val="1"/>
        <c:lblAlgn val="ctr"/>
        <c:lblOffset val="100"/>
        <c:noMultiLvlLbl val="0"/>
      </c:catAx>
      <c:valAx>
        <c:axId val="1555793040"/>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_(&quot;€&quot;* #,##0.00_);_(&quot;€&quot;* \(#,##0.0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crossAx val="1555794480"/>
        <c:crosses val="autoZero"/>
        <c:crossBetween val="between"/>
      </c:valAx>
      <c:valAx>
        <c:axId val="1555795920"/>
        <c:scaling>
          <c:orientation val="minMax"/>
        </c:scaling>
        <c:delete val="0"/>
        <c:axPos val="r"/>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crossAx val="1555783920"/>
        <c:crosses val="max"/>
        <c:crossBetween val="between"/>
        <c:majorUnit val="1.0000000000000002E-2"/>
        <c:minorUnit val="5.000000000000001E-3"/>
      </c:valAx>
      <c:catAx>
        <c:axId val="1555783920"/>
        <c:scaling>
          <c:orientation val="minMax"/>
        </c:scaling>
        <c:delete val="1"/>
        <c:axPos val="b"/>
        <c:numFmt formatCode="General" sourceLinked="1"/>
        <c:majorTickMark val="out"/>
        <c:minorTickMark val="none"/>
        <c:tickLblPos val="nextTo"/>
        <c:crossAx val="1555795920"/>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it-IT"/>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5"/>
          <c:order val="0"/>
          <c:tx>
            <c:strRef>
              <c:f>'Results&amp;ScenariosDRT2'!$J$10</c:f>
              <c:strCache>
                <c:ptCount val="1"/>
                <c:pt idx="0">
                  <c:v>Load factor</c:v>
                </c:pt>
              </c:strCache>
            </c:strRef>
          </c:tx>
          <c:spPr>
            <a:solidFill>
              <a:schemeClr val="accent6"/>
            </a:solidFill>
            <a:ln>
              <a:noFill/>
            </a:ln>
            <a:effectLst/>
          </c:spPr>
          <c:invertIfNegative val="0"/>
          <c:cat>
            <c:strRef>
              <c:f>'Results&amp;ScenariosDRT2'!$L$4:$P$4</c:f>
              <c:strCache>
                <c:ptCount val="5"/>
                <c:pt idx="0">
                  <c:v>PT</c:v>
                </c:pt>
                <c:pt idx="1">
                  <c:v>DRT1</c:v>
                </c:pt>
                <c:pt idx="2">
                  <c:v>DRT2 </c:v>
                </c:pt>
                <c:pt idx="3">
                  <c:v>DRT3</c:v>
                </c:pt>
                <c:pt idx="4">
                  <c:v>DRT4</c:v>
                </c:pt>
              </c:strCache>
            </c:strRef>
          </c:cat>
          <c:val>
            <c:numRef>
              <c:f>'Results&amp;ScenariosDRT2'!$L$10:$P$10</c:f>
              <c:numCache>
                <c:formatCode>_(* #,##0.00_);_(* \(#,##0.00\);_(* "-"??_);_(@_)</c:formatCode>
                <c:ptCount val="5"/>
                <c:pt idx="0">
                  <c:v>0</c:v>
                </c:pt>
                <c:pt idx="1">
                  <c:v>0</c:v>
                </c:pt>
                <c:pt idx="2">
                  <c:v>0</c:v>
                </c:pt>
                <c:pt idx="3">
                  <c:v>0</c:v>
                </c:pt>
                <c:pt idx="4">
                  <c:v>0</c:v>
                </c:pt>
              </c:numCache>
            </c:numRef>
          </c:val>
          <c:extLst>
            <c:ext xmlns:c16="http://schemas.microsoft.com/office/drawing/2014/chart" uri="{C3380CC4-5D6E-409C-BE32-E72D297353CC}">
              <c16:uniqueId val="{00000000-6CB6-41B6-B0E6-89EBA5F459E7}"/>
            </c:ext>
          </c:extLst>
        </c:ser>
        <c:dLbls>
          <c:showLegendKey val="0"/>
          <c:showVal val="0"/>
          <c:showCatName val="0"/>
          <c:showSerName val="0"/>
          <c:showPercent val="0"/>
          <c:showBubbleSize val="0"/>
        </c:dLbls>
        <c:gapWidth val="219"/>
        <c:overlap val="-27"/>
        <c:axId val="551783392"/>
        <c:axId val="551782432"/>
      </c:barChart>
      <c:catAx>
        <c:axId val="5517833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crossAx val="551782432"/>
        <c:crosses val="autoZero"/>
        <c:auto val="1"/>
        <c:lblAlgn val="ctr"/>
        <c:lblOffset val="100"/>
        <c:noMultiLvlLbl val="0"/>
      </c:catAx>
      <c:valAx>
        <c:axId val="551782432"/>
        <c:scaling>
          <c:orientation val="minMax"/>
        </c:scaling>
        <c:delete val="0"/>
        <c:axPos val="l"/>
        <c:majorGridlines>
          <c:spPr>
            <a:ln w="9525" cap="flat" cmpd="sng" algn="ctr">
              <a:solidFill>
                <a:schemeClr val="tx1">
                  <a:lumMod val="15000"/>
                  <a:lumOff val="85000"/>
                </a:schemeClr>
              </a:solidFill>
              <a:round/>
            </a:ln>
            <a:effectLst/>
          </c:spPr>
        </c:majorGridlines>
        <c:numFmt formatCode="_(* #,##0.00_);_(* \(#,##0.0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crossAx val="55178339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it-IT"/>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1"/>
          <c:order val="0"/>
          <c:tx>
            <c:strRef>
              <c:f>'Results&amp;ScenariosDRT2'!$J$15</c:f>
              <c:strCache>
                <c:ptCount val="1"/>
                <c:pt idx="0">
                  <c:v>Cost/km</c:v>
                </c:pt>
              </c:strCache>
            </c:strRef>
          </c:tx>
          <c:spPr>
            <a:solidFill>
              <a:schemeClr val="accent2"/>
            </a:solidFill>
            <a:ln>
              <a:noFill/>
            </a:ln>
            <a:effectLst/>
          </c:spPr>
          <c:invertIfNegative val="0"/>
          <c:cat>
            <c:strRef>
              <c:f>'Results&amp;ScenariosDRT2'!$L$13:$P$13</c:f>
              <c:strCache>
                <c:ptCount val="5"/>
                <c:pt idx="0">
                  <c:v>PT</c:v>
                </c:pt>
                <c:pt idx="1">
                  <c:v>DRT1</c:v>
                </c:pt>
                <c:pt idx="2">
                  <c:v>DRT2 </c:v>
                </c:pt>
                <c:pt idx="3">
                  <c:v>DRT3</c:v>
                </c:pt>
                <c:pt idx="4">
                  <c:v>DRT4</c:v>
                </c:pt>
              </c:strCache>
            </c:strRef>
          </c:cat>
          <c:val>
            <c:numRef>
              <c:f>'Results&amp;ScenariosDRT2'!$L$15:$P$15</c:f>
              <c:numCache>
                <c:formatCode>_("€"* #,##0.00_);_("€"* \(#,##0.00\);_("€"* "-"??_);_(@_)</c:formatCode>
                <c:ptCount val="5"/>
                <c:pt idx="0">
                  <c:v>0</c:v>
                </c:pt>
                <c:pt idx="1">
                  <c:v>0</c:v>
                </c:pt>
                <c:pt idx="2">
                  <c:v>0</c:v>
                </c:pt>
                <c:pt idx="3">
                  <c:v>0</c:v>
                </c:pt>
                <c:pt idx="4">
                  <c:v>0</c:v>
                </c:pt>
              </c:numCache>
            </c:numRef>
          </c:val>
          <c:extLst>
            <c:ext xmlns:c16="http://schemas.microsoft.com/office/drawing/2014/chart" uri="{C3380CC4-5D6E-409C-BE32-E72D297353CC}">
              <c16:uniqueId val="{00000000-E589-405B-AB89-B05EFBBD9099}"/>
            </c:ext>
          </c:extLst>
        </c:ser>
        <c:ser>
          <c:idx val="4"/>
          <c:order val="1"/>
          <c:tx>
            <c:strRef>
              <c:f>'Results&amp;ScenariosDRT2'!$J$18</c:f>
              <c:strCache>
                <c:ptCount val="1"/>
                <c:pt idx="0">
                  <c:v>Public contribution per km</c:v>
                </c:pt>
              </c:strCache>
            </c:strRef>
          </c:tx>
          <c:spPr>
            <a:solidFill>
              <a:schemeClr val="accent5"/>
            </a:solidFill>
            <a:ln>
              <a:noFill/>
            </a:ln>
            <a:effectLst/>
          </c:spPr>
          <c:invertIfNegative val="0"/>
          <c:cat>
            <c:strRef>
              <c:f>'Results&amp;ScenariosDRT2'!$L$13:$P$13</c:f>
              <c:strCache>
                <c:ptCount val="5"/>
                <c:pt idx="0">
                  <c:v>PT</c:v>
                </c:pt>
                <c:pt idx="1">
                  <c:v>DRT1</c:v>
                </c:pt>
                <c:pt idx="2">
                  <c:v>DRT2 </c:v>
                </c:pt>
                <c:pt idx="3">
                  <c:v>DRT3</c:v>
                </c:pt>
                <c:pt idx="4">
                  <c:v>DRT4</c:v>
                </c:pt>
              </c:strCache>
            </c:strRef>
          </c:cat>
          <c:val>
            <c:numRef>
              <c:f>'Results&amp;ScenariosDRT2'!$L$18:$P$18</c:f>
              <c:numCache>
                <c:formatCode>_("€"* #,##0.00_);_("€"* \(#,##0.00\);_("€"* "-"??_);_(@_)</c:formatCode>
                <c:ptCount val="5"/>
                <c:pt idx="0">
                  <c:v>0</c:v>
                </c:pt>
                <c:pt idx="1">
                  <c:v>0</c:v>
                </c:pt>
                <c:pt idx="2">
                  <c:v>0</c:v>
                </c:pt>
                <c:pt idx="3">
                  <c:v>0</c:v>
                </c:pt>
                <c:pt idx="4">
                  <c:v>0</c:v>
                </c:pt>
              </c:numCache>
            </c:numRef>
          </c:val>
          <c:extLst>
            <c:ext xmlns:c16="http://schemas.microsoft.com/office/drawing/2014/chart" uri="{C3380CC4-5D6E-409C-BE32-E72D297353CC}">
              <c16:uniqueId val="{00000001-E589-405B-AB89-B05EFBBD9099}"/>
            </c:ext>
          </c:extLst>
        </c:ser>
        <c:dLbls>
          <c:showLegendKey val="0"/>
          <c:showVal val="0"/>
          <c:showCatName val="0"/>
          <c:showSerName val="0"/>
          <c:showPercent val="0"/>
          <c:showBubbleSize val="0"/>
        </c:dLbls>
        <c:gapWidth val="219"/>
        <c:axId val="1555794480"/>
        <c:axId val="1555793040"/>
      </c:barChart>
      <c:lineChart>
        <c:grouping val="standard"/>
        <c:varyColors val="0"/>
        <c:ser>
          <c:idx val="5"/>
          <c:order val="2"/>
          <c:tx>
            <c:strRef>
              <c:f>'Results&amp;ScenariosDRT2'!$J$19</c:f>
              <c:strCache>
                <c:ptCount val="1"/>
                <c:pt idx="0">
                  <c:v>Revenues/costs ratio</c:v>
                </c:pt>
              </c:strCache>
            </c:strRef>
          </c:tx>
          <c:spPr>
            <a:ln w="28575" cap="rnd">
              <a:solidFill>
                <a:schemeClr val="accent6"/>
              </a:solidFill>
              <a:round/>
            </a:ln>
            <a:effectLst/>
          </c:spPr>
          <c:marker>
            <c:symbol val="none"/>
          </c:marker>
          <c:cat>
            <c:strRef>
              <c:f>'Results&amp;ScenariosDRT2'!$L$13:$P$13</c:f>
              <c:strCache>
                <c:ptCount val="5"/>
                <c:pt idx="0">
                  <c:v>PT</c:v>
                </c:pt>
                <c:pt idx="1">
                  <c:v>DRT1</c:v>
                </c:pt>
                <c:pt idx="2">
                  <c:v>DRT2 </c:v>
                </c:pt>
                <c:pt idx="3">
                  <c:v>DRT3</c:v>
                </c:pt>
                <c:pt idx="4">
                  <c:v>DRT4</c:v>
                </c:pt>
              </c:strCache>
            </c:strRef>
          </c:cat>
          <c:val>
            <c:numRef>
              <c:f>'Results&amp;ScenariosDRT2'!$L$19:$P$19</c:f>
              <c:numCache>
                <c:formatCode>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2-E589-405B-AB89-B05EFBBD9099}"/>
            </c:ext>
          </c:extLst>
        </c:ser>
        <c:dLbls>
          <c:showLegendKey val="0"/>
          <c:showVal val="0"/>
          <c:showCatName val="0"/>
          <c:showSerName val="0"/>
          <c:showPercent val="0"/>
          <c:showBubbleSize val="0"/>
        </c:dLbls>
        <c:marker val="1"/>
        <c:smooth val="0"/>
        <c:axId val="1555783920"/>
        <c:axId val="1555795920"/>
      </c:lineChart>
      <c:catAx>
        <c:axId val="15557944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crossAx val="1555793040"/>
        <c:crosses val="autoZero"/>
        <c:auto val="1"/>
        <c:lblAlgn val="ctr"/>
        <c:lblOffset val="100"/>
        <c:noMultiLvlLbl val="0"/>
      </c:catAx>
      <c:valAx>
        <c:axId val="1555793040"/>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_(&quot;€&quot;* #,##0.00_);_(&quot;€&quot;* \(#,##0.0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crossAx val="1555794480"/>
        <c:crosses val="autoZero"/>
        <c:crossBetween val="between"/>
      </c:valAx>
      <c:valAx>
        <c:axId val="1555795920"/>
        <c:scaling>
          <c:orientation val="minMax"/>
        </c:scaling>
        <c:delete val="0"/>
        <c:axPos val="r"/>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crossAx val="1555783920"/>
        <c:crosses val="max"/>
        <c:crossBetween val="between"/>
        <c:majorUnit val="1.0000000000000002E-2"/>
        <c:minorUnit val="5.000000000000001E-3"/>
      </c:valAx>
      <c:catAx>
        <c:axId val="1555783920"/>
        <c:scaling>
          <c:orientation val="minMax"/>
        </c:scaling>
        <c:delete val="1"/>
        <c:axPos val="b"/>
        <c:numFmt formatCode="General" sourceLinked="1"/>
        <c:majorTickMark val="out"/>
        <c:minorTickMark val="none"/>
        <c:tickLblPos val="nextTo"/>
        <c:crossAx val="1555795920"/>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it-IT"/>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5"/>
          <c:order val="0"/>
          <c:tx>
            <c:strRef>
              <c:f>'Results&amp;ScenariosDRT2'!$R$10</c:f>
              <c:strCache>
                <c:ptCount val="1"/>
                <c:pt idx="0">
                  <c:v>Load factor</c:v>
                </c:pt>
              </c:strCache>
            </c:strRef>
          </c:tx>
          <c:spPr>
            <a:solidFill>
              <a:schemeClr val="accent6"/>
            </a:solidFill>
            <a:ln>
              <a:noFill/>
            </a:ln>
            <a:effectLst/>
          </c:spPr>
          <c:invertIfNegative val="0"/>
          <c:cat>
            <c:strRef>
              <c:f>'Results&amp;ScenariosDRT2'!$T$4:$X$4</c:f>
              <c:strCache>
                <c:ptCount val="5"/>
                <c:pt idx="0">
                  <c:v>PT</c:v>
                </c:pt>
                <c:pt idx="1">
                  <c:v>DRT1</c:v>
                </c:pt>
                <c:pt idx="2">
                  <c:v>DRT2 </c:v>
                </c:pt>
                <c:pt idx="3">
                  <c:v>DRT3</c:v>
                </c:pt>
                <c:pt idx="4">
                  <c:v>DRT4</c:v>
                </c:pt>
              </c:strCache>
            </c:strRef>
          </c:cat>
          <c:val>
            <c:numRef>
              <c:f>'Results&amp;ScenariosDRT2'!$T$10:$X$10</c:f>
              <c:numCache>
                <c:formatCode>_(* #,##0.00_);_(* \(#,##0.00\);_(* "-"??_);_(@_)</c:formatCode>
                <c:ptCount val="5"/>
                <c:pt idx="0">
                  <c:v>0</c:v>
                </c:pt>
                <c:pt idx="1">
                  <c:v>0</c:v>
                </c:pt>
                <c:pt idx="2">
                  <c:v>0</c:v>
                </c:pt>
                <c:pt idx="3">
                  <c:v>0</c:v>
                </c:pt>
                <c:pt idx="4">
                  <c:v>0</c:v>
                </c:pt>
              </c:numCache>
            </c:numRef>
          </c:val>
          <c:extLst>
            <c:ext xmlns:c16="http://schemas.microsoft.com/office/drawing/2014/chart" uri="{C3380CC4-5D6E-409C-BE32-E72D297353CC}">
              <c16:uniqueId val="{00000000-D17E-4F47-8BED-1C35BE7A0C5E}"/>
            </c:ext>
          </c:extLst>
        </c:ser>
        <c:dLbls>
          <c:showLegendKey val="0"/>
          <c:showVal val="0"/>
          <c:showCatName val="0"/>
          <c:showSerName val="0"/>
          <c:showPercent val="0"/>
          <c:showBubbleSize val="0"/>
        </c:dLbls>
        <c:gapWidth val="219"/>
        <c:overlap val="-27"/>
        <c:axId val="551783392"/>
        <c:axId val="551782432"/>
      </c:barChart>
      <c:catAx>
        <c:axId val="5517833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crossAx val="551782432"/>
        <c:crosses val="autoZero"/>
        <c:auto val="1"/>
        <c:lblAlgn val="ctr"/>
        <c:lblOffset val="100"/>
        <c:noMultiLvlLbl val="0"/>
      </c:catAx>
      <c:valAx>
        <c:axId val="551782432"/>
        <c:scaling>
          <c:orientation val="minMax"/>
        </c:scaling>
        <c:delete val="0"/>
        <c:axPos val="l"/>
        <c:majorGridlines>
          <c:spPr>
            <a:ln w="9525" cap="flat" cmpd="sng" algn="ctr">
              <a:solidFill>
                <a:schemeClr val="tx1">
                  <a:lumMod val="15000"/>
                  <a:lumOff val="85000"/>
                </a:schemeClr>
              </a:solidFill>
              <a:round/>
            </a:ln>
            <a:effectLst/>
          </c:spPr>
        </c:majorGridlines>
        <c:numFmt formatCode="_(* #,##0.00_);_(* \(#,##0.0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crossAx val="55178339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it-IT"/>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1"/>
          <c:order val="0"/>
          <c:tx>
            <c:strRef>
              <c:f>'Results&amp;ScenariosDRT2'!$R$15</c:f>
              <c:strCache>
                <c:ptCount val="1"/>
                <c:pt idx="0">
                  <c:v>Cost/km</c:v>
                </c:pt>
              </c:strCache>
            </c:strRef>
          </c:tx>
          <c:spPr>
            <a:solidFill>
              <a:schemeClr val="accent2"/>
            </a:solidFill>
            <a:ln>
              <a:noFill/>
            </a:ln>
            <a:effectLst/>
          </c:spPr>
          <c:invertIfNegative val="0"/>
          <c:cat>
            <c:strRef>
              <c:f>'Results&amp;ScenariosDRT2'!$T$13:$X$13</c:f>
              <c:strCache>
                <c:ptCount val="5"/>
                <c:pt idx="0">
                  <c:v>PT</c:v>
                </c:pt>
                <c:pt idx="1">
                  <c:v>DRT1</c:v>
                </c:pt>
                <c:pt idx="2">
                  <c:v>DRT2 </c:v>
                </c:pt>
                <c:pt idx="3">
                  <c:v>DRT3</c:v>
                </c:pt>
                <c:pt idx="4">
                  <c:v>DRT4</c:v>
                </c:pt>
              </c:strCache>
            </c:strRef>
          </c:cat>
          <c:val>
            <c:numRef>
              <c:f>'Results&amp;ScenariosDRT2'!$T$15:$X$15</c:f>
              <c:numCache>
                <c:formatCode>_("€"* #,##0.00_);_("€"* \(#,##0.00\);_("€"* "-"??_);_(@_)</c:formatCode>
                <c:ptCount val="5"/>
                <c:pt idx="0">
                  <c:v>0</c:v>
                </c:pt>
                <c:pt idx="1">
                  <c:v>0</c:v>
                </c:pt>
                <c:pt idx="2">
                  <c:v>0</c:v>
                </c:pt>
                <c:pt idx="3">
                  <c:v>0</c:v>
                </c:pt>
                <c:pt idx="4">
                  <c:v>0</c:v>
                </c:pt>
              </c:numCache>
            </c:numRef>
          </c:val>
          <c:extLst>
            <c:ext xmlns:c16="http://schemas.microsoft.com/office/drawing/2014/chart" uri="{C3380CC4-5D6E-409C-BE32-E72D297353CC}">
              <c16:uniqueId val="{00000000-8F26-40BA-94F5-7B0F992B0E3E}"/>
            </c:ext>
          </c:extLst>
        </c:ser>
        <c:ser>
          <c:idx val="4"/>
          <c:order val="1"/>
          <c:tx>
            <c:strRef>
              <c:f>'Results&amp;ScenariosDRT2'!$R$18</c:f>
              <c:strCache>
                <c:ptCount val="1"/>
                <c:pt idx="0">
                  <c:v>Public contribution per km</c:v>
                </c:pt>
              </c:strCache>
            </c:strRef>
          </c:tx>
          <c:spPr>
            <a:solidFill>
              <a:schemeClr val="accent5"/>
            </a:solidFill>
            <a:ln>
              <a:noFill/>
            </a:ln>
            <a:effectLst/>
          </c:spPr>
          <c:invertIfNegative val="0"/>
          <c:cat>
            <c:strRef>
              <c:f>'Results&amp;ScenariosDRT2'!$T$13:$X$13</c:f>
              <c:strCache>
                <c:ptCount val="5"/>
                <c:pt idx="0">
                  <c:v>PT</c:v>
                </c:pt>
                <c:pt idx="1">
                  <c:v>DRT1</c:v>
                </c:pt>
                <c:pt idx="2">
                  <c:v>DRT2 </c:v>
                </c:pt>
                <c:pt idx="3">
                  <c:v>DRT3</c:v>
                </c:pt>
                <c:pt idx="4">
                  <c:v>DRT4</c:v>
                </c:pt>
              </c:strCache>
            </c:strRef>
          </c:cat>
          <c:val>
            <c:numRef>
              <c:f>'Results&amp;ScenariosDRT2'!$T$18:$X$18</c:f>
              <c:numCache>
                <c:formatCode>_("€"* #,##0.00_);_("€"* \(#,##0.00\);_("€"* "-"??_);_(@_)</c:formatCode>
                <c:ptCount val="5"/>
                <c:pt idx="0">
                  <c:v>0</c:v>
                </c:pt>
                <c:pt idx="1">
                  <c:v>0</c:v>
                </c:pt>
                <c:pt idx="2">
                  <c:v>0</c:v>
                </c:pt>
                <c:pt idx="3">
                  <c:v>0</c:v>
                </c:pt>
                <c:pt idx="4">
                  <c:v>0</c:v>
                </c:pt>
              </c:numCache>
            </c:numRef>
          </c:val>
          <c:extLst>
            <c:ext xmlns:c16="http://schemas.microsoft.com/office/drawing/2014/chart" uri="{C3380CC4-5D6E-409C-BE32-E72D297353CC}">
              <c16:uniqueId val="{00000001-8F26-40BA-94F5-7B0F992B0E3E}"/>
            </c:ext>
          </c:extLst>
        </c:ser>
        <c:dLbls>
          <c:showLegendKey val="0"/>
          <c:showVal val="0"/>
          <c:showCatName val="0"/>
          <c:showSerName val="0"/>
          <c:showPercent val="0"/>
          <c:showBubbleSize val="0"/>
        </c:dLbls>
        <c:gapWidth val="219"/>
        <c:axId val="1555794480"/>
        <c:axId val="1555793040"/>
      </c:barChart>
      <c:lineChart>
        <c:grouping val="standard"/>
        <c:varyColors val="0"/>
        <c:ser>
          <c:idx val="5"/>
          <c:order val="2"/>
          <c:tx>
            <c:strRef>
              <c:f>'Results&amp;ScenariosDRT2'!$R$19</c:f>
              <c:strCache>
                <c:ptCount val="1"/>
                <c:pt idx="0">
                  <c:v>Revenues/costs ratio</c:v>
                </c:pt>
              </c:strCache>
            </c:strRef>
          </c:tx>
          <c:spPr>
            <a:ln w="28575" cap="rnd">
              <a:solidFill>
                <a:schemeClr val="accent6"/>
              </a:solidFill>
              <a:round/>
            </a:ln>
            <a:effectLst/>
          </c:spPr>
          <c:marker>
            <c:symbol val="none"/>
          </c:marker>
          <c:cat>
            <c:strRef>
              <c:f>'Results&amp;ScenariosDRT2'!$T$13:$X$13</c:f>
              <c:strCache>
                <c:ptCount val="5"/>
                <c:pt idx="0">
                  <c:v>PT</c:v>
                </c:pt>
                <c:pt idx="1">
                  <c:v>DRT1</c:v>
                </c:pt>
                <c:pt idx="2">
                  <c:v>DRT2 </c:v>
                </c:pt>
                <c:pt idx="3">
                  <c:v>DRT3</c:v>
                </c:pt>
                <c:pt idx="4">
                  <c:v>DRT4</c:v>
                </c:pt>
              </c:strCache>
            </c:strRef>
          </c:cat>
          <c:val>
            <c:numRef>
              <c:f>'Results&amp;ScenariosDRT2'!$T$19:$X$19</c:f>
              <c:numCache>
                <c:formatCode>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2-8F26-40BA-94F5-7B0F992B0E3E}"/>
            </c:ext>
          </c:extLst>
        </c:ser>
        <c:dLbls>
          <c:showLegendKey val="0"/>
          <c:showVal val="0"/>
          <c:showCatName val="0"/>
          <c:showSerName val="0"/>
          <c:showPercent val="0"/>
          <c:showBubbleSize val="0"/>
        </c:dLbls>
        <c:marker val="1"/>
        <c:smooth val="0"/>
        <c:axId val="1555783920"/>
        <c:axId val="1555795920"/>
      </c:lineChart>
      <c:catAx>
        <c:axId val="15557944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crossAx val="1555793040"/>
        <c:crosses val="autoZero"/>
        <c:auto val="1"/>
        <c:lblAlgn val="ctr"/>
        <c:lblOffset val="100"/>
        <c:noMultiLvlLbl val="0"/>
      </c:catAx>
      <c:valAx>
        <c:axId val="1555793040"/>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_(&quot;€&quot;* #,##0.00_);_(&quot;€&quot;* \(#,##0.0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crossAx val="1555794480"/>
        <c:crosses val="autoZero"/>
        <c:crossBetween val="between"/>
      </c:valAx>
      <c:valAx>
        <c:axId val="1555795920"/>
        <c:scaling>
          <c:orientation val="minMax"/>
        </c:scaling>
        <c:delete val="0"/>
        <c:axPos val="r"/>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crossAx val="1555783920"/>
        <c:crosses val="max"/>
        <c:crossBetween val="between"/>
        <c:majorUnit val="1.0000000000000002E-2"/>
        <c:minorUnit val="5.000000000000001E-3"/>
      </c:valAx>
      <c:catAx>
        <c:axId val="1555783920"/>
        <c:scaling>
          <c:orientation val="minMax"/>
        </c:scaling>
        <c:delete val="1"/>
        <c:axPos val="b"/>
        <c:numFmt formatCode="General" sourceLinked="1"/>
        <c:majorTickMark val="out"/>
        <c:minorTickMark val="none"/>
        <c:tickLblPos val="nextTo"/>
        <c:crossAx val="1555795920"/>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it-IT"/>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5"/>
          <c:order val="0"/>
          <c:tx>
            <c:strRef>
              <c:f>'Results&amp;ScenariosDRT2'!$B$48</c:f>
              <c:strCache>
                <c:ptCount val="1"/>
                <c:pt idx="0">
                  <c:v>Funding GAP/Surplus</c:v>
                </c:pt>
              </c:strCache>
            </c:strRef>
          </c:tx>
          <c:spPr>
            <a:solidFill>
              <a:schemeClr val="tx2">
                <a:lumMod val="50000"/>
                <a:lumOff val="50000"/>
              </a:schemeClr>
            </a:solidFill>
            <a:ln>
              <a:noFill/>
            </a:ln>
            <a:effectLst/>
          </c:spPr>
          <c:invertIfNegative val="0"/>
          <c:cat>
            <c:strRef>
              <c:f>'Results&amp;ScenariosDRT2'!$D$42:$H$42</c:f>
              <c:strCache>
                <c:ptCount val="5"/>
                <c:pt idx="0">
                  <c:v>PT</c:v>
                </c:pt>
                <c:pt idx="1">
                  <c:v>DRT1</c:v>
                </c:pt>
                <c:pt idx="2">
                  <c:v>DRT2 </c:v>
                </c:pt>
                <c:pt idx="3">
                  <c:v>DRT3</c:v>
                </c:pt>
                <c:pt idx="4">
                  <c:v>DRT4</c:v>
                </c:pt>
              </c:strCache>
            </c:strRef>
          </c:cat>
          <c:val>
            <c:numRef>
              <c:f>'Results&amp;ScenariosDRT2'!$D$48:$H$48</c:f>
              <c:numCache>
                <c:formatCode>_("€"* #,##0.00_);_("€"* \(#,##0.00\);_("€"* "-"??_);_(@_)</c:formatCode>
                <c:ptCount val="5"/>
                <c:pt idx="0">
                  <c:v>0</c:v>
                </c:pt>
                <c:pt idx="1">
                  <c:v>0</c:v>
                </c:pt>
                <c:pt idx="2">
                  <c:v>0</c:v>
                </c:pt>
                <c:pt idx="3">
                  <c:v>0</c:v>
                </c:pt>
                <c:pt idx="4">
                  <c:v>0</c:v>
                </c:pt>
              </c:numCache>
            </c:numRef>
          </c:val>
          <c:extLst>
            <c:ext xmlns:c16="http://schemas.microsoft.com/office/drawing/2014/chart" uri="{C3380CC4-5D6E-409C-BE32-E72D297353CC}">
              <c16:uniqueId val="{00000000-5FF5-4CFF-9719-DFB8E81B4DC3}"/>
            </c:ext>
          </c:extLst>
        </c:ser>
        <c:dLbls>
          <c:showLegendKey val="0"/>
          <c:showVal val="0"/>
          <c:showCatName val="0"/>
          <c:showSerName val="0"/>
          <c:showPercent val="0"/>
          <c:showBubbleSize val="0"/>
        </c:dLbls>
        <c:gapWidth val="219"/>
        <c:overlap val="-27"/>
        <c:axId val="1188527856"/>
        <c:axId val="1188531216"/>
      </c:barChart>
      <c:catAx>
        <c:axId val="11885278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crossAx val="1188531216"/>
        <c:crosses val="autoZero"/>
        <c:auto val="1"/>
        <c:lblAlgn val="ctr"/>
        <c:lblOffset val="100"/>
        <c:noMultiLvlLbl val="0"/>
      </c:catAx>
      <c:valAx>
        <c:axId val="1188531216"/>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00_);_(&quot;€&quot;* \(#,##0.0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crossAx val="1188527856"/>
        <c:crosses val="autoZero"/>
        <c:crossBetween val="between"/>
      </c:valAx>
      <c:spPr>
        <a:noFill/>
        <a:ln w="25400">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it-IT"/>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5"/>
          <c:order val="0"/>
          <c:tx>
            <c:strRef>
              <c:f>'Results&amp;ScenariosDRT2'!$J$48</c:f>
              <c:strCache>
                <c:ptCount val="1"/>
                <c:pt idx="0">
                  <c:v>Funding GAP/Surplus</c:v>
                </c:pt>
              </c:strCache>
            </c:strRef>
          </c:tx>
          <c:spPr>
            <a:solidFill>
              <a:schemeClr val="tx2">
                <a:lumMod val="50000"/>
                <a:lumOff val="50000"/>
              </a:schemeClr>
            </a:solidFill>
            <a:ln>
              <a:noFill/>
            </a:ln>
            <a:effectLst/>
          </c:spPr>
          <c:invertIfNegative val="0"/>
          <c:cat>
            <c:strRef>
              <c:f>'Results&amp;ScenariosDRT2'!$L$42:$P$42</c:f>
              <c:strCache>
                <c:ptCount val="5"/>
                <c:pt idx="0">
                  <c:v>PT</c:v>
                </c:pt>
                <c:pt idx="1">
                  <c:v>DRT1</c:v>
                </c:pt>
                <c:pt idx="2">
                  <c:v>DRT2 </c:v>
                </c:pt>
                <c:pt idx="3">
                  <c:v>DRT3</c:v>
                </c:pt>
                <c:pt idx="4">
                  <c:v>DRT4</c:v>
                </c:pt>
              </c:strCache>
            </c:strRef>
          </c:cat>
          <c:val>
            <c:numRef>
              <c:f>'Results&amp;ScenariosDRT2'!$L$48:$P$48</c:f>
              <c:numCache>
                <c:formatCode>_("€"* #,##0.00_);_("€"* \(#,##0.00\);_("€"* "-"??_);_(@_)</c:formatCode>
                <c:ptCount val="5"/>
                <c:pt idx="0">
                  <c:v>0</c:v>
                </c:pt>
                <c:pt idx="1">
                  <c:v>0</c:v>
                </c:pt>
                <c:pt idx="2">
                  <c:v>0</c:v>
                </c:pt>
                <c:pt idx="3">
                  <c:v>0</c:v>
                </c:pt>
                <c:pt idx="4">
                  <c:v>0</c:v>
                </c:pt>
              </c:numCache>
            </c:numRef>
          </c:val>
          <c:extLst>
            <c:ext xmlns:c16="http://schemas.microsoft.com/office/drawing/2014/chart" uri="{C3380CC4-5D6E-409C-BE32-E72D297353CC}">
              <c16:uniqueId val="{00000000-0832-48FE-8A2A-889F0258C2DE}"/>
            </c:ext>
          </c:extLst>
        </c:ser>
        <c:dLbls>
          <c:showLegendKey val="0"/>
          <c:showVal val="0"/>
          <c:showCatName val="0"/>
          <c:showSerName val="0"/>
          <c:showPercent val="0"/>
          <c:showBubbleSize val="0"/>
        </c:dLbls>
        <c:gapWidth val="219"/>
        <c:overlap val="-27"/>
        <c:axId val="1188527856"/>
        <c:axId val="1188531216"/>
      </c:barChart>
      <c:catAx>
        <c:axId val="11885278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crossAx val="1188531216"/>
        <c:crosses val="autoZero"/>
        <c:auto val="1"/>
        <c:lblAlgn val="ctr"/>
        <c:lblOffset val="100"/>
        <c:noMultiLvlLbl val="0"/>
      </c:catAx>
      <c:valAx>
        <c:axId val="1188531216"/>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00_);_(&quot;€&quot;* \(#,##0.0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crossAx val="118852785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it-IT"/>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5"/>
          <c:order val="0"/>
          <c:tx>
            <c:strRef>
              <c:f>'Results&amp;ScenariosDRT2'!$R$48</c:f>
              <c:strCache>
                <c:ptCount val="1"/>
                <c:pt idx="0">
                  <c:v>Funding GAP/Surplus</c:v>
                </c:pt>
              </c:strCache>
            </c:strRef>
          </c:tx>
          <c:spPr>
            <a:solidFill>
              <a:schemeClr val="tx2">
                <a:lumMod val="50000"/>
                <a:lumOff val="50000"/>
              </a:schemeClr>
            </a:solidFill>
            <a:ln>
              <a:noFill/>
            </a:ln>
            <a:effectLst/>
          </c:spPr>
          <c:invertIfNegative val="0"/>
          <c:cat>
            <c:strRef>
              <c:f>'Results&amp;ScenariosDRT2'!$T$42:$X$42</c:f>
              <c:strCache>
                <c:ptCount val="5"/>
                <c:pt idx="0">
                  <c:v>PT</c:v>
                </c:pt>
                <c:pt idx="1">
                  <c:v>DRT1</c:v>
                </c:pt>
                <c:pt idx="2">
                  <c:v>DRT2 </c:v>
                </c:pt>
                <c:pt idx="3">
                  <c:v>DRT3</c:v>
                </c:pt>
                <c:pt idx="4">
                  <c:v>DRT4</c:v>
                </c:pt>
              </c:strCache>
            </c:strRef>
          </c:cat>
          <c:val>
            <c:numRef>
              <c:f>'Results&amp;ScenariosDRT2'!$T$48:$X$48</c:f>
              <c:numCache>
                <c:formatCode>_("€"* #,##0.00_);_("€"* \(#,##0.00\);_("€"* "-"??_);_(@_)</c:formatCode>
                <c:ptCount val="5"/>
                <c:pt idx="0">
                  <c:v>0</c:v>
                </c:pt>
                <c:pt idx="1">
                  <c:v>0</c:v>
                </c:pt>
                <c:pt idx="2">
                  <c:v>0</c:v>
                </c:pt>
                <c:pt idx="3">
                  <c:v>0</c:v>
                </c:pt>
                <c:pt idx="4">
                  <c:v>0</c:v>
                </c:pt>
              </c:numCache>
            </c:numRef>
          </c:val>
          <c:extLst>
            <c:ext xmlns:c16="http://schemas.microsoft.com/office/drawing/2014/chart" uri="{C3380CC4-5D6E-409C-BE32-E72D297353CC}">
              <c16:uniqueId val="{00000000-6E75-4143-8516-5BF9653FA24C}"/>
            </c:ext>
          </c:extLst>
        </c:ser>
        <c:dLbls>
          <c:showLegendKey val="0"/>
          <c:showVal val="0"/>
          <c:showCatName val="0"/>
          <c:showSerName val="0"/>
          <c:showPercent val="0"/>
          <c:showBubbleSize val="0"/>
        </c:dLbls>
        <c:gapWidth val="219"/>
        <c:overlap val="-27"/>
        <c:axId val="1188527856"/>
        <c:axId val="1188531216"/>
      </c:barChart>
      <c:catAx>
        <c:axId val="11885278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crossAx val="1188531216"/>
        <c:crosses val="autoZero"/>
        <c:auto val="1"/>
        <c:lblAlgn val="ctr"/>
        <c:lblOffset val="100"/>
        <c:noMultiLvlLbl val="0"/>
      </c:catAx>
      <c:valAx>
        <c:axId val="1188531216"/>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00_);_(&quot;€&quot;* \(#,##0.0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crossAx val="118852785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it-IT"/>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5"/>
          <c:order val="0"/>
          <c:tx>
            <c:strRef>
              <c:f>'Results&amp;ScenariosDRT3'!$B$10</c:f>
              <c:strCache>
                <c:ptCount val="1"/>
                <c:pt idx="0">
                  <c:v>Load factor</c:v>
                </c:pt>
              </c:strCache>
            </c:strRef>
          </c:tx>
          <c:spPr>
            <a:solidFill>
              <a:schemeClr val="accent6"/>
            </a:solidFill>
            <a:ln>
              <a:noFill/>
            </a:ln>
            <a:effectLst/>
          </c:spPr>
          <c:invertIfNegative val="0"/>
          <c:cat>
            <c:strRef>
              <c:f>'Results&amp;ScenariosDRT3'!$D$4:$H$4</c:f>
              <c:strCache>
                <c:ptCount val="5"/>
                <c:pt idx="0">
                  <c:v>PT</c:v>
                </c:pt>
                <c:pt idx="1">
                  <c:v>DRT1</c:v>
                </c:pt>
                <c:pt idx="2">
                  <c:v>DRT2 </c:v>
                </c:pt>
                <c:pt idx="3">
                  <c:v>DRT3</c:v>
                </c:pt>
                <c:pt idx="4">
                  <c:v>DRT4</c:v>
                </c:pt>
              </c:strCache>
            </c:strRef>
          </c:cat>
          <c:val>
            <c:numRef>
              <c:f>'Results&amp;ScenariosDRT3'!$D$10:$H$10</c:f>
              <c:numCache>
                <c:formatCode>_(* #,##0.00_);_(* \(#,##0.00\);_(* "-"??_);_(@_)</c:formatCode>
                <c:ptCount val="5"/>
                <c:pt idx="0">
                  <c:v>0</c:v>
                </c:pt>
                <c:pt idx="1">
                  <c:v>0</c:v>
                </c:pt>
                <c:pt idx="2">
                  <c:v>0</c:v>
                </c:pt>
                <c:pt idx="3">
                  <c:v>0</c:v>
                </c:pt>
                <c:pt idx="4">
                  <c:v>0</c:v>
                </c:pt>
              </c:numCache>
            </c:numRef>
          </c:val>
          <c:extLst>
            <c:ext xmlns:c16="http://schemas.microsoft.com/office/drawing/2014/chart" uri="{C3380CC4-5D6E-409C-BE32-E72D297353CC}">
              <c16:uniqueId val="{00000000-8E11-4E73-8007-2E927737852D}"/>
            </c:ext>
          </c:extLst>
        </c:ser>
        <c:dLbls>
          <c:showLegendKey val="0"/>
          <c:showVal val="0"/>
          <c:showCatName val="0"/>
          <c:showSerName val="0"/>
          <c:showPercent val="0"/>
          <c:showBubbleSize val="0"/>
        </c:dLbls>
        <c:gapWidth val="219"/>
        <c:overlap val="-27"/>
        <c:axId val="551783392"/>
        <c:axId val="551782432"/>
      </c:barChart>
      <c:catAx>
        <c:axId val="5517833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crossAx val="551782432"/>
        <c:crosses val="autoZero"/>
        <c:auto val="1"/>
        <c:lblAlgn val="ctr"/>
        <c:lblOffset val="100"/>
        <c:noMultiLvlLbl val="0"/>
      </c:catAx>
      <c:valAx>
        <c:axId val="551782432"/>
        <c:scaling>
          <c:orientation val="minMax"/>
        </c:scaling>
        <c:delete val="0"/>
        <c:axPos val="l"/>
        <c:majorGridlines>
          <c:spPr>
            <a:ln w="9525" cap="flat" cmpd="sng" algn="ctr">
              <a:solidFill>
                <a:schemeClr val="tx1">
                  <a:lumMod val="15000"/>
                  <a:lumOff val="85000"/>
                </a:schemeClr>
              </a:solidFill>
              <a:round/>
            </a:ln>
            <a:effectLst/>
          </c:spPr>
        </c:majorGridlines>
        <c:numFmt formatCode="_(* #,##0.00_);_(* \(#,##0.0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crossAx val="55178339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it-IT"/>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1"/>
          <c:order val="0"/>
          <c:tx>
            <c:strRef>
              <c:f>'Results&amp;ScenariosDRT3'!$B$15</c:f>
              <c:strCache>
                <c:ptCount val="1"/>
                <c:pt idx="0">
                  <c:v>Cost/km</c:v>
                </c:pt>
              </c:strCache>
            </c:strRef>
          </c:tx>
          <c:spPr>
            <a:solidFill>
              <a:schemeClr val="accent2"/>
            </a:solidFill>
            <a:ln>
              <a:noFill/>
            </a:ln>
            <a:effectLst/>
          </c:spPr>
          <c:invertIfNegative val="0"/>
          <c:cat>
            <c:strRef>
              <c:f>'Results&amp;ScenariosDRT3'!$D$13:$H$13</c:f>
              <c:strCache>
                <c:ptCount val="5"/>
                <c:pt idx="0">
                  <c:v>PT</c:v>
                </c:pt>
                <c:pt idx="1">
                  <c:v>DRT1</c:v>
                </c:pt>
                <c:pt idx="2">
                  <c:v>DRT2 </c:v>
                </c:pt>
                <c:pt idx="3">
                  <c:v>DRT3</c:v>
                </c:pt>
                <c:pt idx="4">
                  <c:v>DRT4</c:v>
                </c:pt>
              </c:strCache>
            </c:strRef>
          </c:cat>
          <c:val>
            <c:numRef>
              <c:f>'Results&amp;ScenariosDRT3'!$D$15:$H$15</c:f>
              <c:numCache>
                <c:formatCode>_("€"* #,##0.00_);_("€"* \(#,##0.00\);_("€"* "-"??_);_(@_)</c:formatCode>
                <c:ptCount val="5"/>
                <c:pt idx="0">
                  <c:v>0</c:v>
                </c:pt>
                <c:pt idx="1">
                  <c:v>0</c:v>
                </c:pt>
                <c:pt idx="2">
                  <c:v>0</c:v>
                </c:pt>
                <c:pt idx="3">
                  <c:v>0</c:v>
                </c:pt>
                <c:pt idx="4">
                  <c:v>0</c:v>
                </c:pt>
              </c:numCache>
            </c:numRef>
          </c:val>
          <c:extLst>
            <c:ext xmlns:c16="http://schemas.microsoft.com/office/drawing/2014/chart" uri="{C3380CC4-5D6E-409C-BE32-E72D297353CC}">
              <c16:uniqueId val="{00000000-E019-41E6-85A4-55E6753CB9E8}"/>
            </c:ext>
          </c:extLst>
        </c:ser>
        <c:ser>
          <c:idx val="4"/>
          <c:order val="1"/>
          <c:tx>
            <c:strRef>
              <c:f>'Results&amp;ScenariosDRT3'!$B$18</c:f>
              <c:strCache>
                <c:ptCount val="1"/>
                <c:pt idx="0">
                  <c:v>Public contribution per km</c:v>
                </c:pt>
              </c:strCache>
            </c:strRef>
          </c:tx>
          <c:spPr>
            <a:solidFill>
              <a:schemeClr val="accent5"/>
            </a:solidFill>
            <a:ln>
              <a:noFill/>
            </a:ln>
            <a:effectLst/>
          </c:spPr>
          <c:invertIfNegative val="0"/>
          <c:cat>
            <c:strRef>
              <c:f>'Results&amp;ScenariosDRT3'!$D$13:$H$13</c:f>
              <c:strCache>
                <c:ptCount val="5"/>
                <c:pt idx="0">
                  <c:v>PT</c:v>
                </c:pt>
                <c:pt idx="1">
                  <c:v>DRT1</c:v>
                </c:pt>
                <c:pt idx="2">
                  <c:v>DRT2 </c:v>
                </c:pt>
                <c:pt idx="3">
                  <c:v>DRT3</c:v>
                </c:pt>
                <c:pt idx="4">
                  <c:v>DRT4</c:v>
                </c:pt>
              </c:strCache>
            </c:strRef>
          </c:cat>
          <c:val>
            <c:numRef>
              <c:f>'Results&amp;ScenariosDRT3'!$D$18:$H$18</c:f>
              <c:numCache>
                <c:formatCode>_("€"* #,##0.00_);_("€"* \(#,##0.00\);_("€"* "-"??_);_(@_)</c:formatCode>
                <c:ptCount val="5"/>
                <c:pt idx="0">
                  <c:v>0</c:v>
                </c:pt>
                <c:pt idx="1">
                  <c:v>0</c:v>
                </c:pt>
                <c:pt idx="2">
                  <c:v>0</c:v>
                </c:pt>
                <c:pt idx="3">
                  <c:v>0</c:v>
                </c:pt>
                <c:pt idx="4">
                  <c:v>0</c:v>
                </c:pt>
              </c:numCache>
            </c:numRef>
          </c:val>
          <c:extLst>
            <c:ext xmlns:c16="http://schemas.microsoft.com/office/drawing/2014/chart" uri="{C3380CC4-5D6E-409C-BE32-E72D297353CC}">
              <c16:uniqueId val="{00000001-E019-41E6-85A4-55E6753CB9E8}"/>
            </c:ext>
          </c:extLst>
        </c:ser>
        <c:dLbls>
          <c:showLegendKey val="0"/>
          <c:showVal val="0"/>
          <c:showCatName val="0"/>
          <c:showSerName val="0"/>
          <c:showPercent val="0"/>
          <c:showBubbleSize val="0"/>
        </c:dLbls>
        <c:gapWidth val="219"/>
        <c:axId val="1555794480"/>
        <c:axId val="1555793040"/>
      </c:barChart>
      <c:lineChart>
        <c:grouping val="standard"/>
        <c:varyColors val="0"/>
        <c:ser>
          <c:idx val="5"/>
          <c:order val="2"/>
          <c:tx>
            <c:strRef>
              <c:f>'Results&amp;ScenariosDRT3'!$B$19</c:f>
              <c:strCache>
                <c:ptCount val="1"/>
                <c:pt idx="0">
                  <c:v>Revenues/costs ratio</c:v>
                </c:pt>
              </c:strCache>
            </c:strRef>
          </c:tx>
          <c:spPr>
            <a:ln w="28575" cap="rnd">
              <a:solidFill>
                <a:schemeClr val="accent6"/>
              </a:solidFill>
              <a:round/>
            </a:ln>
            <a:effectLst/>
          </c:spPr>
          <c:marker>
            <c:symbol val="none"/>
          </c:marker>
          <c:cat>
            <c:strRef>
              <c:f>'Results&amp;ScenariosDRT3'!$D$13:$H$13</c:f>
              <c:strCache>
                <c:ptCount val="5"/>
                <c:pt idx="0">
                  <c:v>PT</c:v>
                </c:pt>
                <c:pt idx="1">
                  <c:v>DRT1</c:v>
                </c:pt>
                <c:pt idx="2">
                  <c:v>DRT2 </c:v>
                </c:pt>
                <c:pt idx="3">
                  <c:v>DRT3</c:v>
                </c:pt>
                <c:pt idx="4">
                  <c:v>DRT4</c:v>
                </c:pt>
              </c:strCache>
            </c:strRef>
          </c:cat>
          <c:val>
            <c:numRef>
              <c:f>'Results&amp;ScenariosDRT3'!$D$19:$H$19</c:f>
              <c:numCache>
                <c:formatCode>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2-E019-41E6-85A4-55E6753CB9E8}"/>
            </c:ext>
          </c:extLst>
        </c:ser>
        <c:dLbls>
          <c:showLegendKey val="0"/>
          <c:showVal val="0"/>
          <c:showCatName val="0"/>
          <c:showSerName val="0"/>
          <c:showPercent val="0"/>
          <c:showBubbleSize val="0"/>
        </c:dLbls>
        <c:marker val="1"/>
        <c:smooth val="0"/>
        <c:axId val="1555783920"/>
        <c:axId val="1555795920"/>
      </c:lineChart>
      <c:catAx>
        <c:axId val="15557944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crossAx val="1555793040"/>
        <c:crosses val="autoZero"/>
        <c:auto val="1"/>
        <c:lblAlgn val="ctr"/>
        <c:lblOffset val="100"/>
        <c:noMultiLvlLbl val="0"/>
      </c:catAx>
      <c:valAx>
        <c:axId val="1555793040"/>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_(&quot;€&quot;* #,##0.00_);_(&quot;€&quot;* \(#,##0.0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crossAx val="1555794480"/>
        <c:crosses val="autoZero"/>
        <c:crossBetween val="between"/>
      </c:valAx>
      <c:valAx>
        <c:axId val="1555795920"/>
        <c:scaling>
          <c:orientation val="minMax"/>
        </c:scaling>
        <c:delete val="0"/>
        <c:axPos val="r"/>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crossAx val="1555783920"/>
        <c:crosses val="max"/>
        <c:crossBetween val="between"/>
        <c:majorUnit val="1.0000000000000002E-2"/>
        <c:minorUnit val="5.000000000000001E-3"/>
      </c:valAx>
      <c:catAx>
        <c:axId val="1555783920"/>
        <c:scaling>
          <c:orientation val="minMax"/>
        </c:scaling>
        <c:delete val="1"/>
        <c:axPos val="b"/>
        <c:numFmt formatCode="General" sourceLinked="1"/>
        <c:majorTickMark val="out"/>
        <c:minorTickMark val="none"/>
        <c:tickLblPos val="nextTo"/>
        <c:crossAx val="1555795920"/>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it-IT"/>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5"/>
          <c:order val="0"/>
          <c:tx>
            <c:strRef>
              <c:f>'Results&amp;ScenariosPT'!$J$10</c:f>
              <c:strCache>
                <c:ptCount val="1"/>
                <c:pt idx="0">
                  <c:v>Load factor</c:v>
                </c:pt>
              </c:strCache>
            </c:strRef>
          </c:tx>
          <c:spPr>
            <a:solidFill>
              <a:schemeClr val="accent6"/>
            </a:solidFill>
            <a:ln>
              <a:noFill/>
            </a:ln>
            <a:effectLst/>
          </c:spPr>
          <c:invertIfNegative val="0"/>
          <c:cat>
            <c:strRef>
              <c:f>'Results&amp;ScenariosPT'!$L$4:$P$4</c:f>
              <c:strCache>
                <c:ptCount val="5"/>
                <c:pt idx="0">
                  <c:v>PT</c:v>
                </c:pt>
                <c:pt idx="1">
                  <c:v>DRT1</c:v>
                </c:pt>
                <c:pt idx="2">
                  <c:v>DRT2 </c:v>
                </c:pt>
                <c:pt idx="3">
                  <c:v>DRT3</c:v>
                </c:pt>
                <c:pt idx="4">
                  <c:v>DRT4</c:v>
                </c:pt>
              </c:strCache>
            </c:strRef>
          </c:cat>
          <c:val>
            <c:numRef>
              <c:f>'Results&amp;ScenariosPT'!$L$10:$P$10</c:f>
              <c:numCache>
                <c:formatCode>_(* #,##0.00_);_(* \(#,##0.00\);_(* "-"??_);_(@_)</c:formatCode>
                <c:ptCount val="5"/>
                <c:pt idx="0">
                  <c:v>0</c:v>
                </c:pt>
                <c:pt idx="1">
                  <c:v>0</c:v>
                </c:pt>
                <c:pt idx="2">
                  <c:v>0</c:v>
                </c:pt>
                <c:pt idx="3">
                  <c:v>0</c:v>
                </c:pt>
                <c:pt idx="4">
                  <c:v>0</c:v>
                </c:pt>
              </c:numCache>
            </c:numRef>
          </c:val>
          <c:extLst>
            <c:ext xmlns:c16="http://schemas.microsoft.com/office/drawing/2014/chart" uri="{C3380CC4-5D6E-409C-BE32-E72D297353CC}">
              <c16:uniqueId val="{00000000-0A63-4344-B53C-30FD2985A922}"/>
            </c:ext>
          </c:extLst>
        </c:ser>
        <c:dLbls>
          <c:showLegendKey val="0"/>
          <c:showVal val="0"/>
          <c:showCatName val="0"/>
          <c:showSerName val="0"/>
          <c:showPercent val="0"/>
          <c:showBubbleSize val="0"/>
        </c:dLbls>
        <c:gapWidth val="219"/>
        <c:overlap val="-27"/>
        <c:axId val="551783392"/>
        <c:axId val="551782432"/>
      </c:barChart>
      <c:catAx>
        <c:axId val="5517833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crossAx val="551782432"/>
        <c:crosses val="autoZero"/>
        <c:auto val="1"/>
        <c:lblAlgn val="ctr"/>
        <c:lblOffset val="100"/>
        <c:noMultiLvlLbl val="0"/>
      </c:catAx>
      <c:valAx>
        <c:axId val="551782432"/>
        <c:scaling>
          <c:orientation val="minMax"/>
        </c:scaling>
        <c:delete val="0"/>
        <c:axPos val="l"/>
        <c:majorGridlines>
          <c:spPr>
            <a:ln w="9525" cap="flat" cmpd="sng" algn="ctr">
              <a:solidFill>
                <a:schemeClr val="tx1">
                  <a:lumMod val="15000"/>
                  <a:lumOff val="85000"/>
                </a:schemeClr>
              </a:solidFill>
              <a:round/>
            </a:ln>
            <a:effectLst/>
          </c:spPr>
        </c:majorGridlines>
        <c:numFmt formatCode="_(* #,##0.00_);_(* \(#,##0.0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crossAx val="55178339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it-IT"/>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5"/>
          <c:order val="0"/>
          <c:tx>
            <c:strRef>
              <c:f>'Results&amp;ScenariosDRT3'!$J$10</c:f>
              <c:strCache>
                <c:ptCount val="1"/>
                <c:pt idx="0">
                  <c:v>Load factor</c:v>
                </c:pt>
              </c:strCache>
            </c:strRef>
          </c:tx>
          <c:spPr>
            <a:solidFill>
              <a:schemeClr val="accent6"/>
            </a:solidFill>
            <a:ln>
              <a:noFill/>
            </a:ln>
            <a:effectLst/>
          </c:spPr>
          <c:invertIfNegative val="0"/>
          <c:cat>
            <c:strRef>
              <c:f>'Results&amp;ScenariosDRT3'!$L$4:$P$4</c:f>
              <c:strCache>
                <c:ptCount val="5"/>
                <c:pt idx="0">
                  <c:v>PT</c:v>
                </c:pt>
                <c:pt idx="1">
                  <c:v>DRT1</c:v>
                </c:pt>
                <c:pt idx="2">
                  <c:v>DRT2 </c:v>
                </c:pt>
                <c:pt idx="3">
                  <c:v>DRT3</c:v>
                </c:pt>
                <c:pt idx="4">
                  <c:v>DRT4</c:v>
                </c:pt>
              </c:strCache>
            </c:strRef>
          </c:cat>
          <c:val>
            <c:numRef>
              <c:f>'Results&amp;ScenariosDRT3'!$L$10:$P$10</c:f>
              <c:numCache>
                <c:formatCode>_(* #,##0.00_);_(* \(#,##0.00\);_(* "-"??_);_(@_)</c:formatCode>
                <c:ptCount val="5"/>
                <c:pt idx="0">
                  <c:v>0</c:v>
                </c:pt>
                <c:pt idx="1">
                  <c:v>0</c:v>
                </c:pt>
                <c:pt idx="2">
                  <c:v>0</c:v>
                </c:pt>
                <c:pt idx="3">
                  <c:v>0</c:v>
                </c:pt>
                <c:pt idx="4">
                  <c:v>0</c:v>
                </c:pt>
              </c:numCache>
            </c:numRef>
          </c:val>
          <c:extLst>
            <c:ext xmlns:c16="http://schemas.microsoft.com/office/drawing/2014/chart" uri="{C3380CC4-5D6E-409C-BE32-E72D297353CC}">
              <c16:uniqueId val="{00000000-121A-497C-B272-9403B601B981}"/>
            </c:ext>
          </c:extLst>
        </c:ser>
        <c:dLbls>
          <c:showLegendKey val="0"/>
          <c:showVal val="0"/>
          <c:showCatName val="0"/>
          <c:showSerName val="0"/>
          <c:showPercent val="0"/>
          <c:showBubbleSize val="0"/>
        </c:dLbls>
        <c:gapWidth val="219"/>
        <c:overlap val="-27"/>
        <c:axId val="551783392"/>
        <c:axId val="551782432"/>
      </c:barChart>
      <c:catAx>
        <c:axId val="5517833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crossAx val="551782432"/>
        <c:crosses val="autoZero"/>
        <c:auto val="1"/>
        <c:lblAlgn val="ctr"/>
        <c:lblOffset val="100"/>
        <c:noMultiLvlLbl val="0"/>
      </c:catAx>
      <c:valAx>
        <c:axId val="551782432"/>
        <c:scaling>
          <c:orientation val="minMax"/>
        </c:scaling>
        <c:delete val="0"/>
        <c:axPos val="l"/>
        <c:majorGridlines>
          <c:spPr>
            <a:ln w="9525" cap="flat" cmpd="sng" algn="ctr">
              <a:solidFill>
                <a:schemeClr val="tx1">
                  <a:lumMod val="15000"/>
                  <a:lumOff val="85000"/>
                </a:schemeClr>
              </a:solidFill>
              <a:round/>
            </a:ln>
            <a:effectLst/>
          </c:spPr>
        </c:majorGridlines>
        <c:numFmt formatCode="_(* #,##0.00_);_(* \(#,##0.0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crossAx val="55178339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it-IT"/>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1"/>
          <c:order val="0"/>
          <c:tx>
            <c:strRef>
              <c:f>'Results&amp;ScenariosDRT3'!$J$15</c:f>
              <c:strCache>
                <c:ptCount val="1"/>
                <c:pt idx="0">
                  <c:v>Cost/km</c:v>
                </c:pt>
              </c:strCache>
            </c:strRef>
          </c:tx>
          <c:spPr>
            <a:solidFill>
              <a:schemeClr val="accent2"/>
            </a:solidFill>
            <a:ln>
              <a:noFill/>
            </a:ln>
            <a:effectLst/>
          </c:spPr>
          <c:invertIfNegative val="0"/>
          <c:cat>
            <c:strRef>
              <c:f>'Results&amp;ScenariosDRT3'!$L$13:$P$13</c:f>
              <c:strCache>
                <c:ptCount val="5"/>
                <c:pt idx="0">
                  <c:v>PT</c:v>
                </c:pt>
                <c:pt idx="1">
                  <c:v>DRT1</c:v>
                </c:pt>
                <c:pt idx="2">
                  <c:v>DRT2 </c:v>
                </c:pt>
                <c:pt idx="3">
                  <c:v>DRT3</c:v>
                </c:pt>
                <c:pt idx="4">
                  <c:v>DRT4</c:v>
                </c:pt>
              </c:strCache>
            </c:strRef>
          </c:cat>
          <c:val>
            <c:numRef>
              <c:f>'Results&amp;ScenariosDRT3'!$L$15:$P$15</c:f>
              <c:numCache>
                <c:formatCode>_("€"* #,##0.00_);_("€"* \(#,##0.00\);_("€"* "-"??_);_(@_)</c:formatCode>
                <c:ptCount val="5"/>
                <c:pt idx="0">
                  <c:v>0</c:v>
                </c:pt>
                <c:pt idx="1">
                  <c:v>0</c:v>
                </c:pt>
                <c:pt idx="2">
                  <c:v>0</c:v>
                </c:pt>
                <c:pt idx="3">
                  <c:v>0</c:v>
                </c:pt>
                <c:pt idx="4">
                  <c:v>0</c:v>
                </c:pt>
              </c:numCache>
            </c:numRef>
          </c:val>
          <c:extLst>
            <c:ext xmlns:c16="http://schemas.microsoft.com/office/drawing/2014/chart" uri="{C3380CC4-5D6E-409C-BE32-E72D297353CC}">
              <c16:uniqueId val="{00000000-1DAD-4001-B5BC-ABBF873F119C}"/>
            </c:ext>
          </c:extLst>
        </c:ser>
        <c:ser>
          <c:idx val="4"/>
          <c:order val="1"/>
          <c:tx>
            <c:strRef>
              <c:f>'Results&amp;ScenariosDRT3'!$J$18</c:f>
              <c:strCache>
                <c:ptCount val="1"/>
                <c:pt idx="0">
                  <c:v>Public contribution per km</c:v>
                </c:pt>
              </c:strCache>
            </c:strRef>
          </c:tx>
          <c:spPr>
            <a:solidFill>
              <a:schemeClr val="accent5"/>
            </a:solidFill>
            <a:ln>
              <a:noFill/>
            </a:ln>
            <a:effectLst/>
          </c:spPr>
          <c:invertIfNegative val="0"/>
          <c:cat>
            <c:strRef>
              <c:f>'Results&amp;ScenariosDRT3'!$L$13:$P$13</c:f>
              <c:strCache>
                <c:ptCount val="5"/>
                <c:pt idx="0">
                  <c:v>PT</c:v>
                </c:pt>
                <c:pt idx="1">
                  <c:v>DRT1</c:v>
                </c:pt>
                <c:pt idx="2">
                  <c:v>DRT2 </c:v>
                </c:pt>
                <c:pt idx="3">
                  <c:v>DRT3</c:v>
                </c:pt>
                <c:pt idx="4">
                  <c:v>DRT4</c:v>
                </c:pt>
              </c:strCache>
            </c:strRef>
          </c:cat>
          <c:val>
            <c:numRef>
              <c:f>'Results&amp;ScenariosDRT3'!$L$18:$P$18</c:f>
              <c:numCache>
                <c:formatCode>_("€"* #,##0.00_);_("€"* \(#,##0.00\);_("€"* "-"??_);_(@_)</c:formatCode>
                <c:ptCount val="5"/>
                <c:pt idx="0">
                  <c:v>0</c:v>
                </c:pt>
                <c:pt idx="1">
                  <c:v>0</c:v>
                </c:pt>
                <c:pt idx="2">
                  <c:v>0</c:v>
                </c:pt>
                <c:pt idx="3">
                  <c:v>0</c:v>
                </c:pt>
                <c:pt idx="4">
                  <c:v>0</c:v>
                </c:pt>
              </c:numCache>
            </c:numRef>
          </c:val>
          <c:extLst>
            <c:ext xmlns:c16="http://schemas.microsoft.com/office/drawing/2014/chart" uri="{C3380CC4-5D6E-409C-BE32-E72D297353CC}">
              <c16:uniqueId val="{00000001-1DAD-4001-B5BC-ABBF873F119C}"/>
            </c:ext>
          </c:extLst>
        </c:ser>
        <c:dLbls>
          <c:showLegendKey val="0"/>
          <c:showVal val="0"/>
          <c:showCatName val="0"/>
          <c:showSerName val="0"/>
          <c:showPercent val="0"/>
          <c:showBubbleSize val="0"/>
        </c:dLbls>
        <c:gapWidth val="219"/>
        <c:axId val="1555794480"/>
        <c:axId val="1555793040"/>
      </c:barChart>
      <c:lineChart>
        <c:grouping val="standard"/>
        <c:varyColors val="0"/>
        <c:ser>
          <c:idx val="5"/>
          <c:order val="2"/>
          <c:tx>
            <c:strRef>
              <c:f>'Results&amp;ScenariosDRT3'!$J$19</c:f>
              <c:strCache>
                <c:ptCount val="1"/>
                <c:pt idx="0">
                  <c:v>Revenues/costs ratio</c:v>
                </c:pt>
              </c:strCache>
            </c:strRef>
          </c:tx>
          <c:spPr>
            <a:ln w="28575" cap="rnd">
              <a:solidFill>
                <a:schemeClr val="accent6"/>
              </a:solidFill>
              <a:round/>
            </a:ln>
            <a:effectLst/>
          </c:spPr>
          <c:marker>
            <c:symbol val="none"/>
          </c:marker>
          <c:cat>
            <c:strRef>
              <c:f>'Results&amp;ScenariosDRT3'!$L$13:$P$13</c:f>
              <c:strCache>
                <c:ptCount val="5"/>
                <c:pt idx="0">
                  <c:v>PT</c:v>
                </c:pt>
                <c:pt idx="1">
                  <c:v>DRT1</c:v>
                </c:pt>
                <c:pt idx="2">
                  <c:v>DRT2 </c:v>
                </c:pt>
                <c:pt idx="3">
                  <c:v>DRT3</c:v>
                </c:pt>
                <c:pt idx="4">
                  <c:v>DRT4</c:v>
                </c:pt>
              </c:strCache>
            </c:strRef>
          </c:cat>
          <c:val>
            <c:numRef>
              <c:f>'Results&amp;ScenariosDRT3'!$L$19:$P$19</c:f>
              <c:numCache>
                <c:formatCode>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2-1DAD-4001-B5BC-ABBF873F119C}"/>
            </c:ext>
          </c:extLst>
        </c:ser>
        <c:dLbls>
          <c:showLegendKey val="0"/>
          <c:showVal val="0"/>
          <c:showCatName val="0"/>
          <c:showSerName val="0"/>
          <c:showPercent val="0"/>
          <c:showBubbleSize val="0"/>
        </c:dLbls>
        <c:marker val="1"/>
        <c:smooth val="0"/>
        <c:axId val="1555783920"/>
        <c:axId val="1555795920"/>
      </c:lineChart>
      <c:catAx>
        <c:axId val="15557944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crossAx val="1555793040"/>
        <c:crosses val="autoZero"/>
        <c:auto val="1"/>
        <c:lblAlgn val="ctr"/>
        <c:lblOffset val="100"/>
        <c:noMultiLvlLbl val="0"/>
      </c:catAx>
      <c:valAx>
        <c:axId val="1555793040"/>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_(&quot;€&quot;* #,##0.00_);_(&quot;€&quot;* \(#,##0.0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crossAx val="1555794480"/>
        <c:crosses val="autoZero"/>
        <c:crossBetween val="between"/>
      </c:valAx>
      <c:valAx>
        <c:axId val="1555795920"/>
        <c:scaling>
          <c:orientation val="minMax"/>
        </c:scaling>
        <c:delete val="0"/>
        <c:axPos val="r"/>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crossAx val="1555783920"/>
        <c:crosses val="max"/>
        <c:crossBetween val="between"/>
        <c:majorUnit val="1.0000000000000002E-2"/>
        <c:minorUnit val="5.000000000000001E-3"/>
      </c:valAx>
      <c:catAx>
        <c:axId val="1555783920"/>
        <c:scaling>
          <c:orientation val="minMax"/>
        </c:scaling>
        <c:delete val="1"/>
        <c:axPos val="b"/>
        <c:numFmt formatCode="General" sourceLinked="1"/>
        <c:majorTickMark val="out"/>
        <c:minorTickMark val="none"/>
        <c:tickLblPos val="nextTo"/>
        <c:crossAx val="1555795920"/>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it-IT"/>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5"/>
          <c:order val="0"/>
          <c:tx>
            <c:strRef>
              <c:f>'Results&amp;ScenariosDRT3'!$R$10</c:f>
              <c:strCache>
                <c:ptCount val="1"/>
                <c:pt idx="0">
                  <c:v>Load factor</c:v>
                </c:pt>
              </c:strCache>
            </c:strRef>
          </c:tx>
          <c:spPr>
            <a:solidFill>
              <a:schemeClr val="accent6"/>
            </a:solidFill>
            <a:ln>
              <a:noFill/>
            </a:ln>
            <a:effectLst/>
          </c:spPr>
          <c:invertIfNegative val="0"/>
          <c:cat>
            <c:strRef>
              <c:f>'Results&amp;ScenariosDRT3'!$T$4:$X$4</c:f>
              <c:strCache>
                <c:ptCount val="5"/>
                <c:pt idx="0">
                  <c:v>PT</c:v>
                </c:pt>
                <c:pt idx="1">
                  <c:v>DRT1</c:v>
                </c:pt>
                <c:pt idx="2">
                  <c:v>DRT2 </c:v>
                </c:pt>
                <c:pt idx="3">
                  <c:v>DRT3</c:v>
                </c:pt>
                <c:pt idx="4">
                  <c:v>DRT4</c:v>
                </c:pt>
              </c:strCache>
            </c:strRef>
          </c:cat>
          <c:val>
            <c:numRef>
              <c:f>'Results&amp;ScenariosDRT3'!$T$10:$X$10</c:f>
              <c:numCache>
                <c:formatCode>_(* #,##0.00_);_(* \(#,##0.00\);_(* "-"??_);_(@_)</c:formatCode>
                <c:ptCount val="5"/>
                <c:pt idx="0">
                  <c:v>0</c:v>
                </c:pt>
                <c:pt idx="1">
                  <c:v>0</c:v>
                </c:pt>
                <c:pt idx="2">
                  <c:v>0</c:v>
                </c:pt>
                <c:pt idx="3">
                  <c:v>0</c:v>
                </c:pt>
                <c:pt idx="4">
                  <c:v>0</c:v>
                </c:pt>
              </c:numCache>
            </c:numRef>
          </c:val>
          <c:extLst>
            <c:ext xmlns:c16="http://schemas.microsoft.com/office/drawing/2014/chart" uri="{C3380CC4-5D6E-409C-BE32-E72D297353CC}">
              <c16:uniqueId val="{00000000-CDCD-482C-B58D-986F0A845258}"/>
            </c:ext>
          </c:extLst>
        </c:ser>
        <c:dLbls>
          <c:showLegendKey val="0"/>
          <c:showVal val="0"/>
          <c:showCatName val="0"/>
          <c:showSerName val="0"/>
          <c:showPercent val="0"/>
          <c:showBubbleSize val="0"/>
        </c:dLbls>
        <c:gapWidth val="219"/>
        <c:overlap val="-27"/>
        <c:axId val="551783392"/>
        <c:axId val="551782432"/>
      </c:barChart>
      <c:catAx>
        <c:axId val="5517833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crossAx val="551782432"/>
        <c:crosses val="autoZero"/>
        <c:auto val="1"/>
        <c:lblAlgn val="ctr"/>
        <c:lblOffset val="100"/>
        <c:noMultiLvlLbl val="0"/>
      </c:catAx>
      <c:valAx>
        <c:axId val="551782432"/>
        <c:scaling>
          <c:orientation val="minMax"/>
        </c:scaling>
        <c:delete val="0"/>
        <c:axPos val="l"/>
        <c:majorGridlines>
          <c:spPr>
            <a:ln w="9525" cap="flat" cmpd="sng" algn="ctr">
              <a:solidFill>
                <a:schemeClr val="tx1">
                  <a:lumMod val="15000"/>
                  <a:lumOff val="85000"/>
                </a:schemeClr>
              </a:solidFill>
              <a:round/>
            </a:ln>
            <a:effectLst/>
          </c:spPr>
        </c:majorGridlines>
        <c:numFmt formatCode="_(* #,##0.00_);_(* \(#,##0.0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crossAx val="55178339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it-IT"/>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1"/>
          <c:order val="0"/>
          <c:tx>
            <c:strRef>
              <c:f>'Results&amp;ScenariosDRT3'!$R$15</c:f>
              <c:strCache>
                <c:ptCount val="1"/>
                <c:pt idx="0">
                  <c:v>Cost/km</c:v>
                </c:pt>
              </c:strCache>
            </c:strRef>
          </c:tx>
          <c:spPr>
            <a:solidFill>
              <a:schemeClr val="accent2"/>
            </a:solidFill>
            <a:ln>
              <a:noFill/>
            </a:ln>
            <a:effectLst/>
          </c:spPr>
          <c:invertIfNegative val="0"/>
          <c:cat>
            <c:strRef>
              <c:f>'Results&amp;ScenariosDRT3'!$T$13:$X$13</c:f>
              <c:strCache>
                <c:ptCount val="5"/>
                <c:pt idx="0">
                  <c:v>PT</c:v>
                </c:pt>
                <c:pt idx="1">
                  <c:v>DRT1</c:v>
                </c:pt>
                <c:pt idx="2">
                  <c:v>DRT2 </c:v>
                </c:pt>
                <c:pt idx="3">
                  <c:v>DRT3</c:v>
                </c:pt>
                <c:pt idx="4">
                  <c:v>DRT4</c:v>
                </c:pt>
              </c:strCache>
            </c:strRef>
          </c:cat>
          <c:val>
            <c:numRef>
              <c:f>'Results&amp;ScenariosDRT3'!$T$15:$X$15</c:f>
              <c:numCache>
                <c:formatCode>_("€"* #,##0.00_);_("€"* \(#,##0.00\);_("€"* "-"??_);_(@_)</c:formatCode>
                <c:ptCount val="5"/>
                <c:pt idx="0">
                  <c:v>0</c:v>
                </c:pt>
                <c:pt idx="1">
                  <c:v>0</c:v>
                </c:pt>
                <c:pt idx="2">
                  <c:v>0</c:v>
                </c:pt>
                <c:pt idx="3">
                  <c:v>0</c:v>
                </c:pt>
                <c:pt idx="4">
                  <c:v>0</c:v>
                </c:pt>
              </c:numCache>
            </c:numRef>
          </c:val>
          <c:extLst>
            <c:ext xmlns:c16="http://schemas.microsoft.com/office/drawing/2014/chart" uri="{C3380CC4-5D6E-409C-BE32-E72D297353CC}">
              <c16:uniqueId val="{00000000-8294-4996-8663-82F429D16841}"/>
            </c:ext>
          </c:extLst>
        </c:ser>
        <c:ser>
          <c:idx val="4"/>
          <c:order val="1"/>
          <c:tx>
            <c:strRef>
              <c:f>'Results&amp;ScenariosDRT3'!$R$18</c:f>
              <c:strCache>
                <c:ptCount val="1"/>
                <c:pt idx="0">
                  <c:v>Public contribution per km</c:v>
                </c:pt>
              </c:strCache>
            </c:strRef>
          </c:tx>
          <c:spPr>
            <a:solidFill>
              <a:schemeClr val="accent5"/>
            </a:solidFill>
            <a:ln>
              <a:noFill/>
            </a:ln>
            <a:effectLst/>
          </c:spPr>
          <c:invertIfNegative val="0"/>
          <c:cat>
            <c:strRef>
              <c:f>'Results&amp;ScenariosDRT3'!$T$13:$X$13</c:f>
              <c:strCache>
                <c:ptCount val="5"/>
                <c:pt idx="0">
                  <c:v>PT</c:v>
                </c:pt>
                <c:pt idx="1">
                  <c:v>DRT1</c:v>
                </c:pt>
                <c:pt idx="2">
                  <c:v>DRT2 </c:v>
                </c:pt>
                <c:pt idx="3">
                  <c:v>DRT3</c:v>
                </c:pt>
                <c:pt idx="4">
                  <c:v>DRT4</c:v>
                </c:pt>
              </c:strCache>
            </c:strRef>
          </c:cat>
          <c:val>
            <c:numRef>
              <c:f>'Results&amp;ScenariosDRT3'!$T$18:$X$18</c:f>
              <c:numCache>
                <c:formatCode>_("€"* #,##0.00_);_("€"* \(#,##0.00\);_("€"* "-"??_);_(@_)</c:formatCode>
                <c:ptCount val="5"/>
                <c:pt idx="0">
                  <c:v>0</c:v>
                </c:pt>
                <c:pt idx="1">
                  <c:v>0</c:v>
                </c:pt>
                <c:pt idx="2">
                  <c:v>0</c:v>
                </c:pt>
                <c:pt idx="3">
                  <c:v>0</c:v>
                </c:pt>
                <c:pt idx="4">
                  <c:v>0</c:v>
                </c:pt>
              </c:numCache>
            </c:numRef>
          </c:val>
          <c:extLst>
            <c:ext xmlns:c16="http://schemas.microsoft.com/office/drawing/2014/chart" uri="{C3380CC4-5D6E-409C-BE32-E72D297353CC}">
              <c16:uniqueId val="{00000001-8294-4996-8663-82F429D16841}"/>
            </c:ext>
          </c:extLst>
        </c:ser>
        <c:dLbls>
          <c:showLegendKey val="0"/>
          <c:showVal val="0"/>
          <c:showCatName val="0"/>
          <c:showSerName val="0"/>
          <c:showPercent val="0"/>
          <c:showBubbleSize val="0"/>
        </c:dLbls>
        <c:gapWidth val="219"/>
        <c:axId val="1555794480"/>
        <c:axId val="1555793040"/>
      </c:barChart>
      <c:lineChart>
        <c:grouping val="standard"/>
        <c:varyColors val="0"/>
        <c:ser>
          <c:idx val="5"/>
          <c:order val="2"/>
          <c:tx>
            <c:strRef>
              <c:f>'Results&amp;ScenariosDRT3'!$R$19</c:f>
              <c:strCache>
                <c:ptCount val="1"/>
                <c:pt idx="0">
                  <c:v>Revenues/costs ratio</c:v>
                </c:pt>
              </c:strCache>
            </c:strRef>
          </c:tx>
          <c:spPr>
            <a:ln w="28575" cap="rnd">
              <a:solidFill>
                <a:schemeClr val="accent6"/>
              </a:solidFill>
              <a:round/>
            </a:ln>
            <a:effectLst/>
          </c:spPr>
          <c:marker>
            <c:symbol val="none"/>
          </c:marker>
          <c:cat>
            <c:strRef>
              <c:f>'Results&amp;ScenariosDRT3'!$T$13:$X$13</c:f>
              <c:strCache>
                <c:ptCount val="5"/>
                <c:pt idx="0">
                  <c:v>PT</c:v>
                </c:pt>
                <c:pt idx="1">
                  <c:v>DRT1</c:v>
                </c:pt>
                <c:pt idx="2">
                  <c:v>DRT2 </c:v>
                </c:pt>
                <c:pt idx="3">
                  <c:v>DRT3</c:v>
                </c:pt>
                <c:pt idx="4">
                  <c:v>DRT4</c:v>
                </c:pt>
              </c:strCache>
            </c:strRef>
          </c:cat>
          <c:val>
            <c:numRef>
              <c:f>'Results&amp;ScenariosDRT3'!$T$19:$X$19</c:f>
              <c:numCache>
                <c:formatCode>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2-8294-4996-8663-82F429D16841}"/>
            </c:ext>
          </c:extLst>
        </c:ser>
        <c:dLbls>
          <c:showLegendKey val="0"/>
          <c:showVal val="0"/>
          <c:showCatName val="0"/>
          <c:showSerName val="0"/>
          <c:showPercent val="0"/>
          <c:showBubbleSize val="0"/>
        </c:dLbls>
        <c:marker val="1"/>
        <c:smooth val="0"/>
        <c:axId val="1555783920"/>
        <c:axId val="1555795920"/>
      </c:lineChart>
      <c:catAx>
        <c:axId val="15557944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crossAx val="1555793040"/>
        <c:crosses val="autoZero"/>
        <c:auto val="1"/>
        <c:lblAlgn val="ctr"/>
        <c:lblOffset val="100"/>
        <c:noMultiLvlLbl val="0"/>
      </c:catAx>
      <c:valAx>
        <c:axId val="1555793040"/>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_(&quot;€&quot;* #,##0.00_);_(&quot;€&quot;* \(#,##0.0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crossAx val="1555794480"/>
        <c:crosses val="autoZero"/>
        <c:crossBetween val="between"/>
      </c:valAx>
      <c:valAx>
        <c:axId val="1555795920"/>
        <c:scaling>
          <c:orientation val="minMax"/>
        </c:scaling>
        <c:delete val="0"/>
        <c:axPos val="r"/>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crossAx val="1555783920"/>
        <c:crosses val="max"/>
        <c:crossBetween val="between"/>
        <c:majorUnit val="1.0000000000000002E-2"/>
        <c:minorUnit val="5.000000000000001E-3"/>
      </c:valAx>
      <c:catAx>
        <c:axId val="1555783920"/>
        <c:scaling>
          <c:orientation val="minMax"/>
        </c:scaling>
        <c:delete val="1"/>
        <c:axPos val="b"/>
        <c:numFmt formatCode="General" sourceLinked="1"/>
        <c:majorTickMark val="out"/>
        <c:minorTickMark val="none"/>
        <c:tickLblPos val="nextTo"/>
        <c:crossAx val="1555795920"/>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it-IT"/>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5"/>
          <c:order val="0"/>
          <c:tx>
            <c:strRef>
              <c:f>'Results&amp;ScenariosDRT3'!$B$48</c:f>
              <c:strCache>
                <c:ptCount val="1"/>
                <c:pt idx="0">
                  <c:v>Funding GAP/Surplus</c:v>
                </c:pt>
              </c:strCache>
            </c:strRef>
          </c:tx>
          <c:spPr>
            <a:solidFill>
              <a:schemeClr val="tx2">
                <a:lumMod val="50000"/>
                <a:lumOff val="50000"/>
              </a:schemeClr>
            </a:solidFill>
            <a:ln>
              <a:noFill/>
            </a:ln>
            <a:effectLst/>
          </c:spPr>
          <c:invertIfNegative val="0"/>
          <c:cat>
            <c:strRef>
              <c:f>'Results&amp;ScenariosDRT3'!$D$42:$H$42</c:f>
              <c:strCache>
                <c:ptCount val="5"/>
                <c:pt idx="0">
                  <c:v>PT</c:v>
                </c:pt>
                <c:pt idx="1">
                  <c:v>DRT1</c:v>
                </c:pt>
                <c:pt idx="2">
                  <c:v>DRT2 </c:v>
                </c:pt>
                <c:pt idx="3">
                  <c:v>DRT3</c:v>
                </c:pt>
                <c:pt idx="4">
                  <c:v>DRT4</c:v>
                </c:pt>
              </c:strCache>
            </c:strRef>
          </c:cat>
          <c:val>
            <c:numRef>
              <c:f>'Results&amp;ScenariosDRT3'!$D$48:$H$48</c:f>
              <c:numCache>
                <c:formatCode>_("€"* #,##0.00_);_("€"* \(#,##0.00\);_("€"* "-"??_);_(@_)</c:formatCode>
                <c:ptCount val="5"/>
                <c:pt idx="0">
                  <c:v>0</c:v>
                </c:pt>
                <c:pt idx="1">
                  <c:v>0</c:v>
                </c:pt>
                <c:pt idx="2">
                  <c:v>0</c:v>
                </c:pt>
                <c:pt idx="3">
                  <c:v>0</c:v>
                </c:pt>
                <c:pt idx="4">
                  <c:v>0</c:v>
                </c:pt>
              </c:numCache>
            </c:numRef>
          </c:val>
          <c:extLst>
            <c:ext xmlns:c16="http://schemas.microsoft.com/office/drawing/2014/chart" uri="{C3380CC4-5D6E-409C-BE32-E72D297353CC}">
              <c16:uniqueId val="{00000000-5BB6-4E0F-8815-9DF7611B8AF9}"/>
            </c:ext>
          </c:extLst>
        </c:ser>
        <c:dLbls>
          <c:showLegendKey val="0"/>
          <c:showVal val="0"/>
          <c:showCatName val="0"/>
          <c:showSerName val="0"/>
          <c:showPercent val="0"/>
          <c:showBubbleSize val="0"/>
        </c:dLbls>
        <c:gapWidth val="219"/>
        <c:overlap val="-27"/>
        <c:axId val="1188527856"/>
        <c:axId val="1188531216"/>
      </c:barChart>
      <c:catAx>
        <c:axId val="11885278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crossAx val="1188531216"/>
        <c:crosses val="autoZero"/>
        <c:auto val="1"/>
        <c:lblAlgn val="ctr"/>
        <c:lblOffset val="100"/>
        <c:noMultiLvlLbl val="0"/>
      </c:catAx>
      <c:valAx>
        <c:axId val="1188531216"/>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00_);_(&quot;€&quot;* \(#,##0.0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crossAx val="1188527856"/>
        <c:crosses val="autoZero"/>
        <c:crossBetween val="between"/>
      </c:valAx>
      <c:spPr>
        <a:noFill/>
        <a:ln w="25400">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it-IT"/>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5"/>
          <c:order val="0"/>
          <c:tx>
            <c:strRef>
              <c:f>'Results&amp;ScenariosDRT3'!$J$48</c:f>
              <c:strCache>
                <c:ptCount val="1"/>
                <c:pt idx="0">
                  <c:v>Funding GAP/Surplus</c:v>
                </c:pt>
              </c:strCache>
            </c:strRef>
          </c:tx>
          <c:spPr>
            <a:solidFill>
              <a:schemeClr val="tx2">
                <a:lumMod val="50000"/>
                <a:lumOff val="50000"/>
              </a:schemeClr>
            </a:solidFill>
            <a:ln>
              <a:noFill/>
            </a:ln>
            <a:effectLst/>
          </c:spPr>
          <c:invertIfNegative val="0"/>
          <c:cat>
            <c:strRef>
              <c:f>'Results&amp;ScenariosDRT3'!$L$42:$P$42</c:f>
              <c:strCache>
                <c:ptCount val="5"/>
                <c:pt idx="0">
                  <c:v>PT</c:v>
                </c:pt>
                <c:pt idx="1">
                  <c:v>DRT1</c:v>
                </c:pt>
                <c:pt idx="2">
                  <c:v>DRT2 </c:v>
                </c:pt>
                <c:pt idx="3">
                  <c:v>DRT3</c:v>
                </c:pt>
                <c:pt idx="4">
                  <c:v>DRT4</c:v>
                </c:pt>
              </c:strCache>
            </c:strRef>
          </c:cat>
          <c:val>
            <c:numRef>
              <c:f>'Results&amp;ScenariosDRT3'!$L$48:$P$48</c:f>
              <c:numCache>
                <c:formatCode>_("€"* #,##0.00_);_("€"* \(#,##0.00\);_("€"* "-"??_);_(@_)</c:formatCode>
                <c:ptCount val="5"/>
                <c:pt idx="0">
                  <c:v>0</c:v>
                </c:pt>
                <c:pt idx="1">
                  <c:v>0</c:v>
                </c:pt>
                <c:pt idx="2">
                  <c:v>0</c:v>
                </c:pt>
                <c:pt idx="3">
                  <c:v>0</c:v>
                </c:pt>
                <c:pt idx="4">
                  <c:v>0</c:v>
                </c:pt>
              </c:numCache>
            </c:numRef>
          </c:val>
          <c:extLst>
            <c:ext xmlns:c16="http://schemas.microsoft.com/office/drawing/2014/chart" uri="{C3380CC4-5D6E-409C-BE32-E72D297353CC}">
              <c16:uniqueId val="{00000000-9928-4E9A-9A92-78B1C0955AC0}"/>
            </c:ext>
          </c:extLst>
        </c:ser>
        <c:dLbls>
          <c:showLegendKey val="0"/>
          <c:showVal val="0"/>
          <c:showCatName val="0"/>
          <c:showSerName val="0"/>
          <c:showPercent val="0"/>
          <c:showBubbleSize val="0"/>
        </c:dLbls>
        <c:gapWidth val="219"/>
        <c:overlap val="-27"/>
        <c:axId val="1188527856"/>
        <c:axId val="1188531216"/>
      </c:barChart>
      <c:catAx>
        <c:axId val="11885278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crossAx val="1188531216"/>
        <c:crosses val="autoZero"/>
        <c:auto val="1"/>
        <c:lblAlgn val="ctr"/>
        <c:lblOffset val="100"/>
        <c:noMultiLvlLbl val="0"/>
      </c:catAx>
      <c:valAx>
        <c:axId val="1188531216"/>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00_);_(&quot;€&quot;* \(#,##0.0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crossAx val="118852785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it-IT"/>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5"/>
          <c:order val="0"/>
          <c:tx>
            <c:strRef>
              <c:f>'Results&amp;ScenariosDRT3'!$R$48</c:f>
              <c:strCache>
                <c:ptCount val="1"/>
                <c:pt idx="0">
                  <c:v>Funding GAP/Surplus</c:v>
                </c:pt>
              </c:strCache>
            </c:strRef>
          </c:tx>
          <c:spPr>
            <a:solidFill>
              <a:schemeClr val="tx2">
                <a:lumMod val="50000"/>
                <a:lumOff val="50000"/>
              </a:schemeClr>
            </a:solidFill>
            <a:ln>
              <a:noFill/>
            </a:ln>
            <a:effectLst/>
          </c:spPr>
          <c:invertIfNegative val="0"/>
          <c:cat>
            <c:strRef>
              <c:f>'Results&amp;ScenariosDRT3'!$T$42:$X$42</c:f>
              <c:strCache>
                <c:ptCount val="5"/>
                <c:pt idx="0">
                  <c:v>PT</c:v>
                </c:pt>
                <c:pt idx="1">
                  <c:v>DRT1</c:v>
                </c:pt>
                <c:pt idx="2">
                  <c:v>DRT2 </c:v>
                </c:pt>
                <c:pt idx="3">
                  <c:v>DRT3</c:v>
                </c:pt>
                <c:pt idx="4">
                  <c:v>DRT4</c:v>
                </c:pt>
              </c:strCache>
            </c:strRef>
          </c:cat>
          <c:val>
            <c:numRef>
              <c:f>'Results&amp;ScenariosDRT3'!$T$48:$X$48</c:f>
              <c:numCache>
                <c:formatCode>_("€"* #,##0.00_);_("€"* \(#,##0.00\);_("€"* "-"??_);_(@_)</c:formatCode>
                <c:ptCount val="5"/>
                <c:pt idx="0">
                  <c:v>0</c:v>
                </c:pt>
                <c:pt idx="1">
                  <c:v>0</c:v>
                </c:pt>
                <c:pt idx="2">
                  <c:v>0</c:v>
                </c:pt>
                <c:pt idx="3">
                  <c:v>0</c:v>
                </c:pt>
                <c:pt idx="4">
                  <c:v>0</c:v>
                </c:pt>
              </c:numCache>
            </c:numRef>
          </c:val>
          <c:extLst>
            <c:ext xmlns:c16="http://schemas.microsoft.com/office/drawing/2014/chart" uri="{C3380CC4-5D6E-409C-BE32-E72D297353CC}">
              <c16:uniqueId val="{00000000-37CC-4FEB-8E33-5D578F413D08}"/>
            </c:ext>
          </c:extLst>
        </c:ser>
        <c:dLbls>
          <c:showLegendKey val="0"/>
          <c:showVal val="0"/>
          <c:showCatName val="0"/>
          <c:showSerName val="0"/>
          <c:showPercent val="0"/>
          <c:showBubbleSize val="0"/>
        </c:dLbls>
        <c:gapWidth val="219"/>
        <c:overlap val="-27"/>
        <c:axId val="1188527856"/>
        <c:axId val="1188531216"/>
      </c:barChart>
      <c:catAx>
        <c:axId val="11885278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crossAx val="1188531216"/>
        <c:crosses val="autoZero"/>
        <c:auto val="1"/>
        <c:lblAlgn val="ctr"/>
        <c:lblOffset val="100"/>
        <c:noMultiLvlLbl val="0"/>
      </c:catAx>
      <c:valAx>
        <c:axId val="1188531216"/>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00_);_(&quot;€&quot;* \(#,##0.0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crossAx val="118852785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it-IT"/>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5"/>
          <c:order val="0"/>
          <c:tx>
            <c:strRef>
              <c:f>'Results&amp;ScenariosDRT4'!$B$10</c:f>
              <c:strCache>
                <c:ptCount val="1"/>
                <c:pt idx="0">
                  <c:v>Load factor</c:v>
                </c:pt>
              </c:strCache>
            </c:strRef>
          </c:tx>
          <c:spPr>
            <a:solidFill>
              <a:schemeClr val="accent6"/>
            </a:solidFill>
            <a:ln>
              <a:noFill/>
            </a:ln>
            <a:effectLst/>
          </c:spPr>
          <c:invertIfNegative val="0"/>
          <c:cat>
            <c:strRef>
              <c:f>'Results&amp;ScenariosDRT4'!$D$4:$H$4</c:f>
              <c:strCache>
                <c:ptCount val="5"/>
                <c:pt idx="0">
                  <c:v>PT</c:v>
                </c:pt>
                <c:pt idx="1">
                  <c:v>DRT1</c:v>
                </c:pt>
                <c:pt idx="2">
                  <c:v>DRT2 </c:v>
                </c:pt>
                <c:pt idx="3">
                  <c:v>DRT3</c:v>
                </c:pt>
                <c:pt idx="4">
                  <c:v>DRT4</c:v>
                </c:pt>
              </c:strCache>
            </c:strRef>
          </c:cat>
          <c:val>
            <c:numRef>
              <c:f>'Results&amp;ScenariosDRT4'!$D$10:$H$10</c:f>
              <c:numCache>
                <c:formatCode>_(* #,##0.00_);_(* \(#,##0.00\);_(* "-"??_);_(@_)</c:formatCode>
                <c:ptCount val="5"/>
                <c:pt idx="0">
                  <c:v>0</c:v>
                </c:pt>
                <c:pt idx="1">
                  <c:v>0</c:v>
                </c:pt>
                <c:pt idx="2">
                  <c:v>0</c:v>
                </c:pt>
                <c:pt idx="3">
                  <c:v>0</c:v>
                </c:pt>
                <c:pt idx="4">
                  <c:v>0</c:v>
                </c:pt>
              </c:numCache>
            </c:numRef>
          </c:val>
          <c:extLst>
            <c:ext xmlns:c16="http://schemas.microsoft.com/office/drawing/2014/chart" uri="{C3380CC4-5D6E-409C-BE32-E72D297353CC}">
              <c16:uniqueId val="{00000000-8FC5-4699-B132-940BC73C9A65}"/>
            </c:ext>
          </c:extLst>
        </c:ser>
        <c:dLbls>
          <c:showLegendKey val="0"/>
          <c:showVal val="0"/>
          <c:showCatName val="0"/>
          <c:showSerName val="0"/>
          <c:showPercent val="0"/>
          <c:showBubbleSize val="0"/>
        </c:dLbls>
        <c:gapWidth val="219"/>
        <c:overlap val="-27"/>
        <c:axId val="551783392"/>
        <c:axId val="551782432"/>
      </c:barChart>
      <c:catAx>
        <c:axId val="5517833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crossAx val="551782432"/>
        <c:crosses val="autoZero"/>
        <c:auto val="1"/>
        <c:lblAlgn val="ctr"/>
        <c:lblOffset val="100"/>
        <c:noMultiLvlLbl val="0"/>
      </c:catAx>
      <c:valAx>
        <c:axId val="551782432"/>
        <c:scaling>
          <c:orientation val="minMax"/>
        </c:scaling>
        <c:delete val="0"/>
        <c:axPos val="l"/>
        <c:majorGridlines>
          <c:spPr>
            <a:ln w="9525" cap="flat" cmpd="sng" algn="ctr">
              <a:solidFill>
                <a:schemeClr val="tx1">
                  <a:lumMod val="15000"/>
                  <a:lumOff val="85000"/>
                </a:schemeClr>
              </a:solidFill>
              <a:round/>
            </a:ln>
            <a:effectLst/>
          </c:spPr>
        </c:majorGridlines>
        <c:numFmt formatCode="_(* #,##0.00_);_(* \(#,##0.0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crossAx val="55178339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it-IT"/>
    </a:p>
  </c:txPr>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1"/>
          <c:order val="0"/>
          <c:tx>
            <c:strRef>
              <c:f>'Results&amp;ScenariosDRT4'!$B$15</c:f>
              <c:strCache>
                <c:ptCount val="1"/>
                <c:pt idx="0">
                  <c:v>Cost/km</c:v>
                </c:pt>
              </c:strCache>
            </c:strRef>
          </c:tx>
          <c:spPr>
            <a:solidFill>
              <a:schemeClr val="accent2"/>
            </a:solidFill>
            <a:ln>
              <a:noFill/>
            </a:ln>
            <a:effectLst/>
          </c:spPr>
          <c:invertIfNegative val="0"/>
          <c:cat>
            <c:strRef>
              <c:f>'Results&amp;ScenariosDRT4'!$D$13:$H$13</c:f>
              <c:strCache>
                <c:ptCount val="5"/>
                <c:pt idx="0">
                  <c:v>PT</c:v>
                </c:pt>
                <c:pt idx="1">
                  <c:v>DRT1</c:v>
                </c:pt>
                <c:pt idx="2">
                  <c:v>DRT2 </c:v>
                </c:pt>
                <c:pt idx="3">
                  <c:v>DRT3</c:v>
                </c:pt>
                <c:pt idx="4">
                  <c:v>DRT4</c:v>
                </c:pt>
              </c:strCache>
            </c:strRef>
          </c:cat>
          <c:val>
            <c:numRef>
              <c:f>'Results&amp;ScenariosDRT4'!$D$15:$H$15</c:f>
              <c:numCache>
                <c:formatCode>_("€"* #,##0.00_);_("€"* \(#,##0.00\);_("€"* "-"??_);_(@_)</c:formatCode>
                <c:ptCount val="5"/>
                <c:pt idx="0">
                  <c:v>0</c:v>
                </c:pt>
                <c:pt idx="1">
                  <c:v>0</c:v>
                </c:pt>
                <c:pt idx="2">
                  <c:v>0</c:v>
                </c:pt>
                <c:pt idx="3">
                  <c:v>0</c:v>
                </c:pt>
                <c:pt idx="4">
                  <c:v>0</c:v>
                </c:pt>
              </c:numCache>
            </c:numRef>
          </c:val>
          <c:extLst>
            <c:ext xmlns:c16="http://schemas.microsoft.com/office/drawing/2014/chart" uri="{C3380CC4-5D6E-409C-BE32-E72D297353CC}">
              <c16:uniqueId val="{00000000-667F-42B0-9DEA-4B9C7EAEB6E4}"/>
            </c:ext>
          </c:extLst>
        </c:ser>
        <c:ser>
          <c:idx val="4"/>
          <c:order val="1"/>
          <c:tx>
            <c:strRef>
              <c:f>'Results&amp;ScenariosDRT4'!$B$18</c:f>
              <c:strCache>
                <c:ptCount val="1"/>
                <c:pt idx="0">
                  <c:v>Public contribution per km</c:v>
                </c:pt>
              </c:strCache>
            </c:strRef>
          </c:tx>
          <c:spPr>
            <a:solidFill>
              <a:schemeClr val="accent5"/>
            </a:solidFill>
            <a:ln>
              <a:noFill/>
            </a:ln>
            <a:effectLst/>
          </c:spPr>
          <c:invertIfNegative val="0"/>
          <c:cat>
            <c:strRef>
              <c:f>'Results&amp;ScenariosDRT4'!$D$13:$H$13</c:f>
              <c:strCache>
                <c:ptCount val="5"/>
                <c:pt idx="0">
                  <c:v>PT</c:v>
                </c:pt>
                <c:pt idx="1">
                  <c:v>DRT1</c:v>
                </c:pt>
                <c:pt idx="2">
                  <c:v>DRT2 </c:v>
                </c:pt>
                <c:pt idx="3">
                  <c:v>DRT3</c:v>
                </c:pt>
                <c:pt idx="4">
                  <c:v>DRT4</c:v>
                </c:pt>
              </c:strCache>
            </c:strRef>
          </c:cat>
          <c:val>
            <c:numRef>
              <c:f>'Results&amp;ScenariosDRT4'!$D$18:$H$18</c:f>
              <c:numCache>
                <c:formatCode>_("€"* #,##0.00_);_("€"* \(#,##0.00\);_("€"* "-"??_);_(@_)</c:formatCode>
                <c:ptCount val="5"/>
                <c:pt idx="0">
                  <c:v>0</c:v>
                </c:pt>
                <c:pt idx="1">
                  <c:v>0</c:v>
                </c:pt>
                <c:pt idx="2">
                  <c:v>0</c:v>
                </c:pt>
                <c:pt idx="3">
                  <c:v>0</c:v>
                </c:pt>
                <c:pt idx="4">
                  <c:v>0</c:v>
                </c:pt>
              </c:numCache>
            </c:numRef>
          </c:val>
          <c:extLst>
            <c:ext xmlns:c16="http://schemas.microsoft.com/office/drawing/2014/chart" uri="{C3380CC4-5D6E-409C-BE32-E72D297353CC}">
              <c16:uniqueId val="{00000001-667F-42B0-9DEA-4B9C7EAEB6E4}"/>
            </c:ext>
          </c:extLst>
        </c:ser>
        <c:dLbls>
          <c:showLegendKey val="0"/>
          <c:showVal val="0"/>
          <c:showCatName val="0"/>
          <c:showSerName val="0"/>
          <c:showPercent val="0"/>
          <c:showBubbleSize val="0"/>
        </c:dLbls>
        <c:gapWidth val="219"/>
        <c:axId val="1555794480"/>
        <c:axId val="1555793040"/>
      </c:barChart>
      <c:lineChart>
        <c:grouping val="standard"/>
        <c:varyColors val="0"/>
        <c:ser>
          <c:idx val="5"/>
          <c:order val="2"/>
          <c:tx>
            <c:strRef>
              <c:f>'Results&amp;ScenariosDRT4'!$B$19</c:f>
              <c:strCache>
                <c:ptCount val="1"/>
                <c:pt idx="0">
                  <c:v>Revenues/costs ratio</c:v>
                </c:pt>
              </c:strCache>
            </c:strRef>
          </c:tx>
          <c:spPr>
            <a:ln w="28575" cap="rnd">
              <a:solidFill>
                <a:schemeClr val="accent6"/>
              </a:solidFill>
              <a:round/>
            </a:ln>
            <a:effectLst/>
          </c:spPr>
          <c:marker>
            <c:symbol val="none"/>
          </c:marker>
          <c:cat>
            <c:strRef>
              <c:f>'Results&amp;ScenariosDRT4'!$D$13:$H$13</c:f>
              <c:strCache>
                <c:ptCount val="5"/>
                <c:pt idx="0">
                  <c:v>PT</c:v>
                </c:pt>
                <c:pt idx="1">
                  <c:v>DRT1</c:v>
                </c:pt>
                <c:pt idx="2">
                  <c:v>DRT2 </c:v>
                </c:pt>
                <c:pt idx="3">
                  <c:v>DRT3</c:v>
                </c:pt>
                <c:pt idx="4">
                  <c:v>DRT4</c:v>
                </c:pt>
              </c:strCache>
            </c:strRef>
          </c:cat>
          <c:val>
            <c:numRef>
              <c:f>'Results&amp;ScenariosDRT4'!$D$19:$H$19</c:f>
              <c:numCache>
                <c:formatCode>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2-667F-42B0-9DEA-4B9C7EAEB6E4}"/>
            </c:ext>
          </c:extLst>
        </c:ser>
        <c:dLbls>
          <c:showLegendKey val="0"/>
          <c:showVal val="0"/>
          <c:showCatName val="0"/>
          <c:showSerName val="0"/>
          <c:showPercent val="0"/>
          <c:showBubbleSize val="0"/>
        </c:dLbls>
        <c:marker val="1"/>
        <c:smooth val="0"/>
        <c:axId val="1555783920"/>
        <c:axId val="1555795920"/>
      </c:lineChart>
      <c:catAx>
        <c:axId val="15557944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crossAx val="1555793040"/>
        <c:crosses val="autoZero"/>
        <c:auto val="1"/>
        <c:lblAlgn val="ctr"/>
        <c:lblOffset val="100"/>
        <c:noMultiLvlLbl val="0"/>
      </c:catAx>
      <c:valAx>
        <c:axId val="1555793040"/>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_(&quot;€&quot;* #,##0.00_);_(&quot;€&quot;* \(#,##0.0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crossAx val="1555794480"/>
        <c:crosses val="autoZero"/>
        <c:crossBetween val="between"/>
      </c:valAx>
      <c:valAx>
        <c:axId val="1555795920"/>
        <c:scaling>
          <c:orientation val="minMax"/>
        </c:scaling>
        <c:delete val="0"/>
        <c:axPos val="r"/>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crossAx val="1555783920"/>
        <c:crosses val="max"/>
        <c:crossBetween val="between"/>
        <c:majorUnit val="1.0000000000000002E-2"/>
        <c:minorUnit val="5.000000000000001E-3"/>
      </c:valAx>
      <c:catAx>
        <c:axId val="1555783920"/>
        <c:scaling>
          <c:orientation val="minMax"/>
        </c:scaling>
        <c:delete val="1"/>
        <c:axPos val="b"/>
        <c:numFmt formatCode="General" sourceLinked="1"/>
        <c:majorTickMark val="out"/>
        <c:minorTickMark val="none"/>
        <c:tickLblPos val="nextTo"/>
        <c:crossAx val="1555795920"/>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it-IT"/>
    </a:p>
  </c:tx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5"/>
          <c:order val="0"/>
          <c:tx>
            <c:strRef>
              <c:f>'Results&amp;ScenariosDRT4'!$J$10</c:f>
              <c:strCache>
                <c:ptCount val="1"/>
                <c:pt idx="0">
                  <c:v>Load factor</c:v>
                </c:pt>
              </c:strCache>
            </c:strRef>
          </c:tx>
          <c:spPr>
            <a:solidFill>
              <a:schemeClr val="accent6"/>
            </a:solidFill>
            <a:ln>
              <a:noFill/>
            </a:ln>
            <a:effectLst/>
          </c:spPr>
          <c:invertIfNegative val="0"/>
          <c:cat>
            <c:strRef>
              <c:f>'Results&amp;ScenariosDRT4'!$L$4:$P$4</c:f>
              <c:strCache>
                <c:ptCount val="5"/>
                <c:pt idx="0">
                  <c:v>PT</c:v>
                </c:pt>
                <c:pt idx="1">
                  <c:v>DRT1</c:v>
                </c:pt>
                <c:pt idx="2">
                  <c:v>DRT2 </c:v>
                </c:pt>
                <c:pt idx="3">
                  <c:v>DRT3</c:v>
                </c:pt>
                <c:pt idx="4">
                  <c:v>DRT4</c:v>
                </c:pt>
              </c:strCache>
            </c:strRef>
          </c:cat>
          <c:val>
            <c:numRef>
              <c:f>'Results&amp;ScenariosDRT4'!$L$10:$P$10</c:f>
              <c:numCache>
                <c:formatCode>_(* #,##0.00_);_(* \(#,##0.00\);_(* "-"??_);_(@_)</c:formatCode>
                <c:ptCount val="5"/>
                <c:pt idx="0">
                  <c:v>0</c:v>
                </c:pt>
                <c:pt idx="1">
                  <c:v>0</c:v>
                </c:pt>
                <c:pt idx="2">
                  <c:v>0</c:v>
                </c:pt>
                <c:pt idx="3">
                  <c:v>0</c:v>
                </c:pt>
                <c:pt idx="4">
                  <c:v>0</c:v>
                </c:pt>
              </c:numCache>
            </c:numRef>
          </c:val>
          <c:extLst>
            <c:ext xmlns:c16="http://schemas.microsoft.com/office/drawing/2014/chart" uri="{C3380CC4-5D6E-409C-BE32-E72D297353CC}">
              <c16:uniqueId val="{00000000-C32C-4DE9-83D9-2AE669DE0D10}"/>
            </c:ext>
          </c:extLst>
        </c:ser>
        <c:dLbls>
          <c:showLegendKey val="0"/>
          <c:showVal val="0"/>
          <c:showCatName val="0"/>
          <c:showSerName val="0"/>
          <c:showPercent val="0"/>
          <c:showBubbleSize val="0"/>
        </c:dLbls>
        <c:gapWidth val="219"/>
        <c:overlap val="-27"/>
        <c:axId val="551783392"/>
        <c:axId val="551782432"/>
      </c:barChart>
      <c:catAx>
        <c:axId val="5517833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crossAx val="551782432"/>
        <c:crosses val="autoZero"/>
        <c:auto val="1"/>
        <c:lblAlgn val="ctr"/>
        <c:lblOffset val="100"/>
        <c:noMultiLvlLbl val="0"/>
      </c:catAx>
      <c:valAx>
        <c:axId val="551782432"/>
        <c:scaling>
          <c:orientation val="minMax"/>
        </c:scaling>
        <c:delete val="0"/>
        <c:axPos val="l"/>
        <c:majorGridlines>
          <c:spPr>
            <a:ln w="9525" cap="flat" cmpd="sng" algn="ctr">
              <a:solidFill>
                <a:schemeClr val="tx1">
                  <a:lumMod val="15000"/>
                  <a:lumOff val="85000"/>
                </a:schemeClr>
              </a:solidFill>
              <a:round/>
            </a:ln>
            <a:effectLst/>
          </c:spPr>
        </c:majorGridlines>
        <c:numFmt formatCode="_(* #,##0.00_);_(* \(#,##0.0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crossAx val="55178339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it-IT"/>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1"/>
          <c:order val="0"/>
          <c:tx>
            <c:strRef>
              <c:f>'Results&amp;ScenariosPT'!$J$15</c:f>
              <c:strCache>
                <c:ptCount val="1"/>
                <c:pt idx="0">
                  <c:v>Cost/km</c:v>
                </c:pt>
              </c:strCache>
            </c:strRef>
          </c:tx>
          <c:spPr>
            <a:solidFill>
              <a:schemeClr val="accent2"/>
            </a:solidFill>
            <a:ln>
              <a:noFill/>
            </a:ln>
            <a:effectLst/>
          </c:spPr>
          <c:invertIfNegative val="0"/>
          <c:cat>
            <c:strRef>
              <c:f>'Results&amp;ScenariosPT'!$L$13:$P$13</c:f>
              <c:strCache>
                <c:ptCount val="5"/>
                <c:pt idx="0">
                  <c:v>PT</c:v>
                </c:pt>
                <c:pt idx="1">
                  <c:v>DRT1</c:v>
                </c:pt>
                <c:pt idx="2">
                  <c:v>DRT2 </c:v>
                </c:pt>
                <c:pt idx="3">
                  <c:v>DRT3</c:v>
                </c:pt>
                <c:pt idx="4">
                  <c:v>DRT4</c:v>
                </c:pt>
              </c:strCache>
            </c:strRef>
          </c:cat>
          <c:val>
            <c:numRef>
              <c:f>'Results&amp;ScenariosPT'!$L$15:$P$15</c:f>
              <c:numCache>
                <c:formatCode>_("€"* #,##0.00_);_("€"* \(#,##0.00\);_("€"* "-"??_);_(@_)</c:formatCode>
                <c:ptCount val="5"/>
                <c:pt idx="0">
                  <c:v>0</c:v>
                </c:pt>
                <c:pt idx="1">
                  <c:v>0</c:v>
                </c:pt>
                <c:pt idx="2">
                  <c:v>0</c:v>
                </c:pt>
                <c:pt idx="3">
                  <c:v>0</c:v>
                </c:pt>
                <c:pt idx="4">
                  <c:v>0</c:v>
                </c:pt>
              </c:numCache>
            </c:numRef>
          </c:val>
          <c:extLst>
            <c:ext xmlns:c16="http://schemas.microsoft.com/office/drawing/2014/chart" uri="{C3380CC4-5D6E-409C-BE32-E72D297353CC}">
              <c16:uniqueId val="{00000000-20EF-4162-A841-27A07DE5D2C6}"/>
            </c:ext>
          </c:extLst>
        </c:ser>
        <c:ser>
          <c:idx val="4"/>
          <c:order val="1"/>
          <c:tx>
            <c:strRef>
              <c:f>'Results&amp;ScenariosPT'!$J$18</c:f>
              <c:strCache>
                <c:ptCount val="1"/>
                <c:pt idx="0">
                  <c:v>Public contribution per km</c:v>
                </c:pt>
              </c:strCache>
            </c:strRef>
          </c:tx>
          <c:spPr>
            <a:solidFill>
              <a:schemeClr val="accent5"/>
            </a:solidFill>
            <a:ln>
              <a:noFill/>
            </a:ln>
            <a:effectLst/>
          </c:spPr>
          <c:invertIfNegative val="0"/>
          <c:cat>
            <c:strRef>
              <c:f>'Results&amp;ScenariosPT'!$L$13:$P$13</c:f>
              <c:strCache>
                <c:ptCount val="5"/>
                <c:pt idx="0">
                  <c:v>PT</c:v>
                </c:pt>
                <c:pt idx="1">
                  <c:v>DRT1</c:v>
                </c:pt>
                <c:pt idx="2">
                  <c:v>DRT2 </c:v>
                </c:pt>
                <c:pt idx="3">
                  <c:v>DRT3</c:v>
                </c:pt>
                <c:pt idx="4">
                  <c:v>DRT4</c:v>
                </c:pt>
              </c:strCache>
            </c:strRef>
          </c:cat>
          <c:val>
            <c:numRef>
              <c:f>'Results&amp;ScenariosPT'!$L$18:$P$18</c:f>
              <c:numCache>
                <c:formatCode>_("€"* #,##0.00_);_("€"* \(#,##0.00\);_("€"* "-"??_);_(@_)</c:formatCode>
                <c:ptCount val="5"/>
                <c:pt idx="0">
                  <c:v>0</c:v>
                </c:pt>
                <c:pt idx="1">
                  <c:v>0</c:v>
                </c:pt>
                <c:pt idx="2">
                  <c:v>0</c:v>
                </c:pt>
                <c:pt idx="3">
                  <c:v>0</c:v>
                </c:pt>
                <c:pt idx="4">
                  <c:v>0</c:v>
                </c:pt>
              </c:numCache>
            </c:numRef>
          </c:val>
          <c:extLst>
            <c:ext xmlns:c16="http://schemas.microsoft.com/office/drawing/2014/chart" uri="{C3380CC4-5D6E-409C-BE32-E72D297353CC}">
              <c16:uniqueId val="{00000001-20EF-4162-A841-27A07DE5D2C6}"/>
            </c:ext>
          </c:extLst>
        </c:ser>
        <c:dLbls>
          <c:showLegendKey val="0"/>
          <c:showVal val="0"/>
          <c:showCatName val="0"/>
          <c:showSerName val="0"/>
          <c:showPercent val="0"/>
          <c:showBubbleSize val="0"/>
        </c:dLbls>
        <c:gapWidth val="219"/>
        <c:axId val="1555794480"/>
        <c:axId val="1555793040"/>
      </c:barChart>
      <c:lineChart>
        <c:grouping val="standard"/>
        <c:varyColors val="0"/>
        <c:ser>
          <c:idx val="5"/>
          <c:order val="2"/>
          <c:tx>
            <c:strRef>
              <c:f>'Results&amp;ScenariosPT'!$J$19:$J$19</c:f>
              <c:strCache>
                <c:ptCount val="1"/>
                <c:pt idx="0">
                  <c:v>Revenues/costs ratio</c:v>
                </c:pt>
              </c:strCache>
            </c:strRef>
          </c:tx>
          <c:spPr>
            <a:ln w="28575" cap="rnd">
              <a:solidFill>
                <a:schemeClr val="accent6"/>
              </a:solidFill>
              <a:round/>
            </a:ln>
            <a:effectLst/>
          </c:spPr>
          <c:marker>
            <c:symbol val="none"/>
          </c:marker>
          <c:cat>
            <c:strRef>
              <c:f>'Results&amp;ScenariosPT'!$L$13:$P$13</c:f>
              <c:strCache>
                <c:ptCount val="5"/>
                <c:pt idx="0">
                  <c:v>PT</c:v>
                </c:pt>
                <c:pt idx="1">
                  <c:v>DRT1</c:v>
                </c:pt>
                <c:pt idx="2">
                  <c:v>DRT2 </c:v>
                </c:pt>
                <c:pt idx="3">
                  <c:v>DRT3</c:v>
                </c:pt>
                <c:pt idx="4">
                  <c:v>DRT4</c:v>
                </c:pt>
              </c:strCache>
            </c:strRef>
          </c:cat>
          <c:val>
            <c:numRef>
              <c:f>'Results&amp;ScenariosPT'!$L$19:$P$19</c:f>
              <c:numCache>
                <c:formatCode>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2-20EF-4162-A841-27A07DE5D2C6}"/>
            </c:ext>
          </c:extLst>
        </c:ser>
        <c:dLbls>
          <c:showLegendKey val="0"/>
          <c:showVal val="0"/>
          <c:showCatName val="0"/>
          <c:showSerName val="0"/>
          <c:showPercent val="0"/>
          <c:showBubbleSize val="0"/>
        </c:dLbls>
        <c:marker val="1"/>
        <c:smooth val="0"/>
        <c:axId val="1555783920"/>
        <c:axId val="1555795920"/>
      </c:lineChart>
      <c:catAx>
        <c:axId val="15557944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crossAx val="1555793040"/>
        <c:crosses val="autoZero"/>
        <c:auto val="1"/>
        <c:lblAlgn val="ctr"/>
        <c:lblOffset val="100"/>
        <c:noMultiLvlLbl val="0"/>
      </c:catAx>
      <c:valAx>
        <c:axId val="1555793040"/>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_(&quot;€&quot;* #,##0.00_);_(&quot;€&quot;* \(#,##0.0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crossAx val="1555794480"/>
        <c:crosses val="autoZero"/>
        <c:crossBetween val="between"/>
      </c:valAx>
      <c:valAx>
        <c:axId val="1555795920"/>
        <c:scaling>
          <c:orientation val="minMax"/>
        </c:scaling>
        <c:delete val="0"/>
        <c:axPos val="r"/>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crossAx val="1555783920"/>
        <c:crosses val="max"/>
        <c:crossBetween val="between"/>
        <c:majorUnit val="1.0000000000000002E-2"/>
        <c:minorUnit val="5.000000000000001E-3"/>
      </c:valAx>
      <c:catAx>
        <c:axId val="1555783920"/>
        <c:scaling>
          <c:orientation val="minMax"/>
        </c:scaling>
        <c:delete val="1"/>
        <c:axPos val="b"/>
        <c:numFmt formatCode="General" sourceLinked="1"/>
        <c:majorTickMark val="out"/>
        <c:minorTickMark val="none"/>
        <c:tickLblPos val="nextTo"/>
        <c:crossAx val="1555795920"/>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it-IT"/>
    </a:p>
  </c:tx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1"/>
          <c:order val="0"/>
          <c:tx>
            <c:strRef>
              <c:f>'Results&amp;ScenariosDRT4'!$J$15</c:f>
              <c:strCache>
                <c:ptCount val="1"/>
                <c:pt idx="0">
                  <c:v>Cost/km</c:v>
                </c:pt>
              </c:strCache>
            </c:strRef>
          </c:tx>
          <c:spPr>
            <a:solidFill>
              <a:schemeClr val="accent2"/>
            </a:solidFill>
            <a:ln>
              <a:noFill/>
            </a:ln>
            <a:effectLst/>
          </c:spPr>
          <c:invertIfNegative val="0"/>
          <c:cat>
            <c:strRef>
              <c:f>'Results&amp;ScenariosDRT4'!$L$13:$P$13</c:f>
              <c:strCache>
                <c:ptCount val="5"/>
                <c:pt idx="0">
                  <c:v>PT</c:v>
                </c:pt>
                <c:pt idx="1">
                  <c:v>DRT1</c:v>
                </c:pt>
                <c:pt idx="2">
                  <c:v>DRT2 </c:v>
                </c:pt>
                <c:pt idx="3">
                  <c:v>DRT3</c:v>
                </c:pt>
                <c:pt idx="4">
                  <c:v>DRT4</c:v>
                </c:pt>
              </c:strCache>
            </c:strRef>
          </c:cat>
          <c:val>
            <c:numRef>
              <c:f>'Results&amp;ScenariosDRT4'!$L$15:$P$15</c:f>
              <c:numCache>
                <c:formatCode>_("€"* #,##0.00_);_("€"* \(#,##0.00\);_("€"* "-"??_);_(@_)</c:formatCode>
                <c:ptCount val="5"/>
                <c:pt idx="0">
                  <c:v>0</c:v>
                </c:pt>
                <c:pt idx="1">
                  <c:v>0</c:v>
                </c:pt>
                <c:pt idx="2">
                  <c:v>0</c:v>
                </c:pt>
                <c:pt idx="3">
                  <c:v>0</c:v>
                </c:pt>
                <c:pt idx="4">
                  <c:v>0</c:v>
                </c:pt>
              </c:numCache>
            </c:numRef>
          </c:val>
          <c:extLst>
            <c:ext xmlns:c16="http://schemas.microsoft.com/office/drawing/2014/chart" uri="{C3380CC4-5D6E-409C-BE32-E72D297353CC}">
              <c16:uniqueId val="{00000000-60BC-4CF7-8877-0849E66D3D3F}"/>
            </c:ext>
          </c:extLst>
        </c:ser>
        <c:ser>
          <c:idx val="4"/>
          <c:order val="1"/>
          <c:tx>
            <c:strRef>
              <c:f>'Results&amp;ScenariosDRT4'!$J$18</c:f>
              <c:strCache>
                <c:ptCount val="1"/>
                <c:pt idx="0">
                  <c:v>Public contribution per km</c:v>
                </c:pt>
              </c:strCache>
            </c:strRef>
          </c:tx>
          <c:spPr>
            <a:solidFill>
              <a:schemeClr val="accent5"/>
            </a:solidFill>
            <a:ln>
              <a:noFill/>
            </a:ln>
            <a:effectLst/>
          </c:spPr>
          <c:invertIfNegative val="0"/>
          <c:cat>
            <c:strRef>
              <c:f>'Results&amp;ScenariosDRT4'!$L$13:$P$13</c:f>
              <c:strCache>
                <c:ptCount val="5"/>
                <c:pt idx="0">
                  <c:v>PT</c:v>
                </c:pt>
                <c:pt idx="1">
                  <c:v>DRT1</c:v>
                </c:pt>
                <c:pt idx="2">
                  <c:v>DRT2 </c:v>
                </c:pt>
                <c:pt idx="3">
                  <c:v>DRT3</c:v>
                </c:pt>
                <c:pt idx="4">
                  <c:v>DRT4</c:v>
                </c:pt>
              </c:strCache>
            </c:strRef>
          </c:cat>
          <c:val>
            <c:numRef>
              <c:f>'Results&amp;ScenariosDRT4'!$L$18:$P$18</c:f>
              <c:numCache>
                <c:formatCode>_("€"* #,##0.00_);_("€"* \(#,##0.00\);_("€"* "-"??_);_(@_)</c:formatCode>
                <c:ptCount val="5"/>
                <c:pt idx="0">
                  <c:v>0</c:v>
                </c:pt>
                <c:pt idx="1">
                  <c:v>0</c:v>
                </c:pt>
                <c:pt idx="2">
                  <c:v>0</c:v>
                </c:pt>
                <c:pt idx="3">
                  <c:v>0</c:v>
                </c:pt>
                <c:pt idx="4">
                  <c:v>0</c:v>
                </c:pt>
              </c:numCache>
            </c:numRef>
          </c:val>
          <c:extLst>
            <c:ext xmlns:c16="http://schemas.microsoft.com/office/drawing/2014/chart" uri="{C3380CC4-5D6E-409C-BE32-E72D297353CC}">
              <c16:uniqueId val="{00000001-60BC-4CF7-8877-0849E66D3D3F}"/>
            </c:ext>
          </c:extLst>
        </c:ser>
        <c:dLbls>
          <c:showLegendKey val="0"/>
          <c:showVal val="0"/>
          <c:showCatName val="0"/>
          <c:showSerName val="0"/>
          <c:showPercent val="0"/>
          <c:showBubbleSize val="0"/>
        </c:dLbls>
        <c:gapWidth val="219"/>
        <c:axId val="1555794480"/>
        <c:axId val="1555793040"/>
      </c:barChart>
      <c:lineChart>
        <c:grouping val="standard"/>
        <c:varyColors val="0"/>
        <c:ser>
          <c:idx val="5"/>
          <c:order val="2"/>
          <c:tx>
            <c:strRef>
              <c:f>'Results&amp;ScenariosDRT4'!$J$19</c:f>
              <c:strCache>
                <c:ptCount val="1"/>
                <c:pt idx="0">
                  <c:v>Revenues/costs ratio</c:v>
                </c:pt>
              </c:strCache>
            </c:strRef>
          </c:tx>
          <c:spPr>
            <a:ln w="28575" cap="rnd">
              <a:solidFill>
                <a:schemeClr val="accent6"/>
              </a:solidFill>
              <a:round/>
            </a:ln>
            <a:effectLst/>
          </c:spPr>
          <c:marker>
            <c:symbol val="none"/>
          </c:marker>
          <c:cat>
            <c:strRef>
              <c:f>'Results&amp;ScenariosDRT4'!$L$13:$P$13</c:f>
              <c:strCache>
                <c:ptCount val="5"/>
                <c:pt idx="0">
                  <c:v>PT</c:v>
                </c:pt>
                <c:pt idx="1">
                  <c:v>DRT1</c:v>
                </c:pt>
                <c:pt idx="2">
                  <c:v>DRT2 </c:v>
                </c:pt>
                <c:pt idx="3">
                  <c:v>DRT3</c:v>
                </c:pt>
                <c:pt idx="4">
                  <c:v>DRT4</c:v>
                </c:pt>
              </c:strCache>
            </c:strRef>
          </c:cat>
          <c:val>
            <c:numRef>
              <c:f>'Results&amp;ScenariosDRT4'!$L$19:$P$19</c:f>
              <c:numCache>
                <c:formatCode>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2-60BC-4CF7-8877-0849E66D3D3F}"/>
            </c:ext>
          </c:extLst>
        </c:ser>
        <c:dLbls>
          <c:showLegendKey val="0"/>
          <c:showVal val="0"/>
          <c:showCatName val="0"/>
          <c:showSerName val="0"/>
          <c:showPercent val="0"/>
          <c:showBubbleSize val="0"/>
        </c:dLbls>
        <c:marker val="1"/>
        <c:smooth val="0"/>
        <c:axId val="1555783920"/>
        <c:axId val="1555795920"/>
      </c:lineChart>
      <c:catAx>
        <c:axId val="15557944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crossAx val="1555793040"/>
        <c:crosses val="autoZero"/>
        <c:auto val="1"/>
        <c:lblAlgn val="ctr"/>
        <c:lblOffset val="100"/>
        <c:noMultiLvlLbl val="0"/>
      </c:catAx>
      <c:valAx>
        <c:axId val="1555793040"/>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_(&quot;€&quot;* #,##0.00_);_(&quot;€&quot;* \(#,##0.0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crossAx val="1555794480"/>
        <c:crosses val="autoZero"/>
        <c:crossBetween val="between"/>
      </c:valAx>
      <c:valAx>
        <c:axId val="1555795920"/>
        <c:scaling>
          <c:orientation val="minMax"/>
        </c:scaling>
        <c:delete val="0"/>
        <c:axPos val="r"/>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crossAx val="1555783920"/>
        <c:crosses val="max"/>
        <c:crossBetween val="between"/>
        <c:majorUnit val="1.0000000000000002E-2"/>
        <c:minorUnit val="5.000000000000001E-3"/>
      </c:valAx>
      <c:catAx>
        <c:axId val="1555783920"/>
        <c:scaling>
          <c:orientation val="minMax"/>
        </c:scaling>
        <c:delete val="1"/>
        <c:axPos val="b"/>
        <c:numFmt formatCode="General" sourceLinked="1"/>
        <c:majorTickMark val="out"/>
        <c:minorTickMark val="none"/>
        <c:tickLblPos val="nextTo"/>
        <c:crossAx val="1555795920"/>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it-IT"/>
    </a:p>
  </c:txPr>
  <c:printSettings>
    <c:headerFooter/>
    <c:pageMargins b="0.75" l="0.7" r="0.7" t="0.75"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5"/>
          <c:order val="0"/>
          <c:tx>
            <c:strRef>
              <c:f>'Results&amp;ScenariosDRT4'!$R$10</c:f>
              <c:strCache>
                <c:ptCount val="1"/>
                <c:pt idx="0">
                  <c:v>Load factor</c:v>
                </c:pt>
              </c:strCache>
            </c:strRef>
          </c:tx>
          <c:spPr>
            <a:solidFill>
              <a:schemeClr val="accent6"/>
            </a:solidFill>
            <a:ln>
              <a:noFill/>
            </a:ln>
            <a:effectLst/>
          </c:spPr>
          <c:invertIfNegative val="0"/>
          <c:cat>
            <c:strRef>
              <c:f>'Results&amp;ScenariosDRT4'!$T$4:$X$4</c:f>
              <c:strCache>
                <c:ptCount val="5"/>
                <c:pt idx="0">
                  <c:v>PT</c:v>
                </c:pt>
                <c:pt idx="1">
                  <c:v>DRT1</c:v>
                </c:pt>
                <c:pt idx="2">
                  <c:v>DRT2 </c:v>
                </c:pt>
                <c:pt idx="3">
                  <c:v>DRT3</c:v>
                </c:pt>
                <c:pt idx="4">
                  <c:v>DRT4</c:v>
                </c:pt>
              </c:strCache>
            </c:strRef>
          </c:cat>
          <c:val>
            <c:numRef>
              <c:f>'Results&amp;ScenariosDRT4'!$T$10:$X$10</c:f>
              <c:numCache>
                <c:formatCode>_(* #,##0.00_);_(* \(#,##0.00\);_(* "-"??_);_(@_)</c:formatCode>
                <c:ptCount val="5"/>
                <c:pt idx="0">
                  <c:v>0</c:v>
                </c:pt>
                <c:pt idx="1">
                  <c:v>0</c:v>
                </c:pt>
                <c:pt idx="2">
                  <c:v>0</c:v>
                </c:pt>
                <c:pt idx="3">
                  <c:v>0</c:v>
                </c:pt>
                <c:pt idx="4">
                  <c:v>0</c:v>
                </c:pt>
              </c:numCache>
            </c:numRef>
          </c:val>
          <c:extLst>
            <c:ext xmlns:c16="http://schemas.microsoft.com/office/drawing/2014/chart" uri="{C3380CC4-5D6E-409C-BE32-E72D297353CC}">
              <c16:uniqueId val="{00000000-F7EF-425E-9D91-96DDD0CAA222}"/>
            </c:ext>
          </c:extLst>
        </c:ser>
        <c:dLbls>
          <c:showLegendKey val="0"/>
          <c:showVal val="0"/>
          <c:showCatName val="0"/>
          <c:showSerName val="0"/>
          <c:showPercent val="0"/>
          <c:showBubbleSize val="0"/>
        </c:dLbls>
        <c:gapWidth val="219"/>
        <c:overlap val="-27"/>
        <c:axId val="551783392"/>
        <c:axId val="551782432"/>
      </c:barChart>
      <c:catAx>
        <c:axId val="5517833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crossAx val="551782432"/>
        <c:crosses val="autoZero"/>
        <c:auto val="1"/>
        <c:lblAlgn val="ctr"/>
        <c:lblOffset val="100"/>
        <c:noMultiLvlLbl val="0"/>
      </c:catAx>
      <c:valAx>
        <c:axId val="551782432"/>
        <c:scaling>
          <c:orientation val="minMax"/>
        </c:scaling>
        <c:delete val="0"/>
        <c:axPos val="l"/>
        <c:majorGridlines>
          <c:spPr>
            <a:ln w="9525" cap="flat" cmpd="sng" algn="ctr">
              <a:solidFill>
                <a:schemeClr val="tx1">
                  <a:lumMod val="15000"/>
                  <a:lumOff val="85000"/>
                </a:schemeClr>
              </a:solidFill>
              <a:round/>
            </a:ln>
            <a:effectLst/>
          </c:spPr>
        </c:majorGridlines>
        <c:numFmt formatCode="_(* #,##0.00_);_(* \(#,##0.0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crossAx val="55178339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it-IT"/>
    </a:p>
  </c:txPr>
  <c:printSettings>
    <c:headerFooter/>
    <c:pageMargins b="0.75" l="0.7" r="0.7" t="0.75" header="0.3" footer="0.3"/>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1"/>
          <c:order val="0"/>
          <c:tx>
            <c:strRef>
              <c:f>'Results&amp;ScenariosDRT4'!$R$15</c:f>
              <c:strCache>
                <c:ptCount val="1"/>
                <c:pt idx="0">
                  <c:v>Cost/km</c:v>
                </c:pt>
              </c:strCache>
            </c:strRef>
          </c:tx>
          <c:spPr>
            <a:solidFill>
              <a:schemeClr val="accent2"/>
            </a:solidFill>
            <a:ln>
              <a:noFill/>
            </a:ln>
            <a:effectLst/>
          </c:spPr>
          <c:invertIfNegative val="0"/>
          <c:cat>
            <c:strRef>
              <c:f>'Results&amp;ScenariosDRT4'!$T$13:$X$13</c:f>
              <c:strCache>
                <c:ptCount val="5"/>
                <c:pt idx="0">
                  <c:v>PT</c:v>
                </c:pt>
                <c:pt idx="1">
                  <c:v>DRT1</c:v>
                </c:pt>
                <c:pt idx="2">
                  <c:v>DRT2 </c:v>
                </c:pt>
                <c:pt idx="3">
                  <c:v>DRT3</c:v>
                </c:pt>
                <c:pt idx="4">
                  <c:v>DRT4</c:v>
                </c:pt>
              </c:strCache>
            </c:strRef>
          </c:cat>
          <c:val>
            <c:numRef>
              <c:f>'Results&amp;ScenariosDRT4'!$T$15:$X$15</c:f>
              <c:numCache>
                <c:formatCode>_("€"* #,##0.00_);_("€"* \(#,##0.00\);_("€"* "-"??_);_(@_)</c:formatCode>
                <c:ptCount val="5"/>
                <c:pt idx="0">
                  <c:v>0</c:v>
                </c:pt>
                <c:pt idx="1">
                  <c:v>0</c:v>
                </c:pt>
                <c:pt idx="2">
                  <c:v>0</c:v>
                </c:pt>
                <c:pt idx="3">
                  <c:v>0</c:v>
                </c:pt>
                <c:pt idx="4">
                  <c:v>0</c:v>
                </c:pt>
              </c:numCache>
            </c:numRef>
          </c:val>
          <c:extLst>
            <c:ext xmlns:c16="http://schemas.microsoft.com/office/drawing/2014/chart" uri="{C3380CC4-5D6E-409C-BE32-E72D297353CC}">
              <c16:uniqueId val="{00000000-2DF7-46B4-BE93-2521845517C1}"/>
            </c:ext>
          </c:extLst>
        </c:ser>
        <c:ser>
          <c:idx val="4"/>
          <c:order val="1"/>
          <c:tx>
            <c:strRef>
              <c:f>'Results&amp;ScenariosDRT4'!$R$18</c:f>
              <c:strCache>
                <c:ptCount val="1"/>
                <c:pt idx="0">
                  <c:v>Public contribution per km</c:v>
                </c:pt>
              </c:strCache>
            </c:strRef>
          </c:tx>
          <c:spPr>
            <a:solidFill>
              <a:schemeClr val="accent5"/>
            </a:solidFill>
            <a:ln>
              <a:noFill/>
            </a:ln>
            <a:effectLst/>
          </c:spPr>
          <c:invertIfNegative val="0"/>
          <c:cat>
            <c:strRef>
              <c:f>'Results&amp;ScenariosDRT4'!$T$13:$X$13</c:f>
              <c:strCache>
                <c:ptCount val="5"/>
                <c:pt idx="0">
                  <c:v>PT</c:v>
                </c:pt>
                <c:pt idx="1">
                  <c:v>DRT1</c:v>
                </c:pt>
                <c:pt idx="2">
                  <c:v>DRT2 </c:v>
                </c:pt>
                <c:pt idx="3">
                  <c:v>DRT3</c:v>
                </c:pt>
                <c:pt idx="4">
                  <c:v>DRT4</c:v>
                </c:pt>
              </c:strCache>
            </c:strRef>
          </c:cat>
          <c:val>
            <c:numRef>
              <c:f>'Results&amp;ScenariosDRT4'!$T$18:$X$18</c:f>
              <c:numCache>
                <c:formatCode>_("€"* #,##0.00_);_("€"* \(#,##0.00\);_("€"* "-"??_);_(@_)</c:formatCode>
                <c:ptCount val="5"/>
                <c:pt idx="0">
                  <c:v>0</c:v>
                </c:pt>
                <c:pt idx="1">
                  <c:v>0</c:v>
                </c:pt>
                <c:pt idx="2">
                  <c:v>0</c:v>
                </c:pt>
                <c:pt idx="3">
                  <c:v>0</c:v>
                </c:pt>
                <c:pt idx="4">
                  <c:v>0</c:v>
                </c:pt>
              </c:numCache>
            </c:numRef>
          </c:val>
          <c:extLst>
            <c:ext xmlns:c16="http://schemas.microsoft.com/office/drawing/2014/chart" uri="{C3380CC4-5D6E-409C-BE32-E72D297353CC}">
              <c16:uniqueId val="{00000001-2DF7-46B4-BE93-2521845517C1}"/>
            </c:ext>
          </c:extLst>
        </c:ser>
        <c:dLbls>
          <c:showLegendKey val="0"/>
          <c:showVal val="0"/>
          <c:showCatName val="0"/>
          <c:showSerName val="0"/>
          <c:showPercent val="0"/>
          <c:showBubbleSize val="0"/>
        </c:dLbls>
        <c:gapWidth val="219"/>
        <c:axId val="1555794480"/>
        <c:axId val="1555793040"/>
      </c:barChart>
      <c:lineChart>
        <c:grouping val="standard"/>
        <c:varyColors val="0"/>
        <c:ser>
          <c:idx val="5"/>
          <c:order val="2"/>
          <c:tx>
            <c:strRef>
              <c:f>'Results&amp;ScenariosDRT4'!$R$19</c:f>
              <c:strCache>
                <c:ptCount val="1"/>
                <c:pt idx="0">
                  <c:v>Revenues/costs ratio</c:v>
                </c:pt>
              </c:strCache>
            </c:strRef>
          </c:tx>
          <c:spPr>
            <a:ln w="28575" cap="rnd">
              <a:solidFill>
                <a:schemeClr val="accent6"/>
              </a:solidFill>
              <a:round/>
            </a:ln>
            <a:effectLst/>
          </c:spPr>
          <c:marker>
            <c:symbol val="none"/>
          </c:marker>
          <c:cat>
            <c:strRef>
              <c:f>'Results&amp;ScenariosDRT4'!$T$13:$X$13</c:f>
              <c:strCache>
                <c:ptCount val="5"/>
                <c:pt idx="0">
                  <c:v>PT</c:v>
                </c:pt>
                <c:pt idx="1">
                  <c:v>DRT1</c:v>
                </c:pt>
                <c:pt idx="2">
                  <c:v>DRT2 </c:v>
                </c:pt>
                <c:pt idx="3">
                  <c:v>DRT3</c:v>
                </c:pt>
                <c:pt idx="4">
                  <c:v>DRT4</c:v>
                </c:pt>
              </c:strCache>
            </c:strRef>
          </c:cat>
          <c:val>
            <c:numRef>
              <c:f>'Results&amp;ScenariosDRT4'!$T$19:$X$19</c:f>
              <c:numCache>
                <c:formatCode>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2-2DF7-46B4-BE93-2521845517C1}"/>
            </c:ext>
          </c:extLst>
        </c:ser>
        <c:dLbls>
          <c:showLegendKey val="0"/>
          <c:showVal val="0"/>
          <c:showCatName val="0"/>
          <c:showSerName val="0"/>
          <c:showPercent val="0"/>
          <c:showBubbleSize val="0"/>
        </c:dLbls>
        <c:marker val="1"/>
        <c:smooth val="0"/>
        <c:axId val="1555783920"/>
        <c:axId val="1555795920"/>
      </c:lineChart>
      <c:catAx>
        <c:axId val="15557944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crossAx val="1555793040"/>
        <c:crosses val="autoZero"/>
        <c:auto val="1"/>
        <c:lblAlgn val="ctr"/>
        <c:lblOffset val="100"/>
        <c:noMultiLvlLbl val="0"/>
      </c:catAx>
      <c:valAx>
        <c:axId val="1555793040"/>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_(&quot;€&quot;* #,##0.00_);_(&quot;€&quot;* \(#,##0.0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crossAx val="1555794480"/>
        <c:crosses val="autoZero"/>
        <c:crossBetween val="between"/>
      </c:valAx>
      <c:valAx>
        <c:axId val="1555795920"/>
        <c:scaling>
          <c:orientation val="minMax"/>
        </c:scaling>
        <c:delete val="0"/>
        <c:axPos val="r"/>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crossAx val="1555783920"/>
        <c:crosses val="max"/>
        <c:crossBetween val="between"/>
        <c:majorUnit val="1.0000000000000002E-2"/>
        <c:minorUnit val="5.000000000000001E-3"/>
      </c:valAx>
      <c:catAx>
        <c:axId val="1555783920"/>
        <c:scaling>
          <c:orientation val="minMax"/>
        </c:scaling>
        <c:delete val="1"/>
        <c:axPos val="b"/>
        <c:numFmt formatCode="General" sourceLinked="1"/>
        <c:majorTickMark val="out"/>
        <c:minorTickMark val="none"/>
        <c:tickLblPos val="nextTo"/>
        <c:crossAx val="1555795920"/>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it-IT"/>
    </a:p>
  </c:txPr>
  <c:printSettings>
    <c:headerFooter/>
    <c:pageMargins b="0.75" l="0.7" r="0.7" t="0.75" header="0.3" footer="0.3"/>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5"/>
          <c:order val="0"/>
          <c:tx>
            <c:strRef>
              <c:f>'Results&amp;ScenariosDRT4'!$B$48</c:f>
              <c:strCache>
                <c:ptCount val="1"/>
                <c:pt idx="0">
                  <c:v>Funding GAP/Surplus</c:v>
                </c:pt>
              </c:strCache>
            </c:strRef>
          </c:tx>
          <c:spPr>
            <a:solidFill>
              <a:schemeClr val="tx2">
                <a:lumMod val="50000"/>
                <a:lumOff val="50000"/>
              </a:schemeClr>
            </a:solidFill>
            <a:ln>
              <a:noFill/>
            </a:ln>
            <a:effectLst/>
          </c:spPr>
          <c:invertIfNegative val="0"/>
          <c:cat>
            <c:strRef>
              <c:f>'Results&amp;ScenariosDRT4'!$D$42:$H$42</c:f>
              <c:strCache>
                <c:ptCount val="5"/>
                <c:pt idx="0">
                  <c:v>PT</c:v>
                </c:pt>
                <c:pt idx="1">
                  <c:v>DRT1</c:v>
                </c:pt>
                <c:pt idx="2">
                  <c:v>DRT2 </c:v>
                </c:pt>
                <c:pt idx="3">
                  <c:v>DRT3</c:v>
                </c:pt>
                <c:pt idx="4">
                  <c:v>DRT4</c:v>
                </c:pt>
              </c:strCache>
            </c:strRef>
          </c:cat>
          <c:val>
            <c:numRef>
              <c:f>'Results&amp;ScenariosDRT4'!$D$48:$H$48</c:f>
              <c:numCache>
                <c:formatCode>_("€"* #,##0.00_);_("€"* \(#,##0.00\);_("€"* "-"??_);_(@_)</c:formatCode>
                <c:ptCount val="5"/>
                <c:pt idx="0">
                  <c:v>0</c:v>
                </c:pt>
                <c:pt idx="1">
                  <c:v>0</c:v>
                </c:pt>
                <c:pt idx="2">
                  <c:v>0</c:v>
                </c:pt>
                <c:pt idx="3">
                  <c:v>0</c:v>
                </c:pt>
                <c:pt idx="4">
                  <c:v>0</c:v>
                </c:pt>
              </c:numCache>
            </c:numRef>
          </c:val>
          <c:extLst>
            <c:ext xmlns:c16="http://schemas.microsoft.com/office/drawing/2014/chart" uri="{C3380CC4-5D6E-409C-BE32-E72D297353CC}">
              <c16:uniqueId val="{00000000-A498-4617-BD43-F770EE9B0660}"/>
            </c:ext>
          </c:extLst>
        </c:ser>
        <c:dLbls>
          <c:showLegendKey val="0"/>
          <c:showVal val="0"/>
          <c:showCatName val="0"/>
          <c:showSerName val="0"/>
          <c:showPercent val="0"/>
          <c:showBubbleSize val="0"/>
        </c:dLbls>
        <c:gapWidth val="219"/>
        <c:overlap val="-27"/>
        <c:axId val="1188527856"/>
        <c:axId val="1188531216"/>
      </c:barChart>
      <c:catAx>
        <c:axId val="11885278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crossAx val="1188531216"/>
        <c:crosses val="autoZero"/>
        <c:auto val="1"/>
        <c:lblAlgn val="ctr"/>
        <c:lblOffset val="100"/>
        <c:noMultiLvlLbl val="0"/>
      </c:catAx>
      <c:valAx>
        <c:axId val="1188531216"/>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00_);_(&quot;€&quot;* \(#,##0.0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crossAx val="1188527856"/>
        <c:crosses val="autoZero"/>
        <c:crossBetween val="between"/>
      </c:valAx>
      <c:spPr>
        <a:noFill/>
        <a:ln w="25400">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it-IT"/>
    </a:p>
  </c:txPr>
  <c:printSettings>
    <c:headerFooter/>
    <c:pageMargins b="0.75" l="0.7" r="0.7" t="0.75" header="0.3" footer="0.3"/>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5"/>
          <c:order val="0"/>
          <c:tx>
            <c:strRef>
              <c:f>'Results&amp;ScenariosDRT4'!$J$48</c:f>
              <c:strCache>
                <c:ptCount val="1"/>
                <c:pt idx="0">
                  <c:v>Funding GAP/Surplus</c:v>
                </c:pt>
              </c:strCache>
            </c:strRef>
          </c:tx>
          <c:spPr>
            <a:solidFill>
              <a:schemeClr val="tx2">
                <a:lumMod val="50000"/>
                <a:lumOff val="50000"/>
              </a:schemeClr>
            </a:solidFill>
            <a:ln>
              <a:noFill/>
            </a:ln>
            <a:effectLst/>
          </c:spPr>
          <c:invertIfNegative val="0"/>
          <c:cat>
            <c:strRef>
              <c:f>'Results&amp;ScenariosDRT4'!$L$42:$P$42</c:f>
              <c:strCache>
                <c:ptCount val="5"/>
                <c:pt idx="0">
                  <c:v>PT</c:v>
                </c:pt>
                <c:pt idx="1">
                  <c:v>DRT1</c:v>
                </c:pt>
                <c:pt idx="2">
                  <c:v>DRT2 </c:v>
                </c:pt>
                <c:pt idx="3">
                  <c:v>DRT3</c:v>
                </c:pt>
                <c:pt idx="4">
                  <c:v>DRT4</c:v>
                </c:pt>
              </c:strCache>
            </c:strRef>
          </c:cat>
          <c:val>
            <c:numRef>
              <c:f>'Results&amp;ScenariosDRT4'!$L$48:$P$48</c:f>
              <c:numCache>
                <c:formatCode>_("€"* #,##0.00_);_("€"* \(#,##0.00\);_("€"* "-"??_);_(@_)</c:formatCode>
                <c:ptCount val="5"/>
                <c:pt idx="0">
                  <c:v>0</c:v>
                </c:pt>
                <c:pt idx="1">
                  <c:v>0</c:v>
                </c:pt>
                <c:pt idx="2">
                  <c:v>0</c:v>
                </c:pt>
                <c:pt idx="3">
                  <c:v>0</c:v>
                </c:pt>
                <c:pt idx="4">
                  <c:v>0</c:v>
                </c:pt>
              </c:numCache>
            </c:numRef>
          </c:val>
          <c:extLst>
            <c:ext xmlns:c16="http://schemas.microsoft.com/office/drawing/2014/chart" uri="{C3380CC4-5D6E-409C-BE32-E72D297353CC}">
              <c16:uniqueId val="{00000000-BA03-46AB-9F7D-054DFF405E6F}"/>
            </c:ext>
          </c:extLst>
        </c:ser>
        <c:dLbls>
          <c:showLegendKey val="0"/>
          <c:showVal val="0"/>
          <c:showCatName val="0"/>
          <c:showSerName val="0"/>
          <c:showPercent val="0"/>
          <c:showBubbleSize val="0"/>
        </c:dLbls>
        <c:gapWidth val="219"/>
        <c:overlap val="-27"/>
        <c:axId val="1188527856"/>
        <c:axId val="1188531216"/>
      </c:barChart>
      <c:catAx>
        <c:axId val="11885278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crossAx val="1188531216"/>
        <c:crosses val="autoZero"/>
        <c:auto val="1"/>
        <c:lblAlgn val="ctr"/>
        <c:lblOffset val="100"/>
        <c:noMultiLvlLbl val="0"/>
      </c:catAx>
      <c:valAx>
        <c:axId val="1188531216"/>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00_);_(&quot;€&quot;* \(#,##0.0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crossAx val="118852785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it-IT"/>
    </a:p>
  </c:txPr>
  <c:printSettings>
    <c:headerFooter/>
    <c:pageMargins b="0.75" l="0.7" r="0.7" t="0.75" header="0.3" footer="0.3"/>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5"/>
          <c:order val="0"/>
          <c:tx>
            <c:strRef>
              <c:f>'Results&amp;ScenariosDRT4'!$R$48</c:f>
              <c:strCache>
                <c:ptCount val="1"/>
                <c:pt idx="0">
                  <c:v>Funding GAP/Surplus</c:v>
                </c:pt>
              </c:strCache>
            </c:strRef>
          </c:tx>
          <c:spPr>
            <a:solidFill>
              <a:schemeClr val="tx2">
                <a:lumMod val="50000"/>
                <a:lumOff val="50000"/>
              </a:schemeClr>
            </a:solidFill>
            <a:ln>
              <a:noFill/>
            </a:ln>
            <a:effectLst/>
          </c:spPr>
          <c:invertIfNegative val="0"/>
          <c:cat>
            <c:strRef>
              <c:f>'Results&amp;ScenariosDRT4'!$T$42:$X$42</c:f>
              <c:strCache>
                <c:ptCount val="5"/>
                <c:pt idx="0">
                  <c:v>PT</c:v>
                </c:pt>
                <c:pt idx="1">
                  <c:v>DRT1</c:v>
                </c:pt>
                <c:pt idx="2">
                  <c:v>DRT2 </c:v>
                </c:pt>
                <c:pt idx="3">
                  <c:v>DRT3</c:v>
                </c:pt>
                <c:pt idx="4">
                  <c:v>DRT4</c:v>
                </c:pt>
              </c:strCache>
            </c:strRef>
          </c:cat>
          <c:val>
            <c:numRef>
              <c:f>'Results&amp;ScenariosDRT4'!$T$48:$X$48</c:f>
              <c:numCache>
                <c:formatCode>_("€"* #,##0.00_);_("€"* \(#,##0.00\);_("€"* "-"??_);_(@_)</c:formatCode>
                <c:ptCount val="5"/>
                <c:pt idx="0">
                  <c:v>0</c:v>
                </c:pt>
                <c:pt idx="1">
                  <c:v>0</c:v>
                </c:pt>
                <c:pt idx="2">
                  <c:v>0</c:v>
                </c:pt>
                <c:pt idx="3">
                  <c:v>0</c:v>
                </c:pt>
                <c:pt idx="4">
                  <c:v>0</c:v>
                </c:pt>
              </c:numCache>
            </c:numRef>
          </c:val>
          <c:extLst>
            <c:ext xmlns:c16="http://schemas.microsoft.com/office/drawing/2014/chart" uri="{C3380CC4-5D6E-409C-BE32-E72D297353CC}">
              <c16:uniqueId val="{00000000-BDCC-4F8D-B1B1-FB89395FD190}"/>
            </c:ext>
          </c:extLst>
        </c:ser>
        <c:dLbls>
          <c:showLegendKey val="0"/>
          <c:showVal val="0"/>
          <c:showCatName val="0"/>
          <c:showSerName val="0"/>
          <c:showPercent val="0"/>
          <c:showBubbleSize val="0"/>
        </c:dLbls>
        <c:gapWidth val="219"/>
        <c:overlap val="-27"/>
        <c:axId val="1188527856"/>
        <c:axId val="1188531216"/>
      </c:barChart>
      <c:catAx>
        <c:axId val="11885278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crossAx val="1188531216"/>
        <c:crosses val="autoZero"/>
        <c:auto val="1"/>
        <c:lblAlgn val="ctr"/>
        <c:lblOffset val="100"/>
        <c:noMultiLvlLbl val="0"/>
      </c:catAx>
      <c:valAx>
        <c:axId val="1188531216"/>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00_);_(&quot;€&quot;* \(#,##0.0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crossAx val="118852785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it-IT"/>
    </a:p>
  </c:txPr>
  <c:printSettings>
    <c:headerFooter/>
    <c:pageMargins b="0.75" l="0.7" r="0.7" t="0.75" header="0.3" footer="0.3"/>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sz="1200"/>
              <a:t>Typical</a:t>
            </a:r>
            <a:r>
              <a:rPr lang="en-US" sz="1200" baseline="0"/>
              <a:t> distribution of u</a:t>
            </a:r>
            <a:r>
              <a:rPr lang="en-US" sz="1200"/>
              <a:t>rban trip</a:t>
            </a:r>
            <a:r>
              <a:rPr lang="en-US" sz="1200" baseline="0"/>
              <a:t> distances</a:t>
            </a:r>
            <a:endParaRPr lang="en-US" sz="1200"/>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col"/>
        <c:grouping val="clustered"/>
        <c:varyColors val="0"/>
        <c:ser>
          <c:idx val="0"/>
          <c:order val="0"/>
          <c:tx>
            <c:v>Proportion of trips</c:v>
          </c:tx>
          <c:spPr>
            <a:solidFill>
              <a:schemeClr val="accent2"/>
            </a:solidFill>
            <a:ln>
              <a:noFill/>
            </a:ln>
            <a:effectLst/>
          </c:spPr>
          <c:invertIfNegative val="0"/>
          <c:cat>
            <c:numRef>
              <c:f>Model_TripDistanceDistributions!$A$3:$A$24</c:f>
              <c:numCache>
                <c:formatCode>General</c:formatCode>
                <c:ptCount val="22"/>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numCache>
            </c:numRef>
          </c:cat>
          <c:val>
            <c:numRef>
              <c:f>Model_TripDistanceDistributions!$B$3:$B$24</c:f>
              <c:numCache>
                <c:formatCode>General</c:formatCode>
                <c:ptCount val="22"/>
                <c:pt idx="0">
                  <c:v>0</c:v>
                </c:pt>
                <c:pt idx="1">
                  <c:v>11</c:v>
                </c:pt>
                <c:pt idx="2">
                  <c:v>15</c:v>
                </c:pt>
                <c:pt idx="3">
                  <c:v>14</c:v>
                </c:pt>
                <c:pt idx="4">
                  <c:v>11</c:v>
                </c:pt>
                <c:pt idx="5">
                  <c:v>8</c:v>
                </c:pt>
                <c:pt idx="6">
                  <c:v>5.8</c:v>
                </c:pt>
                <c:pt idx="7">
                  <c:v>4.4000000000000004</c:v>
                </c:pt>
                <c:pt idx="8">
                  <c:v>3.6</c:v>
                </c:pt>
                <c:pt idx="9">
                  <c:v>3.2</c:v>
                </c:pt>
                <c:pt idx="10">
                  <c:v>2.9</c:v>
                </c:pt>
                <c:pt idx="11">
                  <c:v>2.5</c:v>
                </c:pt>
                <c:pt idx="12">
                  <c:v>2.2000000000000002</c:v>
                </c:pt>
                <c:pt idx="13">
                  <c:v>2</c:v>
                </c:pt>
                <c:pt idx="14">
                  <c:v>1.8</c:v>
                </c:pt>
                <c:pt idx="15">
                  <c:v>1.6</c:v>
                </c:pt>
                <c:pt idx="16">
                  <c:v>1.4</c:v>
                </c:pt>
                <c:pt idx="17">
                  <c:v>1.3</c:v>
                </c:pt>
                <c:pt idx="18">
                  <c:v>1.2</c:v>
                </c:pt>
                <c:pt idx="19">
                  <c:v>1.1000000000000001</c:v>
                </c:pt>
                <c:pt idx="20">
                  <c:v>1</c:v>
                </c:pt>
                <c:pt idx="21">
                  <c:v>5</c:v>
                </c:pt>
              </c:numCache>
            </c:numRef>
          </c:val>
          <c:extLst>
            <c:ext xmlns:c16="http://schemas.microsoft.com/office/drawing/2014/chart" uri="{C3380CC4-5D6E-409C-BE32-E72D297353CC}">
              <c16:uniqueId val="{00000000-D355-49B5-923F-207308DF5ED8}"/>
            </c:ext>
          </c:extLst>
        </c:ser>
        <c:dLbls>
          <c:showLegendKey val="0"/>
          <c:showVal val="0"/>
          <c:showCatName val="0"/>
          <c:showSerName val="0"/>
          <c:showPercent val="0"/>
          <c:showBubbleSize val="0"/>
        </c:dLbls>
        <c:gapWidth val="150"/>
        <c:axId val="972929600"/>
        <c:axId val="972628912"/>
      </c:barChart>
      <c:catAx>
        <c:axId val="97292960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a:t>Trip</a:t>
                </a:r>
                <a:r>
                  <a:rPr lang="en-US" baseline="0"/>
                  <a:t> distance (km)</a:t>
                </a:r>
                <a:endParaRPr lang="en-US"/>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972628912"/>
        <c:crosses val="autoZero"/>
        <c:auto val="1"/>
        <c:lblAlgn val="ctr"/>
        <c:lblOffset val="100"/>
        <c:noMultiLvlLbl val="1"/>
      </c:catAx>
      <c:valAx>
        <c:axId val="972628912"/>
        <c:scaling>
          <c:orientation val="minMax"/>
        </c:scaling>
        <c:delete val="0"/>
        <c:axPos val="l"/>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972929600"/>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sz="1150"/>
              <a:t>Typical</a:t>
            </a:r>
            <a:r>
              <a:rPr lang="en-US" sz="1150" baseline="0"/>
              <a:t> distribution of subu</a:t>
            </a:r>
            <a:r>
              <a:rPr lang="en-US" sz="1150"/>
              <a:t>rban trip</a:t>
            </a:r>
            <a:r>
              <a:rPr lang="en-US" sz="1150" baseline="0"/>
              <a:t> distances</a:t>
            </a:r>
            <a:endParaRPr lang="en-US" sz="1150"/>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col"/>
        <c:grouping val="clustered"/>
        <c:varyColors val="0"/>
        <c:ser>
          <c:idx val="0"/>
          <c:order val="0"/>
          <c:tx>
            <c:v>Proportion of trips</c:v>
          </c:tx>
          <c:spPr>
            <a:solidFill>
              <a:schemeClr val="accent1"/>
            </a:solidFill>
            <a:ln>
              <a:noFill/>
            </a:ln>
            <a:effectLst/>
          </c:spPr>
          <c:invertIfNegative val="0"/>
          <c:cat>
            <c:numRef>
              <c:f>Model_TripDistanceDistributions!$E$3:$E$24</c:f>
              <c:numCache>
                <c:formatCode>General</c:formatCode>
                <c:ptCount val="22"/>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numCache>
            </c:numRef>
          </c:cat>
          <c:val>
            <c:numRef>
              <c:f>Model_TripDistanceDistributions!$F$3:$F$24</c:f>
              <c:numCache>
                <c:formatCode>General</c:formatCode>
                <c:ptCount val="22"/>
                <c:pt idx="0">
                  <c:v>0</c:v>
                </c:pt>
                <c:pt idx="1">
                  <c:v>5</c:v>
                </c:pt>
                <c:pt idx="2">
                  <c:v>7</c:v>
                </c:pt>
                <c:pt idx="3">
                  <c:v>9</c:v>
                </c:pt>
                <c:pt idx="4">
                  <c:v>10</c:v>
                </c:pt>
                <c:pt idx="5">
                  <c:v>10</c:v>
                </c:pt>
                <c:pt idx="6">
                  <c:v>10</c:v>
                </c:pt>
                <c:pt idx="7">
                  <c:v>9</c:v>
                </c:pt>
                <c:pt idx="8">
                  <c:v>8</c:v>
                </c:pt>
                <c:pt idx="9">
                  <c:v>5</c:v>
                </c:pt>
                <c:pt idx="10">
                  <c:v>4</c:v>
                </c:pt>
                <c:pt idx="11">
                  <c:v>3</c:v>
                </c:pt>
                <c:pt idx="12">
                  <c:v>2.6</c:v>
                </c:pt>
                <c:pt idx="13">
                  <c:v>2</c:v>
                </c:pt>
                <c:pt idx="14">
                  <c:v>1.8</c:v>
                </c:pt>
                <c:pt idx="15">
                  <c:v>1.7</c:v>
                </c:pt>
                <c:pt idx="16">
                  <c:v>1.6</c:v>
                </c:pt>
                <c:pt idx="17">
                  <c:v>1.5</c:v>
                </c:pt>
                <c:pt idx="18">
                  <c:v>1.4</c:v>
                </c:pt>
                <c:pt idx="19">
                  <c:v>1.1000000000000001</c:v>
                </c:pt>
                <c:pt idx="20">
                  <c:v>1</c:v>
                </c:pt>
                <c:pt idx="21">
                  <c:v>5.3</c:v>
                </c:pt>
              </c:numCache>
            </c:numRef>
          </c:val>
          <c:extLst>
            <c:ext xmlns:c16="http://schemas.microsoft.com/office/drawing/2014/chart" uri="{C3380CC4-5D6E-409C-BE32-E72D297353CC}">
              <c16:uniqueId val="{00000000-304B-4760-AF33-7400F50F5D31}"/>
            </c:ext>
          </c:extLst>
        </c:ser>
        <c:dLbls>
          <c:showLegendKey val="0"/>
          <c:showVal val="0"/>
          <c:showCatName val="0"/>
          <c:showSerName val="0"/>
          <c:showPercent val="0"/>
          <c:showBubbleSize val="0"/>
        </c:dLbls>
        <c:gapWidth val="150"/>
        <c:axId val="972929600"/>
        <c:axId val="972628912"/>
      </c:barChart>
      <c:catAx>
        <c:axId val="97292960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a:t>Trip</a:t>
                </a:r>
                <a:r>
                  <a:rPr lang="en-US" baseline="0"/>
                  <a:t> distance (km)</a:t>
                </a:r>
                <a:endParaRPr lang="en-US"/>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972628912"/>
        <c:crosses val="autoZero"/>
        <c:auto val="1"/>
        <c:lblAlgn val="ctr"/>
        <c:lblOffset val="100"/>
        <c:noMultiLvlLbl val="1"/>
      </c:catAx>
      <c:valAx>
        <c:axId val="972628912"/>
        <c:scaling>
          <c:orientation val="minMax"/>
        </c:scaling>
        <c:delete val="0"/>
        <c:axPos val="l"/>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972929600"/>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sz="1150"/>
              <a:t>Typical</a:t>
            </a:r>
            <a:r>
              <a:rPr lang="en-US" sz="1150" baseline="0"/>
              <a:t> distribution of rural </a:t>
            </a:r>
            <a:r>
              <a:rPr lang="en-US" sz="1150"/>
              <a:t>trip</a:t>
            </a:r>
            <a:r>
              <a:rPr lang="en-US" sz="1150" baseline="0"/>
              <a:t> distances</a:t>
            </a:r>
            <a:endParaRPr lang="en-US" sz="1150"/>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col"/>
        <c:grouping val="clustered"/>
        <c:varyColors val="0"/>
        <c:ser>
          <c:idx val="0"/>
          <c:order val="0"/>
          <c:tx>
            <c:v>Proportion of trips</c:v>
          </c:tx>
          <c:spPr>
            <a:solidFill>
              <a:schemeClr val="accent6"/>
            </a:solidFill>
            <a:ln>
              <a:noFill/>
            </a:ln>
            <a:effectLst/>
          </c:spPr>
          <c:invertIfNegative val="0"/>
          <c:cat>
            <c:numRef>
              <c:f>Model_TripDistanceDistributions!$I$3:$I$24</c:f>
              <c:numCache>
                <c:formatCode>General</c:formatCode>
                <c:ptCount val="22"/>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numCache>
            </c:numRef>
          </c:cat>
          <c:val>
            <c:numRef>
              <c:f>Model_TripDistanceDistributions!$J$3:$J$24</c:f>
              <c:numCache>
                <c:formatCode>General</c:formatCode>
                <c:ptCount val="22"/>
                <c:pt idx="0">
                  <c:v>0</c:v>
                </c:pt>
                <c:pt idx="1">
                  <c:v>2</c:v>
                </c:pt>
                <c:pt idx="2">
                  <c:v>4</c:v>
                </c:pt>
                <c:pt idx="3">
                  <c:v>6</c:v>
                </c:pt>
                <c:pt idx="4">
                  <c:v>7</c:v>
                </c:pt>
                <c:pt idx="5">
                  <c:v>9</c:v>
                </c:pt>
                <c:pt idx="6">
                  <c:v>10</c:v>
                </c:pt>
                <c:pt idx="7">
                  <c:v>9.5</c:v>
                </c:pt>
                <c:pt idx="8">
                  <c:v>8.1999999999999993</c:v>
                </c:pt>
                <c:pt idx="9">
                  <c:v>7.1</c:v>
                </c:pt>
                <c:pt idx="10">
                  <c:v>5.9</c:v>
                </c:pt>
                <c:pt idx="11">
                  <c:v>5</c:v>
                </c:pt>
                <c:pt idx="12">
                  <c:v>4.2</c:v>
                </c:pt>
                <c:pt idx="13">
                  <c:v>3.1</c:v>
                </c:pt>
                <c:pt idx="14">
                  <c:v>2.2000000000000002</c:v>
                </c:pt>
                <c:pt idx="15">
                  <c:v>2</c:v>
                </c:pt>
                <c:pt idx="16">
                  <c:v>1.8</c:v>
                </c:pt>
                <c:pt idx="17">
                  <c:v>1.7</c:v>
                </c:pt>
                <c:pt idx="18">
                  <c:v>1.6</c:v>
                </c:pt>
                <c:pt idx="19">
                  <c:v>1.5</c:v>
                </c:pt>
                <c:pt idx="20">
                  <c:v>1.4</c:v>
                </c:pt>
                <c:pt idx="21">
                  <c:v>6.8</c:v>
                </c:pt>
              </c:numCache>
            </c:numRef>
          </c:val>
          <c:extLst>
            <c:ext xmlns:c16="http://schemas.microsoft.com/office/drawing/2014/chart" uri="{C3380CC4-5D6E-409C-BE32-E72D297353CC}">
              <c16:uniqueId val="{00000000-1744-4A24-9F49-62A0EE568EB8}"/>
            </c:ext>
          </c:extLst>
        </c:ser>
        <c:dLbls>
          <c:showLegendKey val="0"/>
          <c:showVal val="0"/>
          <c:showCatName val="0"/>
          <c:showSerName val="0"/>
          <c:showPercent val="0"/>
          <c:showBubbleSize val="0"/>
        </c:dLbls>
        <c:gapWidth val="150"/>
        <c:axId val="972929600"/>
        <c:axId val="972628912"/>
      </c:barChart>
      <c:catAx>
        <c:axId val="97292960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a:t>Trip</a:t>
                </a:r>
                <a:r>
                  <a:rPr lang="en-US" baseline="0"/>
                  <a:t> distance (km)</a:t>
                </a:r>
                <a:endParaRPr lang="en-US"/>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972628912"/>
        <c:crosses val="autoZero"/>
        <c:auto val="1"/>
        <c:lblAlgn val="ctr"/>
        <c:lblOffset val="100"/>
        <c:noMultiLvlLbl val="1"/>
      </c:catAx>
      <c:valAx>
        <c:axId val="972628912"/>
        <c:scaling>
          <c:orientation val="minMax"/>
        </c:scaling>
        <c:delete val="0"/>
        <c:axPos val="l"/>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972929600"/>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5"/>
          <c:order val="0"/>
          <c:tx>
            <c:strRef>
              <c:f>'Results&amp;ScenariosPT'!$R$10</c:f>
              <c:strCache>
                <c:ptCount val="1"/>
                <c:pt idx="0">
                  <c:v>Load factor</c:v>
                </c:pt>
              </c:strCache>
            </c:strRef>
          </c:tx>
          <c:spPr>
            <a:solidFill>
              <a:schemeClr val="accent6"/>
            </a:solidFill>
            <a:ln>
              <a:noFill/>
            </a:ln>
            <a:effectLst/>
          </c:spPr>
          <c:invertIfNegative val="0"/>
          <c:cat>
            <c:strRef>
              <c:f>'Results&amp;ScenariosPT'!$T$4:$X$4</c:f>
              <c:strCache>
                <c:ptCount val="5"/>
                <c:pt idx="0">
                  <c:v>PT</c:v>
                </c:pt>
                <c:pt idx="1">
                  <c:v>DRT1</c:v>
                </c:pt>
                <c:pt idx="2">
                  <c:v>DRT2 </c:v>
                </c:pt>
                <c:pt idx="3">
                  <c:v>DRT3</c:v>
                </c:pt>
                <c:pt idx="4">
                  <c:v>DRT4</c:v>
                </c:pt>
              </c:strCache>
            </c:strRef>
          </c:cat>
          <c:val>
            <c:numRef>
              <c:f>'Results&amp;ScenariosPT'!$T$10:$X$10</c:f>
              <c:numCache>
                <c:formatCode>_(* #,##0.00_);_(* \(#,##0.00\);_(* "-"??_);_(@_)</c:formatCode>
                <c:ptCount val="5"/>
                <c:pt idx="0">
                  <c:v>0</c:v>
                </c:pt>
                <c:pt idx="1">
                  <c:v>0</c:v>
                </c:pt>
                <c:pt idx="2">
                  <c:v>0</c:v>
                </c:pt>
                <c:pt idx="3">
                  <c:v>0</c:v>
                </c:pt>
                <c:pt idx="4">
                  <c:v>0</c:v>
                </c:pt>
              </c:numCache>
            </c:numRef>
          </c:val>
          <c:extLst>
            <c:ext xmlns:c16="http://schemas.microsoft.com/office/drawing/2014/chart" uri="{C3380CC4-5D6E-409C-BE32-E72D297353CC}">
              <c16:uniqueId val="{00000000-F17C-461F-B849-905AAED9F204}"/>
            </c:ext>
          </c:extLst>
        </c:ser>
        <c:dLbls>
          <c:showLegendKey val="0"/>
          <c:showVal val="0"/>
          <c:showCatName val="0"/>
          <c:showSerName val="0"/>
          <c:showPercent val="0"/>
          <c:showBubbleSize val="0"/>
        </c:dLbls>
        <c:gapWidth val="219"/>
        <c:overlap val="-27"/>
        <c:axId val="551783392"/>
        <c:axId val="551782432"/>
      </c:barChart>
      <c:catAx>
        <c:axId val="5517833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crossAx val="551782432"/>
        <c:crosses val="autoZero"/>
        <c:auto val="1"/>
        <c:lblAlgn val="ctr"/>
        <c:lblOffset val="100"/>
        <c:noMultiLvlLbl val="0"/>
      </c:catAx>
      <c:valAx>
        <c:axId val="551782432"/>
        <c:scaling>
          <c:orientation val="minMax"/>
        </c:scaling>
        <c:delete val="0"/>
        <c:axPos val="l"/>
        <c:majorGridlines>
          <c:spPr>
            <a:ln w="9525" cap="flat" cmpd="sng" algn="ctr">
              <a:solidFill>
                <a:schemeClr val="tx1">
                  <a:lumMod val="15000"/>
                  <a:lumOff val="85000"/>
                </a:schemeClr>
              </a:solidFill>
              <a:round/>
            </a:ln>
            <a:effectLst/>
          </c:spPr>
        </c:majorGridlines>
        <c:numFmt formatCode="_(* #,##0.00_);_(* \(#,##0.0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crossAx val="55178339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it-IT"/>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1"/>
          <c:order val="0"/>
          <c:tx>
            <c:strRef>
              <c:f>'Results&amp;ScenariosPT'!$R$15</c:f>
              <c:strCache>
                <c:ptCount val="1"/>
                <c:pt idx="0">
                  <c:v>Cost/km</c:v>
                </c:pt>
              </c:strCache>
            </c:strRef>
          </c:tx>
          <c:spPr>
            <a:solidFill>
              <a:schemeClr val="accent2"/>
            </a:solidFill>
            <a:ln>
              <a:noFill/>
            </a:ln>
            <a:effectLst/>
          </c:spPr>
          <c:invertIfNegative val="0"/>
          <c:cat>
            <c:strRef>
              <c:f>'Results&amp;ScenariosPT'!$T$13:$X$13</c:f>
              <c:strCache>
                <c:ptCount val="5"/>
                <c:pt idx="0">
                  <c:v>PT</c:v>
                </c:pt>
                <c:pt idx="1">
                  <c:v>DRT1</c:v>
                </c:pt>
                <c:pt idx="2">
                  <c:v>DRT2 </c:v>
                </c:pt>
                <c:pt idx="3">
                  <c:v>DRT3</c:v>
                </c:pt>
                <c:pt idx="4">
                  <c:v>DRT4</c:v>
                </c:pt>
              </c:strCache>
            </c:strRef>
          </c:cat>
          <c:val>
            <c:numRef>
              <c:f>'Results&amp;ScenariosPT'!$T$15:$X$15</c:f>
              <c:numCache>
                <c:formatCode>_("€"* #,##0.00_);_("€"* \(#,##0.00\);_("€"* "-"??_);_(@_)</c:formatCode>
                <c:ptCount val="5"/>
                <c:pt idx="0">
                  <c:v>0</c:v>
                </c:pt>
                <c:pt idx="1">
                  <c:v>0</c:v>
                </c:pt>
                <c:pt idx="2">
                  <c:v>0</c:v>
                </c:pt>
                <c:pt idx="3">
                  <c:v>0</c:v>
                </c:pt>
                <c:pt idx="4">
                  <c:v>0</c:v>
                </c:pt>
              </c:numCache>
            </c:numRef>
          </c:val>
          <c:extLst>
            <c:ext xmlns:c16="http://schemas.microsoft.com/office/drawing/2014/chart" uri="{C3380CC4-5D6E-409C-BE32-E72D297353CC}">
              <c16:uniqueId val="{00000000-4675-469F-9E29-F6737FE6422B}"/>
            </c:ext>
          </c:extLst>
        </c:ser>
        <c:ser>
          <c:idx val="4"/>
          <c:order val="1"/>
          <c:tx>
            <c:strRef>
              <c:f>'Results&amp;ScenariosPT'!$R$18</c:f>
              <c:strCache>
                <c:ptCount val="1"/>
                <c:pt idx="0">
                  <c:v>Public contribution per km</c:v>
                </c:pt>
              </c:strCache>
            </c:strRef>
          </c:tx>
          <c:spPr>
            <a:solidFill>
              <a:schemeClr val="accent5"/>
            </a:solidFill>
            <a:ln>
              <a:noFill/>
            </a:ln>
            <a:effectLst/>
          </c:spPr>
          <c:invertIfNegative val="0"/>
          <c:cat>
            <c:strRef>
              <c:f>'Results&amp;ScenariosPT'!$T$13:$X$13</c:f>
              <c:strCache>
                <c:ptCount val="5"/>
                <c:pt idx="0">
                  <c:v>PT</c:v>
                </c:pt>
                <c:pt idx="1">
                  <c:v>DRT1</c:v>
                </c:pt>
                <c:pt idx="2">
                  <c:v>DRT2 </c:v>
                </c:pt>
                <c:pt idx="3">
                  <c:v>DRT3</c:v>
                </c:pt>
                <c:pt idx="4">
                  <c:v>DRT4</c:v>
                </c:pt>
              </c:strCache>
            </c:strRef>
          </c:cat>
          <c:val>
            <c:numRef>
              <c:f>'Results&amp;ScenariosPT'!$T$18:$X$18</c:f>
              <c:numCache>
                <c:formatCode>_("€"* #,##0.00_);_("€"* \(#,##0.00\);_("€"* "-"??_);_(@_)</c:formatCode>
                <c:ptCount val="5"/>
                <c:pt idx="0">
                  <c:v>0</c:v>
                </c:pt>
                <c:pt idx="1">
                  <c:v>0</c:v>
                </c:pt>
                <c:pt idx="2">
                  <c:v>0</c:v>
                </c:pt>
                <c:pt idx="3">
                  <c:v>0</c:v>
                </c:pt>
                <c:pt idx="4">
                  <c:v>0</c:v>
                </c:pt>
              </c:numCache>
            </c:numRef>
          </c:val>
          <c:extLst>
            <c:ext xmlns:c16="http://schemas.microsoft.com/office/drawing/2014/chart" uri="{C3380CC4-5D6E-409C-BE32-E72D297353CC}">
              <c16:uniqueId val="{00000001-4675-469F-9E29-F6737FE6422B}"/>
            </c:ext>
          </c:extLst>
        </c:ser>
        <c:dLbls>
          <c:showLegendKey val="0"/>
          <c:showVal val="0"/>
          <c:showCatName val="0"/>
          <c:showSerName val="0"/>
          <c:showPercent val="0"/>
          <c:showBubbleSize val="0"/>
        </c:dLbls>
        <c:gapWidth val="219"/>
        <c:axId val="1555794480"/>
        <c:axId val="1555793040"/>
      </c:barChart>
      <c:lineChart>
        <c:grouping val="standard"/>
        <c:varyColors val="0"/>
        <c:ser>
          <c:idx val="5"/>
          <c:order val="2"/>
          <c:tx>
            <c:strRef>
              <c:f>'Results&amp;ScenariosPT'!$R$19</c:f>
              <c:strCache>
                <c:ptCount val="1"/>
                <c:pt idx="0">
                  <c:v>Revenues/costs ratio</c:v>
                </c:pt>
              </c:strCache>
            </c:strRef>
          </c:tx>
          <c:spPr>
            <a:ln w="28575" cap="rnd">
              <a:solidFill>
                <a:schemeClr val="accent6"/>
              </a:solidFill>
              <a:round/>
            </a:ln>
            <a:effectLst/>
          </c:spPr>
          <c:marker>
            <c:symbol val="none"/>
          </c:marker>
          <c:cat>
            <c:strRef>
              <c:f>'Results&amp;ScenariosPT'!$T$13:$X$13</c:f>
              <c:strCache>
                <c:ptCount val="5"/>
                <c:pt idx="0">
                  <c:v>PT</c:v>
                </c:pt>
                <c:pt idx="1">
                  <c:v>DRT1</c:v>
                </c:pt>
                <c:pt idx="2">
                  <c:v>DRT2 </c:v>
                </c:pt>
                <c:pt idx="3">
                  <c:v>DRT3</c:v>
                </c:pt>
                <c:pt idx="4">
                  <c:v>DRT4</c:v>
                </c:pt>
              </c:strCache>
            </c:strRef>
          </c:cat>
          <c:val>
            <c:numRef>
              <c:f>'Results&amp;ScenariosPT'!$T$19:$X$19</c:f>
              <c:numCache>
                <c:formatCode>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2-4675-469F-9E29-F6737FE6422B}"/>
            </c:ext>
          </c:extLst>
        </c:ser>
        <c:dLbls>
          <c:showLegendKey val="0"/>
          <c:showVal val="0"/>
          <c:showCatName val="0"/>
          <c:showSerName val="0"/>
          <c:showPercent val="0"/>
          <c:showBubbleSize val="0"/>
        </c:dLbls>
        <c:marker val="1"/>
        <c:smooth val="0"/>
        <c:axId val="1555783920"/>
        <c:axId val="1555795920"/>
      </c:lineChart>
      <c:catAx>
        <c:axId val="15557944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crossAx val="1555793040"/>
        <c:crosses val="autoZero"/>
        <c:auto val="1"/>
        <c:lblAlgn val="ctr"/>
        <c:lblOffset val="100"/>
        <c:noMultiLvlLbl val="0"/>
      </c:catAx>
      <c:valAx>
        <c:axId val="1555793040"/>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_(&quot;€&quot;* #,##0.00_);_(&quot;€&quot;* \(#,##0.0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crossAx val="1555794480"/>
        <c:crosses val="autoZero"/>
        <c:crossBetween val="between"/>
      </c:valAx>
      <c:valAx>
        <c:axId val="1555795920"/>
        <c:scaling>
          <c:orientation val="minMax"/>
        </c:scaling>
        <c:delete val="0"/>
        <c:axPos val="r"/>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crossAx val="1555783920"/>
        <c:crosses val="max"/>
        <c:crossBetween val="between"/>
        <c:majorUnit val="1.0000000000000002E-2"/>
        <c:minorUnit val="5.000000000000001E-3"/>
      </c:valAx>
      <c:catAx>
        <c:axId val="1555783920"/>
        <c:scaling>
          <c:orientation val="minMax"/>
        </c:scaling>
        <c:delete val="1"/>
        <c:axPos val="b"/>
        <c:numFmt formatCode="General" sourceLinked="1"/>
        <c:majorTickMark val="out"/>
        <c:minorTickMark val="none"/>
        <c:tickLblPos val="nextTo"/>
        <c:crossAx val="1555795920"/>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it-IT"/>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5"/>
          <c:order val="0"/>
          <c:tx>
            <c:strRef>
              <c:f>'Results&amp;ScenariosPT'!$B$48:$B$48</c:f>
              <c:strCache>
                <c:ptCount val="1"/>
                <c:pt idx="0">
                  <c:v>Funding GAP/Surplus</c:v>
                </c:pt>
              </c:strCache>
            </c:strRef>
          </c:tx>
          <c:spPr>
            <a:solidFill>
              <a:schemeClr val="tx2">
                <a:lumMod val="50000"/>
                <a:lumOff val="50000"/>
              </a:schemeClr>
            </a:solidFill>
            <a:ln>
              <a:noFill/>
            </a:ln>
            <a:effectLst/>
          </c:spPr>
          <c:invertIfNegative val="0"/>
          <c:cat>
            <c:strRef>
              <c:f>'Results&amp;ScenariosPT'!$D$42:$H$42</c:f>
              <c:strCache>
                <c:ptCount val="5"/>
                <c:pt idx="0">
                  <c:v>PT</c:v>
                </c:pt>
                <c:pt idx="1">
                  <c:v>DRT1</c:v>
                </c:pt>
                <c:pt idx="2">
                  <c:v>DRT2 </c:v>
                </c:pt>
                <c:pt idx="3">
                  <c:v>DRT3</c:v>
                </c:pt>
                <c:pt idx="4">
                  <c:v>DRT4</c:v>
                </c:pt>
              </c:strCache>
            </c:strRef>
          </c:cat>
          <c:val>
            <c:numRef>
              <c:f>'Results&amp;ScenariosPT'!$D$48:$H$48</c:f>
              <c:numCache>
                <c:formatCode>_("€"* #,##0.00_);_("€"* \(#,##0.00\);_("€"* "-"??_);_(@_)</c:formatCode>
                <c:ptCount val="5"/>
                <c:pt idx="0">
                  <c:v>0</c:v>
                </c:pt>
                <c:pt idx="1">
                  <c:v>0</c:v>
                </c:pt>
                <c:pt idx="2">
                  <c:v>0</c:v>
                </c:pt>
                <c:pt idx="3">
                  <c:v>0</c:v>
                </c:pt>
                <c:pt idx="4">
                  <c:v>0</c:v>
                </c:pt>
              </c:numCache>
            </c:numRef>
          </c:val>
          <c:extLst>
            <c:ext xmlns:c16="http://schemas.microsoft.com/office/drawing/2014/chart" uri="{C3380CC4-5D6E-409C-BE32-E72D297353CC}">
              <c16:uniqueId val="{00000005-391D-4A35-AAEC-A3A49B4D3F7F}"/>
            </c:ext>
          </c:extLst>
        </c:ser>
        <c:dLbls>
          <c:showLegendKey val="0"/>
          <c:showVal val="0"/>
          <c:showCatName val="0"/>
          <c:showSerName val="0"/>
          <c:showPercent val="0"/>
          <c:showBubbleSize val="0"/>
        </c:dLbls>
        <c:gapWidth val="219"/>
        <c:overlap val="-27"/>
        <c:axId val="1188527856"/>
        <c:axId val="1188531216"/>
      </c:barChart>
      <c:catAx>
        <c:axId val="11885278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crossAx val="1188531216"/>
        <c:crosses val="autoZero"/>
        <c:auto val="1"/>
        <c:lblAlgn val="ctr"/>
        <c:lblOffset val="100"/>
        <c:noMultiLvlLbl val="0"/>
      </c:catAx>
      <c:valAx>
        <c:axId val="1188531216"/>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00_);_(&quot;€&quot;* \(#,##0.0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crossAx val="118852785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it-IT"/>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5"/>
          <c:order val="0"/>
          <c:tx>
            <c:strRef>
              <c:f>'Results&amp;ScenariosPT'!$J$48</c:f>
              <c:strCache>
                <c:ptCount val="1"/>
                <c:pt idx="0">
                  <c:v>Funding GAP/Surplus</c:v>
                </c:pt>
              </c:strCache>
            </c:strRef>
          </c:tx>
          <c:spPr>
            <a:solidFill>
              <a:schemeClr val="tx2">
                <a:lumMod val="50000"/>
                <a:lumOff val="50000"/>
              </a:schemeClr>
            </a:solidFill>
            <a:ln>
              <a:noFill/>
            </a:ln>
            <a:effectLst/>
          </c:spPr>
          <c:invertIfNegative val="0"/>
          <c:cat>
            <c:strRef>
              <c:f>'Results&amp;ScenariosPT'!$L$42:$P$42</c:f>
              <c:strCache>
                <c:ptCount val="5"/>
                <c:pt idx="0">
                  <c:v>PT</c:v>
                </c:pt>
                <c:pt idx="1">
                  <c:v>DRT1</c:v>
                </c:pt>
                <c:pt idx="2">
                  <c:v>DRT2 </c:v>
                </c:pt>
                <c:pt idx="3">
                  <c:v>DRT3</c:v>
                </c:pt>
                <c:pt idx="4">
                  <c:v>DRT4</c:v>
                </c:pt>
              </c:strCache>
            </c:strRef>
          </c:cat>
          <c:val>
            <c:numRef>
              <c:f>'Results&amp;ScenariosPT'!$L$48:$P$48</c:f>
              <c:numCache>
                <c:formatCode>_("€"* #,##0.00_);_("€"* \(#,##0.00\);_("€"* "-"??_);_(@_)</c:formatCode>
                <c:ptCount val="5"/>
                <c:pt idx="0">
                  <c:v>0</c:v>
                </c:pt>
                <c:pt idx="1">
                  <c:v>0</c:v>
                </c:pt>
                <c:pt idx="2">
                  <c:v>0</c:v>
                </c:pt>
                <c:pt idx="3">
                  <c:v>0</c:v>
                </c:pt>
                <c:pt idx="4">
                  <c:v>0</c:v>
                </c:pt>
              </c:numCache>
            </c:numRef>
          </c:val>
          <c:extLst>
            <c:ext xmlns:c16="http://schemas.microsoft.com/office/drawing/2014/chart" uri="{C3380CC4-5D6E-409C-BE32-E72D297353CC}">
              <c16:uniqueId val="{00000000-D1EF-4410-9F15-50F9088A8592}"/>
            </c:ext>
          </c:extLst>
        </c:ser>
        <c:dLbls>
          <c:showLegendKey val="0"/>
          <c:showVal val="0"/>
          <c:showCatName val="0"/>
          <c:showSerName val="0"/>
          <c:showPercent val="0"/>
          <c:showBubbleSize val="0"/>
        </c:dLbls>
        <c:gapWidth val="219"/>
        <c:overlap val="-27"/>
        <c:axId val="1188527856"/>
        <c:axId val="1188531216"/>
      </c:barChart>
      <c:catAx>
        <c:axId val="11885278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crossAx val="1188531216"/>
        <c:crosses val="autoZero"/>
        <c:auto val="1"/>
        <c:lblAlgn val="ctr"/>
        <c:lblOffset val="100"/>
        <c:noMultiLvlLbl val="0"/>
      </c:catAx>
      <c:valAx>
        <c:axId val="1188531216"/>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00_);_(&quot;€&quot;* \(#,##0.0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crossAx val="118852785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it-IT"/>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5"/>
          <c:order val="0"/>
          <c:tx>
            <c:strRef>
              <c:f>'Results&amp;ScenariosPT'!$R$48</c:f>
              <c:strCache>
                <c:ptCount val="1"/>
                <c:pt idx="0">
                  <c:v>Funding GAP/Surplus</c:v>
                </c:pt>
              </c:strCache>
            </c:strRef>
          </c:tx>
          <c:spPr>
            <a:solidFill>
              <a:schemeClr val="tx2">
                <a:lumMod val="50000"/>
                <a:lumOff val="50000"/>
              </a:schemeClr>
            </a:solidFill>
            <a:ln>
              <a:noFill/>
            </a:ln>
            <a:effectLst/>
          </c:spPr>
          <c:invertIfNegative val="0"/>
          <c:cat>
            <c:strRef>
              <c:f>'Results&amp;ScenariosPT'!$T$42:$X$42</c:f>
              <c:strCache>
                <c:ptCount val="5"/>
                <c:pt idx="0">
                  <c:v>PT</c:v>
                </c:pt>
                <c:pt idx="1">
                  <c:v>DRT1</c:v>
                </c:pt>
                <c:pt idx="2">
                  <c:v>DRT2 </c:v>
                </c:pt>
                <c:pt idx="3">
                  <c:v>DRT3</c:v>
                </c:pt>
                <c:pt idx="4">
                  <c:v>DRT4</c:v>
                </c:pt>
              </c:strCache>
            </c:strRef>
          </c:cat>
          <c:val>
            <c:numRef>
              <c:f>'Results&amp;ScenariosPT'!$T$48:$X$48</c:f>
              <c:numCache>
                <c:formatCode>_("€"* #,##0.00_);_("€"* \(#,##0.00\);_("€"* "-"??_);_(@_)</c:formatCode>
                <c:ptCount val="5"/>
                <c:pt idx="0">
                  <c:v>0</c:v>
                </c:pt>
                <c:pt idx="1">
                  <c:v>0</c:v>
                </c:pt>
                <c:pt idx="2">
                  <c:v>0</c:v>
                </c:pt>
                <c:pt idx="3">
                  <c:v>0</c:v>
                </c:pt>
                <c:pt idx="4">
                  <c:v>0</c:v>
                </c:pt>
              </c:numCache>
            </c:numRef>
          </c:val>
          <c:extLst>
            <c:ext xmlns:c16="http://schemas.microsoft.com/office/drawing/2014/chart" uri="{C3380CC4-5D6E-409C-BE32-E72D297353CC}">
              <c16:uniqueId val="{00000000-BA71-4357-B4F9-ABDC0101FD8A}"/>
            </c:ext>
          </c:extLst>
        </c:ser>
        <c:dLbls>
          <c:showLegendKey val="0"/>
          <c:showVal val="0"/>
          <c:showCatName val="0"/>
          <c:showSerName val="0"/>
          <c:showPercent val="0"/>
          <c:showBubbleSize val="0"/>
        </c:dLbls>
        <c:gapWidth val="219"/>
        <c:overlap val="-27"/>
        <c:axId val="1188527856"/>
        <c:axId val="1188531216"/>
      </c:barChart>
      <c:catAx>
        <c:axId val="11885278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crossAx val="1188531216"/>
        <c:crosses val="autoZero"/>
        <c:auto val="1"/>
        <c:lblAlgn val="ctr"/>
        <c:lblOffset val="100"/>
        <c:noMultiLvlLbl val="0"/>
      </c:catAx>
      <c:valAx>
        <c:axId val="1188531216"/>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00_);_(&quot;€&quot;* \(#,##0.0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crossAx val="118852785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it-IT"/>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6.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47.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48.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_rels/drawing3.xml.rels><?xml version="1.0" encoding="UTF-8" standalone="yes"?>
<Relationships xmlns="http://schemas.openxmlformats.org/package/2006/relationships"><Relationship Id="rId8" Type="http://schemas.openxmlformats.org/officeDocument/2006/relationships/chart" Target="../charts/chart17.xml"/><Relationship Id="rId3" Type="http://schemas.openxmlformats.org/officeDocument/2006/relationships/chart" Target="../charts/chart12.xml"/><Relationship Id="rId7" Type="http://schemas.openxmlformats.org/officeDocument/2006/relationships/chart" Target="../charts/chart16.xml"/><Relationship Id="rId2" Type="http://schemas.openxmlformats.org/officeDocument/2006/relationships/chart" Target="../charts/chart11.xml"/><Relationship Id="rId1" Type="http://schemas.openxmlformats.org/officeDocument/2006/relationships/chart" Target="../charts/chart10.xml"/><Relationship Id="rId6" Type="http://schemas.openxmlformats.org/officeDocument/2006/relationships/chart" Target="../charts/chart15.xml"/><Relationship Id="rId5" Type="http://schemas.openxmlformats.org/officeDocument/2006/relationships/chart" Target="../charts/chart14.xml"/><Relationship Id="rId4" Type="http://schemas.openxmlformats.org/officeDocument/2006/relationships/chart" Target="../charts/chart13.xml"/><Relationship Id="rId9" Type="http://schemas.openxmlformats.org/officeDocument/2006/relationships/chart" Target="../charts/chart18.xml"/></Relationships>
</file>

<file path=xl/drawings/_rels/drawing4.xml.rels><?xml version="1.0" encoding="UTF-8" standalone="yes"?>
<Relationships xmlns="http://schemas.openxmlformats.org/package/2006/relationships"><Relationship Id="rId8" Type="http://schemas.openxmlformats.org/officeDocument/2006/relationships/chart" Target="../charts/chart26.xml"/><Relationship Id="rId3" Type="http://schemas.openxmlformats.org/officeDocument/2006/relationships/chart" Target="../charts/chart21.xml"/><Relationship Id="rId7" Type="http://schemas.openxmlformats.org/officeDocument/2006/relationships/chart" Target="../charts/chart25.xml"/><Relationship Id="rId2" Type="http://schemas.openxmlformats.org/officeDocument/2006/relationships/chart" Target="../charts/chart20.xml"/><Relationship Id="rId1" Type="http://schemas.openxmlformats.org/officeDocument/2006/relationships/chart" Target="../charts/chart19.xml"/><Relationship Id="rId6" Type="http://schemas.openxmlformats.org/officeDocument/2006/relationships/chart" Target="../charts/chart24.xml"/><Relationship Id="rId5" Type="http://schemas.openxmlformats.org/officeDocument/2006/relationships/chart" Target="../charts/chart23.xml"/><Relationship Id="rId4" Type="http://schemas.openxmlformats.org/officeDocument/2006/relationships/chart" Target="../charts/chart22.xml"/><Relationship Id="rId9" Type="http://schemas.openxmlformats.org/officeDocument/2006/relationships/chart" Target="../charts/chart27.xml"/></Relationships>
</file>

<file path=xl/drawings/_rels/drawing5.xml.rels><?xml version="1.0" encoding="UTF-8" standalone="yes"?>
<Relationships xmlns="http://schemas.openxmlformats.org/package/2006/relationships"><Relationship Id="rId8" Type="http://schemas.openxmlformats.org/officeDocument/2006/relationships/chart" Target="../charts/chart35.xml"/><Relationship Id="rId3" Type="http://schemas.openxmlformats.org/officeDocument/2006/relationships/chart" Target="../charts/chart30.xml"/><Relationship Id="rId7" Type="http://schemas.openxmlformats.org/officeDocument/2006/relationships/chart" Target="../charts/chart34.xml"/><Relationship Id="rId2" Type="http://schemas.openxmlformats.org/officeDocument/2006/relationships/chart" Target="../charts/chart29.xml"/><Relationship Id="rId1" Type="http://schemas.openxmlformats.org/officeDocument/2006/relationships/chart" Target="../charts/chart28.xml"/><Relationship Id="rId6" Type="http://schemas.openxmlformats.org/officeDocument/2006/relationships/chart" Target="../charts/chart33.xml"/><Relationship Id="rId5" Type="http://schemas.openxmlformats.org/officeDocument/2006/relationships/chart" Target="../charts/chart32.xml"/><Relationship Id="rId4" Type="http://schemas.openxmlformats.org/officeDocument/2006/relationships/chart" Target="../charts/chart31.xml"/><Relationship Id="rId9" Type="http://schemas.openxmlformats.org/officeDocument/2006/relationships/chart" Target="../charts/chart36.xml"/></Relationships>
</file>

<file path=xl/drawings/_rels/drawing6.xml.rels><?xml version="1.0" encoding="UTF-8" standalone="yes"?>
<Relationships xmlns="http://schemas.openxmlformats.org/package/2006/relationships"><Relationship Id="rId8" Type="http://schemas.openxmlformats.org/officeDocument/2006/relationships/chart" Target="../charts/chart44.xml"/><Relationship Id="rId3" Type="http://schemas.openxmlformats.org/officeDocument/2006/relationships/chart" Target="../charts/chart39.xml"/><Relationship Id="rId7" Type="http://schemas.openxmlformats.org/officeDocument/2006/relationships/chart" Target="../charts/chart43.xml"/><Relationship Id="rId2" Type="http://schemas.openxmlformats.org/officeDocument/2006/relationships/chart" Target="../charts/chart38.xml"/><Relationship Id="rId1" Type="http://schemas.openxmlformats.org/officeDocument/2006/relationships/chart" Target="../charts/chart37.xml"/><Relationship Id="rId6" Type="http://schemas.openxmlformats.org/officeDocument/2006/relationships/chart" Target="../charts/chart42.xml"/><Relationship Id="rId5" Type="http://schemas.openxmlformats.org/officeDocument/2006/relationships/chart" Target="../charts/chart41.xml"/><Relationship Id="rId4" Type="http://schemas.openxmlformats.org/officeDocument/2006/relationships/chart" Target="../charts/chart40.xml"/><Relationship Id="rId9" Type="http://schemas.openxmlformats.org/officeDocument/2006/relationships/chart" Target="../charts/chart45.xml"/></Relationships>
</file>

<file path=xl/drawings/_rels/drawing7.xml.rels><?xml version="1.0" encoding="UTF-8" standalone="yes"?>
<Relationships xmlns="http://schemas.openxmlformats.org/package/2006/relationships"><Relationship Id="rId3" Type="http://schemas.openxmlformats.org/officeDocument/2006/relationships/chart" Target="../charts/chart48.xml"/><Relationship Id="rId2" Type="http://schemas.openxmlformats.org/officeDocument/2006/relationships/chart" Target="../charts/chart47.xml"/><Relationship Id="rId1" Type="http://schemas.openxmlformats.org/officeDocument/2006/relationships/chart" Target="../charts/chart46.xml"/></Relationships>
</file>

<file path=xl/drawings/drawing1.xml><?xml version="1.0" encoding="utf-8"?>
<xdr:wsDr xmlns:xdr="http://schemas.openxmlformats.org/drawingml/2006/spreadsheetDrawing" xmlns:a="http://schemas.openxmlformats.org/drawingml/2006/main">
  <xdr:twoCellAnchor editAs="oneCell">
    <xdr:from>
      <xdr:col>0</xdr:col>
      <xdr:colOff>6351</xdr:colOff>
      <xdr:row>0</xdr:row>
      <xdr:rowOff>0</xdr:rowOff>
    </xdr:from>
    <xdr:to>
      <xdr:col>3</xdr:col>
      <xdr:colOff>55907</xdr:colOff>
      <xdr:row>4</xdr:row>
      <xdr:rowOff>178990</xdr:rowOff>
    </xdr:to>
    <xdr:pic>
      <xdr:nvPicPr>
        <xdr:cNvPr id="5" name="Immagine 4">
          <a:extLst>
            <a:ext uri="{FF2B5EF4-FFF2-40B4-BE49-F238E27FC236}">
              <a16:creationId xmlns:a16="http://schemas.microsoft.com/office/drawing/2014/main" id="{0BEB77DD-5A1A-94ED-AAE6-9AEE63E7E17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1" y="0"/>
          <a:ext cx="2153523" cy="9155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592668</xdr:colOff>
      <xdr:row>20</xdr:row>
      <xdr:rowOff>705</xdr:rowOff>
    </xdr:from>
    <xdr:to>
      <xdr:col>3</xdr:col>
      <xdr:colOff>388056</xdr:colOff>
      <xdr:row>35</xdr:row>
      <xdr:rowOff>77611</xdr:rowOff>
    </xdr:to>
    <xdr:graphicFrame macro="">
      <xdr:nvGraphicFramePr>
        <xdr:cNvPr id="7" name="Grafico 6">
          <a:extLst>
            <a:ext uri="{FF2B5EF4-FFF2-40B4-BE49-F238E27FC236}">
              <a16:creationId xmlns:a16="http://schemas.microsoft.com/office/drawing/2014/main" id="{91CDA3A3-DCB9-A099-E33E-0BDDC512CC3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451555</xdr:colOff>
      <xdr:row>19</xdr:row>
      <xdr:rowOff>176389</xdr:rowOff>
    </xdr:from>
    <xdr:to>
      <xdr:col>8</xdr:col>
      <xdr:colOff>21167</xdr:colOff>
      <xdr:row>35</xdr:row>
      <xdr:rowOff>70554</xdr:rowOff>
    </xdr:to>
    <xdr:graphicFrame macro="">
      <xdr:nvGraphicFramePr>
        <xdr:cNvPr id="8" name="Grafico 7">
          <a:extLst>
            <a:ext uri="{FF2B5EF4-FFF2-40B4-BE49-F238E27FC236}">
              <a16:creationId xmlns:a16="http://schemas.microsoft.com/office/drawing/2014/main" id="{017CACDB-9A6C-81E9-4DE3-D4488F00164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550330</xdr:colOff>
      <xdr:row>20</xdr:row>
      <xdr:rowOff>0</xdr:rowOff>
    </xdr:from>
    <xdr:to>
      <xdr:col>11</xdr:col>
      <xdr:colOff>416274</xdr:colOff>
      <xdr:row>35</xdr:row>
      <xdr:rowOff>76906</xdr:rowOff>
    </xdr:to>
    <xdr:graphicFrame macro="">
      <xdr:nvGraphicFramePr>
        <xdr:cNvPr id="9" name="Grafico 8">
          <a:extLst>
            <a:ext uri="{FF2B5EF4-FFF2-40B4-BE49-F238E27FC236}">
              <a16:creationId xmlns:a16="http://schemas.microsoft.com/office/drawing/2014/main" id="{E864FDCF-27B3-48E1-94B8-250D3048458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11</xdr:col>
      <xdr:colOff>479775</xdr:colOff>
      <xdr:row>20</xdr:row>
      <xdr:rowOff>0</xdr:rowOff>
    </xdr:from>
    <xdr:to>
      <xdr:col>16</xdr:col>
      <xdr:colOff>49386</xdr:colOff>
      <xdr:row>35</xdr:row>
      <xdr:rowOff>77610</xdr:rowOff>
    </xdr:to>
    <xdr:graphicFrame macro="">
      <xdr:nvGraphicFramePr>
        <xdr:cNvPr id="10" name="Grafico 9">
          <a:extLst>
            <a:ext uri="{FF2B5EF4-FFF2-40B4-BE49-F238E27FC236}">
              <a16:creationId xmlns:a16="http://schemas.microsoft.com/office/drawing/2014/main" id="{2EA9ABFB-0BE7-4072-9652-A3DEC0A653E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17</xdr:col>
      <xdr:colOff>0</xdr:colOff>
      <xdr:row>20</xdr:row>
      <xdr:rowOff>0</xdr:rowOff>
    </xdr:from>
    <xdr:to>
      <xdr:col>19</xdr:col>
      <xdr:colOff>472722</xdr:colOff>
      <xdr:row>35</xdr:row>
      <xdr:rowOff>76906</xdr:rowOff>
    </xdr:to>
    <xdr:graphicFrame macro="">
      <xdr:nvGraphicFramePr>
        <xdr:cNvPr id="11" name="Grafico 10">
          <a:extLst>
            <a:ext uri="{FF2B5EF4-FFF2-40B4-BE49-F238E27FC236}">
              <a16:creationId xmlns:a16="http://schemas.microsoft.com/office/drawing/2014/main" id="{F5070C4A-69E1-4F8E-9D05-4D1D18EB715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xdr:col>
      <xdr:colOff>536223</xdr:colOff>
      <xdr:row>20</xdr:row>
      <xdr:rowOff>0</xdr:rowOff>
    </xdr:from>
    <xdr:to>
      <xdr:col>24</xdr:col>
      <xdr:colOff>105834</xdr:colOff>
      <xdr:row>35</xdr:row>
      <xdr:rowOff>77610</xdr:rowOff>
    </xdr:to>
    <xdr:graphicFrame macro="">
      <xdr:nvGraphicFramePr>
        <xdr:cNvPr id="12" name="Grafico 11">
          <a:extLst>
            <a:ext uri="{FF2B5EF4-FFF2-40B4-BE49-F238E27FC236}">
              <a16:creationId xmlns:a16="http://schemas.microsoft.com/office/drawing/2014/main" id="{DD87D3A3-2097-4D13-8E57-70CE4BADEA8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3</xdr:col>
      <xdr:colOff>-1</xdr:colOff>
      <xdr:row>49</xdr:row>
      <xdr:rowOff>177098</xdr:rowOff>
    </xdr:from>
    <xdr:to>
      <xdr:col>8</xdr:col>
      <xdr:colOff>14110</xdr:colOff>
      <xdr:row>61</xdr:row>
      <xdr:rowOff>98780</xdr:rowOff>
    </xdr:to>
    <xdr:graphicFrame macro="">
      <xdr:nvGraphicFramePr>
        <xdr:cNvPr id="13" name="Grafico 12">
          <a:extLst>
            <a:ext uri="{FF2B5EF4-FFF2-40B4-BE49-F238E27FC236}">
              <a16:creationId xmlns:a16="http://schemas.microsoft.com/office/drawing/2014/main" id="{E867C5B9-9DC2-B622-6C49-3B7DDF27A46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11</xdr:col>
      <xdr:colOff>0</xdr:colOff>
      <xdr:row>50</xdr:row>
      <xdr:rowOff>0</xdr:rowOff>
    </xdr:from>
    <xdr:to>
      <xdr:col>16</xdr:col>
      <xdr:colOff>14110</xdr:colOff>
      <xdr:row>61</xdr:row>
      <xdr:rowOff>105127</xdr:rowOff>
    </xdr:to>
    <xdr:graphicFrame macro="">
      <xdr:nvGraphicFramePr>
        <xdr:cNvPr id="14" name="Grafico 13">
          <a:extLst>
            <a:ext uri="{FF2B5EF4-FFF2-40B4-BE49-F238E27FC236}">
              <a16:creationId xmlns:a16="http://schemas.microsoft.com/office/drawing/2014/main" id="{0F56158B-9926-46B3-918D-3EECB3B8E94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19</xdr:col>
      <xdr:colOff>0</xdr:colOff>
      <xdr:row>50</xdr:row>
      <xdr:rowOff>0</xdr:rowOff>
    </xdr:from>
    <xdr:to>
      <xdr:col>24</xdr:col>
      <xdr:colOff>14110</xdr:colOff>
      <xdr:row>61</xdr:row>
      <xdr:rowOff>105127</xdr:rowOff>
    </xdr:to>
    <xdr:graphicFrame macro="">
      <xdr:nvGraphicFramePr>
        <xdr:cNvPr id="15" name="Grafico 14">
          <a:extLst>
            <a:ext uri="{FF2B5EF4-FFF2-40B4-BE49-F238E27FC236}">
              <a16:creationId xmlns:a16="http://schemas.microsoft.com/office/drawing/2014/main" id="{7EE318D8-8AA9-4719-9C46-7EAABB1CB4F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592668</xdr:colOff>
      <xdr:row>20</xdr:row>
      <xdr:rowOff>705</xdr:rowOff>
    </xdr:from>
    <xdr:to>
      <xdr:col>3</xdr:col>
      <xdr:colOff>388056</xdr:colOff>
      <xdr:row>35</xdr:row>
      <xdr:rowOff>77611</xdr:rowOff>
    </xdr:to>
    <xdr:graphicFrame macro="">
      <xdr:nvGraphicFramePr>
        <xdr:cNvPr id="2" name="Grafico 1">
          <a:extLst>
            <a:ext uri="{FF2B5EF4-FFF2-40B4-BE49-F238E27FC236}">
              <a16:creationId xmlns:a16="http://schemas.microsoft.com/office/drawing/2014/main" id="{3BA5AEC8-A318-4888-9CF7-6214ACE638E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451555</xdr:colOff>
      <xdr:row>19</xdr:row>
      <xdr:rowOff>176389</xdr:rowOff>
    </xdr:from>
    <xdr:to>
      <xdr:col>8</xdr:col>
      <xdr:colOff>21167</xdr:colOff>
      <xdr:row>35</xdr:row>
      <xdr:rowOff>70554</xdr:rowOff>
    </xdr:to>
    <xdr:graphicFrame macro="">
      <xdr:nvGraphicFramePr>
        <xdr:cNvPr id="3" name="Grafico 2">
          <a:extLst>
            <a:ext uri="{FF2B5EF4-FFF2-40B4-BE49-F238E27FC236}">
              <a16:creationId xmlns:a16="http://schemas.microsoft.com/office/drawing/2014/main" id="{798B2350-0ED8-4C1F-A16B-48BC7B6FFCD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550330</xdr:colOff>
      <xdr:row>20</xdr:row>
      <xdr:rowOff>0</xdr:rowOff>
    </xdr:from>
    <xdr:to>
      <xdr:col>11</xdr:col>
      <xdr:colOff>416274</xdr:colOff>
      <xdr:row>35</xdr:row>
      <xdr:rowOff>76906</xdr:rowOff>
    </xdr:to>
    <xdr:graphicFrame macro="">
      <xdr:nvGraphicFramePr>
        <xdr:cNvPr id="4" name="Grafico 3">
          <a:extLst>
            <a:ext uri="{FF2B5EF4-FFF2-40B4-BE49-F238E27FC236}">
              <a16:creationId xmlns:a16="http://schemas.microsoft.com/office/drawing/2014/main" id="{BE8C2622-3385-44CF-ADAC-1E575549455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11</xdr:col>
      <xdr:colOff>479775</xdr:colOff>
      <xdr:row>20</xdr:row>
      <xdr:rowOff>0</xdr:rowOff>
    </xdr:from>
    <xdr:to>
      <xdr:col>16</xdr:col>
      <xdr:colOff>49386</xdr:colOff>
      <xdr:row>35</xdr:row>
      <xdr:rowOff>77610</xdr:rowOff>
    </xdr:to>
    <xdr:graphicFrame macro="">
      <xdr:nvGraphicFramePr>
        <xdr:cNvPr id="5" name="Grafico 4">
          <a:extLst>
            <a:ext uri="{FF2B5EF4-FFF2-40B4-BE49-F238E27FC236}">
              <a16:creationId xmlns:a16="http://schemas.microsoft.com/office/drawing/2014/main" id="{890A9CB1-C045-4EA8-A435-5A1E2D4D6EF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17</xdr:col>
      <xdr:colOff>0</xdr:colOff>
      <xdr:row>20</xdr:row>
      <xdr:rowOff>0</xdr:rowOff>
    </xdr:from>
    <xdr:to>
      <xdr:col>19</xdr:col>
      <xdr:colOff>472722</xdr:colOff>
      <xdr:row>35</xdr:row>
      <xdr:rowOff>76906</xdr:rowOff>
    </xdr:to>
    <xdr:graphicFrame macro="">
      <xdr:nvGraphicFramePr>
        <xdr:cNvPr id="6" name="Grafico 5">
          <a:extLst>
            <a:ext uri="{FF2B5EF4-FFF2-40B4-BE49-F238E27FC236}">
              <a16:creationId xmlns:a16="http://schemas.microsoft.com/office/drawing/2014/main" id="{2FE7EC2A-8325-43B1-B65A-CD432B85E30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xdr:col>
      <xdr:colOff>536223</xdr:colOff>
      <xdr:row>20</xdr:row>
      <xdr:rowOff>0</xdr:rowOff>
    </xdr:from>
    <xdr:to>
      <xdr:col>24</xdr:col>
      <xdr:colOff>105834</xdr:colOff>
      <xdr:row>35</xdr:row>
      <xdr:rowOff>77610</xdr:rowOff>
    </xdr:to>
    <xdr:graphicFrame macro="">
      <xdr:nvGraphicFramePr>
        <xdr:cNvPr id="7" name="Grafico 6">
          <a:extLst>
            <a:ext uri="{FF2B5EF4-FFF2-40B4-BE49-F238E27FC236}">
              <a16:creationId xmlns:a16="http://schemas.microsoft.com/office/drawing/2014/main" id="{67AA9C5D-4C67-4C77-B9D3-56AE70A2AE5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3</xdr:col>
      <xdr:colOff>-1</xdr:colOff>
      <xdr:row>49</xdr:row>
      <xdr:rowOff>177098</xdr:rowOff>
    </xdr:from>
    <xdr:to>
      <xdr:col>8</xdr:col>
      <xdr:colOff>14110</xdr:colOff>
      <xdr:row>61</xdr:row>
      <xdr:rowOff>98780</xdr:rowOff>
    </xdr:to>
    <xdr:graphicFrame macro="">
      <xdr:nvGraphicFramePr>
        <xdr:cNvPr id="8" name="Grafico 7">
          <a:extLst>
            <a:ext uri="{FF2B5EF4-FFF2-40B4-BE49-F238E27FC236}">
              <a16:creationId xmlns:a16="http://schemas.microsoft.com/office/drawing/2014/main" id="{2FC02574-0B32-4812-B74D-DE9F089E9F0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11</xdr:col>
      <xdr:colOff>0</xdr:colOff>
      <xdr:row>50</xdr:row>
      <xdr:rowOff>0</xdr:rowOff>
    </xdr:from>
    <xdr:to>
      <xdr:col>16</xdr:col>
      <xdr:colOff>14110</xdr:colOff>
      <xdr:row>61</xdr:row>
      <xdr:rowOff>105127</xdr:rowOff>
    </xdr:to>
    <xdr:graphicFrame macro="">
      <xdr:nvGraphicFramePr>
        <xdr:cNvPr id="9" name="Grafico 8">
          <a:extLst>
            <a:ext uri="{FF2B5EF4-FFF2-40B4-BE49-F238E27FC236}">
              <a16:creationId xmlns:a16="http://schemas.microsoft.com/office/drawing/2014/main" id="{10496FB6-ED65-48A9-9413-A81A830516C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19</xdr:col>
      <xdr:colOff>0</xdr:colOff>
      <xdr:row>50</xdr:row>
      <xdr:rowOff>0</xdr:rowOff>
    </xdr:from>
    <xdr:to>
      <xdr:col>24</xdr:col>
      <xdr:colOff>14110</xdr:colOff>
      <xdr:row>61</xdr:row>
      <xdr:rowOff>105127</xdr:rowOff>
    </xdr:to>
    <xdr:graphicFrame macro="">
      <xdr:nvGraphicFramePr>
        <xdr:cNvPr id="10" name="Grafico 9">
          <a:extLst>
            <a:ext uri="{FF2B5EF4-FFF2-40B4-BE49-F238E27FC236}">
              <a16:creationId xmlns:a16="http://schemas.microsoft.com/office/drawing/2014/main" id="{2459A123-804C-4849-B7AE-D059AA11C18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592668</xdr:colOff>
      <xdr:row>20</xdr:row>
      <xdr:rowOff>705</xdr:rowOff>
    </xdr:from>
    <xdr:to>
      <xdr:col>3</xdr:col>
      <xdr:colOff>388056</xdr:colOff>
      <xdr:row>35</xdr:row>
      <xdr:rowOff>77611</xdr:rowOff>
    </xdr:to>
    <xdr:graphicFrame macro="">
      <xdr:nvGraphicFramePr>
        <xdr:cNvPr id="2" name="Grafico 1">
          <a:extLst>
            <a:ext uri="{FF2B5EF4-FFF2-40B4-BE49-F238E27FC236}">
              <a16:creationId xmlns:a16="http://schemas.microsoft.com/office/drawing/2014/main" id="{50D1C447-3062-4E5D-8289-287F43C8795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451555</xdr:colOff>
      <xdr:row>19</xdr:row>
      <xdr:rowOff>176389</xdr:rowOff>
    </xdr:from>
    <xdr:to>
      <xdr:col>8</xdr:col>
      <xdr:colOff>21167</xdr:colOff>
      <xdr:row>35</xdr:row>
      <xdr:rowOff>70554</xdr:rowOff>
    </xdr:to>
    <xdr:graphicFrame macro="">
      <xdr:nvGraphicFramePr>
        <xdr:cNvPr id="3" name="Grafico 2">
          <a:extLst>
            <a:ext uri="{FF2B5EF4-FFF2-40B4-BE49-F238E27FC236}">
              <a16:creationId xmlns:a16="http://schemas.microsoft.com/office/drawing/2014/main" id="{CE3A3FF7-2480-4AF2-ACD1-EB4A31A7839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550330</xdr:colOff>
      <xdr:row>20</xdr:row>
      <xdr:rowOff>0</xdr:rowOff>
    </xdr:from>
    <xdr:to>
      <xdr:col>11</xdr:col>
      <xdr:colOff>416274</xdr:colOff>
      <xdr:row>35</xdr:row>
      <xdr:rowOff>76906</xdr:rowOff>
    </xdr:to>
    <xdr:graphicFrame macro="">
      <xdr:nvGraphicFramePr>
        <xdr:cNvPr id="4" name="Grafico 3">
          <a:extLst>
            <a:ext uri="{FF2B5EF4-FFF2-40B4-BE49-F238E27FC236}">
              <a16:creationId xmlns:a16="http://schemas.microsoft.com/office/drawing/2014/main" id="{E546C763-0CAA-4D63-B1A6-DFEEC2976B1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11</xdr:col>
      <xdr:colOff>479775</xdr:colOff>
      <xdr:row>20</xdr:row>
      <xdr:rowOff>0</xdr:rowOff>
    </xdr:from>
    <xdr:to>
      <xdr:col>16</xdr:col>
      <xdr:colOff>49386</xdr:colOff>
      <xdr:row>35</xdr:row>
      <xdr:rowOff>77610</xdr:rowOff>
    </xdr:to>
    <xdr:graphicFrame macro="">
      <xdr:nvGraphicFramePr>
        <xdr:cNvPr id="5" name="Grafico 4">
          <a:extLst>
            <a:ext uri="{FF2B5EF4-FFF2-40B4-BE49-F238E27FC236}">
              <a16:creationId xmlns:a16="http://schemas.microsoft.com/office/drawing/2014/main" id="{B3186A4E-CA6E-4DD9-941E-1B5CCFF2D54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17</xdr:col>
      <xdr:colOff>0</xdr:colOff>
      <xdr:row>20</xdr:row>
      <xdr:rowOff>0</xdr:rowOff>
    </xdr:from>
    <xdr:to>
      <xdr:col>19</xdr:col>
      <xdr:colOff>472722</xdr:colOff>
      <xdr:row>35</xdr:row>
      <xdr:rowOff>76906</xdr:rowOff>
    </xdr:to>
    <xdr:graphicFrame macro="">
      <xdr:nvGraphicFramePr>
        <xdr:cNvPr id="6" name="Grafico 5">
          <a:extLst>
            <a:ext uri="{FF2B5EF4-FFF2-40B4-BE49-F238E27FC236}">
              <a16:creationId xmlns:a16="http://schemas.microsoft.com/office/drawing/2014/main" id="{08811229-8B98-4F55-B14E-4F66E2768C4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xdr:col>
      <xdr:colOff>536223</xdr:colOff>
      <xdr:row>20</xdr:row>
      <xdr:rowOff>0</xdr:rowOff>
    </xdr:from>
    <xdr:to>
      <xdr:col>24</xdr:col>
      <xdr:colOff>105834</xdr:colOff>
      <xdr:row>35</xdr:row>
      <xdr:rowOff>77610</xdr:rowOff>
    </xdr:to>
    <xdr:graphicFrame macro="">
      <xdr:nvGraphicFramePr>
        <xdr:cNvPr id="7" name="Grafico 6">
          <a:extLst>
            <a:ext uri="{FF2B5EF4-FFF2-40B4-BE49-F238E27FC236}">
              <a16:creationId xmlns:a16="http://schemas.microsoft.com/office/drawing/2014/main" id="{EF77F5D8-7DD3-481F-BA24-DEC716C8F8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3</xdr:col>
      <xdr:colOff>-1</xdr:colOff>
      <xdr:row>49</xdr:row>
      <xdr:rowOff>177098</xdr:rowOff>
    </xdr:from>
    <xdr:to>
      <xdr:col>8</xdr:col>
      <xdr:colOff>14110</xdr:colOff>
      <xdr:row>61</xdr:row>
      <xdr:rowOff>98780</xdr:rowOff>
    </xdr:to>
    <xdr:graphicFrame macro="">
      <xdr:nvGraphicFramePr>
        <xdr:cNvPr id="8" name="Grafico 7">
          <a:extLst>
            <a:ext uri="{FF2B5EF4-FFF2-40B4-BE49-F238E27FC236}">
              <a16:creationId xmlns:a16="http://schemas.microsoft.com/office/drawing/2014/main" id="{0821361D-F6D2-4DC6-AAFA-6862D24906E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11</xdr:col>
      <xdr:colOff>0</xdr:colOff>
      <xdr:row>50</xdr:row>
      <xdr:rowOff>0</xdr:rowOff>
    </xdr:from>
    <xdr:to>
      <xdr:col>16</xdr:col>
      <xdr:colOff>14110</xdr:colOff>
      <xdr:row>61</xdr:row>
      <xdr:rowOff>105127</xdr:rowOff>
    </xdr:to>
    <xdr:graphicFrame macro="">
      <xdr:nvGraphicFramePr>
        <xdr:cNvPr id="9" name="Grafico 8">
          <a:extLst>
            <a:ext uri="{FF2B5EF4-FFF2-40B4-BE49-F238E27FC236}">
              <a16:creationId xmlns:a16="http://schemas.microsoft.com/office/drawing/2014/main" id="{3DFCDF91-8FB1-4E17-8E44-486F169A447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19</xdr:col>
      <xdr:colOff>0</xdr:colOff>
      <xdr:row>50</xdr:row>
      <xdr:rowOff>0</xdr:rowOff>
    </xdr:from>
    <xdr:to>
      <xdr:col>24</xdr:col>
      <xdr:colOff>14110</xdr:colOff>
      <xdr:row>61</xdr:row>
      <xdr:rowOff>105127</xdr:rowOff>
    </xdr:to>
    <xdr:graphicFrame macro="">
      <xdr:nvGraphicFramePr>
        <xdr:cNvPr id="10" name="Grafico 9">
          <a:extLst>
            <a:ext uri="{FF2B5EF4-FFF2-40B4-BE49-F238E27FC236}">
              <a16:creationId xmlns:a16="http://schemas.microsoft.com/office/drawing/2014/main" id="{0399E850-F9B4-4636-A713-7B861B10F4B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592668</xdr:colOff>
      <xdr:row>20</xdr:row>
      <xdr:rowOff>705</xdr:rowOff>
    </xdr:from>
    <xdr:to>
      <xdr:col>3</xdr:col>
      <xdr:colOff>388056</xdr:colOff>
      <xdr:row>35</xdr:row>
      <xdr:rowOff>77611</xdr:rowOff>
    </xdr:to>
    <xdr:graphicFrame macro="">
      <xdr:nvGraphicFramePr>
        <xdr:cNvPr id="2" name="Grafico 1">
          <a:extLst>
            <a:ext uri="{FF2B5EF4-FFF2-40B4-BE49-F238E27FC236}">
              <a16:creationId xmlns:a16="http://schemas.microsoft.com/office/drawing/2014/main" id="{978D2CBD-025F-4C54-A712-7D751EA211F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451555</xdr:colOff>
      <xdr:row>19</xdr:row>
      <xdr:rowOff>176389</xdr:rowOff>
    </xdr:from>
    <xdr:to>
      <xdr:col>8</xdr:col>
      <xdr:colOff>21167</xdr:colOff>
      <xdr:row>35</xdr:row>
      <xdr:rowOff>70554</xdr:rowOff>
    </xdr:to>
    <xdr:graphicFrame macro="">
      <xdr:nvGraphicFramePr>
        <xdr:cNvPr id="3" name="Grafico 2">
          <a:extLst>
            <a:ext uri="{FF2B5EF4-FFF2-40B4-BE49-F238E27FC236}">
              <a16:creationId xmlns:a16="http://schemas.microsoft.com/office/drawing/2014/main" id="{6834C03B-BB32-4B8B-A046-A54946CB9D3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550330</xdr:colOff>
      <xdr:row>20</xdr:row>
      <xdr:rowOff>0</xdr:rowOff>
    </xdr:from>
    <xdr:to>
      <xdr:col>11</xdr:col>
      <xdr:colOff>416274</xdr:colOff>
      <xdr:row>35</xdr:row>
      <xdr:rowOff>76906</xdr:rowOff>
    </xdr:to>
    <xdr:graphicFrame macro="">
      <xdr:nvGraphicFramePr>
        <xdr:cNvPr id="4" name="Grafico 3">
          <a:extLst>
            <a:ext uri="{FF2B5EF4-FFF2-40B4-BE49-F238E27FC236}">
              <a16:creationId xmlns:a16="http://schemas.microsoft.com/office/drawing/2014/main" id="{BC0BBD7A-A973-41A0-B16B-6E29E26B589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11</xdr:col>
      <xdr:colOff>479775</xdr:colOff>
      <xdr:row>20</xdr:row>
      <xdr:rowOff>0</xdr:rowOff>
    </xdr:from>
    <xdr:to>
      <xdr:col>16</xdr:col>
      <xdr:colOff>49386</xdr:colOff>
      <xdr:row>35</xdr:row>
      <xdr:rowOff>77610</xdr:rowOff>
    </xdr:to>
    <xdr:graphicFrame macro="">
      <xdr:nvGraphicFramePr>
        <xdr:cNvPr id="5" name="Grafico 4">
          <a:extLst>
            <a:ext uri="{FF2B5EF4-FFF2-40B4-BE49-F238E27FC236}">
              <a16:creationId xmlns:a16="http://schemas.microsoft.com/office/drawing/2014/main" id="{E557C1D9-1439-4A0D-9157-3E525B87592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17</xdr:col>
      <xdr:colOff>0</xdr:colOff>
      <xdr:row>20</xdr:row>
      <xdr:rowOff>0</xdr:rowOff>
    </xdr:from>
    <xdr:to>
      <xdr:col>19</xdr:col>
      <xdr:colOff>472722</xdr:colOff>
      <xdr:row>35</xdr:row>
      <xdr:rowOff>76906</xdr:rowOff>
    </xdr:to>
    <xdr:graphicFrame macro="">
      <xdr:nvGraphicFramePr>
        <xdr:cNvPr id="6" name="Grafico 5">
          <a:extLst>
            <a:ext uri="{FF2B5EF4-FFF2-40B4-BE49-F238E27FC236}">
              <a16:creationId xmlns:a16="http://schemas.microsoft.com/office/drawing/2014/main" id="{C596F098-A50C-4E64-A94A-4E8D953D894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xdr:col>
      <xdr:colOff>536223</xdr:colOff>
      <xdr:row>20</xdr:row>
      <xdr:rowOff>0</xdr:rowOff>
    </xdr:from>
    <xdr:to>
      <xdr:col>24</xdr:col>
      <xdr:colOff>105834</xdr:colOff>
      <xdr:row>35</xdr:row>
      <xdr:rowOff>77610</xdr:rowOff>
    </xdr:to>
    <xdr:graphicFrame macro="">
      <xdr:nvGraphicFramePr>
        <xdr:cNvPr id="7" name="Grafico 6">
          <a:extLst>
            <a:ext uri="{FF2B5EF4-FFF2-40B4-BE49-F238E27FC236}">
              <a16:creationId xmlns:a16="http://schemas.microsoft.com/office/drawing/2014/main" id="{165527B1-8DF3-40CE-BC76-2C0C814D85A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3</xdr:col>
      <xdr:colOff>-1</xdr:colOff>
      <xdr:row>49</xdr:row>
      <xdr:rowOff>177098</xdr:rowOff>
    </xdr:from>
    <xdr:to>
      <xdr:col>8</xdr:col>
      <xdr:colOff>14110</xdr:colOff>
      <xdr:row>61</xdr:row>
      <xdr:rowOff>98780</xdr:rowOff>
    </xdr:to>
    <xdr:graphicFrame macro="">
      <xdr:nvGraphicFramePr>
        <xdr:cNvPr id="8" name="Grafico 7">
          <a:extLst>
            <a:ext uri="{FF2B5EF4-FFF2-40B4-BE49-F238E27FC236}">
              <a16:creationId xmlns:a16="http://schemas.microsoft.com/office/drawing/2014/main" id="{E308AB72-87D4-4B8C-A04A-9AAA0604069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11</xdr:col>
      <xdr:colOff>0</xdr:colOff>
      <xdr:row>50</xdr:row>
      <xdr:rowOff>0</xdr:rowOff>
    </xdr:from>
    <xdr:to>
      <xdr:col>16</xdr:col>
      <xdr:colOff>14110</xdr:colOff>
      <xdr:row>61</xdr:row>
      <xdr:rowOff>105127</xdr:rowOff>
    </xdr:to>
    <xdr:graphicFrame macro="">
      <xdr:nvGraphicFramePr>
        <xdr:cNvPr id="9" name="Grafico 8">
          <a:extLst>
            <a:ext uri="{FF2B5EF4-FFF2-40B4-BE49-F238E27FC236}">
              <a16:creationId xmlns:a16="http://schemas.microsoft.com/office/drawing/2014/main" id="{F9266700-5977-4055-8D38-6E82682757C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19</xdr:col>
      <xdr:colOff>0</xdr:colOff>
      <xdr:row>50</xdr:row>
      <xdr:rowOff>0</xdr:rowOff>
    </xdr:from>
    <xdr:to>
      <xdr:col>24</xdr:col>
      <xdr:colOff>14110</xdr:colOff>
      <xdr:row>61</xdr:row>
      <xdr:rowOff>105127</xdr:rowOff>
    </xdr:to>
    <xdr:graphicFrame macro="">
      <xdr:nvGraphicFramePr>
        <xdr:cNvPr id="10" name="Grafico 9">
          <a:extLst>
            <a:ext uri="{FF2B5EF4-FFF2-40B4-BE49-F238E27FC236}">
              <a16:creationId xmlns:a16="http://schemas.microsoft.com/office/drawing/2014/main" id="{F8E41E8D-18AE-4C90-8292-EF4949B4C1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592668</xdr:colOff>
      <xdr:row>20</xdr:row>
      <xdr:rowOff>705</xdr:rowOff>
    </xdr:from>
    <xdr:to>
      <xdr:col>3</xdr:col>
      <xdr:colOff>388056</xdr:colOff>
      <xdr:row>35</xdr:row>
      <xdr:rowOff>77611</xdr:rowOff>
    </xdr:to>
    <xdr:graphicFrame macro="">
      <xdr:nvGraphicFramePr>
        <xdr:cNvPr id="2" name="Grafico 1">
          <a:extLst>
            <a:ext uri="{FF2B5EF4-FFF2-40B4-BE49-F238E27FC236}">
              <a16:creationId xmlns:a16="http://schemas.microsoft.com/office/drawing/2014/main" id="{A758C070-1A71-4661-82FB-C653BD11FD9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451555</xdr:colOff>
      <xdr:row>19</xdr:row>
      <xdr:rowOff>176389</xdr:rowOff>
    </xdr:from>
    <xdr:to>
      <xdr:col>8</xdr:col>
      <xdr:colOff>21167</xdr:colOff>
      <xdr:row>35</xdr:row>
      <xdr:rowOff>70554</xdr:rowOff>
    </xdr:to>
    <xdr:graphicFrame macro="">
      <xdr:nvGraphicFramePr>
        <xdr:cNvPr id="3" name="Grafico 2">
          <a:extLst>
            <a:ext uri="{FF2B5EF4-FFF2-40B4-BE49-F238E27FC236}">
              <a16:creationId xmlns:a16="http://schemas.microsoft.com/office/drawing/2014/main" id="{F90A9D16-3C24-46F7-AA36-5BAF941A211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550330</xdr:colOff>
      <xdr:row>20</xdr:row>
      <xdr:rowOff>0</xdr:rowOff>
    </xdr:from>
    <xdr:to>
      <xdr:col>11</xdr:col>
      <xdr:colOff>416274</xdr:colOff>
      <xdr:row>35</xdr:row>
      <xdr:rowOff>76906</xdr:rowOff>
    </xdr:to>
    <xdr:graphicFrame macro="">
      <xdr:nvGraphicFramePr>
        <xdr:cNvPr id="4" name="Grafico 3">
          <a:extLst>
            <a:ext uri="{FF2B5EF4-FFF2-40B4-BE49-F238E27FC236}">
              <a16:creationId xmlns:a16="http://schemas.microsoft.com/office/drawing/2014/main" id="{82527D99-D1DC-4A34-B151-23992A4033C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11</xdr:col>
      <xdr:colOff>479775</xdr:colOff>
      <xdr:row>20</xdr:row>
      <xdr:rowOff>0</xdr:rowOff>
    </xdr:from>
    <xdr:to>
      <xdr:col>16</xdr:col>
      <xdr:colOff>49386</xdr:colOff>
      <xdr:row>35</xdr:row>
      <xdr:rowOff>77610</xdr:rowOff>
    </xdr:to>
    <xdr:graphicFrame macro="">
      <xdr:nvGraphicFramePr>
        <xdr:cNvPr id="5" name="Grafico 4">
          <a:extLst>
            <a:ext uri="{FF2B5EF4-FFF2-40B4-BE49-F238E27FC236}">
              <a16:creationId xmlns:a16="http://schemas.microsoft.com/office/drawing/2014/main" id="{594E4A58-36B2-44BD-9430-27C8E65839C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17</xdr:col>
      <xdr:colOff>0</xdr:colOff>
      <xdr:row>20</xdr:row>
      <xdr:rowOff>0</xdr:rowOff>
    </xdr:from>
    <xdr:to>
      <xdr:col>19</xdr:col>
      <xdr:colOff>472722</xdr:colOff>
      <xdr:row>35</xdr:row>
      <xdr:rowOff>76906</xdr:rowOff>
    </xdr:to>
    <xdr:graphicFrame macro="">
      <xdr:nvGraphicFramePr>
        <xdr:cNvPr id="6" name="Grafico 5">
          <a:extLst>
            <a:ext uri="{FF2B5EF4-FFF2-40B4-BE49-F238E27FC236}">
              <a16:creationId xmlns:a16="http://schemas.microsoft.com/office/drawing/2014/main" id="{EF9ED19A-5202-47E3-9D8D-A3039471EFD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xdr:col>
      <xdr:colOff>536223</xdr:colOff>
      <xdr:row>20</xdr:row>
      <xdr:rowOff>0</xdr:rowOff>
    </xdr:from>
    <xdr:to>
      <xdr:col>24</xdr:col>
      <xdr:colOff>105834</xdr:colOff>
      <xdr:row>35</xdr:row>
      <xdr:rowOff>77610</xdr:rowOff>
    </xdr:to>
    <xdr:graphicFrame macro="">
      <xdr:nvGraphicFramePr>
        <xdr:cNvPr id="7" name="Grafico 6">
          <a:extLst>
            <a:ext uri="{FF2B5EF4-FFF2-40B4-BE49-F238E27FC236}">
              <a16:creationId xmlns:a16="http://schemas.microsoft.com/office/drawing/2014/main" id="{B666505D-3EED-465D-9678-B39BE7C46D9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3</xdr:col>
      <xdr:colOff>-1</xdr:colOff>
      <xdr:row>49</xdr:row>
      <xdr:rowOff>177098</xdr:rowOff>
    </xdr:from>
    <xdr:to>
      <xdr:col>8</xdr:col>
      <xdr:colOff>14110</xdr:colOff>
      <xdr:row>61</xdr:row>
      <xdr:rowOff>98780</xdr:rowOff>
    </xdr:to>
    <xdr:graphicFrame macro="">
      <xdr:nvGraphicFramePr>
        <xdr:cNvPr id="8" name="Grafico 7">
          <a:extLst>
            <a:ext uri="{FF2B5EF4-FFF2-40B4-BE49-F238E27FC236}">
              <a16:creationId xmlns:a16="http://schemas.microsoft.com/office/drawing/2014/main" id="{70B8A29A-5423-41AC-8DF3-97A5422450E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11</xdr:col>
      <xdr:colOff>0</xdr:colOff>
      <xdr:row>50</xdr:row>
      <xdr:rowOff>0</xdr:rowOff>
    </xdr:from>
    <xdr:to>
      <xdr:col>16</xdr:col>
      <xdr:colOff>14110</xdr:colOff>
      <xdr:row>61</xdr:row>
      <xdr:rowOff>105127</xdr:rowOff>
    </xdr:to>
    <xdr:graphicFrame macro="">
      <xdr:nvGraphicFramePr>
        <xdr:cNvPr id="9" name="Grafico 8">
          <a:extLst>
            <a:ext uri="{FF2B5EF4-FFF2-40B4-BE49-F238E27FC236}">
              <a16:creationId xmlns:a16="http://schemas.microsoft.com/office/drawing/2014/main" id="{789B049E-BC0C-4084-80BD-7CBB220126F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19</xdr:col>
      <xdr:colOff>0</xdr:colOff>
      <xdr:row>50</xdr:row>
      <xdr:rowOff>0</xdr:rowOff>
    </xdr:from>
    <xdr:to>
      <xdr:col>24</xdr:col>
      <xdr:colOff>14110</xdr:colOff>
      <xdr:row>61</xdr:row>
      <xdr:rowOff>105127</xdr:rowOff>
    </xdr:to>
    <xdr:graphicFrame macro="">
      <xdr:nvGraphicFramePr>
        <xdr:cNvPr id="10" name="Grafico 9">
          <a:extLst>
            <a:ext uri="{FF2B5EF4-FFF2-40B4-BE49-F238E27FC236}">
              <a16:creationId xmlns:a16="http://schemas.microsoft.com/office/drawing/2014/main" id="{311712DE-D7F6-4E95-A714-BCAF796C63C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28</xdr:row>
      <xdr:rowOff>12700</xdr:rowOff>
    </xdr:from>
    <xdr:to>
      <xdr:col>4</xdr:col>
      <xdr:colOff>165100</xdr:colOff>
      <xdr:row>41</xdr:row>
      <xdr:rowOff>152400</xdr:rowOff>
    </xdr:to>
    <xdr:graphicFrame macro="">
      <xdr:nvGraphicFramePr>
        <xdr:cNvPr id="2" name="Chart 4">
          <a:extLst>
            <a:ext uri="{FF2B5EF4-FFF2-40B4-BE49-F238E27FC236}">
              <a16:creationId xmlns:a16="http://schemas.microsoft.com/office/drawing/2014/main" id="{59F356DD-0A31-402C-94F9-DEAE8B75C7A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266700</xdr:colOff>
      <xdr:row>28</xdr:row>
      <xdr:rowOff>0</xdr:rowOff>
    </xdr:from>
    <xdr:to>
      <xdr:col>8</xdr:col>
      <xdr:colOff>431800</xdr:colOff>
      <xdr:row>41</xdr:row>
      <xdr:rowOff>190500</xdr:rowOff>
    </xdr:to>
    <xdr:graphicFrame macro="">
      <xdr:nvGraphicFramePr>
        <xdr:cNvPr id="3" name="Chart 7">
          <a:extLst>
            <a:ext uri="{FF2B5EF4-FFF2-40B4-BE49-F238E27FC236}">
              <a16:creationId xmlns:a16="http://schemas.microsoft.com/office/drawing/2014/main" id="{5B539546-6C96-4757-BC8C-F33DC6D0655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546100</xdr:colOff>
      <xdr:row>27</xdr:row>
      <xdr:rowOff>177800</xdr:rowOff>
    </xdr:from>
    <xdr:to>
      <xdr:col>12</xdr:col>
      <xdr:colOff>431800</xdr:colOff>
      <xdr:row>41</xdr:row>
      <xdr:rowOff>127000</xdr:rowOff>
    </xdr:to>
    <xdr:graphicFrame macro="">
      <xdr:nvGraphicFramePr>
        <xdr:cNvPr id="4" name="Chart 8">
          <a:extLst>
            <a:ext uri="{FF2B5EF4-FFF2-40B4-BE49-F238E27FC236}">
              <a16:creationId xmlns:a16="http://schemas.microsoft.com/office/drawing/2014/main" id="{99E56AA2-A535-4F1F-93A4-2AC3136EFBD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gabgr\Redmint%20Dropbox\Redmint_Projects\Actual_Projects\CE0100046_DREAM-PACE\WP1_%20DRT-Plan+Gov_inSUMPS\BP%20tool\ROI_calculator_SEI_v2_HiddenModel_2.12.2021.xlsx" TargetMode="External"/><Relationship Id="rId1" Type="http://schemas.openxmlformats.org/officeDocument/2006/relationships/externalLinkPath" Target="/Users/gabgr/Redmint%20Dropbox/Redmint_Projects/Actual_Projects/CE0100046_DREAM-PACE/WP1_%20DRT-Plan+Gov_inSUMPS/BP%20tool/ROI_calculator_SEI_v2_HiddenModel_2.12.20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troduction"/>
      <sheetName val="Inputs"/>
      <sheetName val="Dashboard"/>
      <sheetName val="Model_TripData"/>
      <sheetName val="Model_CostBenefits"/>
      <sheetName val="Model_TripDistanceDistributions"/>
      <sheetName val="Model_TripTimeDistributions"/>
      <sheetName val="Model_KPIcoefficients"/>
    </sheetNames>
    <sheetDataSet>
      <sheetData sheetId="0"/>
      <sheetData sheetId="1">
        <row r="9">
          <cell r="B9" t="str">
            <v>Rural</v>
          </cell>
        </row>
      </sheetData>
      <sheetData sheetId="2"/>
      <sheetData sheetId="3"/>
      <sheetData sheetId="4"/>
      <sheetData sheetId="5"/>
      <sheetData sheetId="6"/>
      <sheetData sheetId="7"/>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E81ADB-B0F7-4058-974A-4A8A34188330}">
  <dimension ref="C1:S19"/>
  <sheetViews>
    <sheetView tabSelected="1" zoomScale="90" zoomScaleNormal="90" workbookViewId="0">
      <pane ySplit="5" topLeftCell="A6" activePane="bottomLeft" state="frozen"/>
      <selection pane="bottomLeft" activeCell="D11" sqref="D11:S11"/>
    </sheetView>
  </sheetViews>
  <sheetFormatPr defaultRowHeight="14.5" x14ac:dyDescent="0.35"/>
  <cols>
    <col min="1" max="1" width="8.7265625" style="53"/>
    <col min="2" max="2" width="8.7265625" style="53" customWidth="1"/>
    <col min="3" max="3" width="12.6328125" style="53" bestFit="1" customWidth="1"/>
    <col min="4" max="16384" width="8.7265625" style="53"/>
  </cols>
  <sheetData>
    <row r="1" spans="3:19" ht="14.5" customHeight="1" x14ac:dyDescent="0.35">
      <c r="E1" s="174" t="s">
        <v>142</v>
      </c>
      <c r="F1" s="174"/>
      <c r="G1" s="174"/>
      <c r="H1" s="174"/>
      <c r="I1" s="174"/>
      <c r="J1" s="174"/>
      <c r="K1" s="174"/>
      <c r="L1" s="174"/>
      <c r="M1" s="174"/>
      <c r="N1" s="174"/>
      <c r="O1" s="174"/>
      <c r="P1" s="174"/>
      <c r="Q1" s="174"/>
      <c r="R1" s="174"/>
      <c r="S1" s="174"/>
    </row>
    <row r="2" spans="3:19" ht="14.5" customHeight="1" x14ac:dyDescent="0.35">
      <c r="E2" s="174"/>
      <c r="F2" s="174"/>
      <c r="G2" s="174"/>
      <c r="H2" s="174"/>
      <c r="I2" s="174"/>
      <c r="J2" s="174"/>
      <c r="K2" s="174"/>
      <c r="L2" s="174"/>
      <c r="M2" s="174"/>
      <c r="N2" s="174"/>
      <c r="O2" s="174"/>
      <c r="P2" s="174"/>
      <c r="Q2" s="174"/>
      <c r="R2" s="174"/>
      <c r="S2" s="174"/>
    </row>
    <row r="3" spans="3:19" ht="14.5" customHeight="1" x14ac:dyDescent="0.35">
      <c r="E3" s="174"/>
      <c r="F3" s="174"/>
      <c r="G3" s="174"/>
      <c r="H3" s="174"/>
      <c r="I3" s="174"/>
      <c r="J3" s="174"/>
      <c r="K3" s="174"/>
      <c r="L3" s="174"/>
      <c r="M3" s="174"/>
      <c r="N3" s="174"/>
      <c r="O3" s="174"/>
      <c r="P3" s="174"/>
      <c r="Q3" s="174"/>
      <c r="R3" s="174"/>
      <c r="S3" s="174"/>
    </row>
    <row r="4" spans="3:19" ht="14.5" customHeight="1" x14ac:dyDescent="0.35">
      <c r="E4" s="174"/>
      <c r="F4" s="174"/>
      <c r="G4" s="174"/>
      <c r="H4" s="174"/>
      <c r="I4" s="174"/>
      <c r="J4" s="174"/>
      <c r="K4" s="174"/>
      <c r="L4" s="174"/>
      <c r="M4" s="174"/>
      <c r="N4" s="174"/>
      <c r="O4" s="174"/>
      <c r="P4" s="174"/>
      <c r="Q4" s="174"/>
      <c r="R4" s="174"/>
      <c r="S4" s="174"/>
    </row>
    <row r="5" spans="3:19" ht="14.5" customHeight="1" x14ac:dyDescent="0.35">
      <c r="E5" s="174"/>
      <c r="F5" s="174"/>
      <c r="G5" s="174"/>
      <c r="H5" s="174"/>
      <c r="I5" s="174"/>
      <c r="J5" s="174"/>
      <c r="K5" s="174"/>
      <c r="L5" s="174"/>
      <c r="M5" s="174"/>
      <c r="N5" s="174"/>
      <c r="O5" s="174"/>
      <c r="P5" s="174"/>
      <c r="Q5" s="174"/>
      <c r="R5" s="174"/>
      <c r="S5" s="174"/>
    </row>
    <row r="7" spans="3:19" s="86" customFormat="1" ht="104" customHeight="1" x14ac:dyDescent="0.35">
      <c r="C7" s="91" t="s">
        <v>160</v>
      </c>
      <c r="D7" s="176" t="s">
        <v>189</v>
      </c>
      <c r="E7" s="176"/>
      <c r="F7" s="176"/>
      <c r="G7" s="176"/>
      <c r="H7" s="176"/>
      <c r="I7" s="176"/>
      <c r="J7" s="176"/>
      <c r="K7" s="176"/>
      <c r="L7" s="176"/>
      <c r="M7" s="176"/>
      <c r="N7" s="176"/>
      <c r="O7" s="176"/>
      <c r="P7" s="176"/>
      <c r="Q7" s="176"/>
      <c r="R7" s="176"/>
      <c r="S7" s="176"/>
    </row>
    <row r="9" spans="3:19" x14ac:dyDescent="0.35">
      <c r="C9" s="77" t="s">
        <v>161</v>
      </c>
    </row>
    <row r="11" spans="3:19" s="60" customFormat="1" ht="60.65" customHeight="1" x14ac:dyDescent="0.35">
      <c r="C11" s="154" t="s">
        <v>143</v>
      </c>
      <c r="D11" s="175" t="s">
        <v>145</v>
      </c>
      <c r="E11" s="175"/>
      <c r="F11" s="175"/>
      <c r="G11" s="175"/>
      <c r="H11" s="175"/>
      <c r="I11" s="175"/>
      <c r="J11" s="175"/>
      <c r="K11" s="175"/>
      <c r="L11" s="175"/>
      <c r="M11" s="175"/>
      <c r="N11" s="175"/>
      <c r="O11" s="175"/>
      <c r="P11" s="175"/>
      <c r="Q11" s="175"/>
      <c r="R11" s="175"/>
      <c r="S11" s="175"/>
    </row>
    <row r="12" spans="3:19" x14ac:dyDescent="0.35">
      <c r="C12" s="155"/>
    </row>
    <row r="13" spans="3:19" ht="88" customHeight="1" x14ac:dyDescent="0.35">
      <c r="C13" s="154" t="s">
        <v>144</v>
      </c>
      <c r="D13" s="175" t="s">
        <v>190</v>
      </c>
      <c r="E13" s="175"/>
      <c r="F13" s="175"/>
      <c r="G13" s="175"/>
      <c r="H13" s="175"/>
      <c r="I13" s="175"/>
      <c r="J13" s="175"/>
      <c r="K13" s="175"/>
      <c r="L13" s="175"/>
      <c r="M13" s="175"/>
      <c r="N13" s="175"/>
      <c r="O13" s="175"/>
      <c r="P13" s="175"/>
      <c r="Q13" s="175"/>
      <c r="R13" s="175"/>
      <c r="S13" s="175"/>
    </row>
    <row r="14" spans="3:19" x14ac:dyDescent="0.35">
      <c r="C14" s="77"/>
    </row>
    <row r="15" spans="3:19" s="86" customFormat="1" ht="29" x14ac:dyDescent="0.35">
      <c r="C15" s="93" t="s">
        <v>147</v>
      </c>
      <c r="D15" s="176" t="s">
        <v>162</v>
      </c>
      <c r="E15" s="177"/>
      <c r="F15" s="177"/>
      <c r="G15" s="177"/>
      <c r="H15" s="177"/>
      <c r="I15" s="177"/>
      <c r="J15" s="177"/>
      <c r="K15" s="177"/>
      <c r="L15" s="177"/>
      <c r="M15" s="177"/>
      <c r="N15" s="177"/>
      <c r="O15" s="177"/>
      <c r="P15" s="177"/>
      <c r="Q15" s="177"/>
      <c r="R15" s="177"/>
      <c r="S15" s="177"/>
    </row>
    <row r="17" spans="3:19" ht="136.5" customHeight="1" x14ac:dyDescent="0.35">
      <c r="C17" s="162" t="s">
        <v>184</v>
      </c>
      <c r="D17" s="178" t="s">
        <v>192</v>
      </c>
      <c r="E17" s="176"/>
      <c r="F17" s="176"/>
      <c r="G17" s="176"/>
      <c r="H17" s="176"/>
      <c r="I17" s="176"/>
      <c r="J17" s="176"/>
      <c r="K17" s="176"/>
      <c r="L17" s="176"/>
      <c r="M17" s="176"/>
      <c r="N17" s="176"/>
      <c r="O17" s="176"/>
      <c r="P17" s="176"/>
      <c r="Q17" s="176"/>
      <c r="R17" s="176"/>
      <c r="S17" s="176"/>
    </row>
    <row r="19" spans="3:19" ht="43.5" x14ac:dyDescent="0.35">
      <c r="C19" s="153" t="s">
        <v>185</v>
      </c>
      <c r="D19" s="176" t="s">
        <v>188</v>
      </c>
      <c r="E19" s="176"/>
      <c r="F19" s="176"/>
      <c r="G19" s="176"/>
      <c r="H19" s="176"/>
      <c r="I19" s="176"/>
      <c r="J19" s="176"/>
      <c r="K19" s="176"/>
      <c r="L19" s="176"/>
      <c r="M19" s="176"/>
      <c r="N19" s="176"/>
      <c r="O19" s="176"/>
      <c r="P19" s="176"/>
      <c r="Q19" s="176"/>
      <c r="R19" s="176"/>
      <c r="S19" s="176"/>
    </row>
  </sheetData>
  <sheetProtection algorithmName="SHA-512" hashValue="/98hscPAXQ5WF3oEOcG9pxe2ugwtPGYraMiWaYb5qZJ7YPdVSq1bFy9MC4cpIHjDRvRrRCYrGweCQTpNTFnBxg==" saltValue="HlK+sZt/0aD+n4K1MeCW8g==" spinCount="100000" sheet="1" objects="1" scenarios="1"/>
  <mergeCells count="7">
    <mergeCell ref="E1:S5"/>
    <mergeCell ref="D11:S11"/>
    <mergeCell ref="D13:S13"/>
    <mergeCell ref="D15:S15"/>
    <mergeCell ref="D19:S19"/>
    <mergeCell ref="D7:S7"/>
    <mergeCell ref="D17:S17"/>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9C73CB-56AE-4C22-AC2D-44849D0218BA}">
  <dimension ref="B2:X72"/>
  <sheetViews>
    <sheetView zoomScale="70" zoomScaleNormal="70" workbookViewId="0">
      <pane ySplit="2" topLeftCell="A3" activePane="bottomLeft" state="frozen"/>
      <selection pane="bottomLeft" activeCell="B66" sqref="B66"/>
    </sheetView>
  </sheetViews>
  <sheetFormatPr defaultRowHeight="14.5" x14ac:dyDescent="0.35"/>
  <cols>
    <col min="2" max="2" width="30.6328125" customWidth="1"/>
    <col min="3" max="3" width="10" bestFit="1" customWidth="1"/>
    <col min="4" max="8" width="12.6328125" customWidth="1"/>
    <col min="10" max="10" width="30.6328125" customWidth="1"/>
    <col min="11" max="11" width="10" bestFit="1" customWidth="1"/>
    <col min="12" max="16" width="12.6328125" customWidth="1"/>
    <col min="18" max="18" width="30.6328125" customWidth="1"/>
    <col min="19" max="19" width="10" bestFit="1" customWidth="1"/>
    <col min="20" max="24" width="12.6328125" customWidth="1"/>
  </cols>
  <sheetData>
    <row r="2" spans="2:24" s="3" customFormat="1" x14ac:dyDescent="0.35">
      <c r="B2" s="36" t="s">
        <v>68</v>
      </c>
      <c r="C2" s="36"/>
      <c r="D2" s="37"/>
      <c r="E2" s="37"/>
      <c r="F2" s="36"/>
      <c r="G2" s="36"/>
      <c r="H2" s="36"/>
      <c r="J2" s="36" t="s">
        <v>69</v>
      </c>
      <c r="K2" s="36"/>
      <c r="L2" s="36"/>
      <c r="M2" s="36"/>
      <c r="N2" s="36"/>
      <c r="O2" s="36"/>
      <c r="P2" s="36"/>
      <c r="R2" s="36" t="s">
        <v>70</v>
      </c>
      <c r="S2" s="36"/>
      <c r="T2" s="36"/>
      <c r="U2" s="36"/>
      <c r="V2" s="36"/>
      <c r="W2" s="36"/>
      <c r="X2" s="36"/>
    </row>
    <row r="4" spans="2:24" x14ac:dyDescent="0.35">
      <c r="D4" t="s">
        <v>7</v>
      </c>
      <c r="E4" t="s">
        <v>44</v>
      </c>
      <c r="F4" t="s">
        <v>95</v>
      </c>
      <c r="G4" t="s">
        <v>46</v>
      </c>
      <c r="H4" t="s">
        <v>47</v>
      </c>
      <c r="L4" t="s">
        <v>7</v>
      </c>
      <c r="M4" t="s">
        <v>44</v>
      </c>
      <c r="N4" t="s">
        <v>95</v>
      </c>
      <c r="O4" t="s">
        <v>46</v>
      </c>
      <c r="P4" t="s">
        <v>47</v>
      </c>
      <c r="T4" t="s">
        <v>7</v>
      </c>
      <c r="U4" t="s">
        <v>44</v>
      </c>
      <c r="V4" t="s">
        <v>95</v>
      </c>
      <c r="W4" t="s">
        <v>46</v>
      </c>
      <c r="X4" t="s">
        <v>47</v>
      </c>
    </row>
    <row r="5" spans="2:24" x14ac:dyDescent="0.35">
      <c r="B5" s="2" t="s">
        <v>8</v>
      </c>
      <c r="C5" s="2" t="s">
        <v>32</v>
      </c>
      <c r="D5" s="23">
        <f>'DRT1'!N7</f>
        <v>0</v>
      </c>
      <c r="E5" s="23">
        <f>'DRT1'!O7</f>
        <v>0</v>
      </c>
      <c r="F5" s="23">
        <f>'DRT1'!P7</f>
        <v>0</v>
      </c>
      <c r="G5" s="23">
        <f>'DRT1'!Q7</f>
        <v>0</v>
      </c>
      <c r="H5" s="23">
        <f>'DRT1'!R7</f>
        <v>0</v>
      </c>
      <c r="J5" s="2" t="s">
        <v>8</v>
      </c>
      <c r="K5" s="2" t="s">
        <v>32</v>
      </c>
      <c r="L5" s="23">
        <f>'DRT1'!T7</f>
        <v>0</v>
      </c>
      <c r="M5" s="23">
        <f>'DRT1'!U7</f>
        <v>0</v>
      </c>
      <c r="N5" s="23">
        <f>'DRT1'!V7</f>
        <v>0</v>
      </c>
      <c r="O5" s="23">
        <f>'DRT1'!W7</f>
        <v>0</v>
      </c>
      <c r="P5" s="23">
        <f>'DRT1'!X7</f>
        <v>0</v>
      </c>
      <c r="R5" s="2" t="s">
        <v>8</v>
      </c>
      <c r="S5" s="2" t="s">
        <v>32</v>
      </c>
      <c r="T5" s="23">
        <f>'DRT1'!Z7</f>
        <v>0</v>
      </c>
      <c r="U5" s="23">
        <f>'DRT1'!AA7</f>
        <v>0</v>
      </c>
      <c r="V5" s="23">
        <f>'DRT1'!AB7</f>
        <v>0</v>
      </c>
      <c r="W5" s="23">
        <f>'DRT1'!AC7</f>
        <v>0</v>
      </c>
      <c r="X5" s="23">
        <f>'DRT1'!AD7</f>
        <v>0</v>
      </c>
    </row>
    <row r="6" spans="2:24" x14ac:dyDescent="0.35">
      <c r="B6" s="2" t="s">
        <v>34</v>
      </c>
      <c r="C6" s="2" t="s">
        <v>37</v>
      </c>
      <c r="D6" s="23">
        <f>'DRT1'!N8</f>
        <v>0</v>
      </c>
      <c r="E6" s="23">
        <f>'DRT1'!O8</f>
        <v>0</v>
      </c>
      <c r="F6" s="23">
        <f>'DRT1'!P8</f>
        <v>0</v>
      </c>
      <c r="G6" s="23">
        <f>'DRT1'!Q8</f>
        <v>0</v>
      </c>
      <c r="H6" s="23">
        <f>'DRT1'!R8</f>
        <v>0</v>
      </c>
      <c r="J6" s="2" t="s">
        <v>34</v>
      </c>
      <c r="K6" s="2" t="s">
        <v>37</v>
      </c>
      <c r="L6" s="23">
        <f>'DRT1'!T8</f>
        <v>0</v>
      </c>
      <c r="M6" s="23">
        <f>'DRT1'!U8</f>
        <v>0</v>
      </c>
      <c r="N6" s="23">
        <f>'DRT1'!V8</f>
        <v>0</v>
      </c>
      <c r="O6" s="23">
        <f>'DRT1'!W8</f>
        <v>0</v>
      </c>
      <c r="P6" s="23">
        <f>'DRT1'!X8</f>
        <v>0</v>
      </c>
      <c r="R6" s="2" t="s">
        <v>34</v>
      </c>
      <c r="S6" s="2" t="s">
        <v>37</v>
      </c>
      <c r="T6" s="23">
        <f>'DRT1'!Z8</f>
        <v>0</v>
      </c>
      <c r="U6" s="23">
        <f>'DRT1'!AA8</f>
        <v>0</v>
      </c>
      <c r="V6" s="23">
        <f>'DRT1'!AB8</f>
        <v>0</v>
      </c>
      <c r="W6" s="23">
        <f>'DRT1'!AC8</f>
        <v>0</v>
      </c>
      <c r="X6" s="23">
        <f>'DRT1'!AD8</f>
        <v>0</v>
      </c>
    </row>
    <row r="7" spans="2:24" x14ac:dyDescent="0.35">
      <c r="B7" s="2" t="s">
        <v>38</v>
      </c>
      <c r="C7" s="2" t="s">
        <v>18</v>
      </c>
      <c r="D7" s="23">
        <f>'DRT1'!N16</f>
        <v>0</v>
      </c>
      <c r="E7" s="23">
        <f>'DRT1'!O16</f>
        <v>0</v>
      </c>
      <c r="F7" s="23">
        <f>'DRT1'!P16</f>
        <v>0</v>
      </c>
      <c r="G7" s="23">
        <f>'DRT1'!Q16</f>
        <v>0</v>
      </c>
      <c r="H7" s="23">
        <f>'DRT1'!R16</f>
        <v>0</v>
      </c>
      <c r="J7" s="2" t="s">
        <v>38</v>
      </c>
      <c r="K7" s="2" t="s">
        <v>18</v>
      </c>
      <c r="L7" s="23">
        <f>'DRT1'!T16</f>
        <v>0</v>
      </c>
      <c r="M7" s="23">
        <f>'DRT1'!U16</f>
        <v>0</v>
      </c>
      <c r="N7" s="23">
        <f>'DRT1'!V16</f>
        <v>0</v>
      </c>
      <c r="O7" s="23">
        <f>'DRT1'!W16</f>
        <v>0</v>
      </c>
      <c r="P7" s="23">
        <f>'DRT1'!X16</f>
        <v>0</v>
      </c>
      <c r="R7" s="2" t="s">
        <v>38</v>
      </c>
      <c r="S7" s="2" t="s">
        <v>18</v>
      </c>
      <c r="T7" s="23">
        <f>'DRT1'!Z16</f>
        <v>0</v>
      </c>
      <c r="U7" s="23">
        <f>'DRT1'!AA16</f>
        <v>0</v>
      </c>
      <c r="V7" s="23">
        <f>'DRT1'!AB16</f>
        <v>0</v>
      </c>
      <c r="W7" s="23">
        <f>'DRT1'!AC16</f>
        <v>0</v>
      </c>
      <c r="X7" s="23">
        <f>'DRT1'!AD16</f>
        <v>0</v>
      </c>
    </row>
    <row r="8" spans="2:24" x14ac:dyDescent="0.35">
      <c r="B8" s="2" t="s">
        <v>35</v>
      </c>
      <c r="C8" s="2" t="s">
        <v>36</v>
      </c>
      <c r="D8" s="23">
        <f>'DRT1'!N17</f>
        <v>0</v>
      </c>
      <c r="E8" s="23">
        <f>'DRT1'!O17</f>
        <v>0</v>
      </c>
      <c r="F8" s="23">
        <f>'DRT1'!P17</f>
        <v>0</v>
      </c>
      <c r="G8" s="23">
        <f>'DRT1'!Q17</f>
        <v>0</v>
      </c>
      <c r="H8" s="23">
        <f>'DRT1'!R17</f>
        <v>0</v>
      </c>
      <c r="J8" s="2" t="s">
        <v>35</v>
      </c>
      <c r="K8" s="2" t="s">
        <v>36</v>
      </c>
      <c r="L8" s="23">
        <f>'DRT1'!T17</f>
        <v>0</v>
      </c>
      <c r="M8" s="23">
        <f>'DRT1'!U17</f>
        <v>0</v>
      </c>
      <c r="N8" s="23">
        <f>'DRT1'!V17</f>
        <v>0</v>
      </c>
      <c r="O8" s="23">
        <f>'DRT1'!W17</f>
        <v>0</v>
      </c>
      <c r="P8" s="23">
        <f>'DRT1'!X17</f>
        <v>0</v>
      </c>
      <c r="R8" s="2" t="s">
        <v>35</v>
      </c>
      <c r="S8" s="2" t="s">
        <v>36</v>
      </c>
      <c r="T8" s="23">
        <f>'DRT1'!Z17</f>
        <v>0</v>
      </c>
      <c r="U8" s="23">
        <f>'DRT1'!AA17</f>
        <v>0</v>
      </c>
      <c r="V8" s="23">
        <f>'DRT1'!AB17</f>
        <v>0</v>
      </c>
      <c r="W8" s="23">
        <f>'DRT1'!AC17</f>
        <v>0</v>
      </c>
      <c r="X8" s="23">
        <f>'DRT1'!AD17</f>
        <v>0</v>
      </c>
    </row>
    <row r="9" spans="2:24" x14ac:dyDescent="0.35">
      <c r="B9" s="2" t="s">
        <v>109</v>
      </c>
      <c r="C9" s="2" t="s">
        <v>110</v>
      </c>
      <c r="D9" s="23" t="e">
        <f>D7/D8</f>
        <v>#DIV/0!</v>
      </c>
      <c r="E9" s="23" t="e">
        <f t="shared" ref="E9:G9" si="0">E7/E8</f>
        <v>#DIV/0!</v>
      </c>
      <c r="F9" s="23" t="e">
        <f t="shared" si="0"/>
        <v>#DIV/0!</v>
      </c>
      <c r="G9" s="23" t="e">
        <f t="shared" si="0"/>
        <v>#DIV/0!</v>
      </c>
      <c r="H9" s="23" t="e">
        <f>H7/H8</f>
        <v>#DIV/0!</v>
      </c>
      <c r="J9" s="2" t="s">
        <v>109</v>
      </c>
      <c r="K9" s="2" t="s">
        <v>110</v>
      </c>
      <c r="L9" s="23" t="e">
        <f>L7/L8</f>
        <v>#DIV/0!</v>
      </c>
      <c r="M9" s="23" t="e">
        <f t="shared" ref="M9:P9" si="1">M7/M8</f>
        <v>#DIV/0!</v>
      </c>
      <c r="N9" s="23" t="e">
        <f t="shared" si="1"/>
        <v>#DIV/0!</v>
      </c>
      <c r="O9" s="23" t="e">
        <f t="shared" si="1"/>
        <v>#DIV/0!</v>
      </c>
      <c r="P9" s="23" t="e">
        <f t="shared" si="1"/>
        <v>#DIV/0!</v>
      </c>
      <c r="R9" s="2" t="s">
        <v>109</v>
      </c>
      <c r="S9" s="2" t="s">
        <v>110</v>
      </c>
      <c r="T9" s="23" t="e">
        <f>T7/T8</f>
        <v>#DIV/0!</v>
      </c>
      <c r="U9" s="23" t="e">
        <f t="shared" ref="U9:X9" si="2">U7/U8</f>
        <v>#DIV/0!</v>
      </c>
      <c r="V9" s="23" t="e">
        <f t="shared" si="2"/>
        <v>#DIV/0!</v>
      </c>
      <c r="W9" s="23" t="e">
        <f t="shared" si="2"/>
        <v>#DIV/0!</v>
      </c>
      <c r="X9" s="23" t="e">
        <f t="shared" si="2"/>
        <v>#DIV/0!</v>
      </c>
    </row>
    <row r="10" spans="2:24" s="3" customFormat="1" x14ac:dyDescent="0.35">
      <c r="B10" s="31" t="s">
        <v>20</v>
      </c>
      <c r="C10" s="31" t="s">
        <v>90</v>
      </c>
      <c r="D10" s="34" t="e">
        <f>'DRT1'!N18</f>
        <v>#DIV/0!</v>
      </c>
      <c r="E10" s="34" t="e">
        <f>'DRT1'!O18</f>
        <v>#DIV/0!</v>
      </c>
      <c r="F10" s="34" t="e">
        <f>'DRT1'!P18</f>
        <v>#DIV/0!</v>
      </c>
      <c r="G10" s="34" t="e">
        <f>'DRT1'!Q18</f>
        <v>#DIV/0!</v>
      </c>
      <c r="H10" s="34" t="e">
        <f>'DRT1'!R18</f>
        <v>#DIV/0!</v>
      </c>
      <c r="J10" s="31" t="s">
        <v>20</v>
      </c>
      <c r="K10" s="31" t="s">
        <v>90</v>
      </c>
      <c r="L10" s="34" t="e">
        <f>'DRT1'!T18</f>
        <v>#DIV/0!</v>
      </c>
      <c r="M10" s="34" t="e">
        <f>'DRT1'!U18</f>
        <v>#DIV/0!</v>
      </c>
      <c r="N10" s="34" t="e">
        <f>'DRT1'!V18</f>
        <v>#DIV/0!</v>
      </c>
      <c r="O10" s="34" t="e">
        <f>'DRT1'!W18</f>
        <v>#DIV/0!</v>
      </c>
      <c r="P10" s="34" t="e">
        <f>'DRT1'!X18</f>
        <v>#DIV/0!</v>
      </c>
      <c r="R10" s="31" t="s">
        <v>20</v>
      </c>
      <c r="S10" s="31" t="s">
        <v>90</v>
      </c>
      <c r="T10" s="34" t="e">
        <f>'DRT1'!Z18</f>
        <v>#DIV/0!</v>
      </c>
      <c r="U10" s="34" t="e">
        <f>'DRT1'!AA18</f>
        <v>#DIV/0!</v>
      </c>
      <c r="V10" s="34" t="e">
        <f>'DRT1'!AB18</f>
        <v>#DIV/0!</v>
      </c>
      <c r="W10" s="34" t="e">
        <f>'DRT1'!AC18</f>
        <v>#DIV/0!</v>
      </c>
      <c r="X10" s="34" t="e">
        <f>'DRT1'!AD18</f>
        <v>#DIV/0!</v>
      </c>
    </row>
    <row r="11" spans="2:24" x14ac:dyDescent="0.35">
      <c r="D11" s="24"/>
      <c r="E11" s="24"/>
      <c r="F11" s="24"/>
      <c r="G11" s="24"/>
      <c r="H11" s="24"/>
      <c r="L11" s="24"/>
      <c r="M11" s="24"/>
      <c r="N11" s="24"/>
      <c r="O11" s="24"/>
      <c r="P11" s="24"/>
      <c r="T11" s="24"/>
      <c r="U11" s="24"/>
      <c r="V11" s="24"/>
      <c r="W11" s="24"/>
      <c r="X11" s="24"/>
    </row>
    <row r="12" spans="2:24" x14ac:dyDescent="0.35">
      <c r="D12" s="24"/>
      <c r="E12" s="24"/>
      <c r="F12" s="24"/>
      <c r="G12" s="24"/>
      <c r="H12" s="24"/>
      <c r="L12" s="24"/>
      <c r="M12" s="24"/>
      <c r="N12" s="24"/>
      <c r="O12" s="24"/>
      <c r="P12" s="24"/>
      <c r="T12" s="24"/>
      <c r="U12" s="24"/>
      <c r="V12" s="24"/>
      <c r="W12" s="24"/>
      <c r="X12" s="24"/>
    </row>
    <row r="13" spans="2:24" x14ac:dyDescent="0.35">
      <c r="D13" t="s">
        <v>7</v>
      </c>
      <c r="E13" t="s">
        <v>44</v>
      </c>
      <c r="F13" t="s">
        <v>95</v>
      </c>
      <c r="G13" t="s">
        <v>46</v>
      </c>
      <c r="H13" t="s">
        <v>47</v>
      </c>
      <c r="L13" t="s">
        <v>7</v>
      </c>
      <c r="M13" t="s">
        <v>44</v>
      </c>
      <c r="N13" t="s">
        <v>95</v>
      </c>
      <c r="O13" t="s">
        <v>46</v>
      </c>
      <c r="P13" t="s">
        <v>47</v>
      </c>
      <c r="T13" t="s">
        <v>7</v>
      </c>
      <c r="U13" t="s">
        <v>44</v>
      </c>
      <c r="V13" t="s">
        <v>95</v>
      </c>
      <c r="W13" t="s">
        <v>46</v>
      </c>
      <c r="X13" t="s">
        <v>47</v>
      </c>
    </row>
    <row r="14" spans="2:24" x14ac:dyDescent="0.35">
      <c r="B14" s="2" t="s">
        <v>104</v>
      </c>
      <c r="C14" s="2" t="s">
        <v>78</v>
      </c>
      <c r="D14" s="25" t="e">
        <f>'DRT1'!N31</f>
        <v>#DIV/0!</v>
      </c>
      <c r="E14" s="25" t="e">
        <f>'DRT1'!O31</f>
        <v>#DIV/0!</v>
      </c>
      <c r="F14" s="25" t="e">
        <f>'DRT1'!P31</f>
        <v>#DIV/0!</v>
      </c>
      <c r="G14" s="25" t="e">
        <f>'DRT1'!Q31</f>
        <v>#DIV/0!</v>
      </c>
      <c r="H14" s="25" t="e">
        <f>'DRT1'!R31</f>
        <v>#DIV/0!</v>
      </c>
      <c r="J14" s="2" t="s">
        <v>104</v>
      </c>
      <c r="K14" s="2" t="s">
        <v>78</v>
      </c>
      <c r="L14" s="25" t="e">
        <f>'DRT1'!T31</f>
        <v>#DIV/0!</v>
      </c>
      <c r="M14" s="25" t="e">
        <f>'DRT1'!U31</f>
        <v>#DIV/0!</v>
      </c>
      <c r="N14" s="25" t="e">
        <f>'DRT1'!V31</f>
        <v>#DIV/0!</v>
      </c>
      <c r="O14" s="25" t="e">
        <f>'DRT1'!W31</f>
        <v>#DIV/0!</v>
      </c>
      <c r="P14" s="25" t="e">
        <f>'DRT1'!X31</f>
        <v>#DIV/0!</v>
      </c>
      <c r="R14" s="2" t="s">
        <v>104</v>
      </c>
      <c r="S14" s="2" t="s">
        <v>78</v>
      </c>
      <c r="T14" s="25" t="e">
        <f>'DRT1'!Z31</f>
        <v>#DIV/0!</v>
      </c>
      <c r="U14" s="25" t="e">
        <f>'DRT1'!AA31</f>
        <v>#DIV/0!</v>
      </c>
      <c r="V14" s="25" t="e">
        <f>'DRT1'!AB31</f>
        <v>#DIV/0!</v>
      </c>
      <c r="W14" s="25" t="e">
        <f>'DRT1'!AC31</f>
        <v>#DIV/0!</v>
      </c>
      <c r="X14" s="25" t="e">
        <f>'DRT1'!AD31</f>
        <v>#DIV/0!</v>
      </c>
    </row>
    <row r="15" spans="2:24" s="3" customFormat="1" x14ac:dyDescent="0.35">
      <c r="B15" s="31" t="s">
        <v>107</v>
      </c>
      <c r="C15" s="31" t="s">
        <v>106</v>
      </c>
      <c r="D15" s="32" t="e">
        <f>'DRT1'!N32</f>
        <v>#DIV/0!</v>
      </c>
      <c r="E15" s="32" t="e">
        <f>'DRT1'!O32</f>
        <v>#DIV/0!</v>
      </c>
      <c r="F15" s="32" t="e">
        <f>'DRT1'!P32</f>
        <v>#DIV/0!</v>
      </c>
      <c r="G15" s="32" t="e">
        <f>'DRT1'!Q32</f>
        <v>#DIV/0!</v>
      </c>
      <c r="H15" s="32" t="e">
        <f>'DRT1'!R32</f>
        <v>#DIV/0!</v>
      </c>
      <c r="J15" s="31" t="s">
        <v>107</v>
      </c>
      <c r="K15" s="31" t="s">
        <v>106</v>
      </c>
      <c r="L15" s="32" t="e">
        <f>'DRT1'!T32</f>
        <v>#DIV/0!</v>
      </c>
      <c r="M15" s="32" t="e">
        <f>'DRT1'!U32</f>
        <v>#DIV/0!</v>
      </c>
      <c r="N15" s="32" t="e">
        <f>'DRT1'!V32</f>
        <v>#DIV/0!</v>
      </c>
      <c r="O15" s="32" t="e">
        <f>'DRT1'!W32</f>
        <v>#DIV/0!</v>
      </c>
      <c r="P15" s="32" t="e">
        <f>'DRT1'!X32</f>
        <v>#DIV/0!</v>
      </c>
      <c r="R15" s="31" t="s">
        <v>107</v>
      </c>
      <c r="S15" s="31" t="s">
        <v>106</v>
      </c>
      <c r="T15" s="32" t="e">
        <f>'DRT1'!Z32</f>
        <v>#DIV/0!</v>
      </c>
      <c r="U15" s="32" t="e">
        <f>'DRT1'!AA32</f>
        <v>#DIV/0!</v>
      </c>
      <c r="V15" s="32" t="e">
        <f>'DRT1'!AB32</f>
        <v>#DIV/0!</v>
      </c>
      <c r="W15" s="32" t="e">
        <f>'DRT1'!AC32</f>
        <v>#DIV/0!</v>
      </c>
      <c r="X15" s="32" t="e">
        <f>'DRT1'!AD32</f>
        <v>#DIV/0!</v>
      </c>
    </row>
    <row r="16" spans="2:24" x14ac:dyDescent="0.35">
      <c r="B16" s="2" t="s">
        <v>105</v>
      </c>
      <c r="C16" s="2" t="s">
        <v>78</v>
      </c>
      <c r="D16" s="25">
        <f>'DRT1'!N33</f>
        <v>0</v>
      </c>
      <c r="E16" s="25">
        <f>'DRT1'!O33</f>
        <v>0</v>
      </c>
      <c r="F16" s="25">
        <f>'DRT1'!P33</f>
        <v>0</v>
      </c>
      <c r="G16" s="25">
        <f>'DRT1'!Q33</f>
        <v>0</v>
      </c>
      <c r="H16" s="25">
        <f>'DRT1'!R33</f>
        <v>0</v>
      </c>
      <c r="J16" s="2" t="s">
        <v>105</v>
      </c>
      <c r="K16" s="2" t="s">
        <v>78</v>
      </c>
      <c r="L16" s="25">
        <f>'DRT1'!T33</f>
        <v>0</v>
      </c>
      <c r="M16" s="25">
        <f>'DRT1'!U33</f>
        <v>0</v>
      </c>
      <c r="N16" s="25">
        <f>'DRT1'!V33</f>
        <v>0</v>
      </c>
      <c r="O16" s="25">
        <f>'DRT1'!W33</f>
        <v>0</v>
      </c>
      <c r="P16" s="25">
        <f>'DRT1'!X33</f>
        <v>0</v>
      </c>
      <c r="R16" s="2" t="s">
        <v>105</v>
      </c>
      <c r="S16" s="2" t="s">
        <v>78</v>
      </c>
      <c r="T16" s="25">
        <f>'DRT1'!Z33</f>
        <v>0</v>
      </c>
      <c r="U16" s="25">
        <f>'DRT1'!AA33</f>
        <v>0</v>
      </c>
      <c r="V16" s="25">
        <f>'DRT1'!AB33</f>
        <v>0</v>
      </c>
      <c r="W16" s="25">
        <f>'DRT1'!AC33</f>
        <v>0</v>
      </c>
      <c r="X16" s="25">
        <f>'DRT1'!AD33</f>
        <v>0</v>
      </c>
    </row>
    <row r="17" spans="2:24" x14ac:dyDescent="0.35">
      <c r="B17" s="2" t="s">
        <v>101</v>
      </c>
      <c r="C17" s="2" t="s">
        <v>78</v>
      </c>
      <c r="D17" s="25" t="e">
        <f>'DRT1'!N34</f>
        <v>#DIV/0!</v>
      </c>
      <c r="E17" s="25" t="e">
        <f>'DRT1'!O34</f>
        <v>#DIV/0!</v>
      </c>
      <c r="F17" s="25" t="e">
        <f>'DRT1'!P34</f>
        <v>#DIV/0!</v>
      </c>
      <c r="G17" s="25" t="e">
        <f>'DRT1'!Q34</f>
        <v>#DIV/0!</v>
      </c>
      <c r="H17" s="25" t="e">
        <f>'DRT1'!R34</f>
        <v>#DIV/0!</v>
      </c>
      <c r="J17" s="2" t="s">
        <v>101</v>
      </c>
      <c r="K17" s="2" t="s">
        <v>78</v>
      </c>
      <c r="L17" s="25" t="e">
        <f>'DRT1'!T34</f>
        <v>#DIV/0!</v>
      </c>
      <c r="M17" s="25" t="e">
        <f>'DRT1'!U34</f>
        <v>#DIV/0!</v>
      </c>
      <c r="N17" s="25" t="e">
        <f>'DRT1'!V34</f>
        <v>#DIV/0!</v>
      </c>
      <c r="O17" s="25" t="e">
        <f>'DRT1'!W34</f>
        <v>#DIV/0!</v>
      </c>
      <c r="P17" s="25" t="e">
        <f>'DRT1'!X34</f>
        <v>#DIV/0!</v>
      </c>
      <c r="R17" s="2" t="s">
        <v>101</v>
      </c>
      <c r="S17" s="2" t="s">
        <v>78</v>
      </c>
      <c r="T17" s="25" t="e">
        <f>'DRT1'!Z34</f>
        <v>#DIV/0!</v>
      </c>
      <c r="U17" s="25" t="e">
        <f>'DRT1'!AA34</f>
        <v>#DIV/0!</v>
      </c>
      <c r="V17" s="25" t="e">
        <f>'DRT1'!AB34</f>
        <v>#DIV/0!</v>
      </c>
      <c r="W17" s="25" t="e">
        <f>'DRT1'!AC34</f>
        <v>#DIV/0!</v>
      </c>
      <c r="X17" s="25" t="e">
        <f>'DRT1'!AD34</f>
        <v>#DIV/0!</v>
      </c>
    </row>
    <row r="18" spans="2:24" s="3" customFormat="1" x14ac:dyDescent="0.35">
      <c r="B18" s="31" t="s">
        <v>108</v>
      </c>
      <c r="C18" s="31" t="s">
        <v>106</v>
      </c>
      <c r="D18" s="32" t="e">
        <f>'DRT1'!N35</f>
        <v>#DIV/0!</v>
      </c>
      <c r="E18" s="32" t="e">
        <f>'DRT1'!O35</f>
        <v>#DIV/0!</v>
      </c>
      <c r="F18" s="32" t="e">
        <f>'DRT1'!P35</f>
        <v>#DIV/0!</v>
      </c>
      <c r="G18" s="32" t="e">
        <f>'DRT1'!Q35</f>
        <v>#DIV/0!</v>
      </c>
      <c r="H18" s="32" t="e">
        <f>'DRT1'!R35</f>
        <v>#DIV/0!</v>
      </c>
      <c r="J18" s="31" t="s">
        <v>108</v>
      </c>
      <c r="K18" s="31" t="s">
        <v>106</v>
      </c>
      <c r="L18" s="32" t="e">
        <f>'DRT1'!T35</f>
        <v>#DIV/0!</v>
      </c>
      <c r="M18" s="32" t="e">
        <f>'DRT1'!U35</f>
        <v>#DIV/0!</v>
      </c>
      <c r="N18" s="32" t="e">
        <f>'DRT1'!V35</f>
        <v>#DIV/0!</v>
      </c>
      <c r="O18" s="32" t="e">
        <f>'DRT1'!W35</f>
        <v>#DIV/0!</v>
      </c>
      <c r="P18" s="32" t="e">
        <f>'DRT1'!X35</f>
        <v>#DIV/0!</v>
      </c>
      <c r="R18" s="31" t="s">
        <v>108</v>
      </c>
      <c r="S18" s="31" t="s">
        <v>106</v>
      </c>
      <c r="T18" s="32" t="e">
        <f>'DRT1'!Z35</f>
        <v>#DIV/0!</v>
      </c>
      <c r="U18" s="32" t="e">
        <f>'DRT1'!AA35</f>
        <v>#DIV/0!</v>
      </c>
      <c r="V18" s="32" t="e">
        <f>'DRT1'!AB35</f>
        <v>#DIV/0!</v>
      </c>
      <c r="W18" s="32" t="e">
        <f>'DRT1'!AC35</f>
        <v>#DIV/0!</v>
      </c>
      <c r="X18" s="32" t="e">
        <f>'DRT1'!AD35</f>
        <v>#DIV/0!</v>
      </c>
    </row>
    <row r="19" spans="2:24" s="3" customFormat="1" x14ac:dyDescent="0.35">
      <c r="B19" s="31" t="s">
        <v>102</v>
      </c>
      <c r="C19" s="31" t="s">
        <v>2</v>
      </c>
      <c r="D19" s="35" t="e">
        <f>'DRT1'!N36</f>
        <v>#DIV/0!</v>
      </c>
      <c r="E19" s="35" t="e">
        <f>'DRT1'!O36</f>
        <v>#DIV/0!</v>
      </c>
      <c r="F19" s="35" t="e">
        <f>'DRT1'!P36</f>
        <v>#DIV/0!</v>
      </c>
      <c r="G19" s="35" t="e">
        <f>'DRT1'!Q36</f>
        <v>#DIV/0!</v>
      </c>
      <c r="H19" s="35" t="e">
        <f>'DRT1'!R36</f>
        <v>#DIV/0!</v>
      </c>
      <c r="J19" s="31" t="s">
        <v>102</v>
      </c>
      <c r="K19" s="31" t="s">
        <v>2</v>
      </c>
      <c r="L19" s="35" t="e">
        <f>'DRT1'!T36</f>
        <v>#DIV/0!</v>
      </c>
      <c r="M19" s="35" t="e">
        <f>'DRT1'!U36</f>
        <v>#DIV/0!</v>
      </c>
      <c r="N19" s="35" t="e">
        <f>'DRT1'!V36</f>
        <v>#DIV/0!</v>
      </c>
      <c r="O19" s="35" t="e">
        <f>'DRT1'!W36</f>
        <v>#DIV/0!</v>
      </c>
      <c r="P19" s="35" t="e">
        <f>'DRT1'!X36</f>
        <v>#DIV/0!</v>
      </c>
      <c r="R19" s="31" t="s">
        <v>102</v>
      </c>
      <c r="S19" s="31" t="s">
        <v>2</v>
      </c>
      <c r="T19" s="35" t="e">
        <f>'DRT1'!Z36</f>
        <v>#DIV/0!</v>
      </c>
      <c r="U19" s="35" t="e">
        <f>'DRT1'!AA36</f>
        <v>#DIV/0!</v>
      </c>
      <c r="V19" s="35" t="e">
        <f>'DRT1'!AB36</f>
        <v>#DIV/0!</v>
      </c>
      <c r="W19" s="35" t="e">
        <f>'DRT1'!AC36</f>
        <v>#DIV/0!</v>
      </c>
      <c r="X19" s="35" t="e">
        <f>'DRT1'!AD36</f>
        <v>#DIV/0!</v>
      </c>
    </row>
    <row r="20" spans="2:24" x14ac:dyDescent="0.35">
      <c r="D20" s="22"/>
    </row>
    <row r="38" spans="2:24" s="3" customFormat="1" x14ac:dyDescent="0.35">
      <c r="B38" s="36" t="s">
        <v>124</v>
      </c>
      <c r="C38" s="36"/>
      <c r="D38" s="36"/>
      <c r="E38" s="36"/>
      <c r="F38" s="36"/>
      <c r="G38" s="36"/>
      <c r="H38" s="36"/>
      <c r="J38" s="36" t="s">
        <v>124</v>
      </c>
      <c r="K38" s="36"/>
      <c r="L38" s="36"/>
      <c r="M38" s="36"/>
      <c r="N38" s="36"/>
      <c r="O38" s="36"/>
      <c r="P38" s="36"/>
      <c r="R38" s="36" t="s">
        <v>124</v>
      </c>
      <c r="S38" s="36"/>
      <c r="T38" s="36"/>
      <c r="U38" s="36"/>
      <c r="V38" s="36"/>
      <c r="W38" s="36"/>
      <c r="X38" s="36"/>
    </row>
    <row r="39" spans="2:24" x14ac:dyDescent="0.35">
      <c r="B39" t="s">
        <v>125</v>
      </c>
      <c r="J39" t="s">
        <v>125</v>
      </c>
      <c r="R39" t="s">
        <v>125</v>
      </c>
    </row>
    <row r="40" spans="2:24" x14ac:dyDescent="0.35">
      <c r="B40" t="s">
        <v>127</v>
      </c>
      <c r="J40" t="s">
        <v>127</v>
      </c>
      <c r="R40" t="s">
        <v>127</v>
      </c>
    </row>
    <row r="42" spans="2:24" x14ac:dyDescent="0.35">
      <c r="D42" t="s">
        <v>7</v>
      </c>
      <c r="E42" t="s">
        <v>44</v>
      </c>
      <c r="F42" t="s">
        <v>95</v>
      </c>
      <c r="G42" t="s">
        <v>46</v>
      </c>
      <c r="H42" t="s">
        <v>47</v>
      </c>
      <c r="L42" t="s">
        <v>7</v>
      </c>
      <c r="M42" t="s">
        <v>44</v>
      </c>
      <c r="N42" t="s">
        <v>95</v>
      </c>
      <c r="O42" t="s">
        <v>46</v>
      </c>
      <c r="P42" t="s">
        <v>47</v>
      </c>
      <c r="T42" t="s">
        <v>7</v>
      </c>
      <c r="U42" t="s">
        <v>44</v>
      </c>
      <c r="V42" t="s">
        <v>95</v>
      </c>
      <c r="W42" t="s">
        <v>46</v>
      </c>
      <c r="X42" t="s">
        <v>47</v>
      </c>
    </row>
    <row r="43" spans="2:24" x14ac:dyDescent="0.35">
      <c r="B43" s="2" t="s">
        <v>116</v>
      </c>
      <c r="C43" s="27" t="s">
        <v>119</v>
      </c>
      <c r="D43" s="28">
        <f>D7</f>
        <v>0</v>
      </c>
      <c r="E43" s="28">
        <f>D43</f>
        <v>0</v>
      </c>
      <c r="F43" s="29">
        <f>F8*'DRT1'!$D15*1.2</f>
        <v>0</v>
      </c>
      <c r="G43" s="29">
        <f>F43</f>
        <v>0</v>
      </c>
      <c r="H43" s="29">
        <f>G43</f>
        <v>0</v>
      </c>
      <c r="J43" s="2" t="s">
        <v>116</v>
      </c>
      <c r="K43" s="27" t="s">
        <v>119</v>
      </c>
      <c r="L43" s="28">
        <f>L7</f>
        <v>0</v>
      </c>
      <c r="M43" s="28">
        <f>L43</f>
        <v>0</v>
      </c>
      <c r="N43" s="29">
        <f>N8*'DRT1'!$D15*1.2</f>
        <v>0</v>
      </c>
      <c r="O43" s="29">
        <f>N43</f>
        <v>0</v>
      </c>
      <c r="P43" s="29">
        <f>O43</f>
        <v>0</v>
      </c>
      <c r="R43" s="2" t="s">
        <v>116</v>
      </c>
      <c r="S43" s="27" t="s">
        <v>119</v>
      </c>
      <c r="T43" s="28">
        <f>T7</f>
        <v>0</v>
      </c>
      <c r="U43" s="28">
        <f>T43</f>
        <v>0</v>
      </c>
      <c r="V43" s="29">
        <f>V8*'DRT1'!$D15*1.2</f>
        <v>0</v>
      </c>
      <c r="W43" s="29">
        <f>V43</f>
        <v>0</v>
      </c>
      <c r="X43" s="29">
        <f>W43</f>
        <v>0</v>
      </c>
    </row>
    <row r="44" spans="2:24" x14ac:dyDescent="0.35">
      <c r="B44" s="2" t="s">
        <v>126</v>
      </c>
      <c r="C44" s="27" t="s">
        <v>78</v>
      </c>
      <c r="D44" s="30" t="e">
        <f>('DRT1'!N28+'DRT1'!N30+'DRT1'!N22*'Results&amp;ScenariosDRT1'!D43)</f>
        <v>#DIV/0!</v>
      </c>
      <c r="E44" s="30" t="e">
        <f>('DRT1'!O28+'DRT1'!O30+'DRT1'!O22*'Results&amp;ScenariosDRT1'!E43)</f>
        <v>#DIV/0!</v>
      </c>
      <c r="F44" s="30" t="e">
        <f>('DRT1'!P28+'DRT1'!P30+'DRT1'!P22*'Results&amp;ScenariosDRT1'!F43)</f>
        <v>#DIV/0!</v>
      </c>
      <c r="G44" s="30" t="e">
        <f>('DRT1'!Q28+'DRT1'!Q30+'DRT1'!Q22*'Results&amp;ScenariosDRT1'!G43)</f>
        <v>#DIV/0!</v>
      </c>
      <c r="H44" s="30" t="e">
        <f>('DRT1'!R28+'DRT1'!R30+'DRT1'!R22*'Results&amp;ScenariosDRT1'!H43)</f>
        <v>#DIV/0!</v>
      </c>
      <c r="J44" s="2" t="s">
        <v>126</v>
      </c>
      <c r="K44" s="27" t="s">
        <v>78</v>
      </c>
      <c r="L44" s="30" t="e">
        <f>('DRT1'!T28+'DRT1'!T30+'DRT1'!T22*'Results&amp;ScenariosDRT1'!L43)</f>
        <v>#DIV/0!</v>
      </c>
      <c r="M44" s="30" t="e">
        <f>('DRT1'!U28+'DRT1'!U30+'DRT1'!U22*'Results&amp;ScenariosDRT1'!M43)</f>
        <v>#DIV/0!</v>
      </c>
      <c r="N44" s="30" t="e">
        <f>('DRT1'!V28+'DRT1'!V30+'DRT1'!V22*'Results&amp;ScenariosDRT1'!N43)</f>
        <v>#DIV/0!</v>
      </c>
      <c r="O44" s="30" t="e">
        <f>('DRT1'!W28+'DRT1'!W30+'DRT1'!W22*'Results&amp;ScenariosDRT1'!O43)</f>
        <v>#DIV/0!</v>
      </c>
      <c r="P44" s="30" t="e">
        <f>('DRT1'!X28+'DRT1'!X30+'DRT1'!X22*'Results&amp;ScenariosDRT1'!P43)</f>
        <v>#DIV/0!</v>
      </c>
      <c r="R44" s="2" t="s">
        <v>126</v>
      </c>
      <c r="S44" s="27" t="s">
        <v>78</v>
      </c>
      <c r="T44" s="30" t="e">
        <f>('DRT1'!Z28+'DRT1'!Z30+'DRT1'!Z22*'Results&amp;ScenariosDRT1'!T43)</f>
        <v>#DIV/0!</v>
      </c>
      <c r="U44" s="30" t="e">
        <f>('DRT1'!AA28+'DRT1'!AA30+'DRT1'!AA22*'Results&amp;ScenariosDRT1'!U43)</f>
        <v>#DIV/0!</v>
      </c>
      <c r="V44" s="30" t="e">
        <f>('DRT1'!AB28+'DRT1'!AB30+'DRT1'!AB22*'Results&amp;ScenariosDRT1'!V43)</f>
        <v>#DIV/0!</v>
      </c>
      <c r="W44" s="30" t="e">
        <f>('DRT1'!AC28+'DRT1'!AC30+'DRT1'!AC22*'Results&amp;ScenariosDRT1'!W43)</f>
        <v>#DIV/0!</v>
      </c>
      <c r="X44" s="30" t="e">
        <f>('DRT1'!AD28+'DRT1'!AD30+'DRT1'!AD22*'Results&amp;ScenariosDRT1'!X43)</f>
        <v>#DIV/0!</v>
      </c>
    </row>
    <row r="45" spans="2:24" x14ac:dyDescent="0.35">
      <c r="B45" s="2" t="s">
        <v>122</v>
      </c>
      <c r="C45" s="2" t="s">
        <v>123</v>
      </c>
      <c r="D45" s="30" t="e">
        <f>D44/D43</f>
        <v>#DIV/0!</v>
      </c>
      <c r="E45" s="30" t="e">
        <f t="shared" ref="E45:H45" si="3">E44/E43</f>
        <v>#DIV/0!</v>
      </c>
      <c r="F45" s="30" t="e">
        <f t="shared" si="3"/>
        <v>#DIV/0!</v>
      </c>
      <c r="G45" s="30" t="e">
        <f t="shared" si="3"/>
        <v>#DIV/0!</v>
      </c>
      <c r="H45" s="30" t="e">
        <f t="shared" si="3"/>
        <v>#DIV/0!</v>
      </c>
      <c r="J45" s="2" t="s">
        <v>122</v>
      </c>
      <c r="K45" s="2" t="s">
        <v>123</v>
      </c>
      <c r="L45" s="30" t="e">
        <f>L44/L43</f>
        <v>#DIV/0!</v>
      </c>
      <c r="M45" s="30" t="e">
        <f t="shared" ref="M45:P45" si="4">M44/M43</f>
        <v>#DIV/0!</v>
      </c>
      <c r="N45" s="30" t="e">
        <f t="shared" si="4"/>
        <v>#DIV/0!</v>
      </c>
      <c r="O45" s="30" t="e">
        <f t="shared" si="4"/>
        <v>#DIV/0!</v>
      </c>
      <c r="P45" s="30" t="e">
        <f t="shared" si="4"/>
        <v>#DIV/0!</v>
      </c>
      <c r="R45" s="2" t="s">
        <v>122</v>
      </c>
      <c r="S45" s="2" t="s">
        <v>123</v>
      </c>
      <c r="T45" s="30" t="e">
        <f>T44/T43</f>
        <v>#DIV/0!</v>
      </c>
      <c r="U45" s="30" t="e">
        <f t="shared" ref="U45:X45" si="5">U44/U43</f>
        <v>#DIV/0!</v>
      </c>
      <c r="V45" s="30" t="e">
        <f t="shared" si="5"/>
        <v>#DIV/0!</v>
      </c>
      <c r="W45" s="30" t="e">
        <f t="shared" si="5"/>
        <v>#DIV/0!</v>
      </c>
      <c r="X45" s="30" t="e">
        <f t="shared" si="5"/>
        <v>#DIV/0!</v>
      </c>
    </row>
    <row r="46" spans="2:24" x14ac:dyDescent="0.35">
      <c r="B46" s="2" t="s">
        <v>117</v>
      </c>
      <c r="C46" s="2" t="s">
        <v>78</v>
      </c>
      <c r="D46" s="30" t="e">
        <f>D44-D16</f>
        <v>#DIV/0!</v>
      </c>
      <c r="E46" s="30" t="e">
        <f t="shared" ref="E46:H46" si="6">E44-E16</f>
        <v>#DIV/0!</v>
      </c>
      <c r="F46" s="30" t="e">
        <f t="shared" si="6"/>
        <v>#DIV/0!</v>
      </c>
      <c r="G46" s="30" t="e">
        <f t="shared" si="6"/>
        <v>#DIV/0!</v>
      </c>
      <c r="H46" s="30" t="e">
        <f t="shared" si="6"/>
        <v>#DIV/0!</v>
      </c>
      <c r="J46" s="2" t="s">
        <v>117</v>
      </c>
      <c r="K46" s="2" t="s">
        <v>78</v>
      </c>
      <c r="L46" s="30" t="e">
        <f>L44-L16</f>
        <v>#DIV/0!</v>
      </c>
      <c r="M46" s="30" t="e">
        <f t="shared" ref="M46:P46" si="7">M44-M16</f>
        <v>#DIV/0!</v>
      </c>
      <c r="N46" s="30" t="e">
        <f t="shared" si="7"/>
        <v>#DIV/0!</v>
      </c>
      <c r="O46" s="30" t="e">
        <f t="shared" si="7"/>
        <v>#DIV/0!</v>
      </c>
      <c r="P46" s="30" t="e">
        <f t="shared" si="7"/>
        <v>#DIV/0!</v>
      </c>
      <c r="R46" s="2" t="s">
        <v>117</v>
      </c>
      <c r="S46" s="2" t="s">
        <v>78</v>
      </c>
      <c r="T46" s="30" t="e">
        <f>T44-T16</f>
        <v>#DIV/0!</v>
      </c>
      <c r="U46" s="30" t="e">
        <f t="shared" ref="U46:X46" si="8">U44-U16</f>
        <v>#DIV/0!</v>
      </c>
      <c r="V46" s="30" t="e">
        <f t="shared" si="8"/>
        <v>#DIV/0!</v>
      </c>
      <c r="W46" s="30" t="e">
        <f t="shared" si="8"/>
        <v>#DIV/0!</v>
      </c>
      <c r="X46" s="30" t="e">
        <f t="shared" si="8"/>
        <v>#DIV/0!</v>
      </c>
    </row>
    <row r="47" spans="2:24" x14ac:dyDescent="0.35">
      <c r="B47" s="2" t="s">
        <v>118</v>
      </c>
      <c r="C47" s="2" t="s">
        <v>106</v>
      </c>
      <c r="D47" s="30" t="e">
        <f>D46/D43</f>
        <v>#DIV/0!</v>
      </c>
      <c r="E47" s="30" t="e">
        <f t="shared" ref="E47:H47" si="9">E46/E43</f>
        <v>#DIV/0!</v>
      </c>
      <c r="F47" s="30" t="e">
        <f t="shared" si="9"/>
        <v>#DIV/0!</v>
      </c>
      <c r="G47" s="30" t="e">
        <f t="shared" si="9"/>
        <v>#DIV/0!</v>
      </c>
      <c r="H47" s="30" t="e">
        <f t="shared" si="9"/>
        <v>#DIV/0!</v>
      </c>
      <c r="J47" s="2" t="s">
        <v>118</v>
      </c>
      <c r="K47" s="2" t="s">
        <v>106</v>
      </c>
      <c r="L47" s="30" t="e">
        <f>L46/L43</f>
        <v>#DIV/0!</v>
      </c>
      <c r="M47" s="30" t="e">
        <f t="shared" ref="M47:P47" si="10">M46/M43</f>
        <v>#DIV/0!</v>
      </c>
      <c r="N47" s="30" t="e">
        <f t="shared" si="10"/>
        <v>#DIV/0!</v>
      </c>
      <c r="O47" s="30" t="e">
        <f t="shared" si="10"/>
        <v>#DIV/0!</v>
      </c>
      <c r="P47" s="30" t="e">
        <f t="shared" si="10"/>
        <v>#DIV/0!</v>
      </c>
      <c r="R47" s="2" t="s">
        <v>118</v>
      </c>
      <c r="S47" s="2" t="s">
        <v>106</v>
      </c>
      <c r="T47" s="30" t="e">
        <f>T46/T43</f>
        <v>#DIV/0!</v>
      </c>
      <c r="U47" s="30" t="e">
        <f t="shared" ref="U47:X47" si="11">U46/U43</f>
        <v>#DIV/0!</v>
      </c>
      <c r="V47" s="30" t="e">
        <f t="shared" si="11"/>
        <v>#DIV/0!</v>
      </c>
      <c r="W47" s="30" t="e">
        <f t="shared" si="11"/>
        <v>#DIV/0!</v>
      </c>
      <c r="X47" s="30" t="e">
        <f t="shared" si="11"/>
        <v>#DIV/0!</v>
      </c>
    </row>
    <row r="48" spans="2:24" x14ac:dyDescent="0.35">
      <c r="B48" s="31" t="s">
        <v>120</v>
      </c>
      <c r="C48" s="31" t="s">
        <v>78</v>
      </c>
      <c r="D48" s="32" t="e">
        <f>D46+D17</f>
        <v>#DIV/0!</v>
      </c>
      <c r="E48" s="32" t="e">
        <f>E46+E17</f>
        <v>#DIV/0!</v>
      </c>
      <c r="F48" s="32" t="e">
        <f>F46+F17</f>
        <v>#DIV/0!</v>
      </c>
      <c r="G48" s="32" t="e">
        <f>G46+G17</f>
        <v>#DIV/0!</v>
      </c>
      <c r="H48" s="32" t="e">
        <f>H46+H17</f>
        <v>#DIV/0!</v>
      </c>
      <c r="J48" s="31" t="s">
        <v>120</v>
      </c>
      <c r="K48" s="31" t="s">
        <v>78</v>
      </c>
      <c r="L48" s="32" t="e">
        <f>L46+L17</f>
        <v>#DIV/0!</v>
      </c>
      <c r="M48" s="32" t="e">
        <f>M46+M17</f>
        <v>#DIV/0!</v>
      </c>
      <c r="N48" s="32" t="e">
        <f>N46+N17</f>
        <v>#DIV/0!</v>
      </c>
      <c r="O48" s="32" t="e">
        <f>O46+O17</f>
        <v>#DIV/0!</v>
      </c>
      <c r="P48" s="32" t="e">
        <f>P46+P17</f>
        <v>#DIV/0!</v>
      </c>
      <c r="R48" s="31" t="s">
        <v>120</v>
      </c>
      <c r="S48" s="31" t="s">
        <v>78</v>
      </c>
      <c r="T48" s="32" t="e">
        <f>T46+T17</f>
        <v>#DIV/0!</v>
      </c>
      <c r="U48" s="32" t="e">
        <f>U46+U17</f>
        <v>#DIV/0!</v>
      </c>
      <c r="V48" s="32" t="e">
        <f>V46+V17</f>
        <v>#DIV/0!</v>
      </c>
      <c r="W48" s="32" t="e">
        <f>W46+W17</f>
        <v>#DIV/0!</v>
      </c>
      <c r="X48" s="32" t="e">
        <f>X46+X17</f>
        <v>#DIV/0!</v>
      </c>
    </row>
    <row r="49" spans="2:24" x14ac:dyDescent="0.35">
      <c r="B49" s="31" t="s">
        <v>121</v>
      </c>
      <c r="C49" s="31" t="s">
        <v>106</v>
      </c>
      <c r="D49" s="33" t="e">
        <f>D48/D43</f>
        <v>#DIV/0!</v>
      </c>
      <c r="E49" s="33" t="e">
        <f>E48/E43</f>
        <v>#DIV/0!</v>
      </c>
      <c r="F49" s="33" t="e">
        <f>F48/F43</f>
        <v>#DIV/0!</v>
      </c>
      <c r="G49" s="33" t="e">
        <f>G48/G43</f>
        <v>#DIV/0!</v>
      </c>
      <c r="H49" s="33" t="e">
        <f>H48/H43</f>
        <v>#DIV/0!</v>
      </c>
      <c r="J49" s="31" t="s">
        <v>121</v>
      </c>
      <c r="K49" s="31" t="s">
        <v>106</v>
      </c>
      <c r="L49" s="33" t="e">
        <f>L48/L43</f>
        <v>#DIV/0!</v>
      </c>
      <c r="M49" s="33" t="e">
        <f>M48/M43</f>
        <v>#DIV/0!</v>
      </c>
      <c r="N49" s="33" t="e">
        <f>N48/N43</f>
        <v>#DIV/0!</v>
      </c>
      <c r="O49" s="33" t="e">
        <f>O48/O43</f>
        <v>#DIV/0!</v>
      </c>
      <c r="P49" s="33" t="e">
        <f>P48/P43</f>
        <v>#DIV/0!</v>
      </c>
      <c r="R49" s="31" t="s">
        <v>121</v>
      </c>
      <c r="S49" s="31" t="s">
        <v>106</v>
      </c>
      <c r="T49" s="33" t="e">
        <f>T48/T43</f>
        <v>#DIV/0!</v>
      </c>
      <c r="U49" s="33" t="e">
        <f>U48/U43</f>
        <v>#DIV/0!</v>
      </c>
      <c r="V49" s="33" t="e">
        <f>V48/V43</f>
        <v>#DIV/0!</v>
      </c>
      <c r="W49" s="33" t="e">
        <f>W48/W43</f>
        <v>#DIV/0!</v>
      </c>
      <c r="X49" s="33" t="e">
        <f>X48/X43</f>
        <v>#DIV/0!</v>
      </c>
    </row>
    <row r="64" spans="2:24" ht="15" thickBot="1" x14ac:dyDescent="0.4"/>
    <row r="65" spans="2:9" ht="52.5" customHeight="1" thickBot="1" x14ac:dyDescent="0.4">
      <c r="B65" s="188" t="s">
        <v>163</v>
      </c>
      <c r="C65" s="189"/>
      <c r="D65" s="189"/>
      <c r="E65" s="189"/>
      <c r="F65" s="189"/>
      <c r="G65" s="189"/>
      <c r="H65" s="189"/>
      <c r="I65" s="190"/>
    </row>
    <row r="66" spans="2:9" ht="15" thickBot="1" x14ac:dyDescent="0.4">
      <c r="B66" s="139"/>
      <c r="C66" s="94"/>
      <c r="D66" s="94"/>
      <c r="E66" s="94"/>
      <c r="F66" s="94"/>
      <c r="G66" s="94"/>
      <c r="H66" s="94"/>
      <c r="I66" s="142"/>
    </row>
    <row r="67" spans="2:9" ht="29.5" customHeight="1" thickBot="1" x14ac:dyDescent="0.4">
      <c r="B67" s="145" t="s">
        <v>157</v>
      </c>
      <c r="C67" s="94"/>
      <c r="D67" s="179" t="s">
        <v>156</v>
      </c>
      <c r="E67" s="180"/>
      <c r="F67" s="180"/>
      <c r="G67" s="180"/>
      <c r="H67" s="181"/>
      <c r="I67" s="142"/>
    </row>
    <row r="68" spans="2:9" ht="15" thickBot="1" x14ac:dyDescent="0.4">
      <c r="B68" s="146"/>
      <c r="C68" s="94"/>
      <c r="D68" s="144"/>
      <c r="E68" s="144"/>
      <c r="F68" s="144"/>
      <c r="G68" s="144"/>
      <c r="H68" s="144"/>
      <c r="I68" s="142"/>
    </row>
    <row r="69" spans="2:9" ht="29.5" customHeight="1" thickBot="1" x14ac:dyDescent="0.4">
      <c r="B69" s="146"/>
      <c r="C69" s="94"/>
      <c r="D69" s="191" t="s">
        <v>44</v>
      </c>
      <c r="E69" s="192"/>
      <c r="F69" s="192"/>
      <c r="G69" s="192"/>
      <c r="H69" s="193"/>
      <c r="I69" s="142"/>
    </row>
    <row r="70" spans="2:9" ht="15" thickBot="1" x14ac:dyDescent="0.4">
      <c r="B70" s="146"/>
      <c r="C70" s="94"/>
      <c r="D70" s="144"/>
      <c r="E70" s="144"/>
      <c r="F70" s="144"/>
      <c r="G70" s="144"/>
      <c r="H70" s="144"/>
      <c r="I70" s="142"/>
    </row>
    <row r="71" spans="2:9" ht="29.5" customHeight="1" thickBot="1" x14ac:dyDescent="0.4">
      <c r="B71" s="145" t="s">
        <v>155</v>
      </c>
      <c r="C71" s="53"/>
      <c r="D71" s="185" t="s">
        <v>158</v>
      </c>
      <c r="E71" s="186"/>
      <c r="F71" s="186"/>
      <c r="G71" s="186"/>
      <c r="H71" s="187"/>
      <c r="I71" s="142"/>
    </row>
    <row r="72" spans="2:9" ht="15" thickBot="1" x14ac:dyDescent="0.4">
      <c r="B72" s="140"/>
      <c r="C72" s="141"/>
      <c r="D72" s="141"/>
      <c r="E72" s="141"/>
      <c r="F72" s="141"/>
      <c r="G72" s="141"/>
      <c r="H72" s="141"/>
      <c r="I72" s="143"/>
    </row>
  </sheetData>
  <sheetProtection algorithmName="SHA-512" hashValue="wTne9C/S4x9JNKlMFIQ5d2+266Pu5ifB4Df+VBTvvZFWUOiGWdJQgPQwL2Bi/7rQ9TeLQgNYn9ScIUdbJrobQg==" saltValue="MfFrjnqzRkdJFwwtC/MTxQ==" spinCount="100000" sheet="1" objects="1" scenarios="1"/>
  <mergeCells count="4">
    <mergeCell ref="B65:I65"/>
    <mergeCell ref="D67:H67"/>
    <mergeCell ref="D69:H69"/>
    <mergeCell ref="D71:H71"/>
  </mergeCells>
  <hyperlinks>
    <hyperlink ref="D67:H67" location="Start!A1" display="Start" xr:uid="{5A76759B-5C3C-48BC-9DEC-A4DCBCFB0BB3}"/>
    <hyperlink ref="D69:H69" location="'DRT1'!A1" display="DRT1" xr:uid="{50FBE28F-D84F-45D5-95F9-808E6ED7765B}"/>
    <hyperlink ref="D71:H71" location="'Fine tuning'!A1" display="Fine tune the flexibility assumptions" xr:uid="{DF64347D-3320-4671-9C1A-C7AB04C3EE3F}"/>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1094BE-0C1C-4F69-B775-4541CD2F3724}">
  <dimension ref="B2:X72"/>
  <sheetViews>
    <sheetView zoomScale="70" zoomScaleNormal="70" workbookViewId="0">
      <pane ySplit="2" topLeftCell="A3" activePane="bottomLeft" state="frozen"/>
      <selection pane="bottomLeft" activeCell="B65" sqref="B65:I65"/>
    </sheetView>
  </sheetViews>
  <sheetFormatPr defaultRowHeight="14.5" x14ac:dyDescent="0.35"/>
  <cols>
    <col min="2" max="2" width="30.6328125" customWidth="1"/>
    <col min="3" max="3" width="10" customWidth="1"/>
    <col min="4" max="8" width="12.6328125" customWidth="1"/>
    <col min="10" max="10" width="30.6328125" customWidth="1"/>
    <col min="11" max="11" width="10" customWidth="1"/>
    <col min="12" max="16" width="12.6328125" customWidth="1"/>
    <col min="18" max="18" width="30.6328125" customWidth="1"/>
    <col min="19" max="19" width="10" customWidth="1"/>
    <col min="20" max="24" width="12.6328125" customWidth="1"/>
  </cols>
  <sheetData>
    <row r="2" spans="2:24" s="3" customFormat="1" x14ac:dyDescent="0.35">
      <c r="B2" s="36" t="s">
        <v>68</v>
      </c>
      <c r="C2" s="36"/>
      <c r="D2" s="37"/>
      <c r="E2" s="37"/>
      <c r="F2" s="36"/>
      <c r="G2" s="36"/>
      <c r="H2" s="36"/>
      <c r="J2" s="36" t="s">
        <v>69</v>
      </c>
      <c r="K2" s="36"/>
      <c r="L2" s="36"/>
      <c r="M2" s="36"/>
      <c r="N2" s="36"/>
      <c r="O2" s="36"/>
      <c r="P2" s="36"/>
      <c r="R2" s="36" t="s">
        <v>70</v>
      </c>
      <c r="S2" s="36"/>
      <c r="T2" s="36"/>
      <c r="U2" s="36"/>
      <c r="V2" s="36"/>
      <c r="W2" s="36"/>
      <c r="X2" s="36"/>
    </row>
    <row r="4" spans="2:24" x14ac:dyDescent="0.35">
      <c r="D4" t="s">
        <v>7</v>
      </c>
      <c r="E4" t="s">
        <v>44</v>
      </c>
      <c r="F4" t="s">
        <v>95</v>
      </c>
      <c r="G4" t="s">
        <v>46</v>
      </c>
      <c r="H4" t="s">
        <v>47</v>
      </c>
      <c r="L4" t="s">
        <v>7</v>
      </c>
      <c r="M4" t="s">
        <v>44</v>
      </c>
      <c r="N4" t="s">
        <v>95</v>
      </c>
      <c r="O4" t="s">
        <v>46</v>
      </c>
      <c r="P4" t="s">
        <v>47</v>
      </c>
      <c r="T4" t="s">
        <v>7</v>
      </c>
      <c r="U4" t="s">
        <v>44</v>
      </c>
      <c r="V4" t="s">
        <v>95</v>
      </c>
      <c r="W4" t="s">
        <v>46</v>
      </c>
      <c r="X4" t="s">
        <v>47</v>
      </c>
    </row>
    <row r="5" spans="2:24" x14ac:dyDescent="0.35">
      <c r="B5" s="2" t="s">
        <v>8</v>
      </c>
      <c r="C5" s="2" t="s">
        <v>32</v>
      </c>
      <c r="D5" s="148">
        <f>'DRT2'!N7</f>
        <v>0</v>
      </c>
      <c r="E5" s="148">
        <f>'DRT2'!O7</f>
        <v>0</v>
      </c>
      <c r="F5" s="148">
        <f>'DRT2'!P7</f>
        <v>0</v>
      </c>
      <c r="G5" s="148">
        <f>'DRT2'!Q7</f>
        <v>0</v>
      </c>
      <c r="H5" s="148">
        <f>'DRT2'!R7</f>
        <v>0</v>
      </c>
      <c r="J5" s="2" t="s">
        <v>8</v>
      </c>
      <c r="K5" s="2" t="s">
        <v>32</v>
      </c>
      <c r="L5" s="148">
        <f>'DRT2'!T7</f>
        <v>0</v>
      </c>
      <c r="M5" s="148">
        <f>'DRT2'!U7</f>
        <v>0</v>
      </c>
      <c r="N5" s="148">
        <f>'DRT2'!V7</f>
        <v>0</v>
      </c>
      <c r="O5" s="148">
        <f>'DRT2'!W7</f>
        <v>0</v>
      </c>
      <c r="P5" s="148">
        <f>'DRT2'!X7</f>
        <v>0</v>
      </c>
      <c r="R5" s="2" t="s">
        <v>8</v>
      </c>
      <c r="S5" s="2" t="s">
        <v>32</v>
      </c>
      <c r="T5" s="148">
        <f>'DRT2'!Z7</f>
        <v>0</v>
      </c>
      <c r="U5" s="148">
        <f>'DRT2'!AA7</f>
        <v>0</v>
      </c>
      <c r="V5" s="148">
        <f>'DRT2'!AB7</f>
        <v>0</v>
      </c>
      <c r="W5" s="148">
        <f>'DRT2'!AC7</f>
        <v>0</v>
      </c>
      <c r="X5" s="148">
        <f>'DRT2'!AD7</f>
        <v>0</v>
      </c>
    </row>
    <row r="6" spans="2:24" x14ac:dyDescent="0.35">
      <c r="B6" s="2" t="s">
        <v>34</v>
      </c>
      <c r="C6" s="2" t="s">
        <v>37</v>
      </c>
      <c r="D6" s="148">
        <f>'DRT2'!N8</f>
        <v>0</v>
      </c>
      <c r="E6" s="148">
        <f>'DRT2'!O8</f>
        <v>0</v>
      </c>
      <c r="F6" s="148">
        <f>'DRT2'!P8</f>
        <v>0</v>
      </c>
      <c r="G6" s="148">
        <f>'DRT2'!Q8</f>
        <v>0</v>
      </c>
      <c r="H6" s="148">
        <f>'DRT2'!R8</f>
        <v>0</v>
      </c>
      <c r="J6" s="2" t="s">
        <v>34</v>
      </c>
      <c r="K6" s="2" t="s">
        <v>37</v>
      </c>
      <c r="L6" s="148">
        <f>'DRT2'!T8</f>
        <v>0</v>
      </c>
      <c r="M6" s="148">
        <f>'DRT2'!U8</f>
        <v>0</v>
      </c>
      <c r="N6" s="148">
        <f>'DRT2'!V8</f>
        <v>0</v>
      </c>
      <c r="O6" s="148">
        <f>'DRT2'!W8</f>
        <v>0</v>
      </c>
      <c r="P6" s="148">
        <f>'DRT2'!X8</f>
        <v>0</v>
      </c>
      <c r="R6" s="2" t="s">
        <v>34</v>
      </c>
      <c r="S6" s="2" t="s">
        <v>37</v>
      </c>
      <c r="T6" s="148">
        <f>'DRT2'!Z8</f>
        <v>0</v>
      </c>
      <c r="U6" s="148">
        <f>'DRT2'!AA8</f>
        <v>0</v>
      </c>
      <c r="V6" s="148">
        <f>'DRT2'!AB8</f>
        <v>0</v>
      </c>
      <c r="W6" s="148">
        <f>'DRT2'!AC8</f>
        <v>0</v>
      </c>
      <c r="X6" s="148">
        <f>'DRT2'!AD8</f>
        <v>0</v>
      </c>
    </row>
    <row r="7" spans="2:24" x14ac:dyDescent="0.35">
      <c r="B7" s="2" t="s">
        <v>38</v>
      </c>
      <c r="C7" s="2" t="s">
        <v>18</v>
      </c>
      <c r="D7" s="148">
        <f>'DRT2'!N16</f>
        <v>0</v>
      </c>
      <c r="E7" s="148">
        <f>'DRT2'!O16</f>
        <v>0</v>
      </c>
      <c r="F7" s="148">
        <f>'DRT2'!P16</f>
        <v>0</v>
      </c>
      <c r="G7" s="148">
        <f>'DRT2'!Q16</f>
        <v>0</v>
      </c>
      <c r="H7" s="148">
        <f>'DRT2'!R16</f>
        <v>0</v>
      </c>
      <c r="J7" s="2" t="s">
        <v>38</v>
      </c>
      <c r="K7" s="2" t="s">
        <v>18</v>
      </c>
      <c r="L7" s="148">
        <f>'DRT2'!T16</f>
        <v>0</v>
      </c>
      <c r="M7" s="148">
        <f>'DRT2'!U16</f>
        <v>0</v>
      </c>
      <c r="N7" s="148">
        <f>'DRT2'!V16</f>
        <v>0</v>
      </c>
      <c r="O7" s="148">
        <f>'DRT2'!W16</f>
        <v>0</v>
      </c>
      <c r="P7" s="148">
        <f>'DRT2'!X16</f>
        <v>0</v>
      </c>
      <c r="R7" s="2" t="s">
        <v>38</v>
      </c>
      <c r="S7" s="2" t="s">
        <v>18</v>
      </c>
      <c r="T7" s="148">
        <f>'DRT2'!Z16</f>
        <v>0</v>
      </c>
      <c r="U7" s="148">
        <f>'DRT2'!AA16</f>
        <v>0</v>
      </c>
      <c r="V7" s="148">
        <f>'DRT2'!AB16</f>
        <v>0</v>
      </c>
      <c r="W7" s="148">
        <f>'DRT2'!AC16</f>
        <v>0</v>
      </c>
      <c r="X7" s="148">
        <f>'DRT2'!AD16</f>
        <v>0</v>
      </c>
    </row>
    <row r="8" spans="2:24" x14ac:dyDescent="0.35">
      <c r="B8" s="2" t="s">
        <v>35</v>
      </c>
      <c r="C8" s="2" t="s">
        <v>36</v>
      </c>
      <c r="D8" s="148">
        <f>'DRT2'!N17</f>
        <v>0</v>
      </c>
      <c r="E8" s="148">
        <f>'DRT2'!O17</f>
        <v>0</v>
      </c>
      <c r="F8" s="148">
        <f>'DRT2'!P17</f>
        <v>0</v>
      </c>
      <c r="G8" s="148">
        <f>'DRT2'!Q17</f>
        <v>0</v>
      </c>
      <c r="H8" s="148">
        <f>'DRT2'!R17</f>
        <v>0</v>
      </c>
      <c r="J8" s="2" t="s">
        <v>35</v>
      </c>
      <c r="K8" s="2" t="s">
        <v>36</v>
      </c>
      <c r="L8" s="148">
        <f>'DRT2'!T17</f>
        <v>0</v>
      </c>
      <c r="M8" s="148">
        <f>'DRT2'!U17</f>
        <v>0</v>
      </c>
      <c r="N8" s="148">
        <f>'DRT2'!V17</f>
        <v>0</v>
      </c>
      <c r="O8" s="148">
        <f>'DRT2'!W17</f>
        <v>0</v>
      </c>
      <c r="P8" s="148">
        <f>'DRT2'!X17</f>
        <v>0</v>
      </c>
      <c r="R8" s="2" t="s">
        <v>35</v>
      </c>
      <c r="S8" s="2" t="s">
        <v>36</v>
      </c>
      <c r="T8" s="148">
        <f>'DRT2'!Z17</f>
        <v>0</v>
      </c>
      <c r="U8" s="148">
        <f>'DRT2'!AA17</f>
        <v>0</v>
      </c>
      <c r="V8" s="148">
        <f>'DRT2'!AB17</f>
        <v>0</v>
      </c>
      <c r="W8" s="148">
        <f>'DRT2'!AC17</f>
        <v>0</v>
      </c>
      <c r="X8" s="148">
        <f>'DRT2'!AD17</f>
        <v>0</v>
      </c>
    </row>
    <row r="9" spans="2:24" x14ac:dyDescent="0.35">
      <c r="B9" s="2" t="s">
        <v>109</v>
      </c>
      <c r="C9" s="2" t="s">
        <v>110</v>
      </c>
      <c r="D9" s="148" t="e">
        <f>D7/D8</f>
        <v>#DIV/0!</v>
      </c>
      <c r="E9" s="148" t="e">
        <f t="shared" ref="E9:G9" si="0">E7/E8</f>
        <v>#DIV/0!</v>
      </c>
      <c r="F9" s="148" t="e">
        <f t="shared" si="0"/>
        <v>#DIV/0!</v>
      </c>
      <c r="G9" s="148" t="e">
        <f t="shared" si="0"/>
        <v>#DIV/0!</v>
      </c>
      <c r="H9" s="148" t="e">
        <f>H7/H8</f>
        <v>#DIV/0!</v>
      </c>
      <c r="J9" s="2" t="s">
        <v>109</v>
      </c>
      <c r="K9" s="2" t="s">
        <v>110</v>
      </c>
      <c r="L9" s="148" t="e">
        <f>L7/L8</f>
        <v>#DIV/0!</v>
      </c>
      <c r="M9" s="148" t="e">
        <f t="shared" ref="M9:P9" si="1">M7/M8</f>
        <v>#DIV/0!</v>
      </c>
      <c r="N9" s="148" t="e">
        <f t="shared" si="1"/>
        <v>#DIV/0!</v>
      </c>
      <c r="O9" s="148" t="e">
        <f t="shared" si="1"/>
        <v>#DIV/0!</v>
      </c>
      <c r="P9" s="148" t="e">
        <f t="shared" si="1"/>
        <v>#DIV/0!</v>
      </c>
      <c r="R9" s="2" t="s">
        <v>109</v>
      </c>
      <c r="S9" s="2" t="s">
        <v>110</v>
      </c>
      <c r="T9" s="148" t="e">
        <f>T7/T8</f>
        <v>#DIV/0!</v>
      </c>
      <c r="U9" s="148" t="e">
        <f t="shared" ref="U9:X9" si="2">U7/U8</f>
        <v>#DIV/0!</v>
      </c>
      <c r="V9" s="148" t="e">
        <f t="shared" si="2"/>
        <v>#DIV/0!</v>
      </c>
      <c r="W9" s="148" t="e">
        <f t="shared" si="2"/>
        <v>#DIV/0!</v>
      </c>
      <c r="X9" s="148" t="e">
        <f t="shared" si="2"/>
        <v>#DIV/0!</v>
      </c>
    </row>
    <row r="10" spans="2:24" s="3" customFormat="1" x14ac:dyDescent="0.35">
      <c r="B10" s="31" t="s">
        <v>20</v>
      </c>
      <c r="C10" s="31" t="s">
        <v>90</v>
      </c>
      <c r="D10" s="34" t="e">
        <f>'DRT2'!N18</f>
        <v>#DIV/0!</v>
      </c>
      <c r="E10" s="34" t="e">
        <f>'DRT2'!O18</f>
        <v>#DIV/0!</v>
      </c>
      <c r="F10" s="34" t="e">
        <f>'DRT2'!P18</f>
        <v>#DIV/0!</v>
      </c>
      <c r="G10" s="34" t="e">
        <f>'DRT2'!Q18</f>
        <v>#DIV/0!</v>
      </c>
      <c r="H10" s="34" t="e">
        <f>'DRT2'!R18</f>
        <v>#DIV/0!</v>
      </c>
      <c r="J10" s="31" t="s">
        <v>20</v>
      </c>
      <c r="K10" s="31" t="s">
        <v>90</v>
      </c>
      <c r="L10" s="34" t="e">
        <f>'DRT2'!T18</f>
        <v>#DIV/0!</v>
      </c>
      <c r="M10" s="34" t="e">
        <f>'DRT2'!U18</f>
        <v>#DIV/0!</v>
      </c>
      <c r="N10" s="34" t="e">
        <f>'DRT2'!V18</f>
        <v>#DIV/0!</v>
      </c>
      <c r="O10" s="34" t="e">
        <f>'DRT2'!W18</f>
        <v>#DIV/0!</v>
      </c>
      <c r="P10" s="34" t="e">
        <f>'DRT2'!X18</f>
        <v>#DIV/0!</v>
      </c>
      <c r="R10" s="31" t="s">
        <v>20</v>
      </c>
      <c r="S10" s="31" t="s">
        <v>90</v>
      </c>
      <c r="T10" s="34" t="e">
        <f>'DRT2'!Z18</f>
        <v>#DIV/0!</v>
      </c>
      <c r="U10" s="34" t="e">
        <f>'DRT2'!AA18</f>
        <v>#DIV/0!</v>
      </c>
      <c r="V10" s="34" t="e">
        <f>'DRT2'!AB18</f>
        <v>#DIV/0!</v>
      </c>
      <c r="W10" s="34" t="e">
        <f>'DRT2'!AC18</f>
        <v>#DIV/0!</v>
      </c>
      <c r="X10" s="34" t="e">
        <f>'DRT2'!AD18</f>
        <v>#DIV/0!</v>
      </c>
    </row>
    <row r="11" spans="2:24" x14ac:dyDescent="0.35">
      <c r="D11" s="24"/>
      <c r="E11" s="24"/>
      <c r="F11" s="24"/>
      <c r="G11" s="24"/>
      <c r="H11" s="24"/>
      <c r="L11" s="24"/>
      <c r="M11" s="24"/>
      <c r="N11" s="24"/>
      <c r="O11" s="24"/>
      <c r="P11" s="24"/>
      <c r="T11" s="24"/>
      <c r="U11" s="24"/>
      <c r="V11" s="24"/>
      <c r="W11" s="24"/>
      <c r="X11" s="24"/>
    </row>
    <row r="12" spans="2:24" x14ac:dyDescent="0.35">
      <c r="D12" s="24"/>
      <c r="E12" s="24"/>
      <c r="F12" s="24"/>
      <c r="G12" s="24"/>
      <c r="H12" s="24"/>
      <c r="L12" s="24"/>
      <c r="M12" s="24"/>
      <c r="N12" s="24"/>
      <c r="O12" s="24"/>
      <c r="P12" s="24"/>
      <c r="T12" s="24"/>
      <c r="U12" s="24"/>
      <c r="V12" s="24"/>
      <c r="W12" s="24"/>
      <c r="X12" s="24"/>
    </row>
    <row r="13" spans="2:24" x14ac:dyDescent="0.35">
      <c r="D13" t="s">
        <v>7</v>
      </c>
      <c r="E13" t="s">
        <v>44</v>
      </c>
      <c r="F13" t="s">
        <v>95</v>
      </c>
      <c r="G13" t="s">
        <v>46</v>
      </c>
      <c r="H13" t="s">
        <v>47</v>
      </c>
      <c r="L13" t="s">
        <v>7</v>
      </c>
      <c r="M13" t="s">
        <v>44</v>
      </c>
      <c r="N13" t="s">
        <v>95</v>
      </c>
      <c r="O13" t="s">
        <v>46</v>
      </c>
      <c r="P13" t="s">
        <v>47</v>
      </c>
      <c r="T13" t="s">
        <v>7</v>
      </c>
      <c r="U13" t="s">
        <v>44</v>
      </c>
      <c r="V13" t="s">
        <v>95</v>
      </c>
      <c r="W13" t="s">
        <v>46</v>
      </c>
      <c r="X13" t="s">
        <v>47</v>
      </c>
    </row>
    <row r="14" spans="2:24" x14ac:dyDescent="0.35">
      <c r="B14" s="2" t="s">
        <v>104</v>
      </c>
      <c r="C14" s="2" t="s">
        <v>78</v>
      </c>
      <c r="D14" s="25" t="e">
        <f>'DRT2'!N31</f>
        <v>#DIV/0!</v>
      </c>
      <c r="E14" s="25" t="e">
        <f>'DRT2'!O31</f>
        <v>#DIV/0!</v>
      </c>
      <c r="F14" s="25" t="e">
        <f>'DRT2'!P31</f>
        <v>#DIV/0!</v>
      </c>
      <c r="G14" s="25" t="e">
        <f>'DRT2'!Q31</f>
        <v>#DIV/0!</v>
      </c>
      <c r="H14" s="25" t="e">
        <f>'DRT2'!R31</f>
        <v>#DIV/0!</v>
      </c>
      <c r="J14" s="2" t="s">
        <v>104</v>
      </c>
      <c r="K14" s="2" t="s">
        <v>78</v>
      </c>
      <c r="L14" s="25" t="e">
        <f>'DRT2'!T31</f>
        <v>#DIV/0!</v>
      </c>
      <c r="M14" s="25" t="e">
        <f>'DRT2'!U31</f>
        <v>#DIV/0!</v>
      </c>
      <c r="N14" s="25" t="e">
        <f>'DRT2'!V31</f>
        <v>#DIV/0!</v>
      </c>
      <c r="O14" s="25" t="e">
        <f>'DRT2'!W31</f>
        <v>#DIV/0!</v>
      </c>
      <c r="P14" s="25" t="e">
        <f>'DRT2'!X31</f>
        <v>#DIV/0!</v>
      </c>
      <c r="R14" s="2" t="s">
        <v>104</v>
      </c>
      <c r="S14" s="2" t="s">
        <v>78</v>
      </c>
      <c r="T14" s="25" t="e">
        <f>'DRT2'!Z31</f>
        <v>#DIV/0!</v>
      </c>
      <c r="U14" s="25" t="e">
        <f>'DRT2'!AA31</f>
        <v>#DIV/0!</v>
      </c>
      <c r="V14" s="25" t="e">
        <f>'DRT2'!AB31</f>
        <v>#DIV/0!</v>
      </c>
      <c r="W14" s="25" t="e">
        <f>'DRT2'!AC31</f>
        <v>#DIV/0!</v>
      </c>
      <c r="X14" s="25" t="e">
        <f>'DRT2'!AD31</f>
        <v>#DIV/0!</v>
      </c>
    </row>
    <row r="15" spans="2:24" s="3" customFormat="1" x14ac:dyDescent="0.35">
      <c r="B15" s="31" t="s">
        <v>107</v>
      </c>
      <c r="C15" s="31" t="s">
        <v>106</v>
      </c>
      <c r="D15" s="32" t="e">
        <f>'DRT2'!N32</f>
        <v>#DIV/0!</v>
      </c>
      <c r="E15" s="32" t="e">
        <f>'DRT2'!O32</f>
        <v>#DIV/0!</v>
      </c>
      <c r="F15" s="32" t="e">
        <f>'DRT2'!P32</f>
        <v>#DIV/0!</v>
      </c>
      <c r="G15" s="32" t="e">
        <f>'DRT2'!Q32</f>
        <v>#DIV/0!</v>
      </c>
      <c r="H15" s="32" t="e">
        <f>'DRT2'!R32</f>
        <v>#DIV/0!</v>
      </c>
      <c r="J15" s="31" t="s">
        <v>107</v>
      </c>
      <c r="K15" s="31" t="s">
        <v>106</v>
      </c>
      <c r="L15" s="32" t="e">
        <f>'DRT2'!T32</f>
        <v>#DIV/0!</v>
      </c>
      <c r="M15" s="32" t="e">
        <f>'DRT2'!U32</f>
        <v>#DIV/0!</v>
      </c>
      <c r="N15" s="32" t="e">
        <f>'DRT2'!V32</f>
        <v>#DIV/0!</v>
      </c>
      <c r="O15" s="32" t="e">
        <f>'DRT2'!W32</f>
        <v>#DIV/0!</v>
      </c>
      <c r="P15" s="32" t="e">
        <f>'DRT2'!X32</f>
        <v>#DIV/0!</v>
      </c>
      <c r="R15" s="31" t="s">
        <v>107</v>
      </c>
      <c r="S15" s="31" t="s">
        <v>106</v>
      </c>
      <c r="T15" s="32" t="e">
        <f>'DRT2'!Z32</f>
        <v>#DIV/0!</v>
      </c>
      <c r="U15" s="32" t="e">
        <f>'DRT2'!AA32</f>
        <v>#DIV/0!</v>
      </c>
      <c r="V15" s="32" t="e">
        <f>'DRT2'!AB32</f>
        <v>#DIV/0!</v>
      </c>
      <c r="W15" s="32" t="e">
        <f>'DRT2'!AC32</f>
        <v>#DIV/0!</v>
      </c>
      <c r="X15" s="32" t="e">
        <f>'DRT2'!AD32</f>
        <v>#DIV/0!</v>
      </c>
    </row>
    <row r="16" spans="2:24" x14ac:dyDescent="0.35">
      <c r="B16" s="2" t="s">
        <v>105</v>
      </c>
      <c r="C16" s="2" t="s">
        <v>78</v>
      </c>
      <c r="D16" s="25">
        <f>'DRT2'!N33</f>
        <v>0</v>
      </c>
      <c r="E16" s="25">
        <f>'DRT2'!O33</f>
        <v>0</v>
      </c>
      <c r="F16" s="25">
        <f>'DRT2'!P33</f>
        <v>0</v>
      </c>
      <c r="G16" s="25">
        <f>'DRT2'!Q33</f>
        <v>0</v>
      </c>
      <c r="H16" s="25">
        <f>'DRT2'!R33</f>
        <v>0</v>
      </c>
      <c r="J16" s="2" t="s">
        <v>105</v>
      </c>
      <c r="K16" s="2" t="s">
        <v>78</v>
      </c>
      <c r="L16" s="25">
        <f>'DRT2'!T33</f>
        <v>0</v>
      </c>
      <c r="M16" s="25">
        <f>'DRT2'!U33</f>
        <v>0</v>
      </c>
      <c r="N16" s="25">
        <f>'DRT2'!V33</f>
        <v>0</v>
      </c>
      <c r="O16" s="25">
        <f>'DRT2'!W33</f>
        <v>0</v>
      </c>
      <c r="P16" s="25">
        <f>'DRT2'!X33</f>
        <v>0</v>
      </c>
      <c r="R16" s="2" t="s">
        <v>105</v>
      </c>
      <c r="S16" s="2" t="s">
        <v>78</v>
      </c>
      <c r="T16" s="25">
        <f>'DRT2'!Z33</f>
        <v>0</v>
      </c>
      <c r="U16" s="25">
        <f>'DRT2'!AA33</f>
        <v>0</v>
      </c>
      <c r="V16" s="25">
        <f>'DRT2'!AB33</f>
        <v>0</v>
      </c>
      <c r="W16" s="25">
        <f>'DRT2'!AC33</f>
        <v>0</v>
      </c>
      <c r="X16" s="25">
        <f>'DRT2'!AD33</f>
        <v>0</v>
      </c>
    </row>
    <row r="17" spans="2:24" x14ac:dyDescent="0.35">
      <c r="B17" s="2" t="s">
        <v>101</v>
      </c>
      <c r="C17" s="2" t="s">
        <v>78</v>
      </c>
      <c r="D17" s="25" t="e">
        <f>'DRT2'!N34</f>
        <v>#DIV/0!</v>
      </c>
      <c r="E17" s="25" t="e">
        <f>'DRT2'!O34</f>
        <v>#DIV/0!</v>
      </c>
      <c r="F17" s="25" t="e">
        <f>'DRT2'!P34</f>
        <v>#DIV/0!</v>
      </c>
      <c r="G17" s="25" t="e">
        <f>'DRT2'!Q34</f>
        <v>#DIV/0!</v>
      </c>
      <c r="H17" s="25" t="e">
        <f>'DRT2'!R34</f>
        <v>#DIV/0!</v>
      </c>
      <c r="J17" s="2" t="s">
        <v>101</v>
      </c>
      <c r="K17" s="2" t="s">
        <v>78</v>
      </c>
      <c r="L17" s="25" t="e">
        <f>'DRT2'!T34</f>
        <v>#DIV/0!</v>
      </c>
      <c r="M17" s="25" t="e">
        <f>'DRT2'!U34</f>
        <v>#DIV/0!</v>
      </c>
      <c r="N17" s="25" t="e">
        <f>'DRT2'!V34</f>
        <v>#DIV/0!</v>
      </c>
      <c r="O17" s="25" t="e">
        <f>'DRT2'!W34</f>
        <v>#DIV/0!</v>
      </c>
      <c r="P17" s="25" t="e">
        <f>'DRT2'!X34</f>
        <v>#DIV/0!</v>
      </c>
      <c r="R17" s="2" t="s">
        <v>101</v>
      </c>
      <c r="S17" s="2" t="s">
        <v>78</v>
      </c>
      <c r="T17" s="25" t="e">
        <f>'DRT2'!Z34</f>
        <v>#DIV/0!</v>
      </c>
      <c r="U17" s="25" t="e">
        <f>'DRT2'!AA34</f>
        <v>#DIV/0!</v>
      </c>
      <c r="V17" s="25" t="e">
        <f>'DRT2'!AB34</f>
        <v>#DIV/0!</v>
      </c>
      <c r="W17" s="25" t="e">
        <f>'DRT2'!AC34</f>
        <v>#DIV/0!</v>
      </c>
      <c r="X17" s="25" t="e">
        <f>'DRT2'!AD34</f>
        <v>#DIV/0!</v>
      </c>
    </row>
    <row r="18" spans="2:24" s="3" customFormat="1" x14ac:dyDescent="0.35">
      <c r="B18" s="31" t="s">
        <v>108</v>
      </c>
      <c r="C18" s="31" t="s">
        <v>106</v>
      </c>
      <c r="D18" s="32" t="e">
        <f>'DRT2'!N35</f>
        <v>#DIV/0!</v>
      </c>
      <c r="E18" s="32" t="e">
        <f>'DRT2'!O35</f>
        <v>#DIV/0!</v>
      </c>
      <c r="F18" s="32" t="e">
        <f>'DRT2'!P35</f>
        <v>#DIV/0!</v>
      </c>
      <c r="G18" s="32" t="e">
        <f>'DRT2'!Q35</f>
        <v>#DIV/0!</v>
      </c>
      <c r="H18" s="32" t="e">
        <f>'DRT2'!R35</f>
        <v>#DIV/0!</v>
      </c>
      <c r="J18" s="31" t="s">
        <v>108</v>
      </c>
      <c r="K18" s="31" t="s">
        <v>106</v>
      </c>
      <c r="L18" s="32" t="e">
        <f>'DRT2'!T35</f>
        <v>#DIV/0!</v>
      </c>
      <c r="M18" s="32" t="e">
        <f>'DRT2'!U35</f>
        <v>#DIV/0!</v>
      </c>
      <c r="N18" s="32" t="e">
        <f>'DRT2'!V35</f>
        <v>#DIV/0!</v>
      </c>
      <c r="O18" s="32" t="e">
        <f>'DRT2'!W35</f>
        <v>#DIV/0!</v>
      </c>
      <c r="P18" s="32" t="e">
        <f>'DRT2'!X35</f>
        <v>#DIV/0!</v>
      </c>
      <c r="R18" s="31" t="s">
        <v>108</v>
      </c>
      <c r="S18" s="31" t="s">
        <v>106</v>
      </c>
      <c r="T18" s="32" t="e">
        <f>'DRT2'!Z35</f>
        <v>#DIV/0!</v>
      </c>
      <c r="U18" s="32" t="e">
        <f>'DRT2'!AA35</f>
        <v>#DIV/0!</v>
      </c>
      <c r="V18" s="32" t="e">
        <f>'DRT2'!AB35</f>
        <v>#DIV/0!</v>
      </c>
      <c r="W18" s="32" t="e">
        <f>'DRT2'!AC35</f>
        <v>#DIV/0!</v>
      </c>
      <c r="X18" s="32" t="e">
        <f>'DRT2'!AD35</f>
        <v>#DIV/0!</v>
      </c>
    </row>
    <row r="19" spans="2:24" s="3" customFormat="1" x14ac:dyDescent="0.35">
      <c r="B19" s="31" t="s">
        <v>102</v>
      </c>
      <c r="C19" s="31" t="s">
        <v>2</v>
      </c>
      <c r="D19" s="149" t="e">
        <f>'DRT2'!N36</f>
        <v>#DIV/0!</v>
      </c>
      <c r="E19" s="149" t="e">
        <f>'DRT2'!O36</f>
        <v>#DIV/0!</v>
      </c>
      <c r="F19" s="149" t="e">
        <f>'DRT2'!P36</f>
        <v>#DIV/0!</v>
      </c>
      <c r="G19" s="149" t="e">
        <f>'DRT2'!Q36</f>
        <v>#DIV/0!</v>
      </c>
      <c r="H19" s="149" t="e">
        <f>'DRT2'!R36</f>
        <v>#DIV/0!</v>
      </c>
      <c r="J19" s="31" t="s">
        <v>102</v>
      </c>
      <c r="K19" s="31" t="s">
        <v>2</v>
      </c>
      <c r="L19" s="149" t="e">
        <f>'DRT2'!T36</f>
        <v>#DIV/0!</v>
      </c>
      <c r="M19" s="149" t="e">
        <f>'DRT2'!U36</f>
        <v>#DIV/0!</v>
      </c>
      <c r="N19" s="149" t="e">
        <f>'DRT2'!V36</f>
        <v>#DIV/0!</v>
      </c>
      <c r="O19" s="149" t="e">
        <f>'DRT2'!W36</f>
        <v>#DIV/0!</v>
      </c>
      <c r="P19" s="149" t="e">
        <f>'DRT2'!X36</f>
        <v>#DIV/0!</v>
      </c>
      <c r="R19" s="31" t="s">
        <v>102</v>
      </c>
      <c r="S19" s="31" t="s">
        <v>2</v>
      </c>
      <c r="T19" s="149" t="e">
        <f>'DRT2'!Z36</f>
        <v>#DIV/0!</v>
      </c>
      <c r="U19" s="149" t="e">
        <f>'DRT2'!AA36</f>
        <v>#DIV/0!</v>
      </c>
      <c r="V19" s="149" t="e">
        <f>'DRT2'!AB36</f>
        <v>#DIV/0!</v>
      </c>
      <c r="W19" s="149" t="e">
        <f>'DRT2'!AC36</f>
        <v>#DIV/0!</v>
      </c>
      <c r="X19" s="149" t="e">
        <f>'DRT2'!AD36</f>
        <v>#DIV/0!</v>
      </c>
    </row>
    <row r="20" spans="2:24" x14ac:dyDescent="0.35">
      <c r="D20" s="22"/>
    </row>
    <row r="38" spans="2:24" s="3" customFormat="1" x14ac:dyDescent="0.35">
      <c r="B38" s="36" t="s">
        <v>124</v>
      </c>
      <c r="C38" s="36"/>
      <c r="D38" s="36"/>
      <c r="E38" s="36"/>
      <c r="F38" s="36"/>
      <c r="G38" s="36"/>
      <c r="H38" s="36"/>
      <c r="J38" s="36" t="s">
        <v>124</v>
      </c>
      <c r="K38" s="36"/>
      <c r="L38" s="36"/>
      <c r="M38" s="36"/>
      <c r="N38" s="36"/>
      <c r="O38" s="36"/>
      <c r="P38" s="36"/>
      <c r="R38" s="36" t="s">
        <v>124</v>
      </c>
      <c r="S38" s="36"/>
      <c r="T38" s="36"/>
      <c r="U38" s="36"/>
      <c r="V38" s="36"/>
      <c r="W38" s="36"/>
      <c r="X38" s="36"/>
    </row>
    <row r="39" spans="2:24" x14ac:dyDescent="0.35">
      <c r="B39" t="s">
        <v>125</v>
      </c>
      <c r="J39" t="s">
        <v>125</v>
      </c>
      <c r="R39" t="s">
        <v>125</v>
      </c>
    </row>
    <row r="40" spans="2:24" x14ac:dyDescent="0.35">
      <c r="B40" t="s">
        <v>127</v>
      </c>
      <c r="J40" t="s">
        <v>127</v>
      </c>
      <c r="R40" t="s">
        <v>127</v>
      </c>
    </row>
    <row r="42" spans="2:24" x14ac:dyDescent="0.35">
      <c r="D42" t="s">
        <v>7</v>
      </c>
      <c r="E42" t="s">
        <v>44</v>
      </c>
      <c r="F42" t="s">
        <v>95</v>
      </c>
      <c r="G42" t="s">
        <v>46</v>
      </c>
      <c r="H42" t="s">
        <v>47</v>
      </c>
      <c r="L42" t="s">
        <v>7</v>
      </c>
      <c r="M42" t="s">
        <v>44</v>
      </c>
      <c r="N42" t="s">
        <v>95</v>
      </c>
      <c r="O42" t="s">
        <v>46</v>
      </c>
      <c r="P42" t="s">
        <v>47</v>
      </c>
      <c r="T42" t="s">
        <v>7</v>
      </c>
      <c r="U42" t="s">
        <v>44</v>
      </c>
      <c r="V42" t="s">
        <v>95</v>
      </c>
      <c r="W42" t="s">
        <v>46</v>
      </c>
      <c r="X42" t="s">
        <v>47</v>
      </c>
    </row>
    <row r="43" spans="2:24" x14ac:dyDescent="0.35">
      <c r="B43" s="2" t="s">
        <v>116</v>
      </c>
      <c r="C43" s="27" t="s">
        <v>119</v>
      </c>
      <c r="D43" s="28">
        <f>D7</f>
        <v>0</v>
      </c>
      <c r="E43" s="28">
        <f>D43</f>
        <v>0</v>
      </c>
      <c r="F43" s="29">
        <f>F8*'DRT2'!$D15*1.2</f>
        <v>0</v>
      </c>
      <c r="G43" s="29">
        <f>F43</f>
        <v>0</v>
      </c>
      <c r="H43" s="29">
        <f>G43</f>
        <v>0</v>
      </c>
      <c r="J43" s="2" t="s">
        <v>116</v>
      </c>
      <c r="K43" s="27" t="s">
        <v>119</v>
      </c>
      <c r="L43" s="28">
        <f>L7</f>
        <v>0</v>
      </c>
      <c r="M43" s="28">
        <f>L43</f>
        <v>0</v>
      </c>
      <c r="N43" s="29">
        <f>N8*'DRT2'!$D15*1.2</f>
        <v>0</v>
      </c>
      <c r="O43" s="29">
        <f>N43</f>
        <v>0</v>
      </c>
      <c r="P43" s="29">
        <f>O43</f>
        <v>0</v>
      </c>
      <c r="R43" s="2" t="s">
        <v>116</v>
      </c>
      <c r="S43" s="27" t="s">
        <v>119</v>
      </c>
      <c r="T43" s="28">
        <f>T7</f>
        <v>0</v>
      </c>
      <c r="U43" s="28">
        <f>T43</f>
        <v>0</v>
      </c>
      <c r="V43" s="29">
        <f>V8*'DRT2'!$D15*1.2</f>
        <v>0</v>
      </c>
      <c r="W43" s="29">
        <f>V43</f>
        <v>0</v>
      </c>
      <c r="X43" s="29">
        <f>W43</f>
        <v>0</v>
      </c>
    </row>
    <row r="44" spans="2:24" x14ac:dyDescent="0.35">
      <c r="B44" s="2" t="s">
        <v>126</v>
      </c>
      <c r="C44" s="27" t="s">
        <v>78</v>
      </c>
      <c r="D44" s="150" t="e">
        <f>('DRT2'!N28+'DRT2'!N30+'DRT2'!N22*'Results&amp;ScenariosDRT2'!D43)</f>
        <v>#DIV/0!</v>
      </c>
      <c r="E44" s="150" t="e">
        <f>('DRT2'!O28+'DRT2'!O30+'DRT2'!O22*'Results&amp;ScenariosDRT2'!E43)</f>
        <v>#DIV/0!</v>
      </c>
      <c r="F44" s="150" t="e">
        <f>('DRT2'!P28+'DRT2'!P30+'DRT2'!P22*'Results&amp;ScenariosDRT2'!F43)</f>
        <v>#DIV/0!</v>
      </c>
      <c r="G44" s="150" t="e">
        <f>('DRT2'!Q28+'DRT2'!Q30+'DRT2'!Q22*'Results&amp;ScenariosDRT2'!G43)</f>
        <v>#DIV/0!</v>
      </c>
      <c r="H44" s="150" t="e">
        <f>('DRT2'!R28+'DRT2'!R30+'DRT2'!R22*'Results&amp;ScenariosDRT2'!H43)</f>
        <v>#DIV/0!</v>
      </c>
      <c r="J44" s="2" t="s">
        <v>126</v>
      </c>
      <c r="K44" s="27" t="s">
        <v>78</v>
      </c>
      <c r="L44" s="150" t="e">
        <f>('DRT2'!T28+'DRT2'!T30+'DRT2'!T22*'Results&amp;ScenariosDRT2'!L43)</f>
        <v>#DIV/0!</v>
      </c>
      <c r="M44" s="150" t="e">
        <f>('DRT2'!U28+'DRT2'!U30+'DRT2'!U22*'Results&amp;ScenariosDRT2'!M43)</f>
        <v>#DIV/0!</v>
      </c>
      <c r="N44" s="150" t="e">
        <f>('DRT2'!V28+'DRT2'!V30+'DRT2'!V22*'Results&amp;ScenariosDRT2'!N43)</f>
        <v>#DIV/0!</v>
      </c>
      <c r="O44" s="150" t="e">
        <f>('DRT2'!W28+'DRT2'!W30+'DRT2'!W22*'Results&amp;ScenariosDRT2'!O43)</f>
        <v>#DIV/0!</v>
      </c>
      <c r="P44" s="150" t="e">
        <f>('DRT2'!X28+'DRT2'!X30+'DRT2'!X22*'Results&amp;ScenariosDRT2'!P43)</f>
        <v>#DIV/0!</v>
      </c>
      <c r="R44" s="2" t="s">
        <v>126</v>
      </c>
      <c r="S44" s="27" t="s">
        <v>78</v>
      </c>
      <c r="T44" s="150" t="e">
        <f>('DRT2'!Z28+'DRT2'!Z30+'DRT2'!Z22*'Results&amp;ScenariosDRT2'!T43)</f>
        <v>#DIV/0!</v>
      </c>
      <c r="U44" s="150" t="e">
        <f>('DRT2'!AA28+'DRT2'!AA30+'DRT2'!AA22*'Results&amp;ScenariosDRT2'!U43)</f>
        <v>#DIV/0!</v>
      </c>
      <c r="V44" s="150" t="e">
        <f>('DRT2'!AB28+'DRT2'!AB30+'DRT2'!AB22*'Results&amp;ScenariosDRT2'!V43)</f>
        <v>#DIV/0!</v>
      </c>
      <c r="W44" s="150" t="e">
        <f>('DRT2'!AC28+'DRT2'!AC30+'DRT2'!AC22*'Results&amp;ScenariosDRT2'!W43)</f>
        <v>#DIV/0!</v>
      </c>
      <c r="X44" s="150" t="e">
        <f>('DRT2'!AD28+'DRT2'!AD30+'DRT2'!AD22*'Results&amp;ScenariosDRT2'!X43)</f>
        <v>#DIV/0!</v>
      </c>
    </row>
    <row r="45" spans="2:24" x14ac:dyDescent="0.35">
      <c r="B45" s="2" t="s">
        <v>122</v>
      </c>
      <c r="C45" s="2" t="s">
        <v>123</v>
      </c>
      <c r="D45" s="150" t="e">
        <f>D44/D43</f>
        <v>#DIV/0!</v>
      </c>
      <c r="E45" s="150" t="e">
        <f t="shared" ref="E45:H45" si="3">E44/E43</f>
        <v>#DIV/0!</v>
      </c>
      <c r="F45" s="150" t="e">
        <f t="shared" si="3"/>
        <v>#DIV/0!</v>
      </c>
      <c r="G45" s="150" t="e">
        <f t="shared" si="3"/>
        <v>#DIV/0!</v>
      </c>
      <c r="H45" s="150" t="e">
        <f t="shared" si="3"/>
        <v>#DIV/0!</v>
      </c>
      <c r="J45" s="2" t="s">
        <v>122</v>
      </c>
      <c r="K45" s="2" t="s">
        <v>123</v>
      </c>
      <c r="L45" s="150" t="e">
        <f>L44/L43</f>
        <v>#DIV/0!</v>
      </c>
      <c r="M45" s="150" t="e">
        <f t="shared" ref="M45:P45" si="4">M44/M43</f>
        <v>#DIV/0!</v>
      </c>
      <c r="N45" s="150" t="e">
        <f t="shared" si="4"/>
        <v>#DIV/0!</v>
      </c>
      <c r="O45" s="150" t="e">
        <f t="shared" si="4"/>
        <v>#DIV/0!</v>
      </c>
      <c r="P45" s="150" t="e">
        <f t="shared" si="4"/>
        <v>#DIV/0!</v>
      </c>
      <c r="R45" s="2" t="s">
        <v>122</v>
      </c>
      <c r="S45" s="2" t="s">
        <v>123</v>
      </c>
      <c r="T45" s="150" t="e">
        <f>T44/T43</f>
        <v>#DIV/0!</v>
      </c>
      <c r="U45" s="150" t="e">
        <f t="shared" ref="U45:X45" si="5">U44/U43</f>
        <v>#DIV/0!</v>
      </c>
      <c r="V45" s="150" t="e">
        <f t="shared" si="5"/>
        <v>#DIV/0!</v>
      </c>
      <c r="W45" s="150" t="e">
        <f t="shared" si="5"/>
        <v>#DIV/0!</v>
      </c>
      <c r="X45" s="150" t="e">
        <f t="shared" si="5"/>
        <v>#DIV/0!</v>
      </c>
    </row>
    <row r="46" spans="2:24" x14ac:dyDescent="0.35">
      <c r="B46" s="2" t="s">
        <v>117</v>
      </c>
      <c r="C46" s="2" t="s">
        <v>78</v>
      </c>
      <c r="D46" s="150" t="e">
        <f>D44-D16</f>
        <v>#DIV/0!</v>
      </c>
      <c r="E46" s="150" t="e">
        <f t="shared" ref="E46:H46" si="6">E44-E16</f>
        <v>#DIV/0!</v>
      </c>
      <c r="F46" s="150" t="e">
        <f t="shared" si="6"/>
        <v>#DIV/0!</v>
      </c>
      <c r="G46" s="150" t="e">
        <f t="shared" si="6"/>
        <v>#DIV/0!</v>
      </c>
      <c r="H46" s="150" t="e">
        <f t="shared" si="6"/>
        <v>#DIV/0!</v>
      </c>
      <c r="J46" s="2" t="s">
        <v>117</v>
      </c>
      <c r="K46" s="2" t="s">
        <v>78</v>
      </c>
      <c r="L46" s="150" t="e">
        <f>L44-L16</f>
        <v>#DIV/0!</v>
      </c>
      <c r="M46" s="150" t="e">
        <f t="shared" ref="M46:P46" si="7">M44-M16</f>
        <v>#DIV/0!</v>
      </c>
      <c r="N46" s="150" t="e">
        <f t="shared" si="7"/>
        <v>#DIV/0!</v>
      </c>
      <c r="O46" s="150" t="e">
        <f t="shared" si="7"/>
        <v>#DIV/0!</v>
      </c>
      <c r="P46" s="150" t="e">
        <f t="shared" si="7"/>
        <v>#DIV/0!</v>
      </c>
      <c r="R46" s="2" t="s">
        <v>117</v>
      </c>
      <c r="S46" s="2" t="s">
        <v>78</v>
      </c>
      <c r="T46" s="150" t="e">
        <f>T44-T16</f>
        <v>#DIV/0!</v>
      </c>
      <c r="U46" s="150" t="e">
        <f t="shared" ref="U46:X46" si="8">U44-U16</f>
        <v>#DIV/0!</v>
      </c>
      <c r="V46" s="150" t="e">
        <f t="shared" si="8"/>
        <v>#DIV/0!</v>
      </c>
      <c r="W46" s="150" t="e">
        <f t="shared" si="8"/>
        <v>#DIV/0!</v>
      </c>
      <c r="X46" s="150" t="e">
        <f t="shared" si="8"/>
        <v>#DIV/0!</v>
      </c>
    </row>
    <row r="47" spans="2:24" x14ac:dyDescent="0.35">
      <c r="B47" s="2" t="s">
        <v>118</v>
      </c>
      <c r="C47" s="2" t="s">
        <v>106</v>
      </c>
      <c r="D47" s="150" t="e">
        <f>D46/D43</f>
        <v>#DIV/0!</v>
      </c>
      <c r="E47" s="150" t="e">
        <f t="shared" ref="E47:H47" si="9">E46/E43</f>
        <v>#DIV/0!</v>
      </c>
      <c r="F47" s="150" t="e">
        <f t="shared" si="9"/>
        <v>#DIV/0!</v>
      </c>
      <c r="G47" s="150" t="e">
        <f t="shared" si="9"/>
        <v>#DIV/0!</v>
      </c>
      <c r="H47" s="150" t="e">
        <f t="shared" si="9"/>
        <v>#DIV/0!</v>
      </c>
      <c r="J47" s="2" t="s">
        <v>118</v>
      </c>
      <c r="K47" s="2" t="s">
        <v>106</v>
      </c>
      <c r="L47" s="150" t="e">
        <f>L46/L43</f>
        <v>#DIV/0!</v>
      </c>
      <c r="M47" s="150" t="e">
        <f t="shared" ref="M47:P47" si="10">M46/M43</f>
        <v>#DIV/0!</v>
      </c>
      <c r="N47" s="150" t="e">
        <f t="shared" si="10"/>
        <v>#DIV/0!</v>
      </c>
      <c r="O47" s="150" t="e">
        <f t="shared" si="10"/>
        <v>#DIV/0!</v>
      </c>
      <c r="P47" s="150" t="e">
        <f t="shared" si="10"/>
        <v>#DIV/0!</v>
      </c>
      <c r="R47" s="2" t="s">
        <v>118</v>
      </c>
      <c r="S47" s="2" t="s">
        <v>106</v>
      </c>
      <c r="T47" s="150" t="e">
        <f>T46/T43</f>
        <v>#DIV/0!</v>
      </c>
      <c r="U47" s="150" t="e">
        <f t="shared" ref="U47:X47" si="11">U46/U43</f>
        <v>#DIV/0!</v>
      </c>
      <c r="V47" s="150" t="e">
        <f t="shared" si="11"/>
        <v>#DIV/0!</v>
      </c>
      <c r="W47" s="150" t="e">
        <f t="shared" si="11"/>
        <v>#DIV/0!</v>
      </c>
      <c r="X47" s="150" t="e">
        <f t="shared" si="11"/>
        <v>#DIV/0!</v>
      </c>
    </row>
    <row r="48" spans="2:24" x14ac:dyDescent="0.35">
      <c r="B48" s="31" t="s">
        <v>120</v>
      </c>
      <c r="C48" s="31" t="s">
        <v>78</v>
      </c>
      <c r="D48" s="32" t="e">
        <f>D46+D17</f>
        <v>#DIV/0!</v>
      </c>
      <c r="E48" s="32" t="e">
        <f>E46+E17</f>
        <v>#DIV/0!</v>
      </c>
      <c r="F48" s="32" t="e">
        <f>F46+F17</f>
        <v>#DIV/0!</v>
      </c>
      <c r="G48" s="32" t="e">
        <f>G46+G17</f>
        <v>#DIV/0!</v>
      </c>
      <c r="H48" s="32" t="e">
        <f>H46+H17</f>
        <v>#DIV/0!</v>
      </c>
      <c r="J48" s="31" t="s">
        <v>120</v>
      </c>
      <c r="K48" s="31" t="s">
        <v>78</v>
      </c>
      <c r="L48" s="32" t="e">
        <f>L46+L17</f>
        <v>#DIV/0!</v>
      </c>
      <c r="M48" s="32" t="e">
        <f>M46+M17</f>
        <v>#DIV/0!</v>
      </c>
      <c r="N48" s="32" t="e">
        <f>N46+N17</f>
        <v>#DIV/0!</v>
      </c>
      <c r="O48" s="32" t="e">
        <f>O46+O17</f>
        <v>#DIV/0!</v>
      </c>
      <c r="P48" s="32" t="e">
        <f>P46+P17</f>
        <v>#DIV/0!</v>
      </c>
      <c r="R48" s="31" t="s">
        <v>120</v>
      </c>
      <c r="S48" s="31" t="s">
        <v>78</v>
      </c>
      <c r="T48" s="32" t="e">
        <f>T46+T17</f>
        <v>#DIV/0!</v>
      </c>
      <c r="U48" s="32" t="e">
        <f>U46+U17</f>
        <v>#DIV/0!</v>
      </c>
      <c r="V48" s="32" t="e">
        <f>V46+V17</f>
        <v>#DIV/0!</v>
      </c>
      <c r="W48" s="32" t="e">
        <f>W46+W17</f>
        <v>#DIV/0!</v>
      </c>
      <c r="X48" s="32" t="e">
        <f>X46+X17</f>
        <v>#DIV/0!</v>
      </c>
    </row>
    <row r="49" spans="2:24" x14ac:dyDescent="0.35">
      <c r="B49" s="31" t="s">
        <v>121</v>
      </c>
      <c r="C49" s="31" t="s">
        <v>106</v>
      </c>
      <c r="D49" s="151" t="e">
        <f>D48/D43</f>
        <v>#DIV/0!</v>
      </c>
      <c r="E49" s="151" t="e">
        <f>E48/E43</f>
        <v>#DIV/0!</v>
      </c>
      <c r="F49" s="151" t="e">
        <f>F48/F43</f>
        <v>#DIV/0!</v>
      </c>
      <c r="G49" s="151" t="e">
        <f>G48/G43</f>
        <v>#DIV/0!</v>
      </c>
      <c r="H49" s="151" t="e">
        <f>H48/H43</f>
        <v>#DIV/0!</v>
      </c>
      <c r="J49" s="31" t="s">
        <v>121</v>
      </c>
      <c r="K49" s="31" t="s">
        <v>106</v>
      </c>
      <c r="L49" s="151" t="e">
        <f>L48/L43</f>
        <v>#DIV/0!</v>
      </c>
      <c r="M49" s="151" t="e">
        <f>M48/M43</f>
        <v>#DIV/0!</v>
      </c>
      <c r="N49" s="151" t="e">
        <f>N48/N43</f>
        <v>#DIV/0!</v>
      </c>
      <c r="O49" s="151" t="e">
        <f>O48/O43</f>
        <v>#DIV/0!</v>
      </c>
      <c r="P49" s="151" t="e">
        <f>P48/P43</f>
        <v>#DIV/0!</v>
      </c>
      <c r="R49" s="31" t="s">
        <v>121</v>
      </c>
      <c r="S49" s="31" t="s">
        <v>106</v>
      </c>
      <c r="T49" s="151" t="e">
        <f>T48/T43</f>
        <v>#DIV/0!</v>
      </c>
      <c r="U49" s="151" t="e">
        <f>U48/U43</f>
        <v>#DIV/0!</v>
      </c>
      <c r="V49" s="151" t="e">
        <f>V48/V43</f>
        <v>#DIV/0!</v>
      </c>
      <c r="W49" s="151" t="e">
        <f>W48/W43</f>
        <v>#DIV/0!</v>
      </c>
      <c r="X49" s="151" t="e">
        <f>X48/X43</f>
        <v>#DIV/0!</v>
      </c>
    </row>
    <row r="64" spans="2:24" ht="15" thickBot="1" x14ac:dyDescent="0.4"/>
    <row r="65" spans="2:9" ht="52.5" customHeight="1" thickBot="1" x14ac:dyDescent="0.4">
      <c r="B65" s="188" t="s">
        <v>163</v>
      </c>
      <c r="C65" s="189"/>
      <c r="D65" s="189"/>
      <c r="E65" s="189"/>
      <c r="F65" s="189"/>
      <c r="G65" s="189"/>
      <c r="H65" s="189"/>
      <c r="I65" s="190"/>
    </row>
    <row r="66" spans="2:9" ht="15" thickBot="1" x14ac:dyDescent="0.4">
      <c r="B66" s="139"/>
      <c r="C66" s="94"/>
      <c r="D66" s="94"/>
      <c r="E66" s="94"/>
      <c r="F66" s="94"/>
      <c r="G66" s="94"/>
      <c r="H66" s="94"/>
      <c r="I66" s="142"/>
    </row>
    <row r="67" spans="2:9" ht="29.5" customHeight="1" thickBot="1" x14ac:dyDescent="0.4">
      <c r="B67" s="145" t="s">
        <v>157</v>
      </c>
      <c r="C67" s="94"/>
      <c r="D67" s="179" t="s">
        <v>156</v>
      </c>
      <c r="E67" s="180"/>
      <c r="F67" s="180"/>
      <c r="G67" s="180"/>
      <c r="H67" s="181"/>
      <c r="I67" s="142"/>
    </row>
    <row r="68" spans="2:9" ht="15" thickBot="1" x14ac:dyDescent="0.4">
      <c r="B68" s="146"/>
      <c r="C68" s="94"/>
      <c r="D68" s="144"/>
      <c r="E68" s="144"/>
      <c r="F68" s="144"/>
      <c r="G68" s="144"/>
      <c r="H68" s="144"/>
      <c r="I68" s="142"/>
    </row>
    <row r="69" spans="2:9" ht="29.5" customHeight="1" thickBot="1" x14ac:dyDescent="0.4">
      <c r="B69" s="146"/>
      <c r="C69" s="94"/>
      <c r="D69" s="194" t="s">
        <v>45</v>
      </c>
      <c r="E69" s="195"/>
      <c r="F69" s="195"/>
      <c r="G69" s="195"/>
      <c r="H69" s="196"/>
      <c r="I69" s="142"/>
    </row>
    <row r="70" spans="2:9" ht="15" thickBot="1" x14ac:dyDescent="0.4">
      <c r="B70" s="146"/>
      <c r="C70" s="94"/>
      <c r="D70" s="144"/>
      <c r="E70" s="144"/>
      <c r="F70" s="144"/>
      <c r="G70" s="144"/>
      <c r="H70" s="144"/>
      <c r="I70" s="142"/>
    </row>
    <row r="71" spans="2:9" ht="29.5" customHeight="1" thickBot="1" x14ac:dyDescent="0.4">
      <c r="B71" s="145" t="s">
        <v>155</v>
      </c>
      <c r="C71" s="53"/>
      <c r="D71" s="185" t="s">
        <v>158</v>
      </c>
      <c r="E71" s="186"/>
      <c r="F71" s="186"/>
      <c r="G71" s="186"/>
      <c r="H71" s="187"/>
      <c r="I71" s="142"/>
    </row>
    <row r="72" spans="2:9" ht="15" thickBot="1" x14ac:dyDescent="0.4">
      <c r="B72" s="140"/>
      <c r="C72" s="141"/>
      <c r="D72" s="141"/>
      <c r="E72" s="141"/>
      <c r="F72" s="141"/>
      <c r="G72" s="141"/>
      <c r="H72" s="141"/>
      <c r="I72" s="143"/>
    </row>
  </sheetData>
  <sheetProtection algorithmName="SHA-512" hashValue="uM7eznLeT58u34Y1y4hHMmfh9ZrKxCrtrIWghWUZRgObFYpVWFJn5ugW3XJPt4w+7FbHS6RO9OiluN7reoN0LA==" saltValue="9mauqltqETj4N50gpux7Kg==" spinCount="100000" sheet="1" objects="1" scenarios="1"/>
  <mergeCells count="4">
    <mergeCell ref="B65:I65"/>
    <mergeCell ref="D67:H67"/>
    <mergeCell ref="D69:H69"/>
    <mergeCell ref="D71:H71"/>
  </mergeCells>
  <hyperlinks>
    <hyperlink ref="D67:H67" location="Start!A1" display="Start" xr:uid="{DF1A91F9-1349-4492-B539-44AFC550B45E}"/>
    <hyperlink ref="D69:H69" location="'DRT2'!A1" display="DRT2" xr:uid="{EF2A49C9-441C-48E0-B6AD-2379E3D12035}"/>
    <hyperlink ref="D71:H71" location="'Fine tuning'!A1" display="Fine tune the flexibility assumptions" xr:uid="{C7EC9EBB-AD41-46A2-8253-1276BF7AAB28}"/>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BB6030-578C-4530-AC0C-8EC7F48A236F}">
  <dimension ref="B2:X72"/>
  <sheetViews>
    <sheetView zoomScale="70" zoomScaleNormal="70" workbookViewId="0">
      <pane ySplit="2" topLeftCell="A11" activePane="bottomLeft" state="frozen"/>
      <selection pane="bottomLeft" activeCell="I34" sqref="I34"/>
    </sheetView>
  </sheetViews>
  <sheetFormatPr defaultRowHeight="14.5" x14ac:dyDescent="0.35"/>
  <cols>
    <col min="2" max="2" width="30.6328125" customWidth="1"/>
    <col min="3" max="3" width="10" bestFit="1" customWidth="1"/>
    <col min="4" max="8" width="12.6328125" customWidth="1"/>
    <col min="10" max="10" width="30.6328125" customWidth="1"/>
    <col min="11" max="11" width="10" bestFit="1" customWidth="1"/>
    <col min="12" max="16" width="12.6328125" customWidth="1"/>
    <col min="18" max="18" width="30.6328125" customWidth="1"/>
    <col min="19" max="19" width="10" bestFit="1" customWidth="1"/>
    <col min="20" max="20" width="13.54296875" bestFit="1" customWidth="1"/>
    <col min="21" max="24" width="12.6328125" customWidth="1"/>
  </cols>
  <sheetData>
    <row r="2" spans="2:24" s="3" customFormat="1" x14ac:dyDescent="0.35">
      <c r="B2" s="36" t="s">
        <v>68</v>
      </c>
      <c r="C2" s="36"/>
      <c r="D2" s="37"/>
      <c r="E2" s="37"/>
      <c r="F2" s="36"/>
      <c r="G2" s="36"/>
      <c r="H2" s="36"/>
      <c r="J2" s="36" t="s">
        <v>69</v>
      </c>
      <c r="K2" s="36"/>
      <c r="L2" s="36"/>
      <c r="M2" s="36"/>
      <c r="N2" s="36"/>
      <c r="O2" s="36"/>
      <c r="P2" s="36"/>
      <c r="R2" s="36" t="s">
        <v>70</v>
      </c>
      <c r="S2" s="36"/>
      <c r="T2" s="36"/>
      <c r="U2" s="36"/>
      <c r="V2" s="36"/>
      <c r="W2" s="36"/>
      <c r="X2" s="36"/>
    </row>
    <row r="4" spans="2:24" x14ac:dyDescent="0.35">
      <c r="D4" t="s">
        <v>7</v>
      </c>
      <c r="E4" t="s">
        <v>44</v>
      </c>
      <c r="F4" t="s">
        <v>95</v>
      </c>
      <c r="G4" t="s">
        <v>46</v>
      </c>
      <c r="H4" t="s">
        <v>47</v>
      </c>
      <c r="L4" t="s">
        <v>7</v>
      </c>
      <c r="M4" t="s">
        <v>44</v>
      </c>
      <c r="N4" t="s">
        <v>95</v>
      </c>
      <c r="O4" t="s">
        <v>46</v>
      </c>
      <c r="P4" t="s">
        <v>47</v>
      </c>
      <c r="T4" t="s">
        <v>7</v>
      </c>
      <c r="U4" t="s">
        <v>44</v>
      </c>
      <c r="V4" t="s">
        <v>95</v>
      </c>
      <c r="W4" t="s">
        <v>46</v>
      </c>
      <c r="X4" t="s">
        <v>47</v>
      </c>
    </row>
    <row r="5" spans="2:24" x14ac:dyDescent="0.35">
      <c r="B5" s="2" t="s">
        <v>8</v>
      </c>
      <c r="C5" s="2" t="s">
        <v>32</v>
      </c>
      <c r="D5" s="23">
        <f>'DRT3'!N7</f>
        <v>0</v>
      </c>
      <c r="E5" s="23">
        <f>'DRT3'!O7</f>
        <v>0</v>
      </c>
      <c r="F5" s="23">
        <f>'DRT3'!P7</f>
        <v>0</v>
      </c>
      <c r="G5" s="23">
        <f>'DRT3'!Q7</f>
        <v>0</v>
      </c>
      <c r="H5" s="23">
        <f>'DRT3'!R7</f>
        <v>0</v>
      </c>
      <c r="J5" s="2" t="s">
        <v>8</v>
      </c>
      <c r="K5" s="2" t="s">
        <v>32</v>
      </c>
      <c r="L5" s="23">
        <f>'DRT3'!T7</f>
        <v>0</v>
      </c>
      <c r="M5" s="23">
        <f>'DRT3'!U7</f>
        <v>0</v>
      </c>
      <c r="N5" s="23">
        <f>'DRT3'!V7</f>
        <v>0</v>
      </c>
      <c r="O5" s="23">
        <f>'DRT3'!W7</f>
        <v>0</v>
      </c>
      <c r="P5" s="23">
        <f>'DRT3'!X7</f>
        <v>0</v>
      </c>
      <c r="R5" s="2" t="s">
        <v>8</v>
      </c>
      <c r="S5" s="2" t="s">
        <v>32</v>
      </c>
      <c r="T5" s="23">
        <f>'DRT3'!Z7</f>
        <v>0</v>
      </c>
      <c r="U5" s="23">
        <f>'DRT3'!AA7</f>
        <v>0</v>
      </c>
      <c r="V5" s="23">
        <f>'DRT3'!AB7</f>
        <v>0</v>
      </c>
      <c r="W5" s="23">
        <f>'DRT3'!AC7</f>
        <v>0</v>
      </c>
      <c r="X5" s="23">
        <f>'DRT3'!AD7</f>
        <v>0</v>
      </c>
    </row>
    <row r="6" spans="2:24" x14ac:dyDescent="0.35">
      <c r="B6" s="2" t="s">
        <v>34</v>
      </c>
      <c r="C6" s="2" t="s">
        <v>37</v>
      </c>
      <c r="D6" s="23">
        <f>'DRT3'!N8</f>
        <v>0</v>
      </c>
      <c r="E6" s="23">
        <f>'DRT3'!O8</f>
        <v>0</v>
      </c>
      <c r="F6" s="23">
        <f>'DRT3'!P8</f>
        <v>0</v>
      </c>
      <c r="G6" s="23">
        <f>'DRT3'!Q8</f>
        <v>0</v>
      </c>
      <c r="H6" s="23">
        <f>'DRT3'!R8</f>
        <v>0</v>
      </c>
      <c r="J6" s="2" t="s">
        <v>34</v>
      </c>
      <c r="K6" s="2" t="s">
        <v>37</v>
      </c>
      <c r="L6" s="23">
        <f>'DRT3'!T8</f>
        <v>0</v>
      </c>
      <c r="M6" s="23">
        <f>'DRT3'!U8</f>
        <v>0</v>
      </c>
      <c r="N6" s="23">
        <f>'DRT3'!V8</f>
        <v>0</v>
      </c>
      <c r="O6" s="23">
        <f>'DRT3'!W8</f>
        <v>0</v>
      </c>
      <c r="P6" s="23">
        <f>'DRT3'!X8</f>
        <v>0</v>
      </c>
      <c r="R6" s="2" t="s">
        <v>34</v>
      </c>
      <c r="S6" s="2" t="s">
        <v>37</v>
      </c>
      <c r="T6" s="23">
        <f>'DRT3'!Z8</f>
        <v>0</v>
      </c>
      <c r="U6" s="23">
        <f>'DRT3'!AA8</f>
        <v>0</v>
      </c>
      <c r="V6" s="23">
        <f>'DRT3'!AB8</f>
        <v>0</v>
      </c>
      <c r="W6" s="23">
        <f>'DRT3'!AC8</f>
        <v>0</v>
      </c>
      <c r="X6" s="23">
        <f>'DRT3'!AD8</f>
        <v>0</v>
      </c>
    </row>
    <row r="7" spans="2:24" x14ac:dyDescent="0.35">
      <c r="B7" s="2" t="s">
        <v>38</v>
      </c>
      <c r="C7" s="2" t="s">
        <v>18</v>
      </c>
      <c r="D7" s="23">
        <f>'DRT3'!N16</f>
        <v>0</v>
      </c>
      <c r="E7" s="23">
        <f>'DRT3'!O16</f>
        <v>0</v>
      </c>
      <c r="F7" s="23">
        <f>'DRT3'!P16</f>
        <v>0</v>
      </c>
      <c r="G7" s="23">
        <f>'DRT3'!Q16</f>
        <v>0</v>
      </c>
      <c r="H7" s="23">
        <f>'DRT3'!R16</f>
        <v>0</v>
      </c>
      <c r="J7" s="2" t="s">
        <v>38</v>
      </c>
      <c r="K7" s="2" t="s">
        <v>18</v>
      </c>
      <c r="L7" s="23">
        <f>'DRT3'!T16</f>
        <v>0</v>
      </c>
      <c r="M7" s="23">
        <f>'DRT3'!U16</f>
        <v>0</v>
      </c>
      <c r="N7" s="23">
        <f>'DRT3'!V16</f>
        <v>0</v>
      </c>
      <c r="O7" s="23">
        <f>'DRT3'!W16</f>
        <v>0</v>
      </c>
      <c r="P7" s="23">
        <f>'DRT3'!X16</f>
        <v>0</v>
      </c>
      <c r="R7" s="2" t="s">
        <v>38</v>
      </c>
      <c r="S7" s="2" t="s">
        <v>18</v>
      </c>
      <c r="T7" s="23">
        <f>'DRT3'!Z16</f>
        <v>0</v>
      </c>
      <c r="U7" s="23">
        <f>'DRT3'!AA16</f>
        <v>0</v>
      </c>
      <c r="V7" s="23">
        <f>'DRT3'!AB16</f>
        <v>0</v>
      </c>
      <c r="W7" s="23">
        <f>'DRT3'!AC16</f>
        <v>0</v>
      </c>
      <c r="X7" s="23">
        <f>'DRT3'!AD16</f>
        <v>0</v>
      </c>
    </row>
    <row r="8" spans="2:24" x14ac:dyDescent="0.35">
      <c r="B8" s="2" t="s">
        <v>35</v>
      </c>
      <c r="C8" s="2" t="s">
        <v>36</v>
      </c>
      <c r="D8" s="23">
        <f>'DRT3'!N17</f>
        <v>0</v>
      </c>
      <c r="E8" s="23">
        <f>'DRT3'!O17</f>
        <v>0</v>
      </c>
      <c r="F8" s="23">
        <f>'DRT3'!P17</f>
        <v>0</v>
      </c>
      <c r="G8" s="23">
        <f>'DRT3'!Q17</f>
        <v>0</v>
      </c>
      <c r="H8" s="23">
        <f>'DRT3'!R17</f>
        <v>0</v>
      </c>
      <c r="J8" s="2" t="s">
        <v>35</v>
      </c>
      <c r="K8" s="2" t="s">
        <v>36</v>
      </c>
      <c r="L8" s="23">
        <f>'DRT3'!T17</f>
        <v>0</v>
      </c>
      <c r="M8" s="23">
        <f>'DRT3'!U17</f>
        <v>0</v>
      </c>
      <c r="N8" s="23">
        <f>'DRT3'!V17</f>
        <v>0</v>
      </c>
      <c r="O8" s="23">
        <f>'DRT3'!W17</f>
        <v>0</v>
      </c>
      <c r="P8" s="23">
        <f>'DRT3'!X17</f>
        <v>0</v>
      </c>
      <c r="R8" s="2" t="s">
        <v>35</v>
      </c>
      <c r="S8" s="2" t="s">
        <v>36</v>
      </c>
      <c r="T8" s="23">
        <f>'DRT3'!Z17</f>
        <v>0</v>
      </c>
      <c r="U8" s="23">
        <f>'DRT3'!AA17</f>
        <v>0</v>
      </c>
      <c r="V8" s="23">
        <f>'DRT3'!AB17</f>
        <v>0</v>
      </c>
      <c r="W8" s="23">
        <f>'DRT3'!AC17</f>
        <v>0</v>
      </c>
      <c r="X8" s="23">
        <f>'DRT3'!AD17</f>
        <v>0</v>
      </c>
    </row>
    <row r="9" spans="2:24" x14ac:dyDescent="0.35">
      <c r="B9" s="2" t="s">
        <v>109</v>
      </c>
      <c r="C9" s="2" t="s">
        <v>110</v>
      </c>
      <c r="D9" s="23" t="e">
        <f>D7/D8</f>
        <v>#DIV/0!</v>
      </c>
      <c r="E9" s="23" t="e">
        <f t="shared" ref="E9:G9" si="0">E7/E8</f>
        <v>#DIV/0!</v>
      </c>
      <c r="F9" s="23" t="e">
        <f t="shared" si="0"/>
        <v>#DIV/0!</v>
      </c>
      <c r="G9" s="23" t="e">
        <f t="shared" si="0"/>
        <v>#DIV/0!</v>
      </c>
      <c r="H9" s="23" t="e">
        <f>H7/H8</f>
        <v>#DIV/0!</v>
      </c>
      <c r="J9" s="2" t="s">
        <v>109</v>
      </c>
      <c r="K9" s="2" t="s">
        <v>110</v>
      </c>
      <c r="L9" s="23" t="e">
        <f>L7/L8</f>
        <v>#DIV/0!</v>
      </c>
      <c r="M9" s="23" t="e">
        <f t="shared" ref="M9:P9" si="1">M7/M8</f>
        <v>#DIV/0!</v>
      </c>
      <c r="N9" s="23" t="e">
        <f t="shared" si="1"/>
        <v>#DIV/0!</v>
      </c>
      <c r="O9" s="23" t="e">
        <f t="shared" si="1"/>
        <v>#DIV/0!</v>
      </c>
      <c r="P9" s="23" t="e">
        <f t="shared" si="1"/>
        <v>#DIV/0!</v>
      </c>
      <c r="R9" s="2" t="s">
        <v>109</v>
      </c>
      <c r="S9" s="2" t="s">
        <v>110</v>
      </c>
      <c r="T9" s="23" t="e">
        <f>T7/T8</f>
        <v>#DIV/0!</v>
      </c>
      <c r="U9" s="23" t="e">
        <f t="shared" ref="U9:X9" si="2">U7/U8</f>
        <v>#DIV/0!</v>
      </c>
      <c r="V9" s="23" t="e">
        <f t="shared" si="2"/>
        <v>#DIV/0!</v>
      </c>
      <c r="W9" s="23" t="e">
        <f t="shared" si="2"/>
        <v>#DIV/0!</v>
      </c>
      <c r="X9" s="23" t="e">
        <f t="shared" si="2"/>
        <v>#DIV/0!</v>
      </c>
    </row>
    <row r="10" spans="2:24" s="3" customFormat="1" x14ac:dyDescent="0.35">
      <c r="B10" s="31" t="s">
        <v>20</v>
      </c>
      <c r="C10" s="31" t="s">
        <v>90</v>
      </c>
      <c r="D10" s="34" t="e">
        <f>'DRT3'!N18</f>
        <v>#DIV/0!</v>
      </c>
      <c r="E10" s="34" t="e">
        <f>'DRT3'!O18</f>
        <v>#DIV/0!</v>
      </c>
      <c r="F10" s="34" t="e">
        <f>'DRT3'!P18</f>
        <v>#DIV/0!</v>
      </c>
      <c r="G10" s="34" t="e">
        <f>'DRT3'!Q18</f>
        <v>#DIV/0!</v>
      </c>
      <c r="H10" s="34" t="e">
        <f>'DRT3'!R18</f>
        <v>#DIV/0!</v>
      </c>
      <c r="J10" s="31" t="s">
        <v>20</v>
      </c>
      <c r="K10" s="31" t="s">
        <v>90</v>
      </c>
      <c r="L10" s="34" t="e">
        <f>'DRT3'!T18</f>
        <v>#DIV/0!</v>
      </c>
      <c r="M10" s="34" t="e">
        <f>'DRT3'!U18</f>
        <v>#DIV/0!</v>
      </c>
      <c r="N10" s="34" t="e">
        <f>'DRT3'!V18</f>
        <v>#DIV/0!</v>
      </c>
      <c r="O10" s="34" t="e">
        <f>'DRT3'!W18</f>
        <v>#DIV/0!</v>
      </c>
      <c r="P10" s="34" t="e">
        <f>'DRT3'!X18</f>
        <v>#DIV/0!</v>
      </c>
      <c r="R10" s="31" t="s">
        <v>20</v>
      </c>
      <c r="S10" s="31" t="s">
        <v>90</v>
      </c>
      <c r="T10" s="34" t="e">
        <f>'DRT3'!Z18</f>
        <v>#DIV/0!</v>
      </c>
      <c r="U10" s="34" t="e">
        <f>'DRT3'!AA18</f>
        <v>#DIV/0!</v>
      </c>
      <c r="V10" s="34" t="e">
        <f>'DRT3'!AB18</f>
        <v>#DIV/0!</v>
      </c>
      <c r="W10" s="34" t="e">
        <f>'DRT3'!AC18</f>
        <v>#DIV/0!</v>
      </c>
      <c r="X10" s="34" t="e">
        <f>'DRT3'!AD18</f>
        <v>#DIV/0!</v>
      </c>
    </row>
    <row r="11" spans="2:24" x14ac:dyDescent="0.35">
      <c r="D11" s="24"/>
      <c r="E11" s="24"/>
      <c r="F11" s="24"/>
      <c r="G11" s="24"/>
      <c r="H11" s="24"/>
      <c r="L11" s="24"/>
      <c r="M11" s="24"/>
      <c r="N11" s="24"/>
      <c r="O11" s="24"/>
      <c r="P11" s="24"/>
      <c r="T11" s="24"/>
      <c r="U11" s="24"/>
      <c r="V11" s="24"/>
      <c r="W11" s="24"/>
      <c r="X11" s="24"/>
    </row>
    <row r="12" spans="2:24" x14ac:dyDescent="0.35">
      <c r="D12" s="24"/>
      <c r="E12" s="24"/>
      <c r="F12" s="24"/>
      <c r="G12" s="24"/>
      <c r="H12" s="24"/>
      <c r="L12" s="24"/>
      <c r="M12" s="24"/>
      <c r="N12" s="24"/>
      <c r="O12" s="24"/>
      <c r="P12" s="24"/>
      <c r="T12" s="24"/>
      <c r="U12" s="24"/>
      <c r="V12" s="24"/>
      <c r="W12" s="24"/>
      <c r="X12" s="24"/>
    </row>
    <row r="13" spans="2:24" x14ac:dyDescent="0.35">
      <c r="D13" t="s">
        <v>7</v>
      </c>
      <c r="E13" t="s">
        <v>44</v>
      </c>
      <c r="F13" t="s">
        <v>95</v>
      </c>
      <c r="G13" t="s">
        <v>46</v>
      </c>
      <c r="H13" t="s">
        <v>47</v>
      </c>
      <c r="L13" t="s">
        <v>7</v>
      </c>
      <c r="M13" t="s">
        <v>44</v>
      </c>
      <c r="N13" t="s">
        <v>95</v>
      </c>
      <c r="O13" t="s">
        <v>46</v>
      </c>
      <c r="P13" t="s">
        <v>47</v>
      </c>
      <c r="T13" t="s">
        <v>7</v>
      </c>
      <c r="U13" t="s">
        <v>44</v>
      </c>
      <c r="V13" t="s">
        <v>95</v>
      </c>
      <c r="W13" t="s">
        <v>46</v>
      </c>
      <c r="X13" t="s">
        <v>47</v>
      </c>
    </row>
    <row r="14" spans="2:24" x14ac:dyDescent="0.35">
      <c r="B14" s="2" t="s">
        <v>104</v>
      </c>
      <c r="C14" s="2" t="s">
        <v>78</v>
      </c>
      <c r="D14" s="25" t="e">
        <f>'DRT3'!N31</f>
        <v>#DIV/0!</v>
      </c>
      <c r="E14" s="25" t="e">
        <f>'DRT3'!O31</f>
        <v>#DIV/0!</v>
      </c>
      <c r="F14" s="25" t="e">
        <f>'DRT3'!P31</f>
        <v>#DIV/0!</v>
      </c>
      <c r="G14" s="25" t="e">
        <f>'DRT3'!Q31</f>
        <v>#DIV/0!</v>
      </c>
      <c r="H14" s="25" t="e">
        <f>'DRT3'!R31</f>
        <v>#DIV/0!</v>
      </c>
      <c r="J14" s="2" t="s">
        <v>104</v>
      </c>
      <c r="K14" s="2" t="s">
        <v>78</v>
      </c>
      <c r="L14" s="25" t="e">
        <f>'DRT3'!T31</f>
        <v>#DIV/0!</v>
      </c>
      <c r="M14" s="25" t="e">
        <f>'DRT3'!U31</f>
        <v>#DIV/0!</v>
      </c>
      <c r="N14" s="25" t="e">
        <f>'DRT3'!V31</f>
        <v>#DIV/0!</v>
      </c>
      <c r="O14" s="25" t="e">
        <f>'DRT3'!W31</f>
        <v>#DIV/0!</v>
      </c>
      <c r="P14" s="25" t="e">
        <f>'DRT3'!X31</f>
        <v>#DIV/0!</v>
      </c>
      <c r="R14" s="2" t="s">
        <v>104</v>
      </c>
      <c r="S14" s="2" t="s">
        <v>78</v>
      </c>
      <c r="T14" s="25" t="e">
        <f>'DRT3'!Z31</f>
        <v>#DIV/0!</v>
      </c>
      <c r="U14" s="25" t="e">
        <f>'DRT3'!AA31</f>
        <v>#DIV/0!</v>
      </c>
      <c r="V14" s="25" t="e">
        <f>'DRT3'!AB31</f>
        <v>#DIV/0!</v>
      </c>
      <c r="W14" s="25" t="e">
        <f>'DRT3'!AC31</f>
        <v>#DIV/0!</v>
      </c>
      <c r="X14" s="25" t="e">
        <f>'DRT3'!AD31</f>
        <v>#DIV/0!</v>
      </c>
    </row>
    <row r="15" spans="2:24" s="3" customFormat="1" x14ac:dyDescent="0.35">
      <c r="B15" s="31" t="s">
        <v>107</v>
      </c>
      <c r="C15" s="31" t="s">
        <v>106</v>
      </c>
      <c r="D15" s="32" t="e">
        <f>'DRT3'!N32</f>
        <v>#DIV/0!</v>
      </c>
      <c r="E15" s="32" t="e">
        <f>'DRT3'!O32</f>
        <v>#DIV/0!</v>
      </c>
      <c r="F15" s="32" t="e">
        <f>'DRT3'!P32</f>
        <v>#DIV/0!</v>
      </c>
      <c r="G15" s="32" t="e">
        <f>'DRT3'!Q32</f>
        <v>#DIV/0!</v>
      </c>
      <c r="H15" s="32" t="e">
        <f>'DRT3'!R32</f>
        <v>#DIV/0!</v>
      </c>
      <c r="J15" s="31" t="s">
        <v>107</v>
      </c>
      <c r="K15" s="31" t="s">
        <v>106</v>
      </c>
      <c r="L15" s="32" t="e">
        <f>'DRT3'!T32</f>
        <v>#DIV/0!</v>
      </c>
      <c r="M15" s="32" t="e">
        <f>'DRT3'!U32</f>
        <v>#DIV/0!</v>
      </c>
      <c r="N15" s="32" t="e">
        <f>'DRT3'!V32</f>
        <v>#DIV/0!</v>
      </c>
      <c r="O15" s="32" t="e">
        <f>'DRT3'!W32</f>
        <v>#DIV/0!</v>
      </c>
      <c r="P15" s="32" t="e">
        <f>'DRT3'!X32</f>
        <v>#DIV/0!</v>
      </c>
      <c r="R15" s="31" t="s">
        <v>107</v>
      </c>
      <c r="S15" s="31" t="s">
        <v>106</v>
      </c>
      <c r="T15" s="32" t="e">
        <f>'DRT3'!Z32</f>
        <v>#DIV/0!</v>
      </c>
      <c r="U15" s="32" t="e">
        <f>'DRT3'!AA32</f>
        <v>#DIV/0!</v>
      </c>
      <c r="V15" s="32" t="e">
        <f>'DRT3'!AB32</f>
        <v>#DIV/0!</v>
      </c>
      <c r="W15" s="32" t="e">
        <f>'DRT3'!AC32</f>
        <v>#DIV/0!</v>
      </c>
      <c r="X15" s="32" t="e">
        <f>'DRT3'!AD32</f>
        <v>#DIV/0!</v>
      </c>
    </row>
    <row r="16" spans="2:24" x14ac:dyDescent="0.35">
      <c r="B16" s="2" t="s">
        <v>105</v>
      </c>
      <c r="C16" s="2" t="s">
        <v>78</v>
      </c>
      <c r="D16" s="25">
        <f>'DRT3'!N33</f>
        <v>0</v>
      </c>
      <c r="E16" s="25">
        <f>'DRT3'!O33</f>
        <v>0</v>
      </c>
      <c r="F16" s="25">
        <f>'DRT3'!P33</f>
        <v>0</v>
      </c>
      <c r="G16" s="25">
        <f>'DRT3'!Q33</f>
        <v>0</v>
      </c>
      <c r="H16" s="25">
        <f>'DRT3'!R33</f>
        <v>0</v>
      </c>
      <c r="J16" s="2" t="s">
        <v>105</v>
      </c>
      <c r="K16" s="2" t="s">
        <v>78</v>
      </c>
      <c r="L16" s="25">
        <f>'DRT3'!T33</f>
        <v>0</v>
      </c>
      <c r="M16" s="25">
        <f>'DRT3'!U33</f>
        <v>0</v>
      </c>
      <c r="N16" s="25">
        <f>'DRT3'!V33</f>
        <v>0</v>
      </c>
      <c r="O16" s="25">
        <f>'DRT3'!W33</f>
        <v>0</v>
      </c>
      <c r="P16" s="25">
        <f>'DRT3'!X33</f>
        <v>0</v>
      </c>
      <c r="R16" s="2" t="s">
        <v>105</v>
      </c>
      <c r="S16" s="2" t="s">
        <v>78</v>
      </c>
      <c r="T16" s="25">
        <f>'DRT3'!Z33</f>
        <v>0</v>
      </c>
      <c r="U16" s="25">
        <f>'DRT3'!AA33</f>
        <v>0</v>
      </c>
      <c r="V16" s="25">
        <f>'DRT3'!AB33</f>
        <v>0</v>
      </c>
      <c r="W16" s="25">
        <f>'DRT3'!AC33</f>
        <v>0</v>
      </c>
      <c r="X16" s="25">
        <f>'DRT3'!AD33</f>
        <v>0</v>
      </c>
    </row>
    <row r="17" spans="2:24" x14ac:dyDescent="0.35">
      <c r="B17" s="2" t="s">
        <v>101</v>
      </c>
      <c r="C17" s="2" t="s">
        <v>78</v>
      </c>
      <c r="D17" s="25" t="e">
        <f>'DRT3'!N34</f>
        <v>#DIV/0!</v>
      </c>
      <c r="E17" s="25" t="e">
        <f>'DRT3'!O34</f>
        <v>#DIV/0!</v>
      </c>
      <c r="F17" s="25" t="e">
        <f>'DRT3'!P34</f>
        <v>#DIV/0!</v>
      </c>
      <c r="G17" s="25" t="e">
        <f>'DRT3'!Q34</f>
        <v>#DIV/0!</v>
      </c>
      <c r="H17" s="25" t="e">
        <f>'DRT3'!R34</f>
        <v>#DIV/0!</v>
      </c>
      <c r="J17" s="2" t="s">
        <v>101</v>
      </c>
      <c r="K17" s="2" t="s">
        <v>78</v>
      </c>
      <c r="L17" s="25" t="e">
        <f>'DRT3'!T34</f>
        <v>#DIV/0!</v>
      </c>
      <c r="M17" s="25" t="e">
        <f>'DRT3'!U34</f>
        <v>#DIV/0!</v>
      </c>
      <c r="N17" s="25" t="e">
        <f>'DRT3'!V34</f>
        <v>#DIV/0!</v>
      </c>
      <c r="O17" s="25" t="e">
        <f>'DRT3'!W34</f>
        <v>#DIV/0!</v>
      </c>
      <c r="P17" s="25" t="e">
        <f>'DRT3'!X34</f>
        <v>#DIV/0!</v>
      </c>
      <c r="R17" s="2" t="s">
        <v>101</v>
      </c>
      <c r="S17" s="2" t="s">
        <v>78</v>
      </c>
      <c r="T17" s="25" t="e">
        <f>'DRT3'!Z34</f>
        <v>#DIV/0!</v>
      </c>
      <c r="U17" s="25" t="e">
        <f>'DRT3'!AA34</f>
        <v>#DIV/0!</v>
      </c>
      <c r="V17" s="25" t="e">
        <f>'DRT3'!AB34</f>
        <v>#DIV/0!</v>
      </c>
      <c r="W17" s="25" t="e">
        <f>'DRT3'!AC34</f>
        <v>#DIV/0!</v>
      </c>
      <c r="X17" s="25" t="e">
        <f>'DRT3'!AD34</f>
        <v>#DIV/0!</v>
      </c>
    </row>
    <row r="18" spans="2:24" s="3" customFormat="1" x14ac:dyDescent="0.35">
      <c r="B18" s="31" t="s">
        <v>108</v>
      </c>
      <c r="C18" s="31" t="s">
        <v>106</v>
      </c>
      <c r="D18" s="32" t="e">
        <f>'DRT3'!N35</f>
        <v>#DIV/0!</v>
      </c>
      <c r="E18" s="32" t="e">
        <f>'DRT3'!O35</f>
        <v>#DIV/0!</v>
      </c>
      <c r="F18" s="32" t="e">
        <f>'DRT3'!P35</f>
        <v>#DIV/0!</v>
      </c>
      <c r="G18" s="32" t="e">
        <f>'DRT3'!Q35</f>
        <v>#DIV/0!</v>
      </c>
      <c r="H18" s="32" t="e">
        <f>'DRT3'!R35</f>
        <v>#DIV/0!</v>
      </c>
      <c r="J18" s="31" t="s">
        <v>108</v>
      </c>
      <c r="K18" s="31" t="s">
        <v>106</v>
      </c>
      <c r="L18" s="32" t="e">
        <f>'DRT3'!T35</f>
        <v>#DIV/0!</v>
      </c>
      <c r="M18" s="32" t="e">
        <f>'DRT3'!U35</f>
        <v>#DIV/0!</v>
      </c>
      <c r="N18" s="32" t="e">
        <f>'DRT3'!V35</f>
        <v>#DIV/0!</v>
      </c>
      <c r="O18" s="32" t="e">
        <f>'DRT3'!W35</f>
        <v>#DIV/0!</v>
      </c>
      <c r="P18" s="32" t="e">
        <f>'DRT3'!X35</f>
        <v>#DIV/0!</v>
      </c>
      <c r="R18" s="31" t="s">
        <v>108</v>
      </c>
      <c r="S18" s="31" t="s">
        <v>106</v>
      </c>
      <c r="T18" s="32" t="e">
        <f>'DRT3'!Z35</f>
        <v>#DIV/0!</v>
      </c>
      <c r="U18" s="32" t="e">
        <f>'DRT3'!AA35</f>
        <v>#DIV/0!</v>
      </c>
      <c r="V18" s="32" t="e">
        <f>'DRT3'!AB35</f>
        <v>#DIV/0!</v>
      </c>
      <c r="W18" s="32" t="e">
        <f>'DRT3'!AC35</f>
        <v>#DIV/0!</v>
      </c>
      <c r="X18" s="32" t="e">
        <f>'DRT3'!AD35</f>
        <v>#DIV/0!</v>
      </c>
    </row>
    <row r="19" spans="2:24" s="3" customFormat="1" x14ac:dyDescent="0.35">
      <c r="B19" s="31" t="s">
        <v>102</v>
      </c>
      <c r="C19" s="31" t="s">
        <v>2</v>
      </c>
      <c r="D19" s="35" t="e">
        <f>'DRT3'!N36</f>
        <v>#DIV/0!</v>
      </c>
      <c r="E19" s="35" t="e">
        <f>'DRT3'!O36</f>
        <v>#DIV/0!</v>
      </c>
      <c r="F19" s="35" t="e">
        <f>'DRT3'!P36</f>
        <v>#DIV/0!</v>
      </c>
      <c r="G19" s="35" t="e">
        <f>'DRT3'!Q36</f>
        <v>#DIV/0!</v>
      </c>
      <c r="H19" s="35" t="e">
        <f>'DRT3'!R36</f>
        <v>#DIV/0!</v>
      </c>
      <c r="J19" s="31" t="s">
        <v>102</v>
      </c>
      <c r="K19" s="31" t="s">
        <v>2</v>
      </c>
      <c r="L19" s="35" t="e">
        <f>'DRT3'!T36</f>
        <v>#DIV/0!</v>
      </c>
      <c r="M19" s="35" t="e">
        <f>'DRT3'!U36</f>
        <v>#DIV/0!</v>
      </c>
      <c r="N19" s="35" t="e">
        <f>'DRT3'!V36</f>
        <v>#DIV/0!</v>
      </c>
      <c r="O19" s="35" t="e">
        <f>'DRT3'!W36</f>
        <v>#DIV/0!</v>
      </c>
      <c r="P19" s="35" t="e">
        <f>'DRT3'!X36</f>
        <v>#DIV/0!</v>
      </c>
      <c r="R19" s="31" t="s">
        <v>102</v>
      </c>
      <c r="S19" s="31" t="s">
        <v>2</v>
      </c>
      <c r="T19" s="35" t="e">
        <f>'DRT3'!Z36</f>
        <v>#DIV/0!</v>
      </c>
      <c r="U19" s="35" t="e">
        <f>'DRT3'!AA36</f>
        <v>#DIV/0!</v>
      </c>
      <c r="V19" s="35" t="e">
        <f>'DRT3'!AB36</f>
        <v>#DIV/0!</v>
      </c>
      <c r="W19" s="35" t="e">
        <f>'DRT3'!AC36</f>
        <v>#DIV/0!</v>
      </c>
      <c r="X19" s="35" t="e">
        <f>'DRT3'!AD36</f>
        <v>#DIV/0!</v>
      </c>
    </row>
    <row r="20" spans="2:24" x14ac:dyDescent="0.35">
      <c r="D20" s="22"/>
    </row>
    <row r="38" spans="2:24" s="3" customFormat="1" x14ac:dyDescent="0.35">
      <c r="B38" s="36" t="s">
        <v>124</v>
      </c>
      <c r="C38" s="36"/>
      <c r="D38" s="36"/>
      <c r="E38" s="36"/>
      <c r="F38" s="36"/>
      <c r="G38" s="36"/>
      <c r="H38" s="36"/>
      <c r="J38" s="36" t="s">
        <v>124</v>
      </c>
      <c r="K38" s="36"/>
      <c r="L38" s="36"/>
      <c r="M38" s="36"/>
      <c r="N38" s="36"/>
      <c r="O38" s="36"/>
      <c r="P38" s="36"/>
      <c r="R38" s="36" t="s">
        <v>124</v>
      </c>
      <c r="S38" s="36"/>
      <c r="T38" s="36"/>
      <c r="U38" s="36"/>
      <c r="V38" s="36"/>
      <c r="W38" s="36"/>
      <c r="X38" s="36"/>
    </row>
    <row r="39" spans="2:24" x14ac:dyDescent="0.35">
      <c r="B39" t="s">
        <v>125</v>
      </c>
      <c r="J39" t="s">
        <v>125</v>
      </c>
      <c r="R39" t="s">
        <v>125</v>
      </c>
    </row>
    <row r="40" spans="2:24" x14ac:dyDescent="0.35">
      <c r="B40" t="s">
        <v>127</v>
      </c>
      <c r="J40" t="s">
        <v>127</v>
      </c>
      <c r="R40" t="s">
        <v>127</v>
      </c>
    </row>
    <row r="42" spans="2:24" x14ac:dyDescent="0.35">
      <c r="D42" t="s">
        <v>7</v>
      </c>
      <c r="E42" t="s">
        <v>44</v>
      </c>
      <c r="F42" t="s">
        <v>95</v>
      </c>
      <c r="G42" t="s">
        <v>46</v>
      </c>
      <c r="H42" t="s">
        <v>47</v>
      </c>
      <c r="L42" t="s">
        <v>7</v>
      </c>
      <c r="M42" t="s">
        <v>44</v>
      </c>
      <c r="N42" t="s">
        <v>95</v>
      </c>
      <c r="O42" t="s">
        <v>46</v>
      </c>
      <c r="P42" t="s">
        <v>47</v>
      </c>
      <c r="T42" t="s">
        <v>7</v>
      </c>
      <c r="U42" t="s">
        <v>44</v>
      </c>
      <c r="V42" t="s">
        <v>95</v>
      </c>
      <c r="W42" t="s">
        <v>46</v>
      </c>
      <c r="X42" t="s">
        <v>47</v>
      </c>
    </row>
    <row r="43" spans="2:24" x14ac:dyDescent="0.35">
      <c r="B43" s="2" t="s">
        <v>116</v>
      </c>
      <c r="C43" s="27" t="s">
        <v>119</v>
      </c>
      <c r="D43" s="28">
        <f>D7</f>
        <v>0</v>
      </c>
      <c r="E43" s="28">
        <f>D43</f>
        <v>0</v>
      </c>
      <c r="F43" s="29">
        <f>F8*'DRT3'!$D15*1.2</f>
        <v>0</v>
      </c>
      <c r="G43" s="29">
        <f>F43</f>
        <v>0</v>
      </c>
      <c r="H43" s="29">
        <f>G43</f>
        <v>0</v>
      </c>
      <c r="J43" s="2" t="s">
        <v>116</v>
      </c>
      <c r="K43" s="27" t="s">
        <v>119</v>
      </c>
      <c r="L43" s="28">
        <f>L7</f>
        <v>0</v>
      </c>
      <c r="M43" s="28">
        <f>L43</f>
        <v>0</v>
      </c>
      <c r="N43" s="29">
        <f>N8*'DRT3'!$D15*1.2</f>
        <v>0</v>
      </c>
      <c r="O43" s="29">
        <f>N43</f>
        <v>0</v>
      </c>
      <c r="P43" s="29">
        <f>O43</f>
        <v>0</v>
      </c>
      <c r="R43" s="2" t="s">
        <v>116</v>
      </c>
      <c r="S43" s="27" t="s">
        <v>119</v>
      </c>
      <c r="T43" s="28">
        <f>T7</f>
        <v>0</v>
      </c>
      <c r="U43" s="28">
        <f>T43</f>
        <v>0</v>
      </c>
      <c r="V43" s="29">
        <f>V8*'DRT3'!$D15*1.2</f>
        <v>0</v>
      </c>
      <c r="W43" s="29">
        <f>V43</f>
        <v>0</v>
      </c>
      <c r="X43" s="29">
        <f>W43</f>
        <v>0</v>
      </c>
    </row>
    <row r="44" spans="2:24" x14ac:dyDescent="0.35">
      <c r="B44" s="2" t="s">
        <v>126</v>
      </c>
      <c r="C44" s="27" t="s">
        <v>78</v>
      </c>
      <c r="D44" s="30" t="e">
        <f>('DRT3'!N28+'DRT3'!N30+'DRT3'!N22*'Results&amp;ScenariosDRT3'!D43)</f>
        <v>#DIV/0!</v>
      </c>
      <c r="E44" s="30" t="e">
        <f>('DRT3'!O28+'DRT3'!O30+'DRT3'!O22*'Results&amp;ScenariosDRT3'!E43)</f>
        <v>#DIV/0!</v>
      </c>
      <c r="F44" s="30" t="e">
        <f>('DRT3'!P28+'DRT3'!P30+'DRT3'!P22*'Results&amp;ScenariosDRT3'!F43)</f>
        <v>#DIV/0!</v>
      </c>
      <c r="G44" s="30" t="e">
        <f>('DRT3'!Q28+'DRT3'!Q30+'DRT3'!Q22*'Results&amp;ScenariosDRT3'!G43)</f>
        <v>#DIV/0!</v>
      </c>
      <c r="H44" s="30" t="e">
        <f>('DRT3'!R28+'DRT3'!R30+'DRT3'!R22*'Results&amp;ScenariosDRT3'!H43)</f>
        <v>#DIV/0!</v>
      </c>
      <c r="J44" s="2" t="s">
        <v>126</v>
      </c>
      <c r="K44" s="27" t="s">
        <v>78</v>
      </c>
      <c r="L44" s="30" t="e">
        <f>('DRT3'!T28+'DRT3'!T30+'DRT3'!T22*'Results&amp;ScenariosDRT3'!L43)</f>
        <v>#DIV/0!</v>
      </c>
      <c r="M44" s="30" t="e">
        <f>('DRT3'!U28+'DRT3'!U30+'DRT3'!U22*'Results&amp;ScenariosDRT3'!M43)</f>
        <v>#DIV/0!</v>
      </c>
      <c r="N44" s="30" t="e">
        <f>('DRT3'!V28+'DRT3'!V30+'DRT3'!V22*'Results&amp;ScenariosDRT3'!N43)</f>
        <v>#DIV/0!</v>
      </c>
      <c r="O44" s="30" t="e">
        <f>('DRT3'!W28+'DRT3'!W30+'DRT3'!W22*'Results&amp;ScenariosDRT3'!O43)</f>
        <v>#DIV/0!</v>
      </c>
      <c r="P44" s="30" t="e">
        <f>('DRT3'!X28+'DRT3'!X30+'DRT3'!X22*'Results&amp;ScenariosDRT3'!P43)</f>
        <v>#DIV/0!</v>
      </c>
      <c r="R44" s="2" t="s">
        <v>126</v>
      </c>
      <c r="S44" s="27" t="s">
        <v>78</v>
      </c>
      <c r="T44" s="30" t="e">
        <f>('DRT3'!Z28+'DRT3'!Z30+'DRT3'!Z22*'Results&amp;ScenariosDRT3'!T43)</f>
        <v>#DIV/0!</v>
      </c>
      <c r="U44" s="30" t="e">
        <f>('DRT3'!AA28+'DRT3'!AA30+'DRT3'!AA22*'Results&amp;ScenariosDRT3'!U43)</f>
        <v>#DIV/0!</v>
      </c>
      <c r="V44" s="30" t="e">
        <f>('DRT3'!AB28+'DRT3'!AB30+'DRT3'!AB22*'Results&amp;ScenariosDRT3'!V43)</f>
        <v>#DIV/0!</v>
      </c>
      <c r="W44" s="30" t="e">
        <f>('DRT3'!AC28+'DRT3'!AC30+'DRT3'!AC22*'Results&amp;ScenariosDRT3'!W43)</f>
        <v>#DIV/0!</v>
      </c>
      <c r="X44" s="30" t="e">
        <f>('DRT3'!AD28+'DRT3'!AD30+'DRT3'!AD22*'Results&amp;ScenariosDRT3'!X43)</f>
        <v>#DIV/0!</v>
      </c>
    </row>
    <row r="45" spans="2:24" x14ac:dyDescent="0.35">
      <c r="B45" s="2" t="s">
        <v>122</v>
      </c>
      <c r="C45" s="2" t="s">
        <v>123</v>
      </c>
      <c r="D45" s="30" t="e">
        <f>D44/D43</f>
        <v>#DIV/0!</v>
      </c>
      <c r="E45" s="30" t="e">
        <f t="shared" ref="E45:H45" si="3">E44/E43</f>
        <v>#DIV/0!</v>
      </c>
      <c r="F45" s="30" t="e">
        <f t="shared" si="3"/>
        <v>#DIV/0!</v>
      </c>
      <c r="G45" s="30" t="e">
        <f t="shared" si="3"/>
        <v>#DIV/0!</v>
      </c>
      <c r="H45" s="30" t="e">
        <f t="shared" si="3"/>
        <v>#DIV/0!</v>
      </c>
      <c r="J45" s="2" t="s">
        <v>122</v>
      </c>
      <c r="K45" s="2" t="s">
        <v>123</v>
      </c>
      <c r="L45" s="30" t="e">
        <f>L44/L43</f>
        <v>#DIV/0!</v>
      </c>
      <c r="M45" s="30" t="e">
        <f t="shared" ref="M45:P45" si="4">M44/M43</f>
        <v>#DIV/0!</v>
      </c>
      <c r="N45" s="30" t="e">
        <f t="shared" si="4"/>
        <v>#DIV/0!</v>
      </c>
      <c r="O45" s="30" t="e">
        <f t="shared" si="4"/>
        <v>#DIV/0!</v>
      </c>
      <c r="P45" s="30" t="e">
        <f t="shared" si="4"/>
        <v>#DIV/0!</v>
      </c>
      <c r="R45" s="2" t="s">
        <v>122</v>
      </c>
      <c r="S45" s="2" t="s">
        <v>123</v>
      </c>
      <c r="T45" s="30" t="e">
        <f>T44/T43</f>
        <v>#DIV/0!</v>
      </c>
      <c r="U45" s="30" t="e">
        <f t="shared" ref="U45:X45" si="5">U44/U43</f>
        <v>#DIV/0!</v>
      </c>
      <c r="V45" s="30" t="e">
        <f t="shared" si="5"/>
        <v>#DIV/0!</v>
      </c>
      <c r="W45" s="30" t="e">
        <f t="shared" si="5"/>
        <v>#DIV/0!</v>
      </c>
      <c r="X45" s="30" t="e">
        <f t="shared" si="5"/>
        <v>#DIV/0!</v>
      </c>
    </row>
    <row r="46" spans="2:24" x14ac:dyDescent="0.35">
      <c r="B46" s="2" t="s">
        <v>117</v>
      </c>
      <c r="C46" s="2" t="s">
        <v>78</v>
      </c>
      <c r="D46" s="30" t="e">
        <f>D44-D16</f>
        <v>#DIV/0!</v>
      </c>
      <c r="E46" s="30" t="e">
        <f t="shared" ref="E46:H46" si="6">E44-E16</f>
        <v>#DIV/0!</v>
      </c>
      <c r="F46" s="30" t="e">
        <f t="shared" si="6"/>
        <v>#DIV/0!</v>
      </c>
      <c r="G46" s="30" t="e">
        <f t="shared" si="6"/>
        <v>#DIV/0!</v>
      </c>
      <c r="H46" s="30" t="e">
        <f t="shared" si="6"/>
        <v>#DIV/0!</v>
      </c>
      <c r="J46" s="2" t="s">
        <v>117</v>
      </c>
      <c r="K46" s="2" t="s">
        <v>78</v>
      </c>
      <c r="L46" s="30" t="e">
        <f>L44-L16</f>
        <v>#DIV/0!</v>
      </c>
      <c r="M46" s="30" t="e">
        <f t="shared" ref="M46:P46" si="7">M44-M16</f>
        <v>#DIV/0!</v>
      </c>
      <c r="N46" s="30" t="e">
        <f t="shared" si="7"/>
        <v>#DIV/0!</v>
      </c>
      <c r="O46" s="30" t="e">
        <f t="shared" si="7"/>
        <v>#DIV/0!</v>
      </c>
      <c r="P46" s="30" t="e">
        <f t="shared" si="7"/>
        <v>#DIV/0!</v>
      </c>
      <c r="R46" s="2" t="s">
        <v>117</v>
      </c>
      <c r="S46" s="2" t="s">
        <v>78</v>
      </c>
      <c r="T46" s="30" t="e">
        <f>T44-T16</f>
        <v>#DIV/0!</v>
      </c>
      <c r="U46" s="30" t="e">
        <f t="shared" ref="U46:X46" si="8">U44-U16</f>
        <v>#DIV/0!</v>
      </c>
      <c r="V46" s="30" t="e">
        <f t="shared" si="8"/>
        <v>#DIV/0!</v>
      </c>
      <c r="W46" s="30" t="e">
        <f t="shared" si="8"/>
        <v>#DIV/0!</v>
      </c>
      <c r="X46" s="30" t="e">
        <f t="shared" si="8"/>
        <v>#DIV/0!</v>
      </c>
    </row>
    <row r="47" spans="2:24" x14ac:dyDescent="0.35">
      <c r="B47" s="2" t="s">
        <v>118</v>
      </c>
      <c r="C47" s="2" t="s">
        <v>106</v>
      </c>
      <c r="D47" s="30" t="e">
        <f>D46/D43</f>
        <v>#DIV/0!</v>
      </c>
      <c r="E47" s="30" t="e">
        <f t="shared" ref="E47:H47" si="9">E46/E43</f>
        <v>#DIV/0!</v>
      </c>
      <c r="F47" s="30" t="e">
        <f t="shared" si="9"/>
        <v>#DIV/0!</v>
      </c>
      <c r="G47" s="30" t="e">
        <f t="shared" si="9"/>
        <v>#DIV/0!</v>
      </c>
      <c r="H47" s="30" t="e">
        <f t="shared" si="9"/>
        <v>#DIV/0!</v>
      </c>
      <c r="J47" s="2" t="s">
        <v>118</v>
      </c>
      <c r="K47" s="2" t="s">
        <v>106</v>
      </c>
      <c r="L47" s="30" t="e">
        <f>L46/L43</f>
        <v>#DIV/0!</v>
      </c>
      <c r="M47" s="30" t="e">
        <f t="shared" ref="M47:P47" si="10">M46/M43</f>
        <v>#DIV/0!</v>
      </c>
      <c r="N47" s="30" t="e">
        <f t="shared" si="10"/>
        <v>#DIV/0!</v>
      </c>
      <c r="O47" s="30" t="e">
        <f t="shared" si="10"/>
        <v>#DIV/0!</v>
      </c>
      <c r="P47" s="30" t="e">
        <f t="shared" si="10"/>
        <v>#DIV/0!</v>
      </c>
      <c r="R47" s="2" t="s">
        <v>118</v>
      </c>
      <c r="S47" s="2" t="s">
        <v>106</v>
      </c>
      <c r="T47" s="30" t="e">
        <f>T46/T43</f>
        <v>#DIV/0!</v>
      </c>
      <c r="U47" s="30" t="e">
        <f t="shared" ref="U47:X47" si="11">U46/U43</f>
        <v>#DIV/0!</v>
      </c>
      <c r="V47" s="30" t="e">
        <f t="shared" si="11"/>
        <v>#DIV/0!</v>
      </c>
      <c r="W47" s="30" t="e">
        <f t="shared" si="11"/>
        <v>#DIV/0!</v>
      </c>
      <c r="X47" s="30" t="e">
        <f t="shared" si="11"/>
        <v>#DIV/0!</v>
      </c>
    </row>
    <row r="48" spans="2:24" x14ac:dyDescent="0.35">
      <c r="B48" s="31" t="s">
        <v>120</v>
      </c>
      <c r="C48" s="31" t="s">
        <v>78</v>
      </c>
      <c r="D48" s="32" t="e">
        <f>D46+D17</f>
        <v>#DIV/0!</v>
      </c>
      <c r="E48" s="32" t="e">
        <f>E46+E17</f>
        <v>#DIV/0!</v>
      </c>
      <c r="F48" s="32" t="e">
        <f>F46+F17</f>
        <v>#DIV/0!</v>
      </c>
      <c r="G48" s="32" t="e">
        <f>G46+G17</f>
        <v>#DIV/0!</v>
      </c>
      <c r="H48" s="32" t="e">
        <f>H46+H17</f>
        <v>#DIV/0!</v>
      </c>
      <c r="J48" s="31" t="s">
        <v>120</v>
      </c>
      <c r="K48" s="31" t="s">
        <v>78</v>
      </c>
      <c r="L48" s="32" t="e">
        <f>L46+L17</f>
        <v>#DIV/0!</v>
      </c>
      <c r="M48" s="32" t="e">
        <f>M46+M17</f>
        <v>#DIV/0!</v>
      </c>
      <c r="N48" s="32" t="e">
        <f>N46+N17</f>
        <v>#DIV/0!</v>
      </c>
      <c r="O48" s="32" t="e">
        <f>O46+O17</f>
        <v>#DIV/0!</v>
      </c>
      <c r="P48" s="32" t="e">
        <f>P46+P17</f>
        <v>#DIV/0!</v>
      </c>
      <c r="R48" s="31" t="s">
        <v>120</v>
      </c>
      <c r="S48" s="31" t="s">
        <v>78</v>
      </c>
      <c r="T48" s="32" t="e">
        <f>T46+T17</f>
        <v>#DIV/0!</v>
      </c>
      <c r="U48" s="32" t="e">
        <f>U46+U17</f>
        <v>#DIV/0!</v>
      </c>
      <c r="V48" s="32" t="e">
        <f>V46+V17</f>
        <v>#DIV/0!</v>
      </c>
      <c r="W48" s="32" t="e">
        <f>W46+W17</f>
        <v>#DIV/0!</v>
      </c>
      <c r="X48" s="32" t="e">
        <f>X46+X17</f>
        <v>#DIV/0!</v>
      </c>
    </row>
    <row r="49" spans="2:24" x14ac:dyDescent="0.35">
      <c r="B49" s="31" t="s">
        <v>121</v>
      </c>
      <c r="C49" s="31" t="s">
        <v>106</v>
      </c>
      <c r="D49" s="33" t="e">
        <f>D48/D43</f>
        <v>#DIV/0!</v>
      </c>
      <c r="E49" s="33" t="e">
        <f>E48/E43</f>
        <v>#DIV/0!</v>
      </c>
      <c r="F49" s="33" t="e">
        <f>F48/F43</f>
        <v>#DIV/0!</v>
      </c>
      <c r="G49" s="33" t="e">
        <f>G48/G43</f>
        <v>#DIV/0!</v>
      </c>
      <c r="H49" s="33" t="e">
        <f>H48/H43</f>
        <v>#DIV/0!</v>
      </c>
      <c r="J49" s="31" t="s">
        <v>121</v>
      </c>
      <c r="K49" s="31" t="s">
        <v>106</v>
      </c>
      <c r="L49" s="33" t="e">
        <f>L48/L43</f>
        <v>#DIV/0!</v>
      </c>
      <c r="M49" s="33" t="e">
        <f>M48/M43</f>
        <v>#DIV/0!</v>
      </c>
      <c r="N49" s="33" t="e">
        <f>N48/N43</f>
        <v>#DIV/0!</v>
      </c>
      <c r="O49" s="33" t="e">
        <f>O48/O43</f>
        <v>#DIV/0!</v>
      </c>
      <c r="P49" s="33" t="e">
        <f>P48/P43</f>
        <v>#DIV/0!</v>
      </c>
      <c r="R49" s="31" t="s">
        <v>121</v>
      </c>
      <c r="S49" s="31" t="s">
        <v>106</v>
      </c>
      <c r="T49" s="33" t="e">
        <f>T48/T43</f>
        <v>#DIV/0!</v>
      </c>
      <c r="U49" s="33" t="e">
        <f>U48/U43</f>
        <v>#DIV/0!</v>
      </c>
      <c r="V49" s="33" t="e">
        <f>V48/V43</f>
        <v>#DIV/0!</v>
      </c>
      <c r="W49" s="33" t="e">
        <f>W48/W43</f>
        <v>#DIV/0!</v>
      </c>
      <c r="X49" s="33" t="e">
        <f>X48/X43</f>
        <v>#DIV/0!</v>
      </c>
    </row>
    <row r="64" spans="2:24" ht="15" thickBot="1" x14ac:dyDescent="0.4"/>
    <row r="65" spans="2:9" ht="52.5" customHeight="1" thickBot="1" x14ac:dyDescent="0.4">
      <c r="B65" s="188" t="s">
        <v>163</v>
      </c>
      <c r="C65" s="189"/>
      <c r="D65" s="189"/>
      <c r="E65" s="189"/>
      <c r="F65" s="189"/>
      <c r="G65" s="189"/>
      <c r="H65" s="189"/>
      <c r="I65" s="190"/>
    </row>
    <row r="66" spans="2:9" ht="15" thickBot="1" x14ac:dyDescent="0.4">
      <c r="B66" s="139"/>
      <c r="C66" s="94"/>
      <c r="D66" s="94"/>
      <c r="E66" s="94"/>
      <c r="F66" s="94"/>
      <c r="G66" s="94"/>
      <c r="H66" s="94"/>
      <c r="I66" s="142"/>
    </row>
    <row r="67" spans="2:9" ht="29.5" customHeight="1" thickBot="1" x14ac:dyDescent="0.4">
      <c r="B67" s="145" t="s">
        <v>157</v>
      </c>
      <c r="C67" s="94"/>
      <c r="D67" s="179" t="s">
        <v>156</v>
      </c>
      <c r="E67" s="180"/>
      <c r="F67" s="180"/>
      <c r="G67" s="180"/>
      <c r="H67" s="181"/>
      <c r="I67" s="142"/>
    </row>
    <row r="68" spans="2:9" ht="15" thickBot="1" x14ac:dyDescent="0.4">
      <c r="B68" s="146"/>
      <c r="C68" s="94"/>
      <c r="D68" s="144"/>
      <c r="E68" s="144"/>
      <c r="F68" s="144"/>
      <c r="G68" s="144"/>
      <c r="H68" s="144"/>
      <c r="I68" s="142"/>
    </row>
    <row r="69" spans="2:9" ht="29.5" customHeight="1" thickBot="1" x14ac:dyDescent="0.4">
      <c r="B69" s="146"/>
      <c r="C69" s="94"/>
      <c r="D69" s="197" t="s">
        <v>46</v>
      </c>
      <c r="E69" s="198"/>
      <c r="F69" s="198"/>
      <c r="G69" s="198"/>
      <c r="H69" s="199"/>
      <c r="I69" s="142"/>
    </row>
    <row r="70" spans="2:9" ht="15" thickBot="1" x14ac:dyDescent="0.4">
      <c r="B70" s="146"/>
      <c r="C70" s="94"/>
      <c r="D70" s="144"/>
      <c r="E70" s="144"/>
      <c r="F70" s="144"/>
      <c r="G70" s="144"/>
      <c r="H70" s="144"/>
      <c r="I70" s="142"/>
    </row>
    <row r="71" spans="2:9" ht="29.5" customHeight="1" thickBot="1" x14ac:dyDescent="0.4">
      <c r="B71" s="145" t="s">
        <v>155</v>
      </c>
      <c r="C71" s="53"/>
      <c r="D71" s="185" t="s">
        <v>158</v>
      </c>
      <c r="E71" s="186"/>
      <c r="F71" s="186"/>
      <c r="G71" s="186"/>
      <c r="H71" s="187"/>
      <c r="I71" s="142"/>
    </row>
    <row r="72" spans="2:9" ht="15" thickBot="1" x14ac:dyDescent="0.4">
      <c r="B72" s="140"/>
      <c r="C72" s="141"/>
      <c r="D72" s="141"/>
      <c r="E72" s="141"/>
      <c r="F72" s="141"/>
      <c r="G72" s="141"/>
      <c r="H72" s="141"/>
      <c r="I72" s="143"/>
    </row>
  </sheetData>
  <sheetProtection algorithmName="SHA-512" hashValue="FsRfDs3P82Khg0oXq19xU8BShCbkL1siY8TDw5pW7atIAdY5pp98SVHwRDwp/sLjsK8kfuqZMWtPUvYxq/h6kg==" saltValue="OQdGMxUyeNrqzJCyCp9ToA==" spinCount="100000" sheet="1" objects="1" scenarios="1"/>
  <mergeCells count="4">
    <mergeCell ref="B65:I65"/>
    <mergeCell ref="D67:H67"/>
    <mergeCell ref="D69:H69"/>
    <mergeCell ref="D71:H71"/>
  </mergeCells>
  <hyperlinks>
    <hyperlink ref="D67:H67" location="Start!A1" display="Start" xr:uid="{D4299C87-458F-46BD-99C4-D1EA27B50803}"/>
    <hyperlink ref="D69:H69" location="'DRT3'!A1" display="PT" xr:uid="{E6CB8DD7-FA5B-47DB-8035-2B5121B04EF6}"/>
    <hyperlink ref="D71:H71" location="'Fine tuning'!A1" display="Fine tune the flexibility assumptions" xr:uid="{C41360C7-5A43-4DB8-B73C-1DB785F61025}"/>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AE4531-E5BB-48AE-A37E-5141D2ECBBF9}">
  <dimension ref="B2:X72"/>
  <sheetViews>
    <sheetView topLeftCell="K1" zoomScale="70" zoomScaleNormal="70" workbookViewId="0">
      <pane ySplit="2" topLeftCell="A6" activePane="bottomLeft" state="frozen"/>
      <selection pane="bottomLeft" activeCell="S10" sqref="S10"/>
    </sheetView>
  </sheetViews>
  <sheetFormatPr defaultRowHeight="14.5" x14ac:dyDescent="0.35"/>
  <cols>
    <col min="2" max="2" width="30.6328125" customWidth="1"/>
    <col min="3" max="3" width="10" customWidth="1"/>
    <col min="4" max="8" width="12.6328125" customWidth="1"/>
    <col min="10" max="10" width="30.6328125" customWidth="1"/>
    <col min="11" max="11" width="10" customWidth="1"/>
    <col min="12" max="16" width="12.6328125" customWidth="1"/>
    <col min="18" max="18" width="30.6328125" customWidth="1"/>
    <col min="19" max="19" width="10" customWidth="1"/>
    <col min="20" max="24" width="12.6328125" customWidth="1"/>
  </cols>
  <sheetData>
    <row r="2" spans="2:24" s="3" customFormat="1" x14ac:dyDescent="0.35">
      <c r="B2" s="36" t="s">
        <v>68</v>
      </c>
      <c r="C2" s="36"/>
      <c r="D2" s="37"/>
      <c r="E2" s="37"/>
      <c r="F2" s="36"/>
      <c r="G2" s="36"/>
      <c r="H2" s="36"/>
      <c r="J2" s="36" t="s">
        <v>69</v>
      </c>
      <c r="K2" s="36"/>
      <c r="L2" s="36"/>
      <c r="M2" s="36"/>
      <c r="N2" s="36"/>
      <c r="O2" s="36"/>
      <c r="P2" s="36"/>
      <c r="R2" s="36" t="s">
        <v>70</v>
      </c>
      <c r="S2" s="36"/>
      <c r="T2" s="36"/>
      <c r="U2" s="36"/>
      <c r="V2" s="36"/>
      <c r="W2" s="36"/>
      <c r="X2" s="36"/>
    </row>
    <row r="4" spans="2:24" x14ac:dyDescent="0.35">
      <c r="D4" t="s">
        <v>7</v>
      </c>
      <c r="E4" t="s">
        <v>44</v>
      </c>
      <c r="F4" t="s">
        <v>95</v>
      </c>
      <c r="G4" t="s">
        <v>46</v>
      </c>
      <c r="H4" t="s">
        <v>47</v>
      </c>
      <c r="L4" t="s">
        <v>7</v>
      </c>
      <c r="M4" t="s">
        <v>44</v>
      </c>
      <c r="N4" t="s">
        <v>95</v>
      </c>
      <c r="O4" t="s">
        <v>46</v>
      </c>
      <c r="P4" t="s">
        <v>47</v>
      </c>
      <c r="T4" t="s">
        <v>7</v>
      </c>
      <c r="U4" t="s">
        <v>44</v>
      </c>
      <c r="V4" t="s">
        <v>95</v>
      </c>
      <c r="W4" t="s">
        <v>46</v>
      </c>
      <c r="X4" t="s">
        <v>47</v>
      </c>
    </row>
    <row r="5" spans="2:24" x14ac:dyDescent="0.35">
      <c r="B5" s="2" t="s">
        <v>8</v>
      </c>
      <c r="C5" s="2" t="s">
        <v>32</v>
      </c>
      <c r="D5" s="23">
        <f>'DRT4'!N7</f>
        <v>0</v>
      </c>
      <c r="E5" s="23">
        <f>'DRT4'!O7</f>
        <v>0</v>
      </c>
      <c r="F5" s="23">
        <f>'DRT4'!P7</f>
        <v>0</v>
      </c>
      <c r="G5" s="23">
        <f>'DRT4'!Q7</f>
        <v>0</v>
      </c>
      <c r="H5" s="23">
        <f>'DRT4'!R7</f>
        <v>0</v>
      </c>
      <c r="J5" s="2" t="s">
        <v>8</v>
      </c>
      <c r="K5" s="2" t="s">
        <v>32</v>
      </c>
      <c r="L5" s="23">
        <f>'DRT4'!T7</f>
        <v>0</v>
      </c>
      <c r="M5" s="23">
        <f>'DRT4'!U7</f>
        <v>0</v>
      </c>
      <c r="N5" s="23">
        <f>'DRT4'!V7</f>
        <v>0</v>
      </c>
      <c r="O5" s="23">
        <f>'DRT4'!W7</f>
        <v>0</v>
      </c>
      <c r="P5" s="23">
        <f>'DRT4'!X7</f>
        <v>0</v>
      </c>
      <c r="R5" s="2" t="s">
        <v>8</v>
      </c>
      <c r="S5" s="2" t="s">
        <v>32</v>
      </c>
      <c r="T5" s="23">
        <f>'DRT4'!Z7</f>
        <v>0</v>
      </c>
      <c r="U5" s="23">
        <f>'DRT4'!AA7</f>
        <v>0</v>
      </c>
      <c r="V5" s="23">
        <f>'DRT4'!AB7</f>
        <v>0</v>
      </c>
      <c r="W5" s="23">
        <f>'DRT4'!AC7</f>
        <v>0</v>
      </c>
      <c r="X5" s="23">
        <f>'DRT4'!AD7</f>
        <v>0</v>
      </c>
    </row>
    <row r="6" spans="2:24" x14ac:dyDescent="0.35">
      <c r="B6" s="2" t="s">
        <v>34</v>
      </c>
      <c r="C6" s="2" t="s">
        <v>37</v>
      </c>
      <c r="D6" s="23">
        <f>'DRT4'!N8</f>
        <v>0</v>
      </c>
      <c r="E6" s="23">
        <f>'DRT4'!O8</f>
        <v>0</v>
      </c>
      <c r="F6" s="23">
        <f>'DRT4'!P8</f>
        <v>0</v>
      </c>
      <c r="G6" s="23">
        <f>'DRT4'!Q8</f>
        <v>0</v>
      </c>
      <c r="H6" s="23">
        <f>'DRT4'!R8</f>
        <v>0</v>
      </c>
      <c r="J6" s="2" t="s">
        <v>34</v>
      </c>
      <c r="K6" s="2" t="s">
        <v>37</v>
      </c>
      <c r="L6" s="23">
        <f>'DRT4'!T8</f>
        <v>0</v>
      </c>
      <c r="M6" s="23">
        <f>'DRT4'!U8</f>
        <v>0</v>
      </c>
      <c r="N6" s="23">
        <f>'DRT4'!V8</f>
        <v>0</v>
      </c>
      <c r="O6" s="23">
        <f>'DRT4'!W8</f>
        <v>0</v>
      </c>
      <c r="P6" s="23">
        <f>'DRT4'!X8</f>
        <v>0</v>
      </c>
      <c r="R6" s="2" t="s">
        <v>34</v>
      </c>
      <c r="S6" s="2" t="s">
        <v>37</v>
      </c>
      <c r="T6" s="23">
        <f>'DRT4'!Z8</f>
        <v>0</v>
      </c>
      <c r="U6" s="23">
        <f>'DRT4'!AA8</f>
        <v>0</v>
      </c>
      <c r="V6" s="23">
        <f>'DRT4'!AB8</f>
        <v>0</v>
      </c>
      <c r="W6" s="23">
        <f>'DRT4'!AC8</f>
        <v>0</v>
      </c>
      <c r="X6" s="23">
        <f>'DRT4'!AD8</f>
        <v>0</v>
      </c>
    </row>
    <row r="7" spans="2:24" x14ac:dyDescent="0.35">
      <c r="B7" s="2" t="s">
        <v>38</v>
      </c>
      <c r="C7" s="2" t="s">
        <v>18</v>
      </c>
      <c r="D7" s="23">
        <f>'DRT4'!N16</f>
        <v>0</v>
      </c>
      <c r="E7" s="23">
        <f>'DRT4'!O16</f>
        <v>0</v>
      </c>
      <c r="F7" s="23">
        <f>'DRT4'!P16</f>
        <v>0</v>
      </c>
      <c r="G7" s="23">
        <f>'DRT4'!Q16</f>
        <v>0</v>
      </c>
      <c r="H7" s="23">
        <f>'DRT4'!R16</f>
        <v>0</v>
      </c>
      <c r="J7" s="2" t="s">
        <v>38</v>
      </c>
      <c r="K7" s="2" t="s">
        <v>18</v>
      </c>
      <c r="L7" s="23">
        <f>'DRT4'!T16</f>
        <v>0</v>
      </c>
      <c r="M7" s="23">
        <f>'DRT4'!U16</f>
        <v>0</v>
      </c>
      <c r="N7" s="23">
        <f>'DRT4'!V16</f>
        <v>0</v>
      </c>
      <c r="O7" s="23">
        <f>'DRT4'!W16</f>
        <v>0</v>
      </c>
      <c r="P7" s="23">
        <f>'DRT4'!X16</f>
        <v>0</v>
      </c>
      <c r="R7" s="2" t="s">
        <v>38</v>
      </c>
      <c r="S7" s="2" t="s">
        <v>18</v>
      </c>
      <c r="T7" s="23">
        <f>'DRT4'!Z16</f>
        <v>0</v>
      </c>
      <c r="U7" s="23">
        <f>'DRT4'!AA16</f>
        <v>0</v>
      </c>
      <c r="V7" s="23">
        <f>'DRT4'!AB16</f>
        <v>0</v>
      </c>
      <c r="W7" s="23">
        <f>'DRT4'!AC16</f>
        <v>0</v>
      </c>
      <c r="X7" s="23">
        <f>'DRT4'!AD16</f>
        <v>0</v>
      </c>
    </row>
    <row r="8" spans="2:24" x14ac:dyDescent="0.35">
      <c r="B8" s="2" t="s">
        <v>35</v>
      </c>
      <c r="C8" s="2" t="s">
        <v>36</v>
      </c>
      <c r="D8" s="23">
        <f>'DRT4'!N17</f>
        <v>0</v>
      </c>
      <c r="E8" s="23">
        <f>'DRT4'!O17</f>
        <v>0</v>
      </c>
      <c r="F8" s="23">
        <f>'DRT4'!P17</f>
        <v>0</v>
      </c>
      <c r="G8" s="23">
        <f>'DRT4'!Q17</f>
        <v>0</v>
      </c>
      <c r="H8" s="23">
        <f>'DRT4'!R17</f>
        <v>0</v>
      </c>
      <c r="J8" s="2" t="s">
        <v>35</v>
      </c>
      <c r="K8" s="2" t="s">
        <v>36</v>
      </c>
      <c r="L8" s="23">
        <f>'DRT4'!T17</f>
        <v>0</v>
      </c>
      <c r="M8" s="23">
        <f>'DRT4'!U17</f>
        <v>0</v>
      </c>
      <c r="N8" s="23">
        <f>'DRT4'!V17</f>
        <v>0</v>
      </c>
      <c r="O8" s="23">
        <f>'DRT4'!W17</f>
        <v>0</v>
      </c>
      <c r="P8" s="23">
        <f>'DRT4'!X17</f>
        <v>0</v>
      </c>
      <c r="R8" s="2" t="s">
        <v>35</v>
      </c>
      <c r="S8" s="2" t="s">
        <v>36</v>
      </c>
      <c r="T8" s="23">
        <f>'DRT4'!Z17</f>
        <v>0</v>
      </c>
      <c r="U8" s="23">
        <f>'DRT4'!AA17</f>
        <v>0</v>
      </c>
      <c r="V8" s="23">
        <f>'DRT4'!AB17</f>
        <v>0</v>
      </c>
      <c r="W8" s="23">
        <f>'DRT4'!AC17</f>
        <v>0</v>
      </c>
      <c r="X8" s="23">
        <f>'DRT4'!AD17</f>
        <v>0</v>
      </c>
    </row>
    <row r="9" spans="2:24" x14ac:dyDescent="0.35">
      <c r="B9" s="2" t="s">
        <v>109</v>
      </c>
      <c r="C9" s="2" t="s">
        <v>110</v>
      </c>
      <c r="D9" s="23" t="e">
        <f>D7/D8</f>
        <v>#DIV/0!</v>
      </c>
      <c r="E9" s="23" t="e">
        <f t="shared" ref="E9:G9" si="0">E7/E8</f>
        <v>#DIV/0!</v>
      </c>
      <c r="F9" s="23" t="e">
        <f t="shared" si="0"/>
        <v>#DIV/0!</v>
      </c>
      <c r="G9" s="23" t="e">
        <f t="shared" si="0"/>
        <v>#DIV/0!</v>
      </c>
      <c r="H9" s="23" t="e">
        <f>H7/H8</f>
        <v>#DIV/0!</v>
      </c>
      <c r="J9" s="2" t="s">
        <v>109</v>
      </c>
      <c r="K9" s="2" t="s">
        <v>110</v>
      </c>
      <c r="L9" s="23" t="e">
        <f>L7/L8</f>
        <v>#DIV/0!</v>
      </c>
      <c r="M9" s="23" t="e">
        <f t="shared" ref="M9:P9" si="1">M7/M8</f>
        <v>#DIV/0!</v>
      </c>
      <c r="N9" s="23" t="e">
        <f t="shared" si="1"/>
        <v>#DIV/0!</v>
      </c>
      <c r="O9" s="23" t="e">
        <f t="shared" si="1"/>
        <v>#DIV/0!</v>
      </c>
      <c r="P9" s="23" t="e">
        <f t="shared" si="1"/>
        <v>#DIV/0!</v>
      </c>
      <c r="R9" s="2" t="s">
        <v>109</v>
      </c>
      <c r="S9" s="2" t="s">
        <v>110</v>
      </c>
      <c r="T9" s="23" t="e">
        <f>T7/T8</f>
        <v>#DIV/0!</v>
      </c>
      <c r="U9" s="23" t="e">
        <f t="shared" ref="U9:X9" si="2">U7/U8</f>
        <v>#DIV/0!</v>
      </c>
      <c r="V9" s="23" t="e">
        <f t="shared" si="2"/>
        <v>#DIV/0!</v>
      </c>
      <c r="W9" s="23" t="e">
        <f t="shared" si="2"/>
        <v>#DIV/0!</v>
      </c>
      <c r="X9" s="23" t="e">
        <f t="shared" si="2"/>
        <v>#DIV/0!</v>
      </c>
    </row>
    <row r="10" spans="2:24" s="3" customFormat="1" x14ac:dyDescent="0.35">
      <c r="B10" s="31" t="s">
        <v>20</v>
      </c>
      <c r="C10" s="31" t="s">
        <v>90</v>
      </c>
      <c r="D10" s="34" t="e">
        <f>'DRT4'!N18</f>
        <v>#DIV/0!</v>
      </c>
      <c r="E10" s="34" t="e">
        <f>'DRT4'!O18</f>
        <v>#DIV/0!</v>
      </c>
      <c r="F10" s="34" t="e">
        <f>'DRT4'!P18</f>
        <v>#DIV/0!</v>
      </c>
      <c r="G10" s="34" t="e">
        <f>'DRT4'!Q18</f>
        <v>#DIV/0!</v>
      </c>
      <c r="H10" s="34" t="e">
        <f>'DRT4'!R18</f>
        <v>#DIV/0!</v>
      </c>
      <c r="J10" s="31" t="s">
        <v>20</v>
      </c>
      <c r="K10" s="31" t="s">
        <v>90</v>
      </c>
      <c r="L10" s="34" t="e">
        <f>'DRT4'!T18</f>
        <v>#DIV/0!</v>
      </c>
      <c r="M10" s="34" t="e">
        <f>'DRT4'!U18</f>
        <v>#DIV/0!</v>
      </c>
      <c r="N10" s="34" t="e">
        <f>'DRT4'!V18</f>
        <v>#DIV/0!</v>
      </c>
      <c r="O10" s="34" t="e">
        <f>'DRT4'!W18</f>
        <v>#DIV/0!</v>
      </c>
      <c r="P10" s="34" t="e">
        <f>'DRT4'!X18</f>
        <v>#DIV/0!</v>
      </c>
      <c r="R10" s="31" t="s">
        <v>20</v>
      </c>
      <c r="S10" s="31" t="s">
        <v>90</v>
      </c>
      <c r="T10" s="34" t="e">
        <f>'DRT4'!Z18</f>
        <v>#DIV/0!</v>
      </c>
      <c r="U10" s="34" t="e">
        <f>'DRT4'!AA18</f>
        <v>#DIV/0!</v>
      </c>
      <c r="V10" s="34" t="e">
        <f>'DRT4'!AB18</f>
        <v>#DIV/0!</v>
      </c>
      <c r="W10" s="34" t="e">
        <f>'DRT4'!AC18</f>
        <v>#DIV/0!</v>
      </c>
      <c r="X10" s="34" t="e">
        <f>'DRT4'!AD18</f>
        <v>#DIV/0!</v>
      </c>
    </row>
    <row r="11" spans="2:24" x14ac:dyDescent="0.35">
      <c r="D11" s="24"/>
      <c r="E11" s="24"/>
      <c r="F11" s="24"/>
      <c r="G11" s="24"/>
      <c r="H11" s="24"/>
      <c r="L11" s="24"/>
      <c r="M11" s="24"/>
      <c r="N11" s="24"/>
      <c r="O11" s="24"/>
      <c r="P11" s="24"/>
      <c r="T11" s="24"/>
      <c r="U11" s="24"/>
      <c r="V11" s="24"/>
      <c r="W11" s="24"/>
      <c r="X11" s="24"/>
    </row>
    <row r="12" spans="2:24" x14ac:dyDescent="0.35">
      <c r="D12" s="24"/>
      <c r="E12" s="24"/>
      <c r="F12" s="24"/>
      <c r="G12" s="24"/>
      <c r="H12" s="24"/>
      <c r="L12" s="24"/>
      <c r="M12" s="24"/>
      <c r="N12" s="24"/>
      <c r="O12" s="24"/>
      <c r="P12" s="24"/>
      <c r="T12" s="24"/>
      <c r="U12" s="24"/>
      <c r="V12" s="24"/>
      <c r="W12" s="24"/>
      <c r="X12" s="24"/>
    </row>
    <row r="13" spans="2:24" x14ac:dyDescent="0.35">
      <c r="D13" t="s">
        <v>7</v>
      </c>
      <c r="E13" t="s">
        <v>44</v>
      </c>
      <c r="F13" t="s">
        <v>95</v>
      </c>
      <c r="G13" t="s">
        <v>46</v>
      </c>
      <c r="H13" t="s">
        <v>47</v>
      </c>
      <c r="L13" t="s">
        <v>7</v>
      </c>
      <c r="M13" t="s">
        <v>44</v>
      </c>
      <c r="N13" t="s">
        <v>95</v>
      </c>
      <c r="O13" t="s">
        <v>46</v>
      </c>
      <c r="P13" t="s">
        <v>47</v>
      </c>
      <c r="T13" t="s">
        <v>7</v>
      </c>
      <c r="U13" t="s">
        <v>44</v>
      </c>
      <c r="V13" t="s">
        <v>95</v>
      </c>
      <c r="W13" t="s">
        <v>46</v>
      </c>
      <c r="X13" t="s">
        <v>47</v>
      </c>
    </row>
    <row r="14" spans="2:24" x14ac:dyDescent="0.35">
      <c r="B14" s="2" t="s">
        <v>104</v>
      </c>
      <c r="C14" s="2" t="s">
        <v>78</v>
      </c>
      <c r="D14" s="25" t="e">
        <f>'DRT4'!N31</f>
        <v>#DIV/0!</v>
      </c>
      <c r="E14" s="25" t="e">
        <f>'DRT4'!O31</f>
        <v>#DIV/0!</v>
      </c>
      <c r="F14" s="25" t="e">
        <f>'DRT4'!P31</f>
        <v>#DIV/0!</v>
      </c>
      <c r="G14" s="25" t="e">
        <f>'DRT4'!Q31</f>
        <v>#DIV/0!</v>
      </c>
      <c r="H14" s="25" t="e">
        <f>'DRT4'!R31</f>
        <v>#DIV/0!</v>
      </c>
      <c r="J14" s="2" t="s">
        <v>104</v>
      </c>
      <c r="K14" s="2" t="s">
        <v>78</v>
      </c>
      <c r="L14" s="25" t="e">
        <f>'DRT4'!T31</f>
        <v>#DIV/0!</v>
      </c>
      <c r="M14" s="25" t="e">
        <f>'DRT4'!U31</f>
        <v>#DIV/0!</v>
      </c>
      <c r="N14" s="25" t="e">
        <f>'DRT4'!V31</f>
        <v>#DIV/0!</v>
      </c>
      <c r="O14" s="25" t="e">
        <f>'DRT4'!W31</f>
        <v>#DIV/0!</v>
      </c>
      <c r="P14" s="25" t="e">
        <f>'DRT4'!X31</f>
        <v>#DIV/0!</v>
      </c>
      <c r="R14" s="2" t="s">
        <v>104</v>
      </c>
      <c r="S14" s="2" t="s">
        <v>78</v>
      </c>
      <c r="T14" s="25" t="e">
        <f>'DRT4'!Z31</f>
        <v>#DIV/0!</v>
      </c>
      <c r="U14" s="25" t="e">
        <f>'DRT4'!AA31</f>
        <v>#DIV/0!</v>
      </c>
      <c r="V14" s="25" t="e">
        <f>'DRT4'!AB31</f>
        <v>#DIV/0!</v>
      </c>
      <c r="W14" s="25" t="e">
        <f>'DRT4'!AC31</f>
        <v>#DIV/0!</v>
      </c>
      <c r="X14" s="25" t="e">
        <f>'DRT4'!AD31</f>
        <v>#DIV/0!</v>
      </c>
    </row>
    <row r="15" spans="2:24" s="3" customFormat="1" x14ac:dyDescent="0.35">
      <c r="B15" s="31" t="s">
        <v>107</v>
      </c>
      <c r="C15" s="31" t="s">
        <v>106</v>
      </c>
      <c r="D15" s="32" t="e">
        <f>'DRT4'!N32</f>
        <v>#DIV/0!</v>
      </c>
      <c r="E15" s="32" t="e">
        <f>'DRT4'!O32</f>
        <v>#DIV/0!</v>
      </c>
      <c r="F15" s="32" t="e">
        <f>'DRT4'!P32</f>
        <v>#DIV/0!</v>
      </c>
      <c r="G15" s="32" t="e">
        <f>'DRT4'!Q32</f>
        <v>#DIV/0!</v>
      </c>
      <c r="H15" s="32" t="e">
        <f>'DRT4'!R32</f>
        <v>#DIV/0!</v>
      </c>
      <c r="J15" s="31" t="s">
        <v>107</v>
      </c>
      <c r="K15" s="31" t="s">
        <v>106</v>
      </c>
      <c r="L15" s="32" t="e">
        <f>'DRT4'!T32</f>
        <v>#DIV/0!</v>
      </c>
      <c r="M15" s="32" t="e">
        <f>'DRT4'!U32</f>
        <v>#DIV/0!</v>
      </c>
      <c r="N15" s="32" t="e">
        <f>'DRT4'!V32</f>
        <v>#DIV/0!</v>
      </c>
      <c r="O15" s="32" t="e">
        <f>'DRT4'!W32</f>
        <v>#DIV/0!</v>
      </c>
      <c r="P15" s="32" t="e">
        <f>'DRT4'!X32</f>
        <v>#DIV/0!</v>
      </c>
      <c r="R15" s="31" t="s">
        <v>107</v>
      </c>
      <c r="S15" s="31" t="s">
        <v>106</v>
      </c>
      <c r="T15" s="32" t="e">
        <f>'DRT4'!Z32</f>
        <v>#DIV/0!</v>
      </c>
      <c r="U15" s="32" t="e">
        <f>'DRT4'!AA32</f>
        <v>#DIV/0!</v>
      </c>
      <c r="V15" s="32" t="e">
        <f>'DRT4'!AB32</f>
        <v>#DIV/0!</v>
      </c>
      <c r="W15" s="32" t="e">
        <f>'DRT4'!AC32</f>
        <v>#DIV/0!</v>
      </c>
      <c r="X15" s="32" t="e">
        <f>'DRT4'!AD32</f>
        <v>#DIV/0!</v>
      </c>
    </row>
    <row r="16" spans="2:24" x14ac:dyDescent="0.35">
      <c r="B16" s="2" t="s">
        <v>105</v>
      </c>
      <c r="C16" s="2" t="s">
        <v>78</v>
      </c>
      <c r="D16" s="25">
        <f>'DRT4'!N33</f>
        <v>0</v>
      </c>
      <c r="E16" s="25">
        <f>'DRT4'!O33</f>
        <v>0</v>
      </c>
      <c r="F16" s="25">
        <f>'DRT4'!P33</f>
        <v>0</v>
      </c>
      <c r="G16" s="25">
        <f>'DRT4'!Q33</f>
        <v>0</v>
      </c>
      <c r="H16" s="25">
        <f>'DRT4'!R33</f>
        <v>0</v>
      </c>
      <c r="J16" s="2" t="s">
        <v>105</v>
      </c>
      <c r="K16" s="2" t="s">
        <v>78</v>
      </c>
      <c r="L16" s="25">
        <f>'DRT4'!T33</f>
        <v>0</v>
      </c>
      <c r="M16" s="25">
        <f>'DRT4'!U33</f>
        <v>0</v>
      </c>
      <c r="N16" s="25">
        <f>'DRT4'!V33</f>
        <v>0</v>
      </c>
      <c r="O16" s="25">
        <f>'DRT4'!W33</f>
        <v>0</v>
      </c>
      <c r="P16" s="25">
        <f>'DRT4'!X33</f>
        <v>0</v>
      </c>
      <c r="R16" s="2" t="s">
        <v>105</v>
      </c>
      <c r="S16" s="2" t="s">
        <v>78</v>
      </c>
      <c r="T16" s="25">
        <f>'DRT4'!Z33</f>
        <v>0</v>
      </c>
      <c r="U16" s="25">
        <f>'DRT4'!AA33</f>
        <v>0</v>
      </c>
      <c r="V16" s="25">
        <f>'DRT4'!AB33</f>
        <v>0</v>
      </c>
      <c r="W16" s="25">
        <f>'DRT4'!AC33</f>
        <v>0</v>
      </c>
      <c r="X16" s="25">
        <f>'DRT4'!AD33</f>
        <v>0</v>
      </c>
    </row>
    <row r="17" spans="2:24" x14ac:dyDescent="0.35">
      <c r="B17" s="2" t="s">
        <v>101</v>
      </c>
      <c r="C17" s="2" t="s">
        <v>78</v>
      </c>
      <c r="D17" s="25" t="e">
        <f>'DRT4'!N34</f>
        <v>#DIV/0!</v>
      </c>
      <c r="E17" s="25" t="e">
        <f>'DRT4'!O34</f>
        <v>#DIV/0!</v>
      </c>
      <c r="F17" s="25" t="e">
        <f>'DRT4'!P34</f>
        <v>#DIV/0!</v>
      </c>
      <c r="G17" s="25" t="e">
        <f>'DRT4'!Q34</f>
        <v>#DIV/0!</v>
      </c>
      <c r="H17" s="25" t="e">
        <f>'DRT4'!R34</f>
        <v>#DIV/0!</v>
      </c>
      <c r="J17" s="2" t="s">
        <v>101</v>
      </c>
      <c r="K17" s="2" t="s">
        <v>78</v>
      </c>
      <c r="L17" s="25" t="e">
        <f>'DRT4'!T34</f>
        <v>#DIV/0!</v>
      </c>
      <c r="M17" s="25" t="e">
        <f>'DRT4'!U34</f>
        <v>#DIV/0!</v>
      </c>
      <c r="N17" s="25" t="e">
        <f>'DRT4'!V34</f>
        <v>#DIV/0!</v>
      </c>
      <c r="O17" s="25" t="e">
        <f>'DRT4'!W34</f>
        <v>#DIV/0!</v>
      </c>
      <c r="P17" s="25" t="e">
        <f>'DRT4'!X34</f>
        <v>#DIV/0!</v>
      </c>
      <c r="R17" s="2" t="s">
        <v>101</v>
      </c>
      <c r="S17" s="2" t="s">
        <v>78</v>
      </c>
      <c r="T17" s="25" t="e">
        <f>'DRT4'!Z34</f>
        <v>#DIV/0!</v>
      </c>
      <c r="U17" s="25" t="e">
        <f>'DRT4'!AA34</f>
        <v>#DIV/0!</v>
      </c>
      <c r="V17" s="25" t="e">
        <f>'DRT4'!AB34</f>
        <v>#DIV/0!</v>
      </c>
      <c r="W17" s="25" t="e">
        <f>'DRT4'!AC34</f>
        <v>#DIV/0!</v>
      </c>
      <c r="X17" s="25" t="e">
        <f>'DRT4'!AD34</f>
        <v>#DIV/0!</v>
      </c>
    </row>
    <row r="18" spans="2:24" s="3" customFormat="1" x14ac:dyDescent="0.35">
      <c r="B18" s="31" t="s">
        <v>108</v>
      </c>
      <c r="C18" s="31" t="s">
        <v>106</v>
      </c>
      <c r="D18" s="32" t="e">
        <f>'DRT4'!N35</f>
        <v>#DIV/0!</v>
      </c>
      <c r="E18" s="32" t="e">
        <f>'DRT4'!O35</f>
        <v>#DIV/0!</v>
      </c>
      <c r="F18" s="32" t="e">
        <f>'DRT4'!P35</f>
        <v>#DIV/0!</v>
      </c>
      <c r="G18" s="32" t="e">
        <f>'DRT4'!Q35</f>
        <v>#DIV/0!</v>
      </c>
      <c r="H18" s="32" t="e">
        <f>'DRT4'!R35</f>
        <v>#DIV/0!</v>
      </c>
      <c r="J18" s="31" t="s">
        <v>108</v>
      </c>
      <c r="K18" s="31" t="s">
        <v>106</v>
      </c>
      <c r="L18" s="32" t="e">
        <f>'DRT4'!T35</f>
        <v>#DIV/0!</v>
      </c>
      <c r="M18" s="32" t="e">
        <f>'DRT4'!U35</f>
        <v>#DIV/0!</v>
      </c>
      <c r="N18" s="32" t="e">
        <f>'DRT4'!V35</f>
        <v>#DIV/0!</v>
      </c>
      <c r="O18" s="32" t="e">
        <f>'DRT4'!W35</f>
        <v>#DIV/0!</v>
      </c>
      <c r="P18" s="32" t="e">
        <f>'DRT4'!X35</f>
        <v>#DIV/0!</v>
      </c>
      <c r="R18" s="31" t="s">
        <v>108</v>
      </c>
      <c r="S18" s="31" t="s">
        <v>106</v>
      </c>
      <c r="T18" s="32" t="e">
        <f>'DRT4'!Z35</f>
        <v>#DIV/0!</v>
      </c>
      <c r="U18" s="32" t="e">
        <f>'DRT4'!AA35</f>
        <v>#DIV/0!</v>
      </c>
      <c r="V18" s="32" t="e">
        <f>'DRT4'!AB35</f>
        <v>#DIV/0!</v>
      </c>
      <c r="W18" s="32" t="e">
        <f>'DRT4'!AC35</f>
        <v>#DIV/0!</v>
      </c>
      <c r="X18" s="32" t="e">
        <f>'DRT4'!AD35</f>
        <v>#DIV/0!</v>
      </c>
    </row>
    <row r="19" spans="2:24" s="3" customFormat="1" x14ac:dyDescent="0.35">
      <c r="B19" s="31" t="s">
        <v>102</v>
      </c>
      <c r="C19" s="31" t="s">
        <v>2</v>
      </c>
      <c r="D19" s="35" t="e">
        <f>'DRT4'!N36</f>
        <v>#DIV/0!</v>
      </c>
      <c r="E19" s="35" t="e">
        <f>'DRT4'!O36</f>
        <v>#DIV/0!</v>
      </c>
      <c r="F19" s="35" t="e">
        <f>'DRT4'!P36</f>
        <v>#DIV/0!</v>
      </c>
      <c r="G19" s="35" t="e">
        <f>'DRT4'!Q36</f>
        <v>#DIV/0!</v>
      </c>
      <c r="H19" s="35" t="e">
        <f>'DRT4'!R36</f>
        <v>#DIV/0!</v>
      </c>
      <c r="J19" s="31" t="s">
        <v>102</v>
      </c>
      <c r="K19" s="31" t="s">
        <v>2</v>
      </c>
      <c r="L19" s="35" t="e">
        <f>'DRT4'!T36</f>
        <v>#DIV/0!</v>
      </c>
      <c r="M19" s="35" t="e">
        <f>'DRT4'!U36</f>
        <v>#DIV/0!</v>
      </c>
      <c r="N19" s="35" t="e">
        <f>'DRT4'!V36</f>
        <v>#DIV/0!</v>
      </c>
      <c r="O19" s="35" t="e">
        <f>'DRT4'!W36</f>
        <v>#DIV/0!</v>
      </c>
      <c r="P19" s="35" t="e">
        <f>'DRT4'!X36</f>
        <v>#DIV/0!</v>
      </c>
      <c r="R19" s="31" t="s">
        <v>102</v>
      </c>
      <c r="S19" s="31" t="s">
        <v>2</v>
      </c>
      <c r="T19" s="35" t="e">
        <f>'DRT4'!Z36</f>
        <v>#DIV/0!</v>
      </c>
      <c r="U19" s="35" t="e">
        <f>'DRT4'!AA36</f>
        <v>#DIV/0!</v>
      </c>
      <c r="V19" s="35" t="e">
        <f>'DRT4'!AB36</f>
        <v>#DIV/0!</v>
      </c>
      <c r="W19" s="35" t="e">
        <f>'DRT4'!AC36</f>
        <v>#DIV/0!</v>
      </c>
      <c r="X19" s="35" t="e">
        <f>'DRT4'!AD36</f>
        <v>#DIV/0!</v>
      </c>
    </row>
    <row r="20" spans="2:24" x14ac:dyDescent="0.35">
      <c r="D20" s="22"/>
    </row>
    <row r="38" spans="2:24" s="3" customFormat="1" x14ac:dyDescent="0.35">
      <c r="B38" s="36" t="s">
        <v>124</v>
      </c>
      <c r="C38" s="36"/>
      <c r="D38" s="36"/>
      <c r="E38" s="36"/>
      <c r="F38" s="36"/>
      <c r="G38" s="36"/>
      <c r="H38" s="36"/>
      <c r="J38" s="36" t="s">
        <v>124</v>
      </c>
      <c r="K38" s="36"/>
      <c r="L38" s="36"/>
      <c r="M38" s="36"/>
      <c r="N38" s="36"/>
      <c r="O38" s="36"/>
      <c r="P38" s="36"/>
      <c r="R38" s="36" t="s">
        <v>124</v>
      </c>
      <c r="S38" s="36"/>
      <c r="T38" s="36"/>
      <c r="U38" s="36"/>
      <c r="V38" s="36"/>
      <c r="W38" s="36"/>
      <c r="X38" s="36"/>
    </row>
    <row r="39" spans="2:24" x14ac:dyDescent="0.35">
      <c r="B39" t="s">
        <v>125</v>
      </c>
      <c r="J39" t="s">
        <v>125</v>
      </c>
      <c r="R39" t="s">
        <v>125</v>
      </c>
    </row>
    <row r="40" spans="2:24" x14ac:dyDescent="0.35">
      <c r="B40" t="s">
        <v>127</v>
      </c>
      <c r="J40" t="s">
        <v>127</v>
      </c>
      <c r="R40" t="s">
        <v>127</v>
      </c>
    </row>
    <row r="42" spans="2:24" x14ac:dyDescent="0.35">
      <c r="D42" t="s">
        <v>7</v>
      </c>
      <c r="E42" t="s">
        <v>44</v>
      </c>
      <c r="F42" t="s">
        <v>95</v>
      </c>
      <c r="G42" t="s">
        <v>46</v>
      </c>
      <c r="H42" t="s">
        <v>47</v>
      </c>
      <c r="L42" t="s">
        <v>7</v>
      </c>
      <c r="M42" t="s">
        <v>44</v>
      </c>
      <c r="N42" t="s">
        <v>95</v>
      </c>
      <c r="O42" t="s">
        <v>46</v>
      </c>
      <c r="P42" t="s">
        <v>47</v>
      </c>
      <c r="T42" t="s">
        <v>7</v>
      </c>
      <c r="U42" t="s">
        <v>44</v>
      </c>
      <c r="V42" t="s">
        <v>95</v>
      </c>
      <c r="W42" t="s">
        <v>46</v>
      </c>
      <c r="X42" t="s">
        <v>47</v>
      </c>
    </row>
    <row r="43" spans="2:24" x14ac:dyDescent="0.35">
      <c r="B43" s="2" t="s">
        <v>116</v>
      </c>
      <c r="C43" s="27" t="s">
        <v>119</v>
      </c>
      <c r="D43" s="28">
        <f>D7</f>
        <v>0</v>
      </c>
      <c r="E43" s="28">
        <f>D43</f>
        <v>0</v>
      </c>
      <c r="F43" s="29">
        <f>F8*'DRT4'!$D15*1.2</f>
        <v>0</v>
      </c>
      <c r="G43" s="29">
        <f>F43</f>
        <v>0</v>
      </c>
      <c r="H43" s="29">
        <f>G43</f>
        <v>0</v>
      </c>
      <c r="J43" s="2" t="s">
        <v>116</v>
      </c>
      <c r="K43" s="27" t="s">
        <v>119</v>
      </c>
      <c r="L43" s="28">
        <f>L7</f>
        <v>0</v>
      </c>
      <c r="M43" s="28">
        <f>L43</f>
        <v>0</v>
      </c>
      <c r="N43" s="29">
        <f>N8*'DRT4'!$D15*1.2</f>
        <v>0</v>
      </c>
      <c r="O43" s="29">
        <f>N43</f>
        <v>0</v>
      </c>
      <c r="P43" s="29">
        <f>O43</f>
        <v>0</v>
      </c>
      <c r="R43" s="2" t="s">
        <v>116</v>
      </c>
      <c r="S43" s="27" t="s">
        <v>119</v>
      </c>
      <c r="T43" s="28">
        <f>T7</f>
        <v>0</v>
      </c>
      <c r="U43" s="28">
        <f>T43</f>
        <v>0</v>
      </c>
      <c r="V43" s="29">
        <f>V8*'DRT4'!$D15*1.2</f>
        <v>0</v>
      </c>
      <c r="W43" s="29">
        <f>V43</f>
        <v>0</v>
      </c>
      <c r="X43" s="29">
        <f>W43</f>
        <v>0</v>
      </c>
    </row>
    <row r="44" spans="2:24" x14ac:dyDescent="0.35">
      <c r="B44" s="2" t="s">
        <v>126</v>
      </c>
      <c r="C44" s="27" t="s">
        <v>78</v>
      </c>
      <c r="D44" s="30" t="e">
        <f>('DRT4'!N28+'DRT4'!N30+'DRT4'!N22*'Results&amp;ScenariosDRT4'!D43)</f>
        <v>#DIV/0!</v>
      </c>
      <c r="E44" s="30" t="e">
        <f>('DRT4'!O28+'DRT4'!O30+'DRT4'!O22*'Results&amp;ScenariosDRT4'!E43)</f>
        <v>#DIV/0!</v>
      </c>
      <c r="F44" s="30" t="e">
        <f>('DRT4'!P28+'DRT4'!P30+'DRT4'!P22*'Results&amp;ScenariosDRT4'!F43)</f>
        <v>#DIV/0!</v>
      </c>
      <c r="G44" s="30" t="e">
        <f>('DRT4'!Q28+'DRT4'!Q30+'DRT4'!Q22*'Results&amp;ScenariosDRT4'!G43)</f>
        <v>#DIV/0!</v>
      </c>
      <c r="H44" s="30" t="e">
        <f>('DRT4'!R28+'DRT4'!R30+'DRT4'!R22*'Results&amp;ScenariosDRT4'!H43)</f>
        <v>#DIV/0!</v>
      </c>
      <c r="J44" s="2" t="s">
        <v>126</v>
      </c>
      <c r="K44" s="27" t="s">
        <v>78</v>
      </c>
      <c r="L44" s="30" t="e">
        <f>('DRT4'!T28+'DRT4'!T30+'DRT4'!T22*'Results&amp;ScenariosDRT4'!L43)</f>
        <v>#DIV/0!</v>
      </c>
      <c r="M44" s="30" t="e">
        <f>('DRT4'!U28+'DRT4'!U30+'DRT4'!U22*'Results&amp;ScenariosDRT4'!M43)</f>
        <v>#DIV/0!</v>
      </c>
      <c r="N44" s="30" t="e">
        <f>('DRT4'!V28+'DRT4'!V30+'DRT4'!V22*'Results&amp;ScenariosDRT4'!N43)</f>
        <v>#DIV/0!</v>
      </c>
      <c r="O44" s="30" t="e">
        <f>('DRT4'!W28+'DRT4'!W30+'DRT4'!W22*'Results&amp;ScenariosDRT4'!O43)</f>
        <v>#DIV/0!</v>
      </c>
      <c r="P44" s="30" t="e">
        <f>('DRT4'!X28+'DRT4'!X30+'DRT4'!X22*'Results&amp;ScenariosDRT4'!P43)</f>
        <v>#DIV/0!</v>
      </c>
      <c r="R44" s="2" t="s">
        <v>126</v>
      </c>
      <c r="S44" s="27" t="s">
        <v>78</v>
      </c>
      <c r="T44" s="30" t="e">
        <f>('DRT4'!Z28+'DRT4'!Z30+'DRT4'!Z22*'Results&amp;ScenariosDRT4'!T43)</f>
        <v>#DIV/0!</v>
      </c>
      <c r="U44" s="30" t="e">
        <f>('DRT4'!AA28+'DRT4'!AA30+'DRT4'!AA22*'Results&amp;ScenariosDRT4'!U43)</f>
        <v>#DIV/0!</v>
      </c>
      <c r="V44" s="30" t="e">
        <f>('DRT4'!AB28+'DRT4'!AB30+'DRT4'!AB22*'Results&amp;ScenariosDRT4'!V43)</f>
        <v>#DIV/0!</v>
      </c>
      <c r="W44" s="30" t="e">
        <f>('DRT4'!AC28+'DRT4'!AC30+'DRT4'!AC22*'Results&amp;ScenariosDRT4'!W43)</f>
        <v>#DIV/0!</v>
      </c>
      <c r="X44" s="30" t="e">
        <f>('DRT4'!AD28+'DRT4'!AD30+'DRT4'!AD22*'Results&amp;ScenariosDRT4'!X43)</f>
        <v>#DIV/0!</v>
      </c>
    </row>
    <row r="45" spans="2:24" x14ac:dyDescent="0.35">
      <c r="B45" s="2" t="s">
        <v>122</v>
      </c>
      <c r="C45" s="2" t="s">
        <v>123</v>
      </c>
      <c r="D45" s="30" t="e">
        <f>D44/D43</f>
        <v>#DIV/0!</v>
      </c>
      <c r="E45" s="30" t="e">
        <f t="shared" ref="E45:H45" si="3">E44/E43</f>
        <v>#DIV/0!</v>
      </c>
      <c r="F45" s="30" t="e">
        <f t="shared" si="3"/>
        <v>#DIV/0!</v>
      </c>
      <c r="G45" s="30" t="e">
        <f t="shared" si="3"/>
        <v>#DIV/0!</v>
      </c>
      <c r="H45" s="30" t="e">
        <f t="shared" si="3"/>
        <v>#DIV/0!</v>
      </c>
      <c r="J45" s="2" t="s">
        <v>122</v>
      </c>
      <c r="K45" s="2" t="s">
        <v>123</v>
      </c>
      <c r="L45" s="30" t="e">
        <f>L44/L43</f>
        <v>#DIV/0!</v>
      </c>
      <c r="M45" s="30" t="e">
        <f t="shared" ref="M45:P45" si="4">M44/M43</f>
        <v>#DIV/0!</v>
      </c>
      <c r="N45" s="30" t="e">
        <f t="shared" si="4"/>
        <v>#DIV/0!</v>
      </c>
      <c r="O45" s="30" t="e">
        <f t="shared" si="4"/>
        <v>#DIV/0!</v>
      </c>
      <c r="P45" s="30" t="e">
        <f t="shared" si="4"/>
        <v>#DIV/0!</v>
      </c>
      <c r="R45" s="2" t="s">
        <v>122</v>
      </c>
      <c r="S45" s="2" t="s">
        <v>123</v>
      </c>
      <c r="T45" s="30" t="e">
        <f>T44/T43</f>
        <v>#DIV/0!</v>
      </c>
      <c r="U45" s="30" t="e">
        <f t="shared" ref="U45:X45" si="5">U44/U43</f>
        <v>#DIV/0!</v>
      </c>
      <c r="V45" s="30" t="e">
        <f t="shared" si="5"/>
        <v>#DIV/0!</v>
      </c>
      <c r="W45" s="30" t="e">
        <f t="shared" si="5"/>
        <v>#DIV/0!</v>
      </c>
      <c r="X45" s="30" t="e">
        <f t="shared" si="5"/>
        <v>#DIV/0!</v>
      </c>
    </row>
    <row r="46" spans="2:24" x14ac:dyDescent="0.35">
      <c r="B46" s="2" t="s">
        <v>117</v>
      </c>
      <c r="C46" s="2" t="s">
        <v>78</v>
      </c>
      <c r="D46" s="30" t="e">
        <f>D44-D16</f>
        <v>#DIV/0!</v>
      </c>
      <c r="E46" s="30" t="e">
        <f t="shared" ref="E46:H46" si="6">E44-E16</f>
        <v>#DIV/0!</v>
      </c>
      <c r="F46" s="30" t="e">
        <f t="shared" si="6"/>
        <v>#DIV/0!</v>
      </c>
      <c r="G46" s="30" t="e">
        <f t="shared" si="6"/>
        <v>#DIV/0!</v>
      </c>
      <c r="H46" s="30" t="e">
        <f t="shared" si="6"/>
        <v>#DIV/0!</v>
      </c>
      <c r="J46" s="2" t="s">
        <v>117</v>
      </c>
      <c r="K46" s="2" t="s">
        <v>78</v>
      </c>
      <c r="L46" s="30" t="e">
        <f>L44-L16</f>
        <v>#DIV/0!</v>
      </c>
      <c r="M46" s="30" t="e">
        <f t="shared" ref="M46:P46" si="7">M44-M16</f>
        <v>#DIV/0!</v>
      </c>
      <c r="N46" s="30" t="e">
        <f t="shared" si="7"/>
        <v>#DIV/0!</v>
      </c>
      <c r="O46" s="30" t="e">
        <f t="shared" si="7"/>
        <v>#DIV/0!</v>
      </c>
      <c r="P46" s="30" t="e">
        <f t="shared" si="7"/>
        <v>#DIV/0!</v>
      </c>
      <c r="R46" s="2" t="s">
        <v>117</v>
      </c>
      <c r="S46" s="2" t="s">
        <v>78</v>
      </c>
      <c r="T46" s="30" t="e">
        <f>T44-T16</f>
        <v>#DIV/0!</v>
      </c>
      <c r="U46" s="30" t="e">
        <f t="shared" ref="U46:X46" si="8">U44-U16</f>
        <v>#DIV/0!</v>
      </c>
      <c r="V46" s="30" t="e">
        <f t="shared" si="8"/>
        <v>#DIV/0!</v>
      </c>
      <c r="W46" s="30" t="e">
        <f t="shared" si="8"/>
        <v>#DIV/0!</v>
      </c>
      <c r="X46" s="30" t="e">
        <f t="shared" si="8"/>
        <v>#DIV/0!</v>
      </c>
    </row>
    <row r="47" spans="2:24" x14ac:dyDescent="0.35">
      <c r="B47" s="2" t="s">
        <v>118</v>
      </c>
      <c r="C47" s="2" t="s">
        <v>106</v>
      </c>
      <c r="D47" s="30" t="e">
        <f>D46/D43</f>
        <v>#DIV/0!</v>
      </c>
      <c r="E47" s="30" t="e">
        <f t="shared" ref="E47:H47" si="9">E46/E43</f>
        <v>#DIV/0!</v>
      </c>
      <c r="F47" s="30" t="e">
        <f t="shared" si="9"/>
        <v>#DIV/0!</v>
      </c>
      <c r="G47" s="30" t="e">
        <f t="shared" si="9"/>
        <v>#DIV/0!</v>
      </c>
      <c r="H47" s="30" t="e">
        <f t="shared" si="9"/>
        <v>#DIV/0!</v>
      </c>
      <c r="J47" s="2" t="s">
        <v>118</v>
      </c>
      <c r="K47" s="2" t="s">
        <v>106</v>
      </c>
      <c r="L47" s="30" t="e">
        <f>L46/L43</f>
        <v>#DIV/0!</v>
      </c>
      <c r="M47" s="30" t="e">
        <f t="shared" ref="M47:P47" si="10">M46/M43</f>
        <v>#DIV/0!</v>
      </c>
      <c r="N47" s="30" t="e">
        <f t="shared" si="10"/>
        <v>#DIV/0!</v>
      </c>
      <c r="O47" s="30" t="e">
        <f t="shared" si="10"/>
        <v>#DIV/0!</v>
      </c>
      <c r="P47" s="30" t="e">
        <f t="shared" si="10"/>
        <v>#DIV/0!</v>
      </c>
      <c r="R47" s="2" t="s">
        <v>118</v>
      </c>
      <c r="S47" s="2" t="s">
        <v>106</v>
      </c>
      <c r="T47" s="30" t="e">
        <f>T46/T43</f>
        <v>#DIV/0!</v>
      </c>
      <c r="U47" s="30" t="e">
        <f t="shared" ref="U47:X47" si="11">U46/U43</f>
        <v>#DIV/0!</v>
      </c>
      <c r="V47" s="30" t="e">
        <f t="shared" si="11"/>
        <v>#DIV/0!</v>
      </c>
      <c r="W47" s="30" t="e">
        <f t="shared" si="11"/>
        <v>#DIV/0!</v>
      </c>
      <c r="X47" s="30" t="e">
        <f t="shared" si="11"/>
        <v>#DIV/0!</v>
      </c>
    </row>
    <row r="48" spans="2:24" x14ac:dyDescent="0.35">
      <c r="B48" s="31" t="s">
        <v>120</v>
      </c>
      <c r="C48" s="31" t="s">
        <v>78</v>
      </c>
      <c r="D48" s="32" t="e">
        <f>D46+D17</f>
        <v>#DIV/0!</v>
      </c>
      <c r="E48" s="32" t="e">
        <f>E46+E17</f>
        <v>#DIV/0!</v>
      </c>
      <c r="F48" s="32" t="e">
        <f>F46+F17</f>
        <v>#DIV/0!</v>
      </c>
      <c r="G48" s="32" t="e">
        <f>G46+G17</f>
        <v>#DIV/0!</v>
      </c>
      <c r="H48" s="32" t="e">
        <f>H46+H17</f>
        <v>#DIV/0!</v>
      </c>
      <c r="J48" s="31" t="s">
        <v>120</v>
      </c>
      <c r="K48" s="31" t="s">
        <v>78</v>
      </c>
      <c r="L48" s="32" t="e">
        <f>L46+L17</f>
        <v>#DIV/0!</v>
      </c>
      <c r="M48" s="32" t="e">
        <f>M46+M17</f>
        <v>#DIV/0!</v>
      </c>
      <c r="N48" s="32" t="e">
        <f>N46+N17</f>
        <v>#DIV/0!</v>
      </c>
      <c r="O48" s="32" t="e">
        <f>O46+O17</f>
        <v>#DIV/0!</v>
      </c>
      <c r="P48" s="32" t="e">
        <f>P46+P17</f>
        <v>#DIV/0!</v>
      </c>
      <c r="R48" s="31" t="s">
        <v>120</v>
      </c>
      <c r="S48" s="31" t="s">
        <v>78</v>
      </c>
      <c r="T48" s="32" t="e">
        <f>T46+T17</f>
        <v>#DIV/0!</v>
      </c>
      <c r="U48" s="32" t="e">
        <f>U46+U17</f>
        <v>#DIV/0!</v>
      </c>
      <c r="V48" s="32" t="e">
        <f>V46+V17</f>
        <v>#DIV/0!</v>
      </c>
      <c r="W48" s="32" t="e">
        <f>W46+W17</f>
        <v>#DIV/0!</v>
      </c>
      <c r="X48" s="32" t="e">
        <f>X46+X17</f>
        <v>#DIV/0!</v>
      </c>
    </row>
    <row r="49" spans="2:24" x14ac:dyDescent="0.35">
      <c r="B49" s="31" t="s">
        <v>121</v>
      </c>
      <c r="C49" s="31" t="s">
        <v>106</v>
      </c>
      <c r="D49" s="33" t="e">
        <f>D48/D43</f>
        <v>#DIV/0!</v>
      </c>
      <c r="E49" s="33" t="e">
        <f>E48/E43</f>
        <v>#DIV/0!</v>
      </c>
      <c r="F49" s="33" t="e">
        <f>F48/F43</f>
        <v>#DIV/0!</v>
      </c>
      <c r="G49" s="33" t="e">
        <f>G48/G43</f>
        <v>#DIV/0!</v>
      </c>
      <c r="H49" s="33" t="e">
        <f>H48/H43</f>
        <v>#DIV/0!</v>
      </c>
      <c r="J49" s="31" t="s">
        <v>121</v>
      </c>
      <c r="K49" s="31" t="s">
        <v>106</v>
      </c>
      <c r="L49" s="33" t="e">
        <f>L48/L43</f>
        <v>#DIV/0!</v>
      </c>
      <c r="M49" s="33" t="e">
        <f>M48/M43</f>
        <v>#DIV/0!</v>
      </c>
      <c r="N49" s="33" t="e">
        <f>N48/N43</f>
        <v>#DIV/0!</v>
      </c>
      <c r="O49" s="33" t="e">
        <f>O48/O43</f>
        <v>#DIV/0!</v>
      </c>
      <c r="P49" s="33" t="e">
        <f>P48/P43</f>
        <v>#DIV/0!</v>
      </c>
      <c r="R49" s="31" t="s">
        <v>121</v>
      </c>
      <c r="S49" s="31" t="s">
        <v>106</v>
      </c>
      <c r="T49" s="33" t="e">
        <f>T48/T43</f>
        <v>#DIV/0!</v>
      </c>
      <c r="U49" s="33" t="e">
        <f>U48/U43</f>
        <v>#DIV/0!</v>
      </c>
      <c r="V49" s="33" t="e">
        <f>V48/V43</f>
        <v>#DIV/0!</v>
      </c>
      <c r="W49" s="33" t="e">
        <f>W48/W43</f>
        <v>#DIV/0!</v>
      </c>
      <c r="X49" s="33" t="e">
        <f>X48/X43</f>
        <v>#DIV/0!</v>
      </c>
    </row>
    <row r="64" spans="2:24" ht="15" thickBot="1" x14ac:dyDescent="0.4"/>
    <row r="65" spans="2:9" ht="52.5" customHeight="1" thickBot="1" x14ac:dyDescent="0.4">
      <c r="B65" s="188" t="s">
        <v>164</v>
      </c>
      <c r="C65" s="189"/>
      <c r="D65" s="189"/>
      <c r="E65" s="189"/>
      <c r="F65" s="189"/>
      <c r="G65" s="189"/>
      <c r="H65" s="189"/>
      <c r="I65" s="190"/>
    </row>
    <row r="66" spans="2:9" ht="15" thickBot="1" x14ac:dyDescent="0.4">
      <c r="B66" s="139"/>
      <c r="C66" s="94"/>
      <c r="D66" s="94"/>
      <c r="E66" s="94"/>
      <c r="F66" s="94"/>
      <c r="G66" s="94"/>
      <c r="H66" s="94"/>
      <c r="I66" s="142"/>
    </row>
    <row r="67" spans="2:9" ht="29.5" customHeight="1" thickBot="1" x14ac:dyDescent="0.4">
      <c r="B67" s="145" t="s">
        <v>157</v>
      </c>
      <c r="C67" s="94"/>
      <c r="D67" s="179" t="s">
        <v>156</v>
      </c>
      <c r="E67" s="180"/>
      <c r="F67" s="180"/>
      <c r="G67" s="180"/>
      <c r="H67" s="181"/>
      <c r="I67" s="142"/>
    </row>
    <row r="68" spans="2:9" ht="15" thickBot="1" x14ac:dyDescent="0.4">
      <c r="B68" s="146"/>
      <c r="C68" s="94"/>
      <c r="D68" s="144"/>
      <c r="E68" s="144"/>
      <c r="F68" s="144"/>
      <c r="G68" s="144"/>
      <c r="H68" s="144"/>
      <c r="I68" s="142"/>
    </row>
    <row r="69" spans="2:9" ht="29.5" customHeight="1" thickBot="1" x14ac:dyDescent="0.4">
      <c r="B69" s="146"/>
      <c r="C69" s="94"/>
      <c r="D69" s="200" t="s">
        <v>47</v>
      </c>
      <c r="E69" s="201"/>
      <c r="F69" s="201"/>
      <c r="G69" s="201"/>
      <c r="H69" s="202"/>
      <c r="I69" s="142"/>
    </row>
    <row r="70" spans="2:9" ht="15" thickBot="1" x14ac:dyDescent="0.4">
      <c r="B70" s="146"/>
      <c r="C70" s="94"/>
      <c r="D70" s="144"/>
      <c r="E70" s="144"/>
      <c r="F70" s="144"/>
      <c r="G70" s="144"/>
      <c r="H70" s="144"/>
      <c r="I70" s="142"/>
    </row>
    <row r="71" spans="2:9" ht="29.5" customHeight="1" thickBot="1" x14ac:dyDescent="0.4">
      <c r="B71" s="145" t="s">
        <v>155</v>
      </c>
      <c r="C71" s="53"/>
      <c r="D71" s="185" t="s">
        <v>158</v>
      </c>
      <c r="E71" s="186"/>
      <c r="F71" s="186"/>
      <c r="G71" s="186"/>
      <c r="H71" s="187"/>
      <c r="I71" s="142"/>
    </row>
    <row r="72" spans="2:9" ht="15" thickBot="1" x14ac:dyDescent="0.4">
      <c r="B72" s="140"/>
      <c r="C72" s="141"/>
      <c r="D72" s="141"/>
      <c r="E72" s="141"/>
      <c r="F72" s="141"/>
      <c r="G72" s="141"/>
      <c r="H72" s="141"/>
      <c r="I72" s="143"/>
    </row>
  </sheetData>
  <sheetProtection algorithmName="SHA-512" hashValue="He6KTdNI6HHSamEfqnIwmLo8qW0dhnvdeC3l/y4Fimel4yqP4Cz8rM+QfyQJ8p2c5PAf9GNzIMIu9eR0eTxlPw==" saltValue="3oNsMsC2o2jDgpAUatbM0Q==" spinCount="100000" sheet="1" objects="1" scenarios="1"/>
  <mergeCells count="4">
    <mergeCell ref="B65:I65"/>
    <mergeCell ref="D67:H67"/>
    <mergeCell ref="D69:H69"/>
    <mergeCell ref="D71:H71"/>
  </mergeCells>
  <hyperlinks>
    <hyperlink ref="D67:H67" location="Start!A1" display="Start" xr:uid="{856FE0F3-9F67-44D5-B251-6DA057302EB4}"/>
    <hyperlink ref="D69:H69" location="'DRT4'!A1" display="DRT4" xr:uid="{631F6CF1-A6AE-4CD1-AA57-9504EA0F8E7B}"/>
    <hyperlink ref="D71:H71" location="'Fine tuning'!A1" display="Fine tune the flexibility assumptions" xr:uid="{4EACDB47-87B4-4ADC-8A79-8F8859EB520A}"/>
  </hyperlink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9E17E7-BAA8-48DD-85DF-D1023F28489E}">
  <sheetPr>
    <tabColor rgb="FFFFC000"/>
  </sheetPr>
  <dimension ref="A1:S25"/>
  <sheetViews>
    <sheetView zoomScale="90" zoomScaleNormal="90" workbookViewId="0">
      <selection activeCell="A18" sqref="A18"/>
    </sheetView>
  </sheetViews>
  <sheetFormatPr defaultRowHeight="14.5" x14ac:dyDescent="0.35"/>
  <cols>
    <col min="2" max="2" width="27.1796875" bestFit="1" customWidth="1"/>
    <col min="3" max="3" width="14.1796875" bestFit="1" customWidth="1"/>
  </cols>
  <sheetData>
    <row r="1" spans="1:19" x14ac:dyDescent="0.35">
      <c r="B1" t="s">
        <v>131</v>
      </c>
    </row>
    <row r="2" spans="1:19" x14ac:dyDescent="0.35">
      <c r="C2" t="s">
        <v>68</v>
      </c>
      <c r="I2" t="s">
        <v>69</v>
      </c>
      <c r="O2" t="s">
        <v>70</v>
      </c>
    </row>
    <row r="3" spans="1:19" x14ac:dyDescent="0.35">
      <c r="C3" t="s">
        <v>40</v>
      </c>
      <c r="D3" t="s">
        <v>44</v>
      </c>
      <c r="E3" t="s">
        <v>45</v>
      </c>
      <c r="F3" t="s">
        <v>46</v>
      </c>
      <c r="G3" t="s">
        <v>47</v>
      </c>
      <c r="I3" t="str">
        <f>C3</f>
        <v>PUBLIC TRANSIT</v>
      </c>
      <c r="J3" t="str">
        <f>D3</f>
        <v>DRT1</v>
      </c>
      <c r="K3" t="str">
        <f>E3</f>
        <v>DRT2</v>
      </c>
      <c r="L3" t="str">
        <f>F3</f>
        <v>DRT3</v>
      </c>
      <c r="M3" t="str">
        <f>G3</f>
        <v>DRT4</v>
      </c>
      <c r="O3" t="str">
        <f>I3</f>
        <v>PUBLIC TRANSIT</v>
      </c>
      <c r="P3" t="str">
        <f>J3</f>
        <v>DRT1</v>
      </c>
      <c r="Q3" t="str">
        <f>K3</f>
        <v>DRT2</v>
      </c>
      <c r="R3" t="str">
        <f>L3</f>
        <v>DRT3</v>
      </c>
      <c r="S3" t="str">
        <f>M3</f>
        <v>DRT4</v>
      </c>
    </row>
    <row r="4" spans="1:19" x14ac:dyDescent="0.35">
      <c r="B4" s="3" t="str">
        <f>PT!B4</f>
        <v>Passengers (demand side)</v>
      </c>
      <c r="C4" s="1"/>
      <c r="D4" s="1"/>
      <c r="E4" s="1"/>
      <c r="F4" s="1"/>
      <c r="G4" s="1"/>
      <c r="H4" s="1"/>
      <c r="I4" s="1"/>
      <c r="J4" s="1"/>
      <c r="K4" s="1"/>
      <c r="L4" s="1"/>
      <c r="M4" s="1"/>
      <c r="N4" s="1"/>
      <c r="O4" s="1"/>
      <c r="P4" s="1"/>
      <c r="Q4" s="1"/>
      <c r="R4" s="1"/>
      <c r="S4" s="1"/>
    </row>
    <row r="5" spans="1:19" s="3" customFormat="1" x14ac:dyDescent="0.35">
      <c r="B5" t="str">
        <f>PT!B5</f>
        <v>Average distance per passenger</v>
      </c>
      <c r="C5" s="26"/>
      <c r="D5" s="1">
        <f>'Fine tuning'!D5</f>
        <v>0</v>
      </c>
      <c r="E5" s="1">
        <f>'Fine tuning'!E5</f>
        <v>0</v>
      </c>
      <c r="F5" s="1">
        <f>'Fine tuning'!F5</f>
        <v>0</v>
      </c>
      <c r="G5" s="1">
        <f>'Fine tuning'!G5</f>
        <v>0</v>
      </c>
      <c r="H5" s="1"/>
      <c r="I5" s="1"/>
      <c r="J5" s="1">
        <f>D5</f>
        <v>0</v>
      </c>
      <c r="K5" s="73">
        <f>-Q5</f>
        <v>-0.01</v>
      </c>
      <c r="L5" s="73">
        <f t="shared" ref="L5:M5" si="0">-R5</f>
        <v>-0.03</v>
      </c>
      <c r="M5" s="73">
        <f t="shared" si="0"/>
        <v>-0.05</v>
      </c>
      <c r="N5" s="1"/>
      <c r="O5" s="1"/>
      <c r="P5" s="1">
        <f>D5</f>
        <v>0</v>
      </c>
      <c r="Q5" s="73">
        <f>E5+1%</f>
        <v>0.01</v>
      </c>
      <c r="R5" s="73">
        <f>F5+3%</f>
        <v>0.03</v>
      </c>
      <c r="S5" s="73">
        <f>G5+5%</f>
        <v>0.05</v>
      </c>
    </row>
    <row r="6" spans="1:19" x14ac:dyDescent="0.35">
      <c r="B6" t="str">
        <f>PT!B6</f>
        <v>Average time per trip</v>
      </c>
      <c r="C6" s="1"/>
      <c r="D6" s="1">
        <f>'Fine tuning'!D6</f>
        <v>0</v>
      </c>
      <c r="E6" s="1">
        <f>'Fine tuning'!E6</f>
        <v>0</v>
      </c>
      <c r="F6" s="1">
        <f>'Fine tuning'!F6</f>
        <v>0</v>
      </c>
      <c r="G6" s="1">
        <f>'Fine tuning'!G6</f>
        <v>0</v>
      </c>
      <c r="H6" s="1"/>
      <c r="I6" s="1"/>
      <c r="J6" s="1">
        <f t="shared" ref="J6:K25" si="1">D6</f>
        <v>0</v>
      </c>
      <c r="K6" s="73">
        <f>-Q6</f>
        <v>-0.01</v>
      </c>
      <c r="L6" s="73">
        <f t="shared" ref="L6" si="2">-R6</f>
        <v>-0.03</v>
      </c>
      <c r="M6" s="73">
        <f t="shared" ref="M6" si="3">-S6</f>
        <v>-0.05</v>
      </c>
      <c r="N6" s="1"/>
      <c r="O6" s="1"/>
      <c r="P6" s="1">
        <f t="shared" ref="P6:P8" si="4">D6</f>
        <v>0</v>
      </c>
      <c r="Q6" s="73">
        <f>E6+1%</f>
        <v>0.01</v>
      </c>
      <c r="R6" s="73">
        <f>F6+3%</f>
        <v>0.03</v>
      </c>
      <c r="S6" s="73">
        <f>G6+5%</f>
        <v>0.05</v>
      </c>
    </row>
    <row r="7" spans="1:19" x14ac:dyDescent="0.35">
      <c r="B7" t="str">
        <f>PT!B7</f>
        <v>P*Km per month</v>
      </c>
      <c r="C7" s="1"/>
      <c r="D7" s="1">
        <f>'Fine tuning'!D7</f>
        <v>0</v>
      </c>
      <c r="E7" s="1">
        <f>'Fine tuning'!E7</f>
        <v>0</v>
      </c>
      <c r="F7" s="1">
        <f>'Fine tuning'!F7</f>
        <v>0</v>
      </c>
      <c r="G7" s="1">
        <f>'Fine tuning'!G7</f>
        <v>0</v>
      </c>
      <c r="H7" s="1"/>
      <c r="I7" s="1"/>
      <c r="J7" s="1">
        <f t="shared" si="1"/>
        <v>0</v>
      </c>
      <c r="K7" s="1">
        <f t="shared" ref="K7:K8" si="5">E7</f>
        <v>0</v>
      </c>
      <c r="L7" s="1">
        <f t="shared" ref="L7:L8" si="6">F7</f>
        <v>0</v>
      </c>
      <c r="M7" s="1">
        <f t="shared" ref="M7:M8" si="7">G7</f>
        <v>0</v>
      </c>
      <c r="N7" s="1"/>
      <c r="O7" s="1"/>
      <c r="P7" s="1">
        <f t="shared" si="4"/>
        <v>0</v>
      </c>
      <c r="Q7" s="1">
        <f t="shared" ref="Q7:Q8" si="8">E7</f>
        <v>0</v>
      </c>
      <c r="R7" s="1">
        <f t="shared" ref="R7:R8" si="9">F7</f>
        <v>0</v>
      </c>
      <c r="S7" s="1">
        <f t="shared" ref="S7:S8" si="10">G7</f>
        <v>0</v>
      </c>
    </row>
    <row r="8" spans="1:19" x14ac:dyDescent="0.35">
      <c r="B8" t="str">
        <f>PT!B8</f>
        <v>P*hrs per month</v>
      </c>
      <c r="C8" s="1"/>
      <c r="D8" s="1">
        <f>'Fine tuning'!D8</f>
        <v>0</v>
      </c>
      <c r="E8" s="1">
        <f>'Fine tuning'!E8</f>
        <v>0</v>
      </c>
      <c r="F8" s="1">
        <f>'Fine tuning'!F8</f>
        <v>0</v>
      </c>
      <c r="G8" s="1">
        <f>'Fine tuning'!G8</f>
        <v>0</v>
      </c>
      <c r="H8" s="1"/>
      <c r="I8" s="1"/>
      <c r="J8" s="1">
        <f t="shared" si="1"/>
        <v>0</v>
      </c>
      <c r="K8" s="1">
        <f t="shared" si="5"/>
        <v>0</v>
      </c>
      <c r="L8" s="1">
        <f t="shared" si="6"/>
        <v>0</v>
      </c>
      <c r="M8" s="1">
        <f t="shared" si="7"/>
        <v>0</v>
      </c>
      <c r="N8" s="1"/>
      <c r="O8" s="1"/>
      <c r="P8" s="1">
        <f t="shared" si="4"/>
        <v>0</v>
      </c>
      <c r="Q8" s="1">
        <f t="shared" si="8"/>
        <v>0</v>
      </c>
      <c r="R8" s="1">
        <f t="shared" si="9"/>
        <v>0</v>
      </c>
      <c r="S8" s="1">
        <f t="shared" si="10"/>
        <v>0</v>
      </c>
    </row>
    <row r="9" spans="1:19" x14ac:dyDescent="0.35">
      <c r="C9" s="1"/>
      <c r="D9" s="1"/>
      <c r="E9" s="1"/>
      <c r="F9" s="1"/>
      <c r="G9" s="1"/>
      <c r="H9" s="1"/>
      <c r="I9" s="1"/>
      <c r="J9" s="1"/>
      <c r="K9" s="1"/>
      <c r="L9" s="1"/>
      <c r="M9" s="1"/>
      <c r="N9" s="1"/>
      <c r="O9" s="1"/>
      <c r="P9" s="1"/>
      <c r="Q9" s="1"/>
      <c r="R9" s="1"/>
      <c r="S9" s="1"/>
    </row>
    <row r="10" spans="1:19" s="3" customFormat="1" x14ac:dyDescent="0.35">
      <c r="B10" s="3" t="str">
        <f>PT!B10</f>
        <v>Service design</v>
      </c>
      <c r="C10" s="26"/>
      <c r="D10" s="26"/>
      <c r="E10" s="26"/>
      <c r="F10" s="26"/>
      <c r="G10" s="26"/>
      <c r="H10" s="26"/>
      <c r="I10" s="26"/>
      <c r="J10" s="1"/>
      <c r="K10" s="26"/>
      <c r="L10" s="26"/>
      <c r="M10" s="26"/>
      <c r="N10" s="26"/>
      <c r="O10" s="26"/>
      <c r="P10" s="26"/>
      <c r="Q10" s="26"/>
      <c r="R10" s="26"/>
      <c r="S10" s="26"/>
    </row>
    <row r="11" spans="1:19" x14ac:dyDescent="0.35">
      <c r="A11" s="72" t="s">
        <v>111</v>
      </c>
      <c r="B11" t="str">
        <f>PT!B11</f>
        <v>Length of the line/network</v>
      </c>
      <c r="C11" s="1"/>
      <c r="D11" s="1">
        <f>'Fine tuning'!D11</f>
        <v>0</v>
      </c>
      <c r="E11" s="1">
        <f>'Fine tuning'!E11</f>
        <v>0</v>
      </c>
      <c r="F11" s="1">
        <f>'Fine tuning'!F11</f>
        <v>0.1</v>
      </c>
      <c r="G11" s="1">
        <f>'Fine tuning'!G11</f>
        <v>0.1</v>
      </c>
      <c r="H11" s="1"/>
      <c r="I11" s="1"/>
      <c r="J11" s="1">
        <f t="shared" si="1"/>
        <v>0</v>
      </c>
      <c r="K11" s="1">
        <f t="shared" si="1"/>
        <v>0</v>
      </c>
      <c r="L11" s="73">
        <f t="shared" ref="L11" si="11">-R11</f>
        <v>-0.11</v>
      </c>
      <c r="M11" s="73">
        <f t="shared" ref="M11" si="12">-S11</f>
        <v>-0.12000000000000001</v>
      </c>
      <c r="N11" s="1"/>
      <c r="O11" s="1"/>
      <c r="P11" s="1">
        <f>D11</f>
        <v>0</v>
      </c>
      <c r="Q11" s="1">
        <f>E11</f>
        <v>0</v>
      </c>
      <c r="R11" s="73">
        <f>F11+1%</f>
        <v>0.11</v>
      </c>
      <c r="S11" s="73">
        <f>G11+2%</f>
        <v>0.12000000000000001</v>
      </c>
    </row>
    <row r="12" spans="1:19" x14ac:dyDescent="0.35">
      <c r="A12" s="72"/>
      <c r="B12" t="str">
        <f>PT!B12</f>
        <v>Hrs of operation per day</v>
      </c>
      <c r="C12" s="1"/>
      <c r="D12" s="1">
        <f>'Fine tuning'!D12</f>
        <v>0</v>
      </c>
      <c r="E12" s="1">
        <f>'Fine tuning'!E12</f>
        <v>0</v>
      </c>
      <c r="F12" s="1">
        <f>'Fine tuning'!F12</f>
        <v>0</v>
      </c>
      <c r="G12" s="1">
        <f>'Fine tuning'!G12</f>
        <v>0</v>
      </c>
      <c r="H12" s="1"/>
      <c r="I12" s="1"/>
      <c r="J12" s="1">
        <f t="shared" si="1"/>
        <v>0</v>
      </c>
      <c r="K12" s="1">
        <f t="shared" si="1"/>
        <v>0</v>
      </c>
      <c r="L12" s="73">
        <f>F12</f>
        <v>0</v>
      </c>
      <c r="M12" s="73">
        <f>G12</f>
        <v>0</v>
      </c>
      <c r="N12" s="1"/>
      <c r="O12" s="1"/>
      <c r="P12" s="1">
        <f t="shared" ref="P12:Q14" si="13">D12</f>
        <v>0</v>
      </c>
      <c r="Q12" s="1">
        <f t="shared" si="13"/>
        <v>0</v>
      </c>
      <c r="R12" s="73">
        <f>L12</f>
        <v>0</v>
      </c>
      <c r="S12" s="73">
        <f>M12</f>
        <v>0</v>
      </c>
    </row>
    <row r="13" spans="1:19" x14ac:dyDescent="0.35">
      <c r="A13" s="72"/>
      <c r="B13" t="str">
        <f>PT!B13</f>
        <v>N. of trips per day</v>
      </c>
      <c r="C13" s="1"/>
      <c r="D13" s="1">
        <f>'Fine tuning'!D13</f>
        <v>-0.05</v>
      </c>
      <c r="E13" s="1">
        <f>'Fine tuning'!E13</f>
        <v>0</v>
      </c>
      <c r="F13" s="1">
        <f>'Fine tuning'!F13</f>
        <v>0.1111111111111111</v>
      </c>
      <c r="G13" s="1">
        <f>'Fine tuning'!G13</f>
        <v>0.1111111111111111</v>
      </c>
      <c r="H13" s="1"/>
      <c r="I13" s="1"/>
      <c r="J13" s="1">
        <f t="shared" si="1"/>
        <v>-0.05</v>
      </c>
      <c r="K13" s="1">
        <f t="shared" si="1"/>
        <v>0</v>
      </c>
      <c r="L13" s="73">
        <f>F13</f>
        <v>0.1111111111111111</v>
      </c>
      <c r="M13" s="73">
        <f>G13</f>
        <v>0.1111111111111111</v>
      </c>
      <c r="N13" s="1"/>
      <c r="O13" s="1"/>
      <c r="P13" s="1">
        <f t="shared" si="13"/>
        <v>-0.05</v>
      </c>
      <c r="Q13" s="1">
        <f t="shared" si="13"/>
        <v>0</v>
      </c>
      <c r="R13" s="73">
        <f>L13+2%</f>
        <v>0.13111111111111109</v>
      </c>
      <c r="S13" s="73">
        <f>M13+3%</f>
        <v>0.1411111111111111</v>
      </c>
    </row>
    <row r="14" spans="1:19" x14ac:dyDescent="0.35">
      <c r="B14" t="str">
        <f>PT!B14</f>
        <v>N of vehicles</v>
      </c>
      <c r="C14" s="1"/>
      <c r="D14" s="1">
        <f>'Fine tuning'!D14</f>
        <v>0</v>
      </c>
      <c r="E14" s="1">
        <f>'Fine tuning'!E14</f>
        <v>0</v>
      </c>
      <c r="F14" s="1">
        <f>'Fine tuning'!F14</f>
        <v>0</v>
      </c>
      <c r="G14" s="1">
        <f>'Fine tuning'!G14</f>
        <v>0</v>
      </c>
      <c r="H14" s="1"/>
      <c r="I14" s="1"/>
      <c r="J14" s="1">
        <f t="shared" si="1"/>
        <v>0</v>
      </c>
      <c r="K14" s="1">
        <f t="shared" si="1"/>
        <v>0</v>
      </c>
      <c r="L14" s="1">
        <f t="shared" ref="L14" si="14">F14</f>
        <v>0</v>
      </c>
      <c r="M14" s="1">
        <f t="shared" ref="M14" si="15">G14</f>
        <v>0</v>
      </c>
      <c r="N14" s="1"/>
      <c r="O14" s="1"/>
      <c r="P14" s="1">
        <f t="shared" si="13"/>
        <v>0</v>
      </c>
      <c r="Q14" s="1">
        <f t="shared" si="13"/>
        <v>0</v>
      </c>
      <c r="R14" s="1">
        <f t="shared" ref="R14" si="16">F14</f>
        <v>0</v>
      </c>
      <c r="S14" s="1">
        <f t="shared" ref="S14" si="17">G14</f>
        <v>0</v>
      </c>
    </row>
    <row r="15" spans="1:19" x14ac:dyDescent="0.35">
      <c r="B15" t="str">
        <f>PT!B15</f>
        <v>Average commercial speed</v>
      </c>
      <c r="C15" s="1"/>
      <c r="D15" s="1"/>
      <c r="E15" s="1"/>
      <c r="F15" s="1"/>
      <c r="G15" s="1"/>
      <c r="H15" s="1"/>
      <c r="I15" s="1"/>
      <c r="J15" s="1"/>
      <c r="K15" s="1"/>
      <c r="L15" s="1"/>
      <c r="M15" s="1"/>
      <c r="N15" s="1"/>
      <c r="O15" s="1"/>
      <c r="P15" s="1"/>
      <c r="Q15" s="1"/>
      <c r="R15" s="1"/>
      <c r="S15" s="1"/>
    </row>
    <row r="16" spans="1:19" x14ac:dyDescent="0.35">
      <c r="B16" t="str">
        <f>PT!B16</f>
        <v>V*Km per month</v>
      </c>
      <c r="C16" s="1"/>
      <c r="D16" s="38">
        <f>(1+D11)*(1+D13)-1</f>
        <v>-5.0000000000000044E-2</v>
      </c>
      <c r="E16" s="38">
        <f t="shared" ref="E16:G16" si="18">(1+E11)*(1+E13)-1</f>
        <v>0</v>
      </c>
      <c r="F16" s="38">
        <f t="shared" si="18"/>
        <v>0.22222222222222232</v>
      </c>
      <c r="G16" s="38">
        <f t="shared" si="18"/>
        <v>0.22222222222222232</v>
      </c>
      <c r="H16" s="39"/>
      <c r="I16" s="39"/>
      <c r="J16" s="38">
        <f t="shared" ref="J16:M16" si="19">(1+J11)*(1+J13)-1</f>
        <v>-5.0000000000000044E-2</v>
      </c>
      <c r="K16" s="38">
        <f t="shared" si="19"/>
        <v>0</v>
      </c>
      <c r="L16" s="38">
        <f t="shared" si="19"/>
        <v>-1.1111111111111072E-2</v>
      </c>
      <c r="M16" s="38">
        <f t="shared" si="19"/>
        <v>-2.2222222222222143E-2</v>
      </c>
      <c r="N16" s="39"/>
      <c r="O16" s="39"/>
      <c r="P16" s="38">
        <f>(1+P11)*(1+P13)-1</f>
        <v>-5.0000000000000044E-2</v>
      </c>
      <c r="Q16" s="38">
        <f t="shared" ref="Q16:R16" si="20">(1+Q11)*(1+Q13)-1</f>
        <v>0</v>
      </c>
      <c r="R16" s="38">
        <f t="shared" si="20"/>
        <v>0.25553333333333361</v>
      </c>
      <c r="S16" s="38">
        <f>(1+S11)*(1+S13)-1</f>
        <v>0.27804444444444476</v>
      </c>
    </row>
    <row r="17" spans="2:19" x14ac:dyDescent="0.35">
      <c r="B17" t="str">
        <f>PT!B17</f>
        <v>V*hrs per month</v>
      </c>
      <c r="C17" s="1"/>
      <c r="D17" s="39"/>
      <c r="E17" s="39"/>
      <c r="F17" s="39"/>
      <c r="G17" s="39"/>
      <c r="H17" s="39"/>
      <c r="I17" s="39"/>
      <c r="J17" s="1"/>
      <c r="K17" s="39"/>
      <c r="L17" s="39"/>
      <c r="M17" s="39"/>
      <c r="N17" s="39"/>
      <c r="O17" s="39"/>
      <c r="P17" s="39"/>
      <c r="Q17" s="39"/>
      <c r="R17" s="39"/>
      <c r="S17" s="39"/>
    </row>
    <row r="18" spans="2:19" x14ac:dyDescent="0.35">
      <c r="B18" t="str">
        <f>PT!B18</f>
        <v>Load factor</v>
      </c>
      <c r="C18" s="1"/>
      <c r="D18" s="38">
        <f>(D7-D16)*100/(100+D16)</f>
        <v>5.0025012506253172E-2</v>
      </c>
      <c r="E18" s="38">
        <f>(E7-E16)*100/(100+E16)</f>
        <v>0</v>
      </c>
      <c r="F18" s="38">
        <f>(F7-F16)*100/(100+F16)</f>
        <v>-0.22172949002217304</v>
      </c>
      <c r="G18" s="38">
        <f>(G7-G16)*100/(100+G16)</f>
        <v>-0.22172949002217304</v>
      </c>
      <c r="H18" s="39"/>
      <c r="I18" s="39"/>
      <c r="J18" s="38">
        <f>(J7-J16)*100/(100+J16)</f>
        <v>5.0025012506253172E-2</v>
      </c>
      <c r="K18" s="38">
        <f>(K7-K16)*100/(100+K16)</f>
        <v>0</v>
      </c>
      <c r="L18" s="38">
        <f>(L7-L16)*100/(100+L16)</f>
        <v>1.111234581620176E-2</v>
      </c>
      <c r="M18" s="38">
        <f>(M7-M16)*100/(100+M16)</f>
        <v>2.2227161591464692E-2</v>
      </c>
      <c r="N18" s="39"/>
      <c r="O18" s="39"/>
      <c r="P18" s="38">
        <f>(P7-P16)*100/(100+P16)</f>
        <v>5.0025012506253172E-2</v>
      </c>
      <c r="Q18" s="38">
        <f>(Q7-Q16)*100/(100+Q16)</f>
        <v>0</v>
      </c>
      <c r="R18" s="38">
        <f>(R7-R16)*100/(100+R16)</f>
        <v>-0.2548820247992965</v>
      </c>
      <c r="S18" s="38">
        <f>(S7-S16)*100/(100+S16)</f>
        <v>-0.27727350087933317</v>
      </c>
    </row>
    <row r="19" spans="2:19" x14ac:dyDescent="0.35">
      <c r="J19" s="1"/>
    </row>
    <row r="20" spans="2:19" s="3" customFormat="1" x14ac:dyDescent="0.35">
      <c r="B20" s="3" t="str">
        <f>PT!B20</f>
        <v>Costs</v>
      </c>
      <c r="J20" s="1"/>
    </row>
    <row r="21" spans="2:19" x14ac:dyDescent="0.35">
      <c r="B21" t="str">
        <f>PT!B21</f>
        <v>Operational costs of running 1 vehicle proportional to time (hourly)</v>
      </c>
      <c r="D21" s="1">
        <f>'Fine tuning'!D21</f>
        <v>0</v>
      </c>
      <c r="E21" s="1">
        <f>'Fine tuning'!E21</f>
        <v>-0.1</v>
      </c>
      <c r="F21" s="1">
        <f>'Fine tuning'!F21</f>
        <v>-0.1</v>
      </c>
      <c r="G21" s="1">
        <f>'Fine tuning'!G21</f>
        <v>-0.1</v>
      </c>
      <c r="J21" s="1">
        <f>D21</f>
        <v>0</v>
      </c>
      <c r="K21" s="74">
        <f>E21</f>
        <v>-0.1</v>
      </c>
      <c r="L21" s="74">
        <f t="shared" ref="L21:M25" si="21">F21</f>
        <v>-0.1</v>
      </c>
      <c r="M21" s="74">
        <f t="shared" si="21"/>
        <v>-0.1</v>
      </c>
      <c r="P21" s="1">
        <f>D21</f>
        <v>0</v>
      </c>
      <c r="Q21" s="74">
        <f>K21</f>
        <v>-0.1</v>
      </c>
      <c r="R21" s="74">
        <f t="shared" ref="R21" si="22">L21</f>
        <v>-0.1</v>
      </c>
      <c r="S21" s="74">
        <f t="shared" ref="S21" si="23">M21</f>
        <v>-0.1</v>
      </c>
    </row>
    <row r="22" spans="2:19" x14ac:dyDescent="0.35">
      <c r="B22" t="str">
        <f>PT!B22</f>
        <v>Operational costs of running 1 vehicle proportional to distance (km)</v>
      </c>
      <c r="D22" s="1">
        <f>'Fine tuning'!D22</f>
        <v>0</v>
      </c>
      <c r="E22" s="1">
        <f>'Fine tuning'!E22</f>
        <v>0</v>
      </c>
      <c r="F22" s="1">
        <f>'Fine tuning'!F22</f>
        <v>0</v>
      </c>
      <c r="G22" s="1">
        <f>'Fine tuning'!G22</f>
        <v>0</v>
      </c>
      <c r="J22" s="1">
        <f>D22</f>
        <v>0</v>
      </c>
      <c r="K22" s="1">
        <f t="shared" ref="K22:K25" si="24">E22</f>
        <v>0</v>
      </c>
      <c r="L22" s="1">
        <f t="shared" si="21"/>
        <v>0</v>
      </c>
      <c r="M22" s="1">
        <f t="shared" si="21"/>
        <v>0</v>
      </c>
      <c r="P22" s="1">
        <f t="shared" ref="P22:P25" si="25">D22</f>
        <v>0</v>
      </c>
      <c r="Q22" s="1">
        <f t="shared" ref="Q22:Q25" si="26">E22</f>
        <v>0</v>
      </c>
      <c r="R22" s="1">
        <f t="shared" ref="R22:R25" si="27">F22</f>
        <v>0</v>
      </c>
      <c r="S22" s="1">
        <f t="shared" ref="S22:S25" si="28">G22</f>
        <v>0</v>
      </c>
    </row>
    <row r="23" spans="2:19" x14ac:dyDescent="0.35">
      <c r="B23" t="str">
        <f>PT!B23</f>
        <v>Capital cost of 1 dedicated vehicle</v>
      </c>
      <c r="D23" s="1">
        <f>'Fine tuning'!D23</f>
        <v>0</v>
      </c>
      <c r="E23" s="1">
        <f>'Fine tuning'!E23</f>
        <v>0</v>
      </c>
      <c r="F23" s="1">
        <f>'Fine tuning'!F23</f>
        <v>0</v>
      </c>
      <c r="G23" s="1">
        <f>'Fine tuning'!G23</f>
        <v>0</v>
      </c>
      <c r="J23" s="1">
        <f t="shared" si="1"/>
        <v>0</v>
      </c>
      <c r="K23" s="1">
        <f t="shared" si="24"/>
        <v>0</v>
      </c>
      <c r="L23" s="1">
        <f t="shared" si="21"/>
        <v>0</v>
      </c>
      <c r="M23" s="1">
        <f t="shared" si="21"/>
        <v>0</v>
      </c>
      <c r="P23" s="1">
        <f t="shared" si="25"/>
        <v>0</v>
      </c>
      <c r="Q23" s="1">
        <f t="shared" si="26"/>
        <v>0</v>
      </c>
      <c r="R23" s="1">
        <f t="shared" si="27"/>
        <v>0</v>
      </c>
      <c r="S23" s="1">
        <f t="shared" si="28"/>
        <v>0</v>
      </c>
    </row>
    <row r="24" spans="2:19" x14ac:dyDescent="0.35">
      <c r="B24" t="str">
        <f>PT!B25</f>
        <v>Average trip fare</v>
      </c>
      <c r="D24" s="1">
        <f>'Fine tuning'!D24</f>
        <v>0</v>
      </c>
      <c r="E24" s="1">
        <f>'Fine tuning'!E24</f>
        <v>0</v>
      </c>
      <c r="F24" s="1">
        <f>'Fine tuning'!F24</f>
        <v>0</v>
      </c>
      <c r="G24" s="1">
        <f>'Fine tuning'!G24</f>
        <v>0</v>
      </c>
      <c r="J24" s="1">
        <f t="shared" si="1"/>
        <v>0</v>
      </c>
      <c r="K24" s="1">
        <f t="shared" si="24"/>
        <v>0</v>
      </c>
      <c r="L24" s="1">
        <f t="shared" si="21"/>
        <v>0</v>
      </c>
      <c r="M24" s="1">
        <f t="shared" si="21"/>
        <v>0</v>
      </c>
      <c r="P24" s="1">
        <f t="shared" si="25"/>
        <v>0</v>
      </c>
      <c r="Q24" s="1">
        <f t="shared" si="26"/>
        <v>0</v>
      </c>
      <c r="R24" s="1">
        <f t="shared" si="27"/>
        <v>0</v>
      </c>
      <c r="S24" s="1">
        <f t="shared" si="28"/>
        <v>0</v>
      </c>
    </row>
    <row r="25" spans="2:19" x14ac:dyDescent="0.35">
      <c r="B25" t="str">
        <f>PT!B26</f>
        <v>Depreciation period of dedicated vehicle</v>
      </c>
      <c r="D25" s="1">
        <f>'Fine tuning'!D25</f>
        <v>0</v>
      </c>
      <c r="E25" s="1">
        <f>'Fine tuning'!E25</f>
        <v>0</v>
      </c>
      <c r="F25" s="1">
        <f>'Fine tuning'!F25</f>
        <v>0</v>
      </c>
      <c r="G25" s="1">
        <f>'Fine tuning'!G25</f>
        <v>0</v>
      </c>
      <c r="J25" s="1">
        <f t="shared" si="1"/>
        <v>0</v>
      </c>
      <c r="K25" s="1">
        <f t="shared" si="24"/>
        <v>0</v>
      </c>
      <c r="L25" s="1">
        <f t="shared" si="21"/>
        <v>0</v>
      </c>
      <c r="M25" s="1">
        <f t="shared" si="21"/>
        <v>0</v>
      </c>
      <c r="P25" s="1">
        <f t="shared" si="25"/>
        <v>0</v>
      </c>
      <c r="Q25" s="1">
        <f t="shared" si="26"/>
        <v>0</v>
      </c>
      <c r="R25" s="1">
        <f t="shared" si="27"/>
        <v>0</v>
      </c>
      <c r="S25" s="1">
        <f t="shared" si="28"/>
        <v>0</v>
      </c>
    </row>
  </sheetData>
  <sheetProtection algorithmName="SHA-512" hashValue="Xe8h84zFJaPEaSNxs7+1ewkE7ftatjrvz+O90LiCQpemAP86SMcOnnP28s8gK5ndMgTILwO+bZ5EqjR9zuZ9IA==" saltValue="ZYGKqhFT3puObkJ64llAmw==" spinCount="100000" sheet="1" objects="1" scenarios="1"/>
  <phoneticPr fontId="6" type="noConversion"/>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BFB0DB-427E-46A6-9EF8-8D2607D75CC2}">
  <sheetPr>
    <tabColor rgb="FFFFC000"/>
  </sheetPr>
  <dimension ref="B1:J25"/>
  <sheetViews>
    <sheetView zoomScale="90" zoomScaleNormal="90" workbookViewId="0">
      <pane ySplit="1" topLeftCell="A2" activePane="bottomLeft" state="frozen"/>
      <selection pane="bottomLeft" activeCell="J3" sqref="J3"/>
    </sheetView>
  </sheetViews>
  <sheetFormatPr defaultRowHeight="14.5" x14ac:dyDescent="0.35"/>
  <cols>
    <col min="1" max="1" width="2.90625" style="86" customWidth="1"/>
    <col min="2" max="2" width="78.90625" style="86" customWidth="1"/>
    <col min="3" max="3" width="3.26953125" style="86" customWidth="1"/>
    <col min="4" max="6" width="8.7265625" style="78"/>
    <col min="7" max="7" width="9" style="78" bestFit="1" customWidth="1"/>
    <col min="8" max="8" width="8.7265625" style="86"/>
    <col min="9" max="9" width="9.453125" style="86" bestFit="1" customWidth="1"/>
    <col min="10" max="16384" width="8.7265625" style="86"/>
  </cols>
  <sheetData>
    <row r="1" spans="2:10" x14ac:dyDescent="0.35">
      <c r="B1" s="86" t="s">
        <v>131</v>
      </c>
    </row>
    <row r="2" spans="2:10" ht="15" thickBot="1" x14ac:dyDescent="0.4"/>
    <row r="3" spans="2:10" ht="15" thickBot="1" x14ac:dyDescent="0.4">
      <c r="D3" s="84" t="s">
        <v>44</v>
      </c>
      <c r="E3" s="84" t="s">
        <v>45</v>
      </c>
      <c r="F3" s="84" t="s">
        <v>46</v>
      </c>
      <c r="G3" s="84" t="s">
        <v>47</v>
      </c>
      <c r="I3" s="86" t="s">
        <v>159</v>
      </c>
      <c r="J3" s="147" t="s">
        <v>156</v>
      </c>
    </row>
    <row r="4" spans="2:10" ht="29" x14ac:dyDescent="0.35">
      <c r="B4" s="87" t="s">
        <v>148</v>
      </c>
      <c r="C4" s="88"/>
      <c r="D4" s="80"/>
      <c r="E4" s="80"/>
      <c r="F4" s="80"/>
      <c r="G4" s="80"/>
      <c r="H4" s="88"/>
    </row>
    <row r="5" spans="2:10" s="91" customFormat="1" x14ac:dyDescent="0.35">
      <c r="B5" s="89" t="s">
        <v>9</v>
      </c>
      <c r="C5" s="90"/>
      <c r="D5" s="166"/>
      <c r="E5" s="167"/>
      <c r="F5" s="167"/>
      <c r="G5" s="167"/>
      <c r="H5" s="88"/>
    </row>
    <row r="6" spans="2:10" x14ac:dyDescent="0.35">
      <c r="B6" s="89" t="s">
        <v>11</v>
      </c>
      <c r="C6" s="88"/>
      <c r="D6" s="167"/>
      <c r="E6" s="167"/>
      <c r="F6" s="167"/>
      <c r="G6" s="167"/>
      <c r="H6" s="88"/>
    </row>
    <row r="7" spans="2:10" hidden="1" x14ac:dyDescent="0.35">
      <c r="B7" s="89" t="s">
        <v>8</v>
      </c>
      <c r="C7" s="88"/>
      <c r="D7" s="85"/>
      <c r="E7" s="85"/>
      <c r="F7" s="85"/>
      <c r="G7" s="85"/>
      <c r="H7" s="88"/>
    </row>
    <row r="8" spans="2:10" hidden="1" x14ac:dyDescent="0.35">
      <c r="B8" s="89" t="s">
        <v>34</v>
      </c>
      <c r="C8" s="88"/>
      <c r="D8" s="85"/>
      <c r="E8" s="85"/>
      <c r="F8" s="85"/>
      <c r="G8" s="85"/>
      <c r="H8" s="88"/>
    </row>
    <row r="9" spans="2:10" x14ac:dyDescent="0.35">
      <c r="C9" s="88"/>
      <c r="D9" s="80"/>
      <c r="E9" s="80"/>
      <c r="F9" s="80"/>
      <c r="G9" s="80"/>
      <c r="H9" s="88"/>
    </row>
    <row r="10" spans="2:10" s="91" customFormat="1" ht="43.5" x14ac:dyDescent="0.35">
      <c r="B10" s="87" t="s">
        <v>149</v>
      </c>
      <c r="C10" s="90"/>
      <c r="D10" s="81"/>
      <c r="E10" s="81"/>
      <c r="F10" s="81"/>
      <c r="G10" s="81"/>
      <c r="H10" s="90"/>
    </row>
    <row r="11" spans="2:10" x14ac:dyDescent="0.35">
      <c r="B11" s="89" t="s">
        <v>21</v>
      </c>
      <c r="C11" s="88"/>
      <c r="D11" s="167"/>
      <c r="E11" s="167"/>
      <c r="F11" s="167">
        <v>0.1</v>
      </c>
      <c r="G11" s="167">
        <v>0.1</v>
      </c>
      <c r="H11" s="88"/>
    </row>
    <row r="12" spans="2:10" x14ac:dyDescent="0.35">
      <c r="B12" s="89" t="s">
        <v>17</v>
      </c>
      <c r="C12" s="88"/>
      <c r="D12" s="167"/>
      <c r="E12" s="167"/>
      <c r="F12" s="167"/>
      <c r="G12" s="167"/>
      <c r="H12" s="88"/>
    </row>
    <row r="13" spans="2:10" x14ac:dyDescent="0.35">
      <c r="B13" s="89" t="s">
        <v>15</v>
      </c>
      <c r="C13" s="88"/>
      <c r="D13" s="167">
        <v>-0.05</v>
      </c>
      <c r="E13" s="167"/>
      <c r="F13" s="168">
        <f>2/18</f>
        <v>0.1111111111111111</v>
      </c>
      <c r="G13" s="168">
        <f>2/18</f>
        <v>0.1111111111111111</v>
      </c>
      <c r="H13" s="88"/>
    </row>
    <row r="14" spans="2:10" x14ac:dyDescent="0.35">
      <c r="B14" s="89" t="s">
        <v>22</v>
      </c>
      <c r="C14" s="88"/>
      <c r="D14" s="167"/>
      <c r="E14" s="167"/>
      <c r="F14" s="167"/>
      <c r="G14" s="167"/>
      <c r="H14" s="88"/>
    </row>
    <row r="15" spans="2:10" x14ac:dyDescent="0.35">
      <c r="C15" s="88"/>
      <c r="D15" s="80"/>
      <c r="E15" s="80"/>
      <c r="F15" s="80"/>
      <c r="G15" s="80"/>
      <c r="H15" s="88"/>
    </row>
    <row r="16" spans="2:10" x14ac:dyDescent="0.35">
      <c r="C16" s="88"/>
      <c r="D16" s="82"/>
      <c r="E16" s="82"/>
      <c r="F16" s="82"/>
      <c r="G16" s="82"/>
      <c r="H16" s="92"/>
    </row>
    <row r="17" spans="2:8" x14ac:dyDescent="0.35">
      <c r="C17" s="88"/>
      <c r="D17" s="83"/>
      <c r="E17" s="83"/>
      <c r="F17" s="83"/>
      <c r="G17" s="83"/>
      <c r="H17" s="92"/>
    </row>
    <row r="18" spans="2:8" x14ac:dyDescent="0.35">
      <c r="C18" s="88"/>
      <c r="D18" s="82"/>
      <c r="E18" s="82"/>
      <c r="F18" s="82"/>
      <c r="G18" s="82"/>
      <c r="H18" s="92"/>
    </row>
    <row r="20" spans="2:8" s="91" customFormat="1" ht="29" x14ac:dyDescent="0.35">
      <c r="B20" s="87" t="s">
        <v>150</v>
      </c>
      <c r="D20" s="79"/>
      <c r="E20" s="79"/>
      <c r="F20" s="79"/>
      <c r="G20" s="79"/>
    </row>
    <row r="21" spans="2:8" x14ac:dyDescent="0.35">
      <c r="B21" s="89" t="s">
        <v>86</v>
      </c>
      <c r="D21" s="169"/>
      <c r="E21" s="170">
        <v>-0.1</v>
      </c>
      <c r="F21" s="170">
        <v>-0.1</v>
      </c>
      <c r="G21" s="170">
        <v>-0.1</v>
      </c>
    </row>
    <row r="22" spans="2:8" x14ac:dyDescent="0.35">
      <c r="B22" s="89" t="s">
        <v>87</v>
      </c>
      <c r="D22" s="169"/>
      <c r="E22" s="169"/>
      <c r="F22" s="169"/>
      <c r="G22" s="169"/>
    </row>
    <row r="23" spans="2:8" x14ac:dyDescent="0.35">
      <c r="B23" s="89" t="s">
        <v>74</v>
      </c>
      <c r="D23" s="169"/>
      <c r="E23" s="169"/>
      <c r="F23" s="169"/>
      <c r="G23" s="169"/>
    </row>
    <row r="24" spans="2:8" x14ac:dyDescent="0.35">
      <c r="B24" s="89" t="s">
        <v>75</v>
      </c>
      <c r="D24" s="169"/>
      <c r="E24" s="169"/>
      <c r="F24" s="170"/>
      <c r="G24" s="170"/>
    </row>
    <row r="25" spans="2:8" x14ac:dyDescent="0.35">
      <c r="B25" s="89" t="s">
        <v>76</v>
      </c>
      <c r="D25" s="169"/>
      <c r="E25" s="169"/>
      <c r="F25" s="169"/>
      <c r="G25" s="169"/>
    </row>
  </sheetData>
  <sheetProtection algorithmName="SHA-512" hashValue="YHVgb8Fwiv7mqqunWA4PUJEh6x9Kc992N8jtnFl/5x2j+730yw4QpyIg2ILxGsRL504U9fBDBz8sZ4bf3sc9EQ==" saltValue="g4MeyCb7qQnre7mLCGAgDQ==" spinCount="100000" sheet="1" objects="1" scenarios="1"/>
  <hyperlinks>
    <hyperlink ref="J3" location="Start!A1" display="Start" xr:uid="{48DEEDEA-751F-4E80-A870-BEDAC1B78BB9}"/>
  </hyperlinks>
  <pageMargins left="0.7" right="0.7" top="0.75" bottom="0.75" header="0.3" footer="0.3"/>
  <pageSetup paperSize="9" orientation="portrait" horizontalDpi="4294967293" verticalDpi="0" r:id="rId1"/>
  <ignoredErrors>
    <ignoredError sqref="F13:G13" unlockedFormula="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40A497-D96B-46B3-9C19-6A69CB2AA50E}">
  <dimension ref="B4:H9"/>
  <sheetViews>
    <sheetView workbookViewId="0">
      <selection activeCell="H5" sqref="H5:H9"/>
    </sheetView>
  </sheetViews>
  <sheetFormatPr defaultRowHeight="14.5" x14ac:dyDescent="0.35"/>
  <cols>
    <col min="4" max="4" width="26.7265625" bestFit="1" customWidth="1"/>
    <col min="6" max="6" width="25.26953125" bestFit="1" customWidth="1"/>
  </cols>
  <sheetData>
    <row r="4" spans="2:8" x14ac:dyDescent="0.35">
      <c r="B4" t="s">
        <v>0</v>
      </c>
      <c r="D4" t="s">
        <v>9</v>
      </c>
      <c r="F4" t="s">
        <v>133</v>
      </c>
      <c r="H4" t="s">
        <v>42</v>
      </c>
    </row>
    <row r="5" spans="2:8" x14ac:dyDescent="0.35">
      <c r="B5" t="s">
        <v>23</v>
      </c>
      <c r="D5" t="s">
        <v>114</v>
      </c>
      <c r="F5" t="s">
        <v>134</v>
      </c>
      <c r="H5" t="s">
        <v>40</v>
      </c>
    </row>
    <row r="6" spans="2:8" x14ac:dyDescent="0.35">
      <c r="B6" t="s">
        <v>24</v>
      </c>
      <c r="D6" t="s">
        <v>115</v>
      </c>
      <c r="F6" t="s">
        <v>135</v>
      </c>
      <c r="H6" t="s">
        <v>79</v>
      </c>
    </row>
    <row r="7" spans="2:8" x14ac:dyDescent="0.35">
      <c r="B7" t="s">
        <v>25</v>
      </c>
      <c r="D7" t="s">
        <v>113</v>
      </c>
      <c r="F7" t="s">
        <v>136</v>
      </c>
      <c r="H7" t="s">
        <v>80</v>
      </c>
    </row>
    <row r="8" spans="2:8" x14ac:dyDescent="0.35">
      <c r="H8" t="s">
        <v>81</v>
      </c>
    </row>
    <row r="9" spans="2:8" x14ac:dyDescent="0.35">
      <c r="H9" t="s">
        <v>82</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2908D3-A6BF-4454-988D-FAB4F907B83F}">
  <dimension ref="A1:R27"/>
  <sheetViews>
    <sheetView zoomScale="90" zoomScaleNormal="90" workbookViewId="0">
      <selection activeCell="A17" sqref="A17"/>
    </sheetView>
  </sheetViews>
  <sheetFormatPr defaultColWidth="11.54296875" defaultRowHeight="16" x14ac:dyDescent="0.4"/>
  <cols>
    <col min="1" max="11" width="13.26953125" style="4" customWidth="1"/>
    <col min="12" max="12" width="17.26953125" style="4" customWidth="1"/>
    <col min="13" max="13" width="56.453125" style="4" customWidth="1"/>
    <col min="14" max="14" width="17" style="4" bestFit="1" customWidth="1"/>
    <col min="15" max="16384" width="11.54296875" style="6"/>
  </cols>
  <sheetData>
    <row r="1" spans="1:18" x14ac:dyDescent="0.4">
      <c r="A1" s="203" t="s">
        <v>48</v>
      </c>
      <c r="B1" s="203"/>
      <c r="C1" s="203"/>
      <c r="E1" s="203" t="s">
        <v>49</v>
      </c>
      <c r="F1" s="203"/>
      <c r="G1" s="203"/>
      <c r="I1" s="203" t="s">
        <v>50</v>
      </c>
      <c r="J1" s="203"/>
      <c r="K1" s="203"/>
      <c r="M1" s="5" t="s">
        <v>51</v>
      </c>
      <c r="N1" s="5"/>
      <c r="P1" s="203" t="s">
        <v>52</v>
      </c>
      <c r="Q1" s="203"/>
      <c r="R1" s="203"/>
    </row>
    <row r="2" spans="1:18" x14ac:dyDescent="0.4">
      <c r="A2" s="7" t="s">
        <v>53</v>
      </c>
      <c r="B2" s="8" t="s">
        <v>54</v>
      </c>
      <c r="C2" s="9" t="s">
        <v>55</v>
      </c>
      <c r="E2" s="7" t="s">
        <v>53</v>
      </c>
      <c r="F2" s="8" t="s">
        <v>54</v>
      </c>
      <c r="G2" s="9" t="s">
        <v>55</v>
      </c>
      <c r="I2" s="7" t="s">
        <v>53</v>
      </c>
      <c r="J2" s="8" t="s">
        <v>54</v>
      </c>
      <c r="K2" s="9" t="s">
        <v>55</v>
      </c>
      <c r="L2" s="10"/>
      <c r="M2" s="4" t="s">
        <v>56</v>
      </c>
      <c r="N2" s="11">
        <v>5</v>
      </c>
      <c r="P2" s="7" t="s">
        <v>53</v>
      </c>
      <c r="Q2" s="8" t="s">
        <v>54</v>
      </c>
      <c r="R2" s="9" t="s">
        <v>55</v>
      </c>
    </row>
    <row r="3" spans="1:18" x14ac:dyDescent="0.4">
      <c r="A3" s="12">
        <v>0</v>
      </c>
      <c r="B3" s="11">
        <v>0</v>
      </c>
      <c r="C3" s="11">
        <f>B3</f>
        <v>0</v>
      </c>
      <c r="E3" s="12">
        <v>0</v>
      </c>
      <c r="F3" s="11">
        <v>0</v>
      </c>
      <c r="G3" s="11">
        <f>F3</f>
        <v>0</v>
      </c>
      <c r="I3" s="12">
        <v>0</v>
      </c>
      <c r="J3" s="11">
        <v>0</v>
      </c>
      <c r="K3" s="11">
        <f>J3</f>
        <v>0</v>
      </c>
      <c r="M3" s="4" t="s">
        <v>57</v>
      </c>
      <c r="N3" s="11">
        <v>7</v>
      </c>
      <c r="P3" s="12">
        <v>0</v>
      </c>
      <c r="Q3" s="11">
        <f>IF([1]Inputs!$B$9 = "Urban", B3, IF([1]Inputs!$B$9 = "Suburban", F3, IF([1]Inputs!$B$9 = "Rural",J3,"NA")))</f>
        <v>0</v>
      </c>
      <c r="R3" s="11">
        <f>Q3</f>
        <v>0</v>
      </c>
    </row>
    <row r="4" spans="1:18" x14ac:dyDescent="0.4">
      <c r="A4" s="12">
        <v>1</v>
      </c>
      <c r="B4" s="11">
        <v>11</v>
      </c>
      <c r="C4" s="11">
        <f t="shared" ref="C4:C24" si="0">B4+C3</f>
        <v>11</v>
      </c>
      <c r="E4" s="12">
        <v>1</v>
      </c>
      <c r="F4" s="11">
        <v>5</v>
      </c>
      <c r="G4" s="11">
        <f>F4+G3</f>
        <v>5</v>
      </c>
      <c r="I4" s="12">
        <v>1</v>
      </c>
      <c r="J4" s="11">
        <v>2</v>
      </c>
      <c r="K4" s="11">
        <f>J4+K3</f>
        <v>2</v>
      </c>
      <c r="M4" s="4" t="s">
        <v>58</v>
      </c>
      <c r="N4" s="11">
        <v>10</v>
      </c>
      <c r="P4" s="12">
        <v>1</v>
      </c>
      <c r="Q4" s="11">
        <f>IF([1]Inputs!$B$9 = "Urban", B4, IF([1]Inputs!$B$9 = "Suburban", F4, IF([1]Inputs!$B$9 = "Rural",J4,"NA")))</f>
        <v>2</v>
      </c>
      <c r="R4" s="11">
        <f>Q4+R3</f>
        <v>2</v>
      </c>
    </row>
    <row r="5" spans="1:18" x14ac:dyDescent="0.4">
      <c r="A5" s="12">
        <v>2</v>
      </c>
      <c r="B5" s="11">
        <v>15</v>
      </c>
      <c r="C5" s="11">
        <f t="shared" si="0"/>
        <v>26</v>
      </c>
      <c r="E5" s="12">
        <v>2</v>
      </c>
      <c r="F5" s="11">
        <v>7</v>
      </c>
      <c r="G5" s="11">
        <f t="shared" ref="G5:G24" si="1">F5+G4</f>
        <v>12</v>
      </c>
      <c r="I5" s="12">
        <v>2</v>
      </c>
      <c r="J5" s="11">
        <v>4</v>
      </c>
      <c r="K5" s="11">
        <f t="shared" ref="K5:K24" si="2">J5+K4</f>
        <v>6</v>
      </c>
      <c r="M5" s="13" t="s">
        <v>59</v>
      </c>
      <c r="N5" s="11">
        <f>IF([1]Inputs!B9 = "Urban", Model_TripDistanceDistributions!N2, IF([1]Inputs!B9 = "Suburban", N3, IF([1]Inputs!B9 = "Rural",N4,"NA")))</f>
        <v>10</v>
      </c>
      <c r="P5" s="12">
        <v>2</v>
      </c>
      <c r="Q5" s="11">
        <f>IF([1]Inputs!$B$9 = "Urban", B5, IF([1]Inputs!$B$9 = "Suburban", F5, IF([1]Inputs!$B$9 = "Rural",J5,"NA")))</f>
        <v>4</v>
      </c>
      <c r="R5" s="11">
        <f t="shared" ref="R5:R24" si="3">Q5+R4</f>
        <v>6</v>
      </c>
    </row>
    <row r="6" spans="1:18" x14ac:dyDescent="0.4">
      <c r="A6" s="12">
        <v>3</v>
      </c>
      <c r="B6" s="11">
        <v>14</v>
      </c>
      <c r="C6" s="11">
        <f t="shared" si="0"/>
        <v>40</v>
      </c>
      <c r="E6" s="12">
        <v>3</v>
      </c>
      <c r="F6" s="11">
        <v>9</v>
      </c>
      <c r="G6" s="11">
        <f t="shared" si="1"/>
        <v>21</v>
      </c>
      <c r="I6" s="12">
        <v>3</v>
      </c>
      <c r="J6" s="11">
        <v>6</v>
      </c>
      <c r="K6" s="11">
        <f t="shared" si="2"/>
        <v>12</v>
      </c>
      <c r="P6" s="12">
        <v>3</v>
      </c>
      <c r="Q6" s="11">
        <f>IF([1]Inputs!$B$9 = "Urban", B6, IF([1]Inputs!$B$9 = "Suburban", F6, IF([1]Inputs!$B$9 = "Rural",J6,"NA")))</f>
        <v>6</v>
      </c>
      <c r="R6" s="11">
        <f t="shared" si="3"/>
        <v>12</v>
      </c>
    </row>
    <row r="7" spans="1:18" x14ac:dyDescent="0.4">
      <c r="A7" s="12">
        <v>4</v>
      </c>
      <c r="B7" s="11">
        <v>11</v>
      </c>
      <c r="C7" s="11">
        <f t="shared" si="0"/>
        <v>51</v>
      </c>
      <c r="E7" s="12">
        <v>4</v>
      </c>
      <c r="F7" s="11">
        <v>10</v>
      </c>
      <c r="G7" s="11">
        <f t="shared" si="1"/>
        <v>31</v>
      </c>
      <c r="I7" s="12">
        <v>4</v>
      </c>
      <c r="J7" s="11">
        <v>7</v>
      </c>
      <c r="K7" s="11">
        <f t="shared" si="2"/>
        <v>19</v>
      </c>
      <c r="M7" s="5" t="s">
        <v>60</v>
      </c>
      <c r="N7" s="5"/>
      <c r="P7" s="12">
        <v>4</v>
      </c>
      <c r="Q7" s="11">
        <f>IF([1]Inputs!$B$9 = "Urban", B7, IF([1]Inputs!$B$9 = "Suburban", F7, IF([1]Inputs!$B$9 = "Rural",J7,"NA")))</f>
        <v>7</v>
      </c>
      <c r="R7" s="11">
        <f t="shared" si="3"/>
        <v>19</v>
      </c>
    </row>
    <row r="8" spans="1:18" x14ac:dyDescent="0.4">
      <c r="A8" s="12">
        <v>5</v>
      </c>
      <c r="B8" s="11">
        <v>8</v>
      </c>
      <c r="C8" s="11">
        <f t="shared" si="0"/>
        <v>59</v>
      </c>
      <c r="E8" s="12">
        <v>5</v>
      </c>
      <c r="F8" s="11">
        <v>10</v>
      </c>
      <c r="G8" s="11">
        <f t="shared" si="1"/>
        <v>41</v>
      </c>
      <c r="I8" s="12">
        <v>5</v>
      </c>
      <c r="J8" s="11">
        <v>9</v>
      </c>
      <c r="K8" s="11">
        <f t="shared" si="2"/>
        <v>28</v>
      </c>
      <c r="L8" s="4" t="s">
        <v>40</v>
      </c>
      <c r="M8" s="14" t="s">
        <v>61</v>
      </c>
      <c r="N8" s="11">
        <f>IF(PT!D5&gt;A24,100,VLOOKUP(PT!D5,Model_TripDistanceDistributions!A2:C24,3,FALSE))</f>
        <v>0</v>
      </c>
      <c r="P8" s="12">
        <v>5</v>
      </c>
      <c r="Q8" s="11">
        <f>IF([1]Inputs!$B$9 = "Urban", B8, IF([1]Inputs!$B$9 = "Suburban", F8, IF([1]Inputs!$B$9 = "Rural",J8,"NA")))</f>
        <v>9</v>
      </c>
      <c r="R8" s="11">
        <f t="shared" si="3"/>
        <v>28</v>
      </c>
    </row>
    <row r="9" spans="1:18" x14ac:dyDescent="0.4">
      <c r="A9" s="12">
        <v>6</v>
      </c>
      <c r="B9" s="11">
        <v>5.8</v>
      </c>
      <c r="C9" s="11">
        <f t="shared" si="0"/>
        <v>64.8</v>
      </c>
      <c r="E9" s="12">
        <v>6</v>
      </c>
      <c r="F9" s="11">
        <v>10</v>
      </c>
      <c r="G9" s="11">
        <f t="shared" si="1"/>
        <v>51</v>
      </c>
      <c r="I9" s="12">
        <v>6</v>
      </c>
      <c r="J9" s="11">
        <v>10</v>
      </c>
      <c r="K9" s="11">
        <f t="shared" si="2"/>
        <v>38</v>
      </c>
      <c r="L9" s="4" t="s">
        <v>40</v>
      </c>
      <c r="M9" s="14" t="s">
        <v>62</v>
      </c>
      <c r="N9" s="11">
        <f>IF(PT!D5&gt;E24,100,VLOOKUP(PT!D5,Model_TripDistanceDistributions!E2:G24,3,FALSE))</f>
        <v>0</v>
      </c>
      <c r="P9" s="12">
        <v>6</v>
      </c>
      <c r="Q9" s="11">
        <f>IF([1]Inputs!$B$9 = "Urban", B9, IF([1]Inputs!$B$9 = "Suburban", F9, IF([1]Inputs!$B$9 = "Rural",J9,"NA")))</f>
        <v>10</v>
      </c>
      <c r="R9" s="11">
        <f t="shared" si="3"/>
        <v>38</v>
      </c>
    </row>
    <row r="10" spans="1:18" x14ac:dyDescent="0.4">
      <c r="A10" s="12">
        <v>7</v>
      </c>
      <c r="B10" s="11">
        <v>4.4000000000000004</v>
      </c>
      <c r="C10" s="11">
        <f t="shared" si="0"/>
        <v>69.2</v>
      </c>
      <c r="E10" s="12">
        <v>7</v>
      </c>
      <c r="F10" s="11">
        <v>9</v>
      </c>
      <c r="G10" s="11">
        <f t="shared" si="1"/>
        <v>60</v>
      </c>
      <c r="I10" s="12">
        <v>7</v>
      </c>
      <c r="J10" s="11">
        <v>9.5</v>
      </c>
      <c r="K10" s="11">
        <f t="shared" si="2"/>
        <v>47.5</v>
      </c>
      <c r="L10" s="4" t="s">
        <v>40</v>
      </c>
      <c r="M10" s="14" t="s">
        <v>63</v>
      </c>
      <c r="N10" s="11">
        <f>IF(PT!D5&gt;I24,100,VLOOKUP(PT!D5,Model_TripDistanceDistributions!I2:K24,3,FALSE))</f>
        <v>0</v>
      </c>
      <c r="P10" s="12">
        <v>7</v>
      </c>
      <c r="Q10" s="11">
        <f>IF([1]Inputs!$B$9 = "Urban", B10, IF([1]Inputs!$B$9 = "Suburban", F10, IF([1]Inputs!$B$9 = "Rural",J10,"NA")))</f>
        <v>9.5</v>
      </c>
      <c r="R10" s="11">
        <f t="shared" si="3"/>
        <v>47.5</v>
      </c>
    </row>
    <row r="11" spans="1:18" x14ac:dyDescent="0.4">
      <c r="A11" s="12">
        <v>8</v>
      </c>
      <c r="B11" s="11">
        <v>3.6</v>
      </c>
      <c r="C11" s="11">
        <f t="shared" si="0"/>
        <v>72.8</v>
      </c>
      <c r="E11" s="12">
        <v>8</v>
      </c>
      <c r="F11" s="11">
        <v>8</v>
      </c>
      <c r="G11" s="11">
        <f t="shared" si="1"/>
        <v>68</v>
      </c>
      <c r="I11" s="12">
        <v>8</v>
      </c>
      <c r="J11" s="11">
        <v>8.1999999999999993</v>
      </c>
      <c r="K11" s="11">
        <f t="shared" si="2"/>
        <v>55.7</v>
      </c>
      <c r="L11" s="4" t="s">
        <v>44</v>
      </c>
      <c r="M11" s="14" t="s">
        <v>61</v>
      </c>
      <c r="N11" s="11"/>
      <c r="P11" s="12">
        <v>8</v>
      </c>
      <c r="Q11" s="11">
        <f>IF([1]Inputs!$B$9 = "Urban", B11, IF([1]Inputs!$B$9 = "Suburban", F11, IF([1]Inputs!$B$9 = "Rural",J11,"NA")))</f>
        <v>8.1999999999999993</v>
      </c>
      <c r="R11" s="11">
        <f t="shared" si="3"/>
        <v>55.7</v>
      </c>
    </row>
    <row r="12" spans="1:18" x14ac:dyDescent="0.4">
      <c r="A12" s="12">
        <v>9</v>
      </c>
      <c r="B12" s="11">
        <v>3.2</v>
      </c>
      <c r="C12" s="11">
        <f t="shared" si="0"/>
        <v>76</v>
      </c>
      <c r="E12" s="12">
        <v>9</v>
      </c>
      <c r="F12" s="11">
        <v>5</v>
      </c>
      <c r="G12" s="11">
        <f t="shared" si="1"/>
        <v>73</v>
      </c>
      <c r="I12" s="12">
        <v>9</v>
      </c>
      <c r="J12" s="11">
        <v>7.1</v>
      </c>
      <c r="K12" s="11">
        <f t="shared" si="2"/>
        <v>62.800000000000004</v>
      </c>
      <c r="L12" s="4" t="s">
        <v>44</v>
      </c>
      <c r="M12" s="14" t="s">
        <v>62</v>
      </c>
      <c r="N12" s="11"/>
      <c r="P12" s="12">
        <v>9</v>
      </c>
      <c r="Q12" s="11">
        <f>IF([1]Inputs!$B$9 = "Urban", B12, IF([1]Inputs!$B$9 = "Suburban", F12, IF([1]Inputs!$B$9 = "Rural",J12,"NA")))</f>
        <v>7.1</v>
      </c>
      <c r="R12" s="11">
        <f t="shared" si="3"/>
        <v>62.800000000000004</v>
      </c>
    </row>
    <row r="13" spans="1:18" x14ac:dyDescent="0.4">
      <c r="A13" s="12">
        <v>10</v>
      </c>
      <c r="B13" s="11">
        <v>2.9</v>
      </c>
      <c r="C13" s="11">
        <f t="shared" si="0"/>
        <v>78.900000000000006</v>
      </c>
      <c r="E13" s="12">
        <v>10</v>
      </c>
      <c r="F13" s="11">
        <v>4</v>
      </c>
      <c r="G13" s="11">
        <f t="shared" si="1"/>
        <v>77</v>
      </c>
      <c r="I13" s="12">
        <v>10</v>
      </c>
      <c r="J13" s="11">
        <v>5.9</v>
      </c>
      <c r="K13" s="11">
        <f t="shared" si="2"/>
        <v>68.7</v>
      </c>
      <c r="L13" s="4" t="s">
        <v>44</v>
      </c>
      <c r="M13" s="14" t="s">
        <v>63</v>
      </c>
      <c r="N13" s="11"/>
      <c r="P13" s="12">
        <v>10</v>
      </c>
      <c r="Q13" s="11">
        <f>IF([1]Inputs!$B$9 = "Urban", B13, IF([1]Inputs!$B$9 = "Suburban", F13, IF([1]Inputs!$B$9 = "Rural",J13,"NA")))</f>
        <v>5.9</v>
      </c>
      <c r="R13" s="11">
        <f t="shared" si="3"/>
        <v>68.7</v>
      </c>
    </row>
    <row r="14" spans="1:18" x14ac:dyDescent="0.4">
      <c r="A14" s="12">
        <v>11</v>
      </c>
      <c r="B14" s="11">
        <v>2.5</v>
      </c>
      <c r="C14" s="11">
        <f t="shared" si="0"/>
        <v>81.400000000000006</v>
      </c>
      <c r="E14" s="12">
        <v>11</v>
      </c>
      <c r="F14" s="11">
        <v>3</v>
      </c>
      <c r="G14" s="11">
        <f t="shared" si="1"/>
        <v>80</v>
      </c>
      <c r="I14" s="12">
        <v>11</v>
      </c>
      <c r="J14" s="11">
        <v>5</v>
      </c>
      <c r="K14" s="11">
        <f t="shared" si="2"/>
        <v>73.7</v>
      </c>
      <c r="P14" s="12">
        <v>11</v>
      </c>
      <c r="Q14" s="11">
        <f>IF([1]Inputs!$B$9 = "Urban", B14, IF([1]Inputs!$B$9 = "Suburban", F14, IF([1]Inputs!$B$9 = "Rural",J14,"NA")))</f>
        <v>5</v>
      </c>
      <c r="R14" s="11">
        <f t="shared" si="3"/>
        <v>73.7</v>
      </c>
    </row>
    <row r="15" spans="1:18" x14ac:dyDescent="0.4">
      <c r="A15" s="12">
        <v>12</v>
      </c>
      <c r="B15" s="11">
        <v>2.2000000000000002</v>
      </c>
      <c r="C15" s="11">
        <f t="shared" si="0"/>
        <v>83.600000000000009</v>
      </c>
      <c r="E15" s="12">
        <v>12</v>
      </c>
      <c r="F15" s="11">
        <v>2.6</v>
      </c>
      <c r="G15" s="11">
        <f t="shared" si="1"/>
        <v>82.6</v>
      </c>
      <c r="I15" s="12">
        <v>12</v>
      </c>
      <c r="J15" s="11">
        <v>4.2</v>
      </c>
      <c r="K15" s="11">
        <f t="shared" si="2"/>
        <v>77.900000000000006</v>
      </c>
      <c r="P15" s="12">
        <v>12</v>
      </c>
      <c r="Q15" s="11">
        <f>IF([1]Inputs!$B$9 = "Urban", B15, IF([1]Inputs!$B$9 = "Suburban", F15, IF([1]Inputs!$B$9 = "Rural",J15,"NA")))</f>
        <v>4.2</v>
      </c>
      <c r="R15" s="11">
        <f t="shared" si="3"/>
        <v>77.900000000000006</v>
      </c>
    </row>
    <row r="16" spans="1:18" x14ac:dyDescent="0.4">
      <c r="A16" s="12">
        <v>13</v>
      </c>
      <c r="B16" s="11">
        <v>2</v>
      </c>
      <c r="C16" s="11">
        <f t="shared" si="0"/>
        <v>85.600000000000009</v>
      </c>
      <c r="E16" s="12">
        <v>13</v>
      </c>
      <c r="F16" s="11">
        <v>2</v>
      </c>
      <c r="G16" s="11">
        <f t="shared" si="1"/>
        <v>84.6</v>
      </c>
      <c r="I16" s="12">
        <v>13</v>
      </c>
      <c r="J16" s="11">
        <v>3.1</v>
      </c>
      <c r="K16" s="11">
        <f t="shared" si="2"/>
        <v>81</v>
      </c>
      <c r="P16" s="12">
        <v>13</v>
      </c>
      <c r="Q16" s="11">
        <f>IF([1]Inputs!$B$9 = "Urban", B16, IF([1]Inputs!$B$9 = "Suburban", F16, IF([1]Inputs!$B$9 = "Rural",J16,"NA")))</f>
        <v>3.1</v>
      </c>
      <c r="R16" s="11">
        <f t="shared" si="3"/>
        <v>81</v>
      </c>
    </row>
    <row r="17" spans="1:18" x14ac:dyDescent="0.4">
      <c r="A17" s="12">
        <v>14</v>
      </c>
      <c r="B17" s="11">
        <v>1.8</v>
      </c>
      <c r="C17" s="11">
        <f t="shared" si="0"/>
        <v>87.4</v>
      </c>
      <c r="E17" s="12">
        <v>14</v>
      </c>
      <c r="F17" s="11">
        <v>1.8</v>
      </c>
      <c r="G17" s="11">
        <f t="shared" si="1"/>
        <v>86.399999999999991</v>
      </c>
      <c r="I17" s="12">
        <v>14</v>
      </c>
      <c r="J17" s="11">
        <v>2.2000000000000002</v>
      </c>
      <c r="K17" s="11">
        <f t="shared" si="2"/>
        <v>83.2</v>
      </c>
      <c r="P17" s="12">
        <v>14</v>
      </c>
      <c r="Q17" s="11">
        <f>IF([1]Inputs!$B$9 = "Urban", B17, IF([1]Inputs!$B$9 = "Suburban", F17, IF([1]Inputs!$B$9 = "Rural",J17,"NA")))</f>
        <v>2.2000000000000002</v>
      </c>
      <c r="R17" s="11">
        <f t="shared" si="3"/>
        <v>83.2</v>
      </c>
    </row>
    <row r="18" spans="1:18" x14ac:dyDescent="0.4">
      <c r="A18" s="12">
        <v>15</v>
      </c>
      <c r="B18" s="11">
        <v>1.6</v>
      </c>
      <c r="C18" s="11">
        <f t="shared" si="0"/>
        <v>89</v>
      </c>
      <c r="E18" s="12">
        <v>15</v>
      </c>
      <c r="F18" s="11">
        <v>1.7</v>
      </c>
      <c r="G18" s="11">
        <f t="shared" si="1"/>
        <v>88.1</v>
      </c>
      <c r="I18" s="12">
        <v>15</v>
      </c>
      <c r="J18" s="11">
        <v>2</v>
      </c>
      <c r="K18" s="11">
        <f t="shared" si="2"/>
        <v>85.2</v>
      </c>
      <c r="P18" s="12">
        <v>15</v>
      </c>
      <c r="Q18" s="11">
        <f>IF([1]Inputs!$B$9 = "Urban", B18, IF([1]Inputs!$B$9 = "Suburban", F18, IF([1]Inputs!$B$9 = "Rural",J18,"NA")))</f>
        <v>2</v>
      </c>
      <c r="R18" s="11">
        <f t="shared" si="3"/>
        <v>85.2</v>
      </c>
    </row>
    <row r="19" spans="1:18" x14ac:dyDescent="0.4">
      <c r="A19" s="12">
        <v>16</v>
      </c>
      <c r="B19" s="11">
        <v>1.4</v>
      </c>
      <c r="C19" s="11">
        <f t="shared" si="0"/>
        <v>90.4</v>
      </c>
      <c r="E19" s="12">
        <v>16</v>
      </c>
      <c r="F19" s="11">
        <v>1.6</v>
      </c>
      <c r="G19" s="11">
        <f t="shared" si="1"/>
        <v>89.699999999999989</v>
      </c>
      <c r="I19" s="12">
        <v>16</v>
      </c>
      <c r="J19" s="11">
        <v>1.8</v>
      </c>
      <c r="K19" s="11">
        <f t="shared" si="2"/>
        <v>87</v>
      </c>
      <c r="P19" s="12">
        <v>16</v>
      </c>
      <c r="Q19" s="11">
        <f>IF([1]Inputs!$B$9 = "Urban", B19, IF([1]Inputs!$B$9 = "Suburban", F19, IF([1]Inputs!$B$9 = "Rural",J19,"NA")))</f>
        <v>1.8</v>
      </c>
      <c r="R19" s="11">
        <f t="shared" si="3"/>
        <v>87</v>
      </c>
    </row>
    <row r="20" spans="1:18" x14ac:dyDescent="0.4">
      <c r="A20" s="12">
        <v>17</v>
      </c>
      <c r="B20" s="11">
        <v>1.3</v>
      </c>
      <c r="C20" s="11">
        <f t="shared" si="0"/>
        <v>91.7</v>
      </c>
      <c r="E20" s="12">
        <v>17</v>
      </c>
      <c r="F20" s="11">
        <v>1.5</v>
      </c>
      <c r="G20" s="11">
        <f t="shared" si="1"/>
        <v>91.199999999999989</v>
      </c>
      <c r="I20" s="12">
        <v>17</v>
      </c>
      <c r="J20" s="11">
        <v>1.7</v>
      </c>
      <c r="K20" s="11">
        <f t="shared" si="2"/>
        <v>88.7</v>
      </c>
      <c r="P20" s="12">
        <v>17</v>
      </c>
      <c r="Q20" s="11">
        <f>IF([1]Inputs!$B$9 = "Urban", B20, IF([1]Inputs!$B$9 = "Suburban", F20, IF([1]Inputs!$B$9 = "Rural",J20,"NA")))</f>
        <v>1.7</v>
      </c>
      <c r="R20" s="11">
        <f t="shared" si="3"/>
        <v>88.7</v>
      </c>
    </row>
    <row r="21" spans="1:18" x14ac:dyDescent="0.4">
      <c r="A21" s="12">
        <v>18</v>
      </c>
      <c r="B21" s="11">
        <v>1.2</v>
      </c>
      <c r="C21" s="11">
        <f t="shared" si="0"/>
        <v>92.9</v>
      </c>
      <c r="E21" s="12">
        <v>18</v>
      </c>
      <c r="F21" s="11">
        <v>1.4</v>
      </c>
      <c r="G21" s="11">
        <f t="shared" si="1"/>
        <v>92.6</v>
      </c>
      <c r="I21" s="12">
        <v>18</v>
      </c>
      <c r="J21" s="11">
        <v>1.6</v>
      </c>
      <c r="K21" s="11">
        <f t="shared" si="2"/>
        <v>90.3</v>
      </c>
      <c r="P21" s="12">
        <v>18</v>
      </c>
      <c r="Q21" s="11">
        <f>IF([1]Inputs!$B$9 = "Urban", B21, IF([1]Inputs!$B$9 = "Suburban", F21, IF([1]Inputs!$B$9 = "Rural",J21,"NA")))</f>
        <v>1.6</v>
      </c>
      <c r="R21" s="11">
        <f t="shared" si="3"/>
        <v>90.3</v>
      </c>
    </row>
    <row r="22" spans="1:18" x14ac:dyDescent="0.4">
      <c r="A22" s="12">
        <v>19</v>
      </c>
      <c r="B22" s="11">
        <v>1.1000000000000001</v>
      </c>
      <c r="C22" s="11">
        <f t="shared" si="0"/>
        <v>94</v>
      </c>
      <c r="E22" s="12">
        <v>19</v>
      </c>
      <c r="F22" s="11">
        <v>1.1000000000000001</v>
      </c>
      <c r="G22" s="11">
        <f t="shared" si="1"/>
        <v>93.699999999999989</v>
      </c>
      <c r="I22" s="12">
        <v>19</v>
      </c>
      <c r="J22" s="11">
        <v>1.5</v>
      </c>
      <c r="K22" s="11">
        <f t="shared" si="2"/>
        <v>91.8</v>
      </c>
      <c r="P22" s="12">
        <v>19</v>
      </c>
      <c r="Q22" s="11">
        <f>IF([1]Inputs!$B$9 = "Urban", B22, IF([1]Inputs!$B$9 = "Suburban", F22, IF([1]Inputs!$B$9 = "Rural",J22,"NA")))</f>
        <v>1.5</v>
      </c>
      <c r="R22" s="11">
        <f t="shared" si="3"/>
        <v>91.8</v>
      </c>
    </row>
    <row r="23" spans="1:18" x14ac:dyDescent="0.4">
      <c r="A23" s="12">
        <v>20</v>
      </c>
      <c r="B23" s="11">
        <v>1</v>
      </c>
      <c r="C23" s="11">
        <f t="shared" si="0"/>
        <v>95</v>
      </c>
      <c r="E23" s="12">
        <v>20</v>
      </c>
      <c r="F23" s="11">
        <v>1</v>
      </c>
      <c r="G23" s="11">
        <f t="shared" si="1"/>
        <v>94.699999999999989</v>
      </c>
      <c r="I23" s="12">
        <v>20</v>
      </c>
      <c r="J23" s="11">
        <v>1.4</v>
      </c>
      <c r="K23" s="11">
        <f t="shared" si="2"/>
        <v>93.2</v>
      </c>
      <c r="P23" s="12">
        <v>20</v>
      </c>
      <c r="Q23" s="11">
        <f>IF([1]Inputs!$B$9 = "Urban", B23, IF([1]Inputs!$B$9 = "Suburban", F23, IF([1]Inputs!$B$9 = "Rural",J23,"NA")))</f>
        <v>1.4</v>
      </c>
      <c r="R23" s="11">
        <f t="shared" si="3"/>
        <v>93.2</v>
      </c>
    </row>
    <row r="24" spans="1:18" x14ac:dyDescent="0.4">
      <c r="A24" s="12">
        <v>21</v>
      </c>
      <c r="B24" s="11">
        <v>5</v>
      </c>
      <c r="C24" s="11">
        <f t="shared" si="0"/>
        <v>100</v>
      </c>
      <c r="E24" s="12">
        <v>21</v>
      </c>
      <c r="F24" s="11">
        <v>5.3</v>
      </c>
      <c r="G24" s="11">
        <f t="shared" si="1"/>
        <v>99.999999999999986</v>
      </c>
      <c r="I24" s="12">
        <v>21</v>
      </c>
      <c r="J24" s="11">
        <v>6.8</v>
      </c>
      <c r="K24" s="11">
        <f t="shared" si="2"/>
        <v>100</v>
      </c>
      <c r="P24" s="12">
        <v>21</v>
      </c>
      <c r="Q24" s="11">
        <f>IF([1]Inputs!$B$9 = "Urban", B24, IF([1]Inputs!$B$9 = "Suburban", F24, IF([1]Inputs!$B$9 = "Rural",J24,"NA")))</f>
        <v>6.8</v>
      </c>
      <c r="R24" s="11">
        <f t="shared" si="3"/>
        <v>100</v>
      </c>
    </row>
    <row r="26" spans="1:18" x14ac:dyDescent="0.4">
      <c r="A26" s="5" t="s">
        <v>64</v>
      </c>
      <c r="B26" s="15"/>
      <c r="C26" s="5"/>
      <c r="D26" s="15"/>
      <c r="E26" s="15"/>
      <c r="F26" s="15"/>
      <c r="G26" s="15"/>
      <c r="H26" s="15"/>
      <c r="I26" s="15"/>
    </row>
    <row r="27" spans="1:18" x14ac:dyDescent="0.4">
      <c r="A27" s="4" t="s">
        <v>65</v>
      </c>
      <c r="C27" s="16"/>
    </row>
  </sheetData>
  <mergeCells count="4">
    <mergeCell ref="A1:C1"/>
    <mergeCell ref="E1:G1"/>
    <mergeCell ref="I1:K1"/>
    <mergeCell ref="P1:R1"/>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59103C-607A-429C-8478-26D5F9C80D5F}">
  <dimension ref="B2:C14"/>
  <sheetViews>
    <sheetView zoomScale="90" zoomScaleNormal="90" workbookViewId="0">
      <pane ySplit="2" topLeftCell="A7" activePane="bottomLeft" state="frozen"/>
      <selection pane="bottomLeft" activeCell="C12" sqref="C12"/>
    </sheetView>
  </sheetViews>
  <sheetFormatPr defaultRowHeight="14.5" x14ac:dyDescent="0.35"/>
  <cols>
    <col min="1" max="1" width="8.7265625" style="86"/>
    <col min="2" max="2" width="29.54296875" style="86" bestFit="1" customWidth="1"/>
    <col min="3" max="3" width="146.26953125" style="86" bestFit="1" customWidth="1"/>
    <col min="4" max="16384" width="8.7265625" style="86"/>
  </cols>
  <sheetData>
    <row r="2" spans="2:3" ht="32.5" x14ac:dyDescent="0.35">
      <c r="B2" s="156" t="s">
        <v>183</v>
      </c>
    </row>
    <row r="4" spans="2:3" x14ac:dyDescent="0.35">
      <c r="B4" s="160" t="s">
        <v>165</v>
      </c>
      <c r="C4" s="161"/>
    </row>
    <row r="5" spans="2:3" x14ac:dyDescent="0.35">
      <c r="B5" s="157" t="s">
        <v>166</v>
      </c>
      <c r="C5" s="86" t="s">
        <v>167</v>
      </c>
    </row>
    <row r="6" spans="2:3" x14ac:dyDescent="0.35">
      <c r="B6" s="157" t="s">
        <v>79</v>
      </c>
      <c r="C6" s="86" t="s">
        <v>168</v>
      </c>
    </row>
    <row r="7" spans="2:3" x14ac:dyDescent="0.35">
      <c r="B7" s="157" t="s">
        <v>80</v>
      </c>
      <c r="C7" s="86" t="s">
        <v>169</v>
      </c>
    </row>
    <row r="8" spans="2:3" x14ac:dyDescent="0.35">
      <c r="B8" s="157" t="s">
        <v>81</v>
      </c>
      <c r="C8" s="86" t="s">
        <v>170</v>
      </c>
    </row>
    <row r="9" spans="2:3" x14ac:dyDescent="0.35">
      <c r="B9" s="157" t="s">
        <v>82</v>
      </c>
      <c r="C9" s="86" t="s">
        <v>171</v>
      </c>
    </row>
    <row r="11" spans="2:3" x14ac:dyDescent="0.35">
      <c r="B11" s="160" t="s">
        <v>96</v>
      </c>
      <c r="C11" s="161"/>
    </row>
    <row r="12" spans="2:3" ht="58" x14ac:dyDescent="0.35">
      <c r="B12" s="157" t="s">
        <v>68</v>
      </c>
      <c r="C12" s="152" t="s">
        <v>191</v>
      </c>
    </row>
    <row r="13" spans="2:3" ht="58" x14ac:dyDescent="0.35">
      <c r="B13" s="157" t="s">
        <v>69</v>
      </c>
      <c r="C13" s="152" t="s">
        <v>186</v>
      </c>
    </row>
    <row r="14" spans="2:3" ht="58" x14ac:dyDescent="0.35">
      <c r="B14" s="157" t="s">
        <v>70</v>
      </c>
      <c r="C14" s="152" t="s">
        <v>187</v>
      </c>
    </row>
  </sheetData>
  <sheetProtection algorithmName="SHA-512" hashValue="kIkHNhvONA5+cqdNORzyC795saT+0VvDWTYH4/hwrSGA/Y+5RoQouKcH3Zc58Qz3wi3vZYAtFxGGQzyuY2zVhw==" saltValue="QD5mojdvZ5T4ZvfgrkGktg==" spinCount="100000" sheet="1" objects="1" scenarios="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DDAE46-FDC7-492F-A652-A7EFA69145CA}">
  <sheetPr>
    <tabColor rgb="FF0070C0"/>
  </sheetPr>
  <dimension ref="B1:F65"/>
  <sheetViews>
    <sheetView zoomScale="70" zoomScaleNormal="70" workbookViewId="0">
      <selection activeCell="B19" sqref="B19"/>
    </sheetView>
  </sheetViews>
  <sheetFormatPr defaultColWidth="8.7265625" defaultRowHeight="14.5" x14ac:dyDescent="0.35"/>
  <cols>
    <col min="1" max="1" width="8.54296875" style="60" customWidth="1"/>
    <col min="2" max="2" width="47.1796875" style="60" bestFit="1" customWidth="1"/>
    <col min="3" max="3" width="12.81640625" style="60" bestFit="1" customWidth="1"/>
    <col min="4" max="4" width="29.81640625" style="60" bestFit="1" customWidth="1"/>
    <col min="5" max="5" width="68" style="60" customWidth="1"/>
    <col min="6" max="16384" width="8.7265625" style="60"/>
  </cols>
  <sheetData>
    <row r="1" spans="2:6" x14ac:dyDescent="0.35">
      <c r="B1" s="18"/>
      <c r="C1" s="18"/>
      <c r="D1" s="18"/>
    </row>
    <row r="2" spans="2:6" x14ac:dyDescent="0.35">
      <c r="B2" s="158" t="s">
        <v>27</v>
      </c>
      <c r="C2" s="17"/>
      <c r="D2" s="17"/>
    </row>
    <row r="4" spans="2:6" x14ac:dyDescent="0.35">
      <c r="B4" s="61" t="s">
        <v>26</v>
      </c>
    </row>
    <row r="5" spans="2:6" x14ac:dyDescent="0.35">
      <c r="B5" s="19" t="s">
        <v>0</v>
      </c>
      <c r="C5" s="19" t="s">
        <v>4</v>
      </c>
      <c r="D5" s="163" t="s">
        <v>25</v>
      </c>
      <c r="E5" s="62" t="s">
        <v>193</v>
      </c>
    </row>
    <row r="6" spans="2:6" x14ac:dyDescent="0.35">
      <c r="B6" s="19" t="s">
        <v>1</v>
      </c>
      <c r="C6" s="19" t="s">
        <v>3</v>
      </c>
      <c r="D6" s="164"/>
      <c r="E6" s="60" t="s">
        <v>194</v>
      </c>
    </row>
    <row r="7" spans="2:6" x14ac:dyDescent="0.35">
      <c r="B7" s="19" t="s">
        <v>5</v>
      </c>
      <c r="C7" s="19" t="s">
        <v>3</v>
      </c>
      <c r="D7" s="54"/>
      <c r="E7" s="171" t="s">
        <v>196</v>
      </c>
      <c r="F7" s="154"/>
    </row>
    <row r="8" spans="2:6" x14ac:dyDescent="0.35">
      <c r="E8" s="154" t="s">
        <v>195</v>
      </c>
    </row>
    <row r="9" spans="2:6" x14ac:dyDescent="0.35">
      <c r="B9" s="61" t="s">
        <v>28</v>
      </c>
    </row>
    <row r="10" spans="2:6" x14ac:dyDescent="0.35">
      <c r="B10" s="19" t="s">
        <v>6</v>
      </c>
      <c r="C10" s="19" t="s">
        <v>3</v>
      </c>
      <c r="D10" s="54"/>
      <c r="E10" s="64"/>
    </row>
    <row r="11" spans="2:6" x14ac:dyDescent="0.35">
      <c r="B11" s="19" t="s">
        <v>89</v>
      </c>
      <c r="C11" s="19" t="s">
        <v>2</v>
      </c>
      <c r="D11" s="165"/>
      <c r="E11" s="172" t="s">
        <v>197</v>
      </c>
    </row>
    <row r="12" spans="2:6" x14ac:dyDescent="0.35">
      <c r="B12" s="19" t="s">
        <v>33</v>
      </c>
      <c r="C12" s="19" t="s">
        <v>2</v>
      </c>
      <c r="D12" s="165"/>
      <c r="E12" s="173" t="s">
        <v>198</v>
      </c>
    </row>
    <row r="13" spans="2:6" x14ac:dyDescent="0.35">
      <c r="B13" s="19" t="s">
        <v>31</v>
      </c>
      <c r="C13" s="19" t="s">
        <v>3</v>
      </c>
      <c r="D13" s="21">
        <f>D6*D7*D10*D11*(1+D12)</f>
        <v>0</v>
      </c>
    </row>
    <row r="16" spans="2:6" ht="15" thickBot="1" x14ac:dyDescent="0.4">
      <c r="B16" s="17" t="s">
        <v>41</v>
      </c>
      <c r="C16" s="71" t="s">
        <v>94</v>
      </c>
      <c r="D16" s="65"/>
    </row>
    <row r="17" spans="2:5" ht="28" customHeight="1" thickBot="1" x14ac:dyDescent="0.4">
      <c r="C17" s="67"/>
      <c r="E17" s="40" t="s">
        <v>40</v>
      </c>
    </row>
    <row r="18" spans="2:5" ht="15" thickBot="1" x14ac:dyDescent="0.4">
      <c r="C18" s="68"/>
      <c r="D18" s="65"/>
      <c r="E18" s="18"/>
    </row>
    <row r="19" spans="2:5" ht="28" customHeight="1" thickBot="1" x14ac:dyDescent="0.4">
      <c r="C19" s="68"/>
      <c r="E19" s="41" t="s">
        <v>79</v>
      </c>
    </row>
    <row r="20" spans="2:5" ht="15" thickBot="1" x14ac:dyDescent="0.4">
      <c r="C20" s="68"/>
      <c r="D20" s="65"/>
      <c r="E20" s="20"/>
    </row>
    <row r="21" spans="2:5" ht="28" customHeight="1" thickBot="1" x14ac:dyDescent="0.4">
      <c r="C21" s="68"/>
      <c r="E21" s="47" t="s">
        <v>80</v>
      </c>
    </row>
    <row r="22" spans="2:5" ht="15" thickBot="1" x14ac:dyDescent="0.4">
      <c r="C22" s="68"/>
      <c r="D22" s="65"/>
      <c r="E22" s="18"/>
    </row>
    <row r="23" spans="2:5" ht="28" customHeight="1" thickBot="1" x14ac:dyDescent="0.4">
      <c r="C23" s="68"/>
      <c r="E23" s="50" t="s">
        <v>81</v>
      </c>
    </row>
    <row r="24" spans="2:5" ht="15" thickBot="1" x14ac:dyDescent="0.4">
      <c r="C24" s="68"/>
      <c r="D24" s="65"/>
      <c r="E24" s="20"/>
    </row>
    <row r="25" spans="2:5" ht="28" customHeight="1" thickBot="1" x14ac:dyDescent="0.4">
      <c r="E25" s="52" t="s">
        <v>82</v>
      </c>
    </row>
    <row r="26" spans="2:5" x14ac:dyDescent="0.35">
      <c r="E26" s="69"/>
    </row>
    <row r="27" spans="2:5" ht="28" customHeight="1" x14ac:dyDescent="0.35"/>
    <row r="29" spans="2:5" x14ac:dyDescent="0.35">
      <c r="B29" s="60" t="s">
        <v>139</v>
      </c>
    </row>
    <row r="30" spans="2:5" x14ac:dyDescent="0.35">
      <c r="B30" s="60" t="s">
        <v>140</v>
      </c>
    </row>
    <row r="31" spans="2:5" x14ac:dyDescent="0.35">
      <c r="B31" s="60" t="s">
        <v>141</v>
      </c>
      <c r="D31" s="66"/>
    </row>
    <row r="43" spans="4:5" x14ac:dyDescent="0.35">
      <c r="E43" s="63"/>
    </row>
    <row r="44" spans="4:5" x14ac:dyDescent="0.35">
      <c r="E44" s="69"/>
    </row>
    <row r="45" spans="4:5" x14ac:dyDescent="0.35">
      <c r="D45" s="69"/>
      <c r="E45" s="69"/>
    </row>
    <row r="47" spans="4:5" x14ac:dyDescent="0.35">
      <c r="D47" s="69"/>
      <c r="E47" s="69"/>
    </row>
    <row r="48" spans="4:5" x14ac:dyDescent="0.35">
      <c r="D48" s="69"/>
    </row>
    <row r="53" spans="4:5" x14ac:dyDescent="0.35">
      <c r="E53" s="63"/>
    </row>
    <row r="54" spans="4:5" x14ac:dyDescent="0.35">
      <c r="D54" s="63"/>
      <c r="E54" s="63"/>
    </row>
    <row r="55" spans="4:5" x14ac:dyDescent="0.35">
      <c r="D55" s="63"/>
      <c r="E55" s="63"/>
    </row>
    <row r="56" spans="4:5" x14ac:dyDescent="0.35">
      <c r="D56" s="63"/>
      <c r="E56" s="63"/>
    </row>
    <row r="57" spans="4:5" x14ac:dyDescent="0.35">
      <c r="D57" s="63"/>
      <c r="E57" s="66"/>
    </row>
    <row r="58" spans="4:5" x14ac:dyDescent="0.35">
      <c r="D58" s="66"/>
      <c r="E58" s="69"/>
    </row>
    <row r="59" spans="4:5" x14ac:dyDescent="0.35">
      <c r="D59" s="69"/>
    </row>
    <row r="64" spans="4:5" x14ac:dyDescent="0.35">
      <c r="D64" s="70"/>
    </row>
    <row r="65" spans="4:4" x14ac:dyDescent="0.35">
      <c r="D65" s="70"/>
    </row>
  </sheetData>
  <sheetProtection algorithmName="SHA-512" hashValue="oLmNhn+/VBhoHtLKcsFE2BNclRxZ/r1FCFWkrfD1DD38U8ma7YXNgucOELma52X4Zn8QcaKa/vidrmQ+2mg4lQ==" saltValue="kjjADJngMZcc6CHuA2kNog==" spinCount="100000" sheet="1" objects="1" scenarios="1"/>
  <hyperlinks>
    <hyperlink ref="E17" location="PT!A1" display="PUBLIC TRANSIT" xr:uid="{A0661FB6-964E-49A7-AD01-4395609C3411}"/>
    <hyperlink ref="E19" location="'DRT1'!A1" display="DRT1 - Fixed route, booked stops" xr:uid="{426F492C-3837-41CF-9359-6C036010D108}"/>
    <hyperlink ref="E21" location="'DRT2'!A1" display="DRT2 - Fixed route with deviations" xr:uid="{47E2EC4C-9AA0-4476-A044-7F9C11F8F179}"/>
    <hyperlink ref="E23" location="'DRT3'!A1" display="DRT3 - Free route, predefined stops" xr:uid="{58F34E72-0C7F-449F-8F3A-0065D5D86D1A}"/>
    <hyperlink ref="E25" location="'DRT4'!A1" display="DRT4 - Free route, free stops" xr:uid="{B64983E0-71F0-469C-B2C8-CBF48BED357D}"/>
  </hyperlink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9347A2FE-5CF5-4B15-9CDC-8227399C68A3}">
          <x14:formula1>
            <xm:f>lists!$B$5:$B$7</xm:f>
          </x14:formula1>
          <xm:sqref>D5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7A3AC6-1F2C-45FC-902C-568BD2654D1E}">
  <dimension ref="B2:AD61"/>
  <sheetViews>
    <sheetView zoomScale="70" zoomScaleNormal="70" workbookViewId="0">
      <selection activeCell="D21" sqref="D21:D26"/>
    </sheetView>
  </sheetViews>
  <sheetFormatPr defaultColWidth="8.7265625" defaultRowHeight="14.5" x14ac:dyDescent="0.35"/>
  <cols>
    <col min="1" max="1" width="8.54296875" style="95" customWidth="1"/>
    <col min="2" max="2" width="64" style="95" customWidth="1"/>
    <col min="3" max="3" width="11.453125" style="95" customWidth="1"/>
    <col min="4" max="4" width="14.453125" style="95" customWidth="1"/>
    <col min="5" max="5" width="72.81640625" style="95" bestFit="1" customWidth="1"/>
    <col min="6" max="6" width="11" style="95" customWidth="1"/>
    <col min="7" max="11" width="8.7265625" style="95"/>
    <col min="12" max="12" width="12.54296875" style="95" bestFit="1" customWidth="1"/>
    <col min="13" max="13" width="27.1796875" style="96" hidden="1" customWidth="1"/>
    <col min="14" max="14" width="17.81640625" style="96" hidden="1" customWidth="1"/>
    <col min="15" max="15" width="18.7265625" style="96" hidden="1" customWidth="1"/>
    <col min="16" max="18" width="14.81640625" style="96" hidden="1" customWidth="1"/>
    <col min="19" max="19" width="0" style="96" hidden="1" customWidth="1"/>
    <col min="20" max="20" width="17.81640625" style="96" hidden="1" customWidth="1"/>
    <col min="21" max="21" width="18.7265625" style="96" hidden="1" customWidth="1"/>
    <col min="22" max="24" width="14.81640625" style="96" hidden="1" customWidth="1"/>
    <col min="25" max="25" width="0" style="96" hidden="1" customWidth="1"/>
    <col min="26" max="26" width="17.81640625" style="96" hidden="1" customWidth="1"/>
    <col min="27" max="27" width="18.7265625" style="96" hidden="1" customWidth="1"/>
    <col min="28" max="30" width="14.81640625" style="96" hidden="1" customWidth="1"/>
    <col min="31" max="16384" width="8.7265625" style="95"/>
  </cols>
  <sheetData>
    <row r="2" spans="2:30" x14ac:dyDescent="0.35">
      <c r="B2" s="159" t="s">
        <v>29</v>
      </c>
      <c r="C2" s="55"/>
      <c r="D2" s="55"/>
      <c r="E2" s="56" t="s">
        <v>73</v>
      </c>
      <c r="F2" s="97"/>
      <c r="N2" s="96" t="s">
        <v>43</v>
      </c>
      <c r="T2" s="96" t="s">
        <v>66</v>
      </c>
      <c r="Z2" s="96" t="s">
        <v>67</v>
      </c>
    </row>
    <row r="3" spans="2:30" x14ac:dyDescent="0.35">
      <c r="N3" s="96" t="s">
        <v>40</v>
      </c>
      <c r="O3" s="96" t="s">
        <v>39</v>
      </c>
      <c r="P3" s="96" t="s">
        <v>45</v>
      </c>
      <c r="Q3" s="96" t="s">
        <v>46</v>
      </c>
      <c r="R3" s="96" t="s">
        <v>47</v>
      </c>
      <c r="T3" s="96" t="s">
        <v>40</v>
      </c>
      <c r="U3" s="96" t="s">
        <v>39</v>
      </c>
      <c r="V3" s="96" t="s">
        <v>45</v>
      </c>
      <c r="W3" s="96" t="s">
        <v>46</v>
      </c>
      <c r="X3" s="96" t="s">
        <v>47</v>
      </c>
      <c r="Z3" s="96" t="s">
        <v>40</v>
      </c>
      <c r="AA3" s="96" t="s">
        <v>39</v>
      </c>
      <c r="AB3" s="96" t="s">
        <v>45</v>
      </c>
      <c r="AC3" s="96" t="s">
        <v>46</v>
      </c>
      <c r="AD3" s="96" t="s">
        <v>47</v>
      </c>
    </row>
    <row r="4" spans="2:30" x14ac:dyDescent="0.35">
      <c r="B4" s="100" t="s">
        <v>30</v>
      </c>
    </row>
    <row r="5" spans="2:30" x14ac:dyDescent="0.35">
      <c r="B5" s="58" t="s">
        <v>9</v>
      </c>
      <c r="C5" s="58" t="s">
        <v>10</v>
      </c>
      <c r="D5" s="54"/>
      <c r="E5" s="95" t="str">
        <f>IF(Start!D5="Urban",lists!D5,IF(Start!D5="Suburban",lists!D6,IF(Start!D5="Rural",lists!D7,)))</f>
        <v>Suggestion for Rural: 10 km</v>
      </c>
      <c r="M5" s="96" t="str">
        <f>B5</f>
        <v>Average distance per passenger</v>
      </c>
      <c r="N5" s="96">
        <f>$D5</f>
        <v>0</v>
      </c>
      <c r="O5" s="96">
        <f>$D5*(1+'Scenarios Parameters'!D5)</f>
        <v>0</v>
      </c>
      <c r="P5" s="96">
        <f>$D5*(1+'Scenarios Parameters'!E5)</f>
        <v>0</v>
      </c>
      <c r="Q5" s="96">
        <f>$D5*(1+'Scenarios Parameters'!F5)</f>
        <v>0</v>
      </c>
      <c r="R5" s="96">
        <f>$D5*(1+'Scenarios Parameters'!G5)</f>
        <v>0</v>
      </c>
      <c r="T5" s="96">
        <f>$D5</f>
        <v>0</v>
      </c>
      <c r="U5" s="96">
        <f>$D5*(1+'Scenarios Parameters'!J5)</f>
        <v>0</v>
      </c>
      <c r="V5" s="96">
        <f>$D5*(1+'Scenarios Parameters'!K5)</f>
        <v>0</v>
      </c>
      <c r="W5" s="96">
        <f>$D5*(1+'Scenarios Parameters'!L5)</f>
        <v>0</v>
      </c>
      <c r="X5" s="96">
        <f>$D5*(1+'Scenarios Parameters'!M5)</f>
        <v>0</v>
      </c>
      <c r="Z5" s="96">
        <f>$D5</f>
        <v>0</v>
      </c>
      <c r="AA5" s="96">
        <f>$D5*(1+'Scenarios Parameters'!P5)</f>
        <v>0</v>
      </c>
      <c r="AB5" s="96">
        <f>$D5*(1+'Scenarios Parameters'!Q5)</f>
        <v>0</v>
      </c>
      <c r="AC5" s="96">
        <f>$D5*(1+'Scenarios Parameters'!R5)</f>
        <v>0</v>
      </c>
      <c r="AD5" s="96">
        <f>$D5*(1+'Scenarios Parameters'!S5)</f>
        <v>0</v>
      </c>
    </row>
    <row r="6" spans="2:30" x14ac:dyDescent="0.35">
      <c r="B6" s="58" t="s">
        <v>11</v>
      </c>
      <c r="C6" s="58" t="s">
        <v>12</v>
      </c>
      <c r="D6" s="54"/>
      <c r="E6" s="95" t="s">
        <v>175</v>
      </c>
      <c r="M6" s="96" t="str">
        <f t="shared" ref="M6:M26" si="0">B6</f>
        <v>Average time per trip</v>
      </c>
      <c r="N6" s="96">
        <f t="shared" ref="N6" si="1">$D6</f>
        <v>0</v>
      </c>
      <c r="O6" s="96">
        <f>$D6*(1+'Scenarios Parameters'!D6)</f>
        <v>0</v>
      </c>
      <c r="P6" s="96">
        <f>$D6*(1+'Scenarios Parameters'!E6)</f>
        <v>0</v>
      </c>
      <c r="Q6" s="96">
        <f>$D6*(1+'Scenarios Parameters'!F6)</f>
        <v>0</v>
      </c>
      <c r="R6" s="96">
        <f>$D6*(1+'Scenarios Parameters'!G6)</f>
        <v>0</v>
      </c>
      <c r="T6" s="96">
        <f t="shared" ref="T6" si="2">$D6</f>
        <v>0</v>
      </c>
      <c r="U6" s="96">
        <f>$D6*(1+'Scenarios Parameters'!J6)</f>
        <v>0</v>
      </c>
      <c r="V6" s="96">
        <f>$D6*(1+'Scenarios Parameters'!K6)</f>
        <v>0</v>
      </c>
      <c r="W6" s="96">
        <f>$D6*(1+'Scenarios Parameters'!L6)</f>
        <v>0</v>
      </c>
      <c r="X6" s="96">
        <f>$D6*(1+'Scenarios Parameters'!M6)</f>
        <v>0</v>
      </c>
      <c r="Z6" s="96">
        <f t="shared" ref="Z6" si="3">$D6</f>
        <v>0</v>
      </c>
      <c r="AA6" s="96">
        <f>$D6*(1+'Scenarios Parameters'!P6)</f>
        <v>0</v>
      </c>
      <c r="AB6" s="96">
        <f>$D6*(1+'Scenarios Parameters'!Q6)</f>
        <v>0</v>
      </c>
      <c r="AC6" s="96">
        <f>$D6*(1+'Scenarios Parameters'!R6)</f>
        <v>0</v>
      </c>
      <c r="AD6" s="96">
        <f>$D6*(1+'Scenarios Parameters'!S6)</f>
        <v>0</v>
      </c>
    </row>
    <row r="7" spans="2:30" x14ac:dyDescent="0.35">
      <c r="B7" s="58" t="s">
        <v>8</v>
      </c>
      <c r="C7" s="58" t="s">
        <v>32</v>
      </c>
      <c r="D7" s="21">
        <f>Start!D13*D5</f>
        <v>0</v>
      </c>
      <c r="E7" s="95" t="s">
        <v>176</v>
      </c>
      <c r="M7" s="96" t="str">
        <f t="shared" si="0"/>
        <v>P*Km per month</v>
      </c>
      <c r="N7" s="96">
        <f>Start!$D$13*N5</f>
        <v>0</v>
      </c>
      <c r="O7" s="96">
        <f>Start!$D$13*O5</f>
        <v>0</v>
      </c>
      <c r="P7" s="96">
        <f>Start!$D$13*P5</f>
        <v>0</v>
      </c>
      <c r="Q7" s="96">
        <f>Start!$D$13*Q5</f>
        <v>0</v>
      </c>
      <c r="R7" s="96">
        <f>Start!$D$13*R5</f>
        <v>0</v>
      </c>
      <c r="T7" s="96">
        <f>Start!$D$13*T5</f>
        <v>0</v>
      </c>
      <c r="U7" s="96">
        <f>Start!$D$13*U5</f>
        <v>0</v>
      </c>
      <c r="V7" s="96">
        <f>Start!$D$13*V5</f>
        <v>0</v>
      </c>
      <c r="W7" s="96">
        <f>Start!$D$13*W5</f>
        <v>0</v>
      </c>
      <c r="X7" s="96">
        <f>Start!$D$13*X5</f>
        <v>0</v>
      </c>
      <c r="Z7" s="96">
        <f>Start!$D$13*Z5</f>
        <v>0</v>
      </c>
      <c r="AA7" s="96">
        <f>Start!$D$13*AA5</f>
        <v>0</v>
      </c>
      <c r="AB7" s="96">
        <f>Start!$D$13*AB5</f>
        <v>0</v>
      </c>
      <c r="AC7" s="96">
        <f>Start!$D$13*AC5</f>
        <v>0</v>
      </c>
      <c r="AD7" s="96">
        <f>Start!$D$13*AD5</f>
        <v>0</v>
      </c>
    </row>
    <row r="8" spans="2:30" x14ac:dyDescent="0.35">
      <c r="B8" s="58" t="s">
        <v>34</v>
      </c>
      <c r="C8" s="58" t="s">
        <v>37</v>
      </c>
      <c r="D8" s="21">
        <f>D6*Start!D13/60</f>
        <v>0</v>
      </c>
      <c r="E8" s="95" t="s">
        <v>177</v>
      </c>
      <c r="M8" s="96" t="str">
        <f t="shared" si="0"/>
        <v>P*hrs per month</v>
      </c>
      <c r="N8" s="96">
        <f>N6*Start!$D$13/60</f>
        <v>0</v>
      </c>
      <c r="O8" s="96">
        <f>O6*Start!$D$13/60</f>
        <v>0</v>
      </c>
      <c r="P8" s="96">
        <f>P6*Start!$D$13/60</f>
        <v>0</v>
      </c>
      <c r="Q8" s="96">
        <f>Q6*Start!$D$13/60</f>
        <v>0</v>
      </c>
      <c r="R8" s="96">
        <f>R6*Start!$D$13/60</f>
        <v>0</v>
      </c>
      <c r="T8" s="96">
        <f>T6*Start!$D$13/60</f>
        <v>0</v>
      </c>
      <c r="U8" s="96">
        <f>U6*Start!$D$13/60</f>
        <v>0</v>
      </c>
      <c r="V8" s="96">
        <f>V6*Start!$D$13/60</f>
        <v>0</v>
      </c>
      <c r="W8" s="96">
        <f>W6*Start!$D$13/60</f>
        <v>0</v>
      </c>
      <c r="X8" s="96">
        <f>X6*Start!$D$13/60</f>
        <v>0</v>
      </c>
      <c r="Z8" s="96">
        <f>Z6*Start!$D$13/60</f>
        <v>0</v>
      </c>
      <c r="AA8" s="96">
        <f>AA6*Start!$D$13/60</f>
        <v>0</v>
      </c>
      <c r="AB8" s="96">
        <f>AB6*Start!$D$13/60</f>
        <v>0</v>
      </c>
      <c r="AC8" s="96">
        <f>AC6*Start!$D$13/60</f>
        <v>0</v>
      </c>
      <c r="AD8" s="96">
        <f>AD6*Start!$D$13/60</f>
        <v>0</v>
      </c>
    </row>
    <row r="10" spans="2:30" x14ac:dyDescent="0.35">
      <c r="B10" s="100" t="s">
        <v>72</v>
      </c>
      <c r="M10" s="96" t="str">
        <f t="shared" si="0"/>
        <v>Service design</v>
      </c>
    </row>
    <row r="11" spans="2:30" x14ac:dyDescent="0.35">
      <c r="B11" s="58" t="s">
        <v>21</v>
      </c>
      <c r="C11" s="58" t="s">
        <v>10</v>
      </c>
      <c r="D11" s="54"/>
      <c r="E11" s="95" t="s">
        <v>146</v>
      </c>
      <c r="M11" s="96" t="str">
        <f t="shared" si="0"/>
        <v>Length of the line/network</v>
      </c>
      <c r="N11" s="96">
        <f>$D11*(1+'Scenarios Parameters'!C11)</f>
        <v>0</v>
      </c>
      <c r="O11" s="96">
        <f>$D11*(1+'Scenarios Parameters'!D11)</f>
        <v>0</v>
      </c>
      <c r="P11" s="96">
        <f>$D11*(1+'Scenarios Parameters'!E11)</f>
        <v>0</v>
      </c>
      <c r="Q11" s="96">
        <f>$D11*(1+'Scenarios Parameters'!F11)</f>
        <v>0</v>
      </c>
      <c r="R11" s="96">
        <f>$D11*(1+'Scenarios Parameters'!G11)</f>
        <v>0</v>
      </c>
      <c r="T11" s="96">
        <f>$D11*(1+'Scenarios Parameters'!I11)</f>
        <v>0</v>
      </c>
      <c r="U11" s="96">
        <f>$D11*(1+'Scenarios Parameters'!J11)</f>
        <v>0</v>
      </c>
      <c r="V11" s="96">
        <f>$D11*(1+'Scenarios Parameters'!K11)</f>
        <v>0</v>
      </c>
      <c r="W11" s="96">
        <f>$D11*(1+'Scenarios Parameters'!L11)</f>
        <v>0</v>
      </c>
      <c r="X11" s="96">
        <f>$D11*(1+'Scenarios Parameters'!M11)</f>
        <v>0</v>
      </c>
      <c r="Z11" s="96">
        <f>$D11*(1+'Scenarios Parameters'!O11)</f>
        <v>0</v>
      </c>
      <c r="AA11" s="96">
        <f>$D11*(1+'Scenarios Parameters'!P11)</f>
        <v>0</v>
      </c>
      <c r="AB11" s="96">
        <f>$D11*(1+'Scenarios Parameters'!Q11)</f>
        <v>0</v>
      </c>
      <c r="AC11" s="96">
        <f>$D11*(1+'Scenarios Parameters'!R11)</f>
        <v>0</v>
      </c>
      <c r="AD11" s="96">
        <f>$D11*(1+'Scenarios Parameters'!S11)</f>
        <v>0</v>
      </c>
    </row>
    <row r="12" spans="2:30" x14ac:dyDescent="0.35">
      <c r="B12" s="58" t="s">
        <v>17</v>
      </c>
      <c r="C12" s="58" t="s">
        <v>19</v>
      </c>
      <c r="D12" s="54"/>
      <c r="E12" s="95" t="s">
        <v>181</v>
      </c>
      <c r="M12" s="96" t="str">
        <f t="shared" si="0"/>
        <v>Hrs of operation per day</v>
      </c>
      <c r="N12" s="114">
        <f>$D12*(1+'Scenarios Parameters'!C12)</f>
        <v>0</v>
      </c>
      <c r="O12" s="96">
        <f>$D12*(1+'Scenarios Parameters'!D12)</f>
        <v>0</v>
      </c>
      <c r="P12" s="96">
        <f>$D12*(1+'Scenarios Parameters'!E12)</f>
        <v>0</v>
      </c>
      <c r="Q12" s="96">
        <f>$D12*(1+'Scenarios Parameters'!F12)</f>
        <v>0</v>
      </c>
      <c r="R12" s="96">
        <f>$D12*(1+'Scenarios Parameters'!G12)</f>
        <v>0</v>
      </c>
      <c r="T12" s="96">
        <f>$D12*(1+'Scenarios Parameters'!I12)</f>
        <v>0</v>
      </c>
      <c r="U12" s="96">
        <f>$D12*(1+'Scenarios Parameters'!J12)</f>
        <v>0</v>
      </c>
      <c r="V12" s="96">
        <f>$D12*(1+'Scenarios Parameters'!K12)</f>
        <v>0</v>
      </c>
      <c r="W12" s="96">
        <f>$D12*(1+'Scenarios Parameters'!L12)</f>
        <v>0</v>
      </c>
      <c r="X12" s="96">
        <f>$D12*(1+'Scenarios Parameters'!M12)</f>
        <v>0</v>
      </c>
      <c r="Z12" s="96">
        <f>$D12*(1+'Scenarios Parameters'!O12)</f>
        <v>0</v>
      </c>
      <c r="AA12" s="96">
        <f>$D12*(1+'Scenarios Parameters'!P12)</f>
        <v>0</v>
      </c>
      <c r="AB12" s="96">
        <f>$D12*(1+'Scenarios Parameters'!Q12)</f>
        <v>0</v>
      </c>
      <c r="AC12" s="96">
        <f>$D12*(1+'Scenarios Parameters'!R12)</f>
        <v>0</v>
      </c>
      <c r="AD12" s="96">
        <f>$D12*(1+'Scenarios Parameters'!S12)</f>
        <v>0</v>
      </c>
    </row>
    <row r="13" spans="2:30" x14ac:dyDescent="0.35">
      <c r="B13" s="58" t="s">
        <v>15</v>
      </c>
      <c r="C13" s="58" t="s">
        <v>16</v>
      </c>
      <c r="D13" s="54"/>
      <c r="E13" s="95" t="s">
        <v>180</v>
      </c>
      <c r="M13" s="96" t="str">
        <f t="shared" si="0"/>
        <v>N. of trips per day</v>
      </c>
      <c r="N13" s="96">
        <f>$D13*(1+'Scenarios Parameters'!C13)</f>
        <v>0</v>
      </c>
      <c r="O13" s="96">
        <f>$D13*(1+'Scenarios Parameters'!D13)</f>
        <v>0</v>
      </c>
      <c r="P13" s="96">
        <f>$D13*(1+'Scenarios Parameters'!E13)</f>
        <v>0</v>
      </c>
      <c r="Q13" s="96">
        <f>$D13*(1+'Scenarios Parameters'!F13)</f>
        <v>0</v>
      </c>
      <c r="R13" s="96">
        <f>$D13*(1+'Scenarios Parameters'!G13)</f>
        <v>0</v>
      </c>
      <c r="T13" s="96">
        <f>$D13*(1+'Scenarios Parameters'!I13)</f>
        <v>0</v>
      </c>
      <c r="U13" s="96">
        <f>$D13*(1+'Scenarios Parameters'!J13)</f>
        <v>0</v>
      </c>
      <c r="V13" s="96">
        <f>$D13*(1+'Scenarios Parameters'!K13)</f>
        <v>0</v>
      </c>
      <c r="W13" s="96">
        <f>$D13*(1+'Scenarios Parameters'!L13)</f>
        <v>0</v>
      </c>
      <c r="X13" s="96">
        <f>$D13*(1+'Scenarios Parameters'!M13)</f>
        <v>0</v>
      </c>
      <c r="Z13" s="96">
        <f>$D13*(1+'Scenarios Parameters'!O13)</f>
        <v>0</v>
      </c>
      <c r="AA13" s="96">
        <f>$D13*(1+'Scenarios Parameters'!P13)</f>
        <v>0</v>
      </c>
      <c r="AB13" s="96">
        <f>$D13*(1+'Scenarios Parameters'!Q13)</f>
        <v>0</v>
      </c>
      <c r="AC13" s="96">
        <f>$D13*(1+'Scenarios Parameters'!R13)</f>
        <v>0</v>
      </c>
      <c r="AD13" s="96">
        <f>$D13*(1+'Scenarios Parameters'!S13)</f>
        <v>0</v>
      </c>
    </row>
    <row r="14" spans="2:30" x14ac:dyDescent="0.35">
      <c r="B14" s="58" t="s">
        <v>22</v>
      </c>
      <c r="C14" s="58" t="s">
        <v>16</v>
      </c>
      <c r="D14" s="54"/>
      <c r="E14" s="95" t="s">
        <v>179</v>
      </c>
      <c r="M14" s="96" t="str">
        <f t="shared" si="0"/>
        <v>N of vehicles</v>
      </c>
      <c r="N14" s="96">
        <f>$D14*(1+'Scenarios Parameters'!C14)</f>
        <v>0</v>
      </c>
      <c r="O14" s="96">
        <f>$D14*(1+'Scenarios Parameters'!D14)</f>
        <v>0</v>
      </c>
      <c r="P14" s="96">
        <f>$D14*(1+'Scenarios Parameters'!E14)</f>
        <v>0</v>
      </c>
      <c r="Q14" s="96">
        <f>$D14*(1+'Scenarios Parameters'!F14)</f>
        <v>0</v>
      </c>
      <c r="R14" s="96">
        <f>$D14*(1+'Scenarios Parameters'!G14)</f>
        <v>0</v>
      </c>
      <c r="T14" s="96">
        <f>$D14*(1+'Scenarios Parameters'!I14)</f>
        <v>0</v>
      </c>
      <c r="U14" s="96">
        <f>$D14*(1+'Scenarios Parameters'!J14)</f>
        <v>0</v>
      </c>
      <c r="V14" s="96">
        <f>$D14*(1+'Scenarios Parameters'!K14)</f>
        <v>0</v>
      </c>
      <c r="W14" s="96">
        <f>$D14*(1+'Scenarios Parameters'!L14)</f>
        <v>0</v>
      </c>
      <c r="X14" s="96">
        <f>$D14*(1+'Scenarios Parameters'!M14)</f>
        <v>0</v>
      </c>
      <c r="Z14" s="96">
        <f>$D14*(1+'Scenarios Parameters'!O14)</f>
        <v>0</v>
      </c>
      <c r="AA14" s="96">
        <f>$D14*(1+'Scenarios Parameters'!P14)</f>
        <v>0</v>
      </c>
      <c r="AB14" s="96">
        <f>$D14*(1+'Scenarios Parameters'!Q14)</f>
        <v>0</v>
      </c>
      <c r="AC14" s="96">
        <f>$D14*(1+'Scenarios Parameters'!R14)</f>
        <v>0</v>
      </c>
      <c r="AD14" s="96">
        <f>$D14*(1+'Scenarios Parameters'!S14)</f>
        <v>0</v>
      </c>
    </row>
    <row r="15" spans="2:30" x14ac:dyDescent="0.35">
      <c r="B15" s="58" t="s">
        <v>13</v>
      </c>
      <c r="C15" s="58" t="s">
        <v>14</v>
      </c>
      <c r="D15" s="54"/>
      <c r="E15" s="98" t="str">
        <f>IF(Start!D5="Urban",lists!F5,IF(Start!D5="Suburban",lists!F6,IF(Start!D5="Rural",lists!F7,)))</f>
        <v>Suggestion for Rural: 30 km/h</v>
      </c>
      <c r="F15" s="98"/>
      <c r="M15" s="96" t="str">
        <f t="shared" si="0"/>
        <v>Average commercial speed</v>
      </c>
      <c r="N15" s="96">
        <f>$D15*(1+'Scenarios Parameters'!C15)</f>
        <v>0</v>
      </c>
      <c r="O15" s="96">
        <f>$D15*(1+'Scenarios Parameters'!D15)</f>
        <v>0</v>
      </c>
      <c r="P15" s="96">
        <f>$D15*(1+'Scenarios Parameters'!E15)</f>
        <v>0</v>
      </c>
      <c r="Q15" s="96">
        <f>$D15*(1+'Scenarios Parameters'!F15)</f>
        <v>0</v>
      </c>
      <c r="R15" s="96">
        <f>$D15*(1+'Scenarios Parameters'!G15)</f>
        <v>0</v>
      </c>
      <c r="T15" s="96">
        <f>$D15*(1+'Scenarios Parameters'!I15)</f>
        <v>0</v>
      </c>
      <c r="U15" s="96">
        <f>$D15*(1+'Scenarios Parameters'!J15)</f>
        <v>0</v>
      </c>
      <c r="V15" s="96">
        <f>$D15*(1+'Scenarios Parameters'!K15)</f>
        <v>0</v>
      </c>
      <c r="W15" s="96">
        <f>$D15*(1+'Scenarios Parameters'!L15)</f>
        <v>0</v>
      </c>
      <c r="X15" s="96">
        <f>$D15*(1+'Scenarios Parameters'!M15)</f>
        <v>0</v>
      </c>
      <c r="Z15" s="96">
        <f>$D15*(1+'Scenarios Parameters'!O15)</f>
        <v>0</v>
      </c>
      <c r="AA15" s="96">
        <f>$D15*(1+'Scenarios Parameters'!P15)</f>
        <v>0</v>
      </c>
      <c r="AB15" s="96">
        <f>$D15*(1+'Scenarios Parameters'!Q15)</f>
        <v>0</v>
      </c>
      <c r="AC15" s="96">
        <f>$D15*(1+'Scenarios Parameters'!R15)</f>
        <v>0</v>
      </c>
      <c r="AD15" s="96">
        <f>$D15*(1+'Scenarios Parameters'!S15)</f>
        <v>0</v>
      </c>
    </row>
    <row r="16" spans="2:30" x14ac:dyDescent="0.35">
      <c r="B16" s="58" t="s">
        <v>38</v>
      </c>
      <c r="C16" s="58" t="s">
        <v>18</v>
      </c>
      <c r="D16" s="21">
        <f>D11*D13*Start!D10</f>
        <v>0</v>
      </c>
      <c r="E16" s="95" t="s">
        <v>173</v>
      </c>
      <c r="G16" s="98"/>
      <c r="H16" s="98"/>
      <c r="I16" s="98"/>
      <c r="J16" s="98"/>
      <c r="K16" s="98"/>
      <c r="M16" s="96" t="str">
        <f t="shared" si="0"/>
        <v>V*Km per month</v>
      </c>
      <c r="N16" s="96">
        <f>N11*N13*Start!$D$10</f>
        <v>0</v>
      </c>
      <c r="O16" s="96">
        <f>O11*O13*Start!$D$10</f>
        <v>0</v>
      </c>
      <c r="P16" s="96">
        <f>P11*P13*Start!$D$10</f>
        <v>0</v>
      </c>
      <c r="Q16" s="96">
        <f>Q11*Q13*Start!$D$10</f>
        <v>0</v>
      </c>
      <c r="R16" s="96">
        <f>R11*R13*Start!$D$10</f>
        <v>0</v>
      </c>
      <c r="T16" s="96">
        <f>T11*T13*Start!$D$10</f>
        <v>0</v>
      </c>
      <c r="U16" s="96">
        <f>U11*U13*Start!$D$10</f>
        <v>0</v>
      </c>
      <c r="V16" s="96">
        <f>V11*V13*Start!$D$10</f>
        <v>0</v>
      </c>
      <c r="W16" s="96">
        <f>W11*W13*Start!$D$10</f>
        <v>0</v>
      </c>
      <c r="X16" s="96">
        <f>X11*X13*Start!$D$10</f>
        <v>0</v>
      </c>
      <c r="Z16" s="96">
        <f>Z11*Z13*Start!$D$10</f>
        <v>0</v>
      </c>
      <c r="AA16" s="96">
        <f>AA11*AA13*Start!$D$10</f>
        <v>0</v>
      </c>
      <c r="AB16" s="96">
        <f>AB11*AB13*Start!$D$10</f>
        <v>0</v>
      </c>
      <c r="AC16" s="96">
        <f>AC11*AC13*Start!$D$10</f>
        <v>0</v>
      </c>
      <c r="AD16" s="96">
        <f>AD11*AD13*Start!$D$10</f>
        <v>0</v>
      </c>
    </row>
    <row r="17" spans="2:30" x14ac:dyDescent="0.35">
      <c r="B17" s="58" t="s">
        <v>35</v>
      </c>
      <c r="C17" s="58" t="s">
        <v>36</v>
      </c>
      <c r="D17" s="21">
        <f>D12*Start!D10*D14</f>
        <v>0</v>
      </c>
      <c r="E17" s="95" t="s">
        <v>174</v>
      </c>
      <c r="G17" s="98"/>
      <c r="H17" s="98"/>
      <c r="I17" s="98"/>
      <c r="J17" s="98"/>
      <c r="K17" s="98"/>
      <c r="M17" s="96" t="str">
        <f t="shared" si="0"/>
        <v>V*hrs per month</v>
      </c>
      <c r="N17" s="96">
        <f>N12*N14*Start!$D$10</f>
        <v>0</v>
      </c>
      <c r="O17" s="96">
        <f>O12*O14*Start!$D$10</f>
        <v>0</v>
      </c>
      <c r="P17" s="96">
        <f>P12*P14*Start!$D$10</f>
        <v>0</v>
      </c>
      <c r="Q17" s="96">
        <f>Q12*Q14*Start!$D$10</f>
        <v>0</v>
      </c>
      <c r="R17" s="96">
        <f>R12*R14*Start!$D$10</f>
        <v>0</v>
      </c>
      <c r="T17" s="96">
        <f>T12*T14*Start!$D$10</f>
        <v>0</v>
      </c>
      <c r="U17" s="96">
        <f>U12*U14*Start!$D$10</f>
        <v>0</v>
      </c>
      <c r="V17" s="96">
        <f>V12*V14*Start!$D$10</f>
        <v>0</v>
      </c>
      <c r="W17" s="96">
        <f>W12*W14*Start!$D$10</f>
        <v>0</v>
      </c>
      <c r="X17" s="96">
        <f>X12*X14*Start!$D$10</f>
        <v>0</v>
      </c>
      <c r="Z17" s="96">
        <f>Z12*Z14*Start!$D$10</f>
        <v>0</v>
      </c>
      <c r="AA17" s="96">
        <f>AA12*AA14*Start!$D$10</f>
        <v>0</v>
      </c>
      <c r="AB17" s="96">
        <f>AB12*AB14*Start!$D$10</f>
        <v>0</v>
      </c>
      <c r="AC17" s="96">
        <f>AC12*AC14*Start!$D$10</f>
        <v>0</v>
      </c>
      <c r="AD17" s="96">
        <f>AD12*AD14*Start!$D$10</f>
        <v>0</v>
      </c>
    </row>
    <row r="18" spans="2:30" x14ac:dyDescent="0.35">
      <c r="B18" s="58" t="s">
        <v>20</v>
      </c>
      <c r="C18" s="58" t="s">
        <v>90</v>
      </c>
      <c r="D18" s="43" t="e">
        <f>D7/D16</f>
        <v>#DIV/0!</v>
      </c>
      <c r="E18" s="95" t="s">
        <v>178</v>
      </c>
      <c r="M18" s="96" t="str">
        <f t="shared" si="0"/>
        <v>Load factor</v>
      </c>
      <c r="N18" s="113" t="e">
        <f>N7/N16</f>
        <v>#DIV/0!</v>
      </c>
      <c r="O18" s="113" t="e">
        <f t="shared" ref="O18:R18" si="4">O7/O16</f>
        <v>#DIV/0!</v>
      </c>
      <c r="P18" s="113" t="e">
        <f t="shared" si="4"/>
        <v>#DIV/0!</v>
      </c>
      <c r="Q18" s="113" t="e">
        <f t="shared" si="4"/>
        <v>#DIV/0!</v>
      </c>
      <c r="R18" s="113" t="e">
        <f t="shared" si="4"/>
        <v>#DIV/0!</v>
      </c>
      <c r="T18" s="113" t="e">
        <f>T7/T16</f>
        <v>#DIV/0!</v>
      </c>
      <c r="U18" s="113" t="e">
        <f t="shared" ref="U18:X18" si="5">U7/U16</f>
        <v>#DIV/0!</v>
      </c>
      <c r="V18" s="113" t="e">
        <f t="shared" si="5"/>
        <v>#DIV/0!</v>
      </c>
      <c r="W18" s="113" t="e">
        <f t="shared" si="5"/>
        <v>#DIV/0!</v>
      </c>
      <c r="X18" s="113" t="e">
        <f t="shared" si="5"/>
        <v>#DIV/0!</v>
      </c>
      <c r="Z18" s="113" t="e">
        <f>Z7/Z16</f>
        <v>#DIV/0!</v>
      </c>
      <c r="AA18" s="113" t="e">
        <f t="shared" ref="AA18:AD18" si="6">AA7/AA16</f>
        <v>#DIV/0!</v>
      </c>
      <c r="AB18" s="113" t="e">
        <f t="shared" si="6"/>
        <v>#DIV/0!</v>
      </c>
      <c r="AC18" s="113" t="e">
        <f t="shared" si="6"/>
        <v>#DIV/0!</v>
      </c>
      <c r="AD18" s="113" t="e">
        <f t="shared" si="6"/>
        <v>#DIV/0!</v>
      </c>
    </row>
    <row r="19" spans="2:30" x14ac:dyDescent="0.35">
      <c r="O19" s="101"/>
    </row>
    <row r="20" spans="2:30" x14ac:dyDescent="0.35">
      <c r="B20" s="100" t="s">
        <v>71</v>
      </c>
      <c r="D20" s="102"/>
      <c r="M20" s="96" t="str">
        <f t="shared" si="0"/>
        <v>Costs</v>
      </c>
    </row>
    <row r="21" spans="2:30" x14ac:dyDescent="0.35">
      <c r="B21" s="58" t="s">
        <v>86</v>
      </c>
      <c r="C21" s="58" t="s">
        <v>84</v>
      </c>
      <c r="D21" s="54"/>
      <c r="E21" s="95" t="s">
        <v>91</v>
      </c>
      <c r="M21" s="96" t="str">
        <f t="shared" si="0"/>
        <v>Operational costs of running 1 vehicle proportional to time (hourly)</v>
      </c>
      <c r="N21" s="96">
        <f>$D21*(1+'Scenarios Parameters'!C21)</f>
        <v>0</v>
      </c>
      <c r="O21" s="96">
        <f>$D21*(1+'Scenarios Parameters'!D21)</f>
        <v>0</v>
      </c>
      <c r="P21" s="96">
        <f>$D21*(1+'Scenarios Parameters'!E21)</f>
        <v>0</v>
      </c>
      <c r="Q21" s="96">
        <f>$D21*(1+'Scenarios Parameters'!F21)</f>
        <v>0</v>
      </c>
      <c r="R21" s="96">
        <f>$D21*(1+'Scenarios Parameters'!G21)</f>
        <v>0</v>
      </c>
      <c r="T21" s="96">
        <f>$D21*(1+'Scenarios Parameters'!I21)</f>
        <v>0</v>
      </c>
      <c r="U21" s="96">
        <f>$D21*(1+'Scenarios Parameters'!J21)</f>
        <v>0</v>
      </c>
      <c r="V21" s="96">
        <f>$D21*(1+'Scenarios Parameters'!K21)</f>
        <v>0</v>
      </c>
      <c r="W21" s="96">
        <f>$D21*(1+'Scenarios Parameters'!L21)</f>
        <v>0</v>
      </c>
      <c r="X21" s="96">
        <f>$D21*(1+'Scenarios Parameters'!M21)</f>
        <v>0</v>
      </c>
      <c r="Z21" s="96">
        <f>$D21*(1+'Scenarios Parameters'!O21)</f>
        <v>0</v>
      </c>
      <c r="AA21" s="96">
        <f>$D21*(1+'Scenarios Parameters'!P21)</f>
        <v>0</v>
      </c>
      <c r="AB21" s="96">
        <f>$D21*(1+'Scenarios Parameters'!Q21)</f>
        <v>0</v>
      </c>
      <c r="AC21" s="96">
        <f>$D21*(1+'Scenarios Parameters'!R21)</f>
        <v>0</v>
      </c>
      <c r="AD21" s="96">
        <f>$D21*(1+'Scenarios Parameters'!S21)</f>
        <v>0</v>
      </c>
    </row>
    <row r="22" spans="2:30" x14ac:dyDescent="0.35">
      <c r="B22" s="58" t="s">
        <v>87</v>
      </c>
      <c r="C22" s="58" t="s">
        <v>83</v>
      </c>
      <c r="D22" s="54"/>
      <c r="E22" s="95" t="s">
        <v>85</v>
      </c>
      <c r="M22" s="96" t="str">
        <f t="shared" si="0"/>
        <v>Operational costs of running 1 vehicle proportional to distance (km)</v>
      </c>
      <c r="N22" s="96">
        <f>$D22*(1+'Scenarios Parameters'!C22)</f>
        <v>0</v>
      </c>
      <c r="O22" s="96">
        <f>$D22*(1+'Scenarios Parameters'!D22)</f>
        <v>0</v>
      </c>
      <c r="P22" s="96">
        <f>$D22*(1+'Scenarios Parameters'!E22)</f>
        <v>0</v>
      </c>
      <c r="Q22" s="96">
        <f>$D22*(1+'Scenarios Parameters'!F22)</f>
        <v>0</v>
      </c>
      <c r="R22" s="96">
        <f>$D22*(1+'Scenarios Parameters'!G22)</f>
        <v>0</v>
      </c>
      <c r="T22" s="96">
        <f>$D22*(1+'Scenarios Parameters'!I22)</f>
        <v>0</v>
      </c>
      <c r="U22" s="96">
        <f>$D22*(1+'Scenarios Parameters'!J22)</f>
        <v>0</v>
      </c>
      <c r="V22" s="96">
        <f>$D22*(1+'Scenarios Parameters'!K22)</f>
        <v>0</v>
      </c>
      <c r="W22" s="96">
        <f>$D22*(1+'Scenarios Parameters'!L22)</f>
        <v>0</v>
      </c>
      <c r="X22" s="96">
        <f>$D22*(1+'Scenarios Parameters'!M22)</f>
        <v>0</v>
      </c>
      <c r="Z22" s="96">
        <f>$D22*(1+'Scenarios Parameters'!O22)</f>
        <v>0</v>
      </c>
      <c r="AA22" s="96">
        <f>$D22*(1+'Scenarios Parameters'!P22)</f>
        <v>0</v>
      </c>
      <c r="AB22" s="96">
        <f>$D22*(1+'Scenarios Parameters'!Q22)</f>
        <v>0</v>
      </c>
      <c r="AC22" s="96">
        <f>$D22*(1+'Scenarios Parameters'!R22)</f>
        <v>0</v>
      </c>
      <c r="AD22" s="96">
        <f>$D22*(1+'Scenarios Parameters'!S22)</f>
        <v>0</v>
      </c>
    </row>
    <row r="23" spans="2:30" x14ac:dyDescent="0.35">
      <c r="B23" s="58" t="s">
        <v>74</v>
      </c>
      <c r="C23" s="58" t="s">
        <v>78</v>
      </c>
      <c r="D23" s="75"/>
      <c r="E23" s="95" t="s">
        <v>88</v>
      </c>
      <c r="M23" s="96" t="str">
        <f t="shared" si="0"/>
        <v>Capital cost of 1 dedicated vehicle</v>
      </c>
      <c r="N23" s="96">
        <f>$D23*(1+'Scenarios Parameters'!C23)</f>
        <v>0</v>
      </c>
      <c r="O23" s="96">
        <f>$D23*(1+'Scenarios Parameters'!D23)</f>
        <v>0</v>
      </c>
      <c r="P23" s="96">
        <f>$D23*(1+'Scenarios Parameters'!E23)</f>
        <v>0</v>
      </c>
      <c r="Q23" s="96">
        <f>$D23*(1+'Scenarios Parameters'!F23)</f>
        <v>0</v>
      </c>
      <c r="R23" s="96">
        <f>$D23*(1+'Scenarios Parameters'!G23)</f>
        <v>0</v>
      </c>
      <c r="T23" s="96">
        <f>$D23*(1+'Scenarios Parameters'!I23)</f>
        <v>0</v>
      </c>
      <c r="U23" s="96">
        <f>$D23*(1+'Scenarios Parameters'!J23)</f>
        <v>0</v>
      </c>
      <c r="V23" s="96">
        <f>$D23*(1+'Scenarios Parameters'!K23)</f>
        <v>0</v>
      </c>
      <c r="W23" s="96">
        <f>$D23*(1+'Scenarios Parameters'!L23)</f>
        <v>0</v>
      </c>
      <c r="X23" s="96">
        <f>$D23*(1+'Scenarios Parameters'!M23)</f>
        <v>0</v>
      </c>
      <c r="Z23" s="96">
        <f>$D23*(1+'Scenarios Parameters'!O23)</f>
        <v>0</v>
      </c>
      <c r="AA23" s="96">
        <f>$D23*(1+'Scenarios Parameters'!P23)</f>
        <v>0</v>
      </c>
      <c r="AB23" s="96">
        <f>$D23*(1+'Scenarios Parameters'!Q23)</f>
        <v>0</v>
      </c>
      <c r="AC23" s="96">
        <f>$D23*(1+'Scenarios Parameters'!R23)</f>
        <v>0</v>
      </c>
      <c r="AD23" s="96">
        <f>$D23*(1+'Scenarios Parameters'!S23)</f>
        <v>0</v>
      </c>
    </row>
    <row r="24" spans="2:30" x14ac:dyDescent="0.35">
      <c r="B24" s="58" t="s">
        <v>92</v>
      </c>
      <c r="C24" s="58" t="s">
        <v>78</v>
      </c>
      <c r="D24" s="75"/>
      <c r="E24" s="95" t="s">
        <v>93</v>
      </c>
      <c r="M24" s="96" t="str">
        <f t="shared" si="0"/>
        <v>Monthly cost of DRT software</v>
      </c>
      <c r="N24" s="115"/>
      <c r="O24" s="116">
        <f>D24</f>
        <v>0</v>
      </c>
      <c r="P24" s="116">
        <f t="shared" ref="P24:AD24" si="7">O24</f>
        <v>0</v>
      </c>
      <c r="Q24" s="116">
        <f t="shared" si="7"/>
        <v>0</v>
      </c>
      <c r="R24" s="116">
        <f t="shared" si="7"/>
        <v>0</v>
      </c>
      <c r="S24" s="116"/>
      <c r="T24" s="116"/>
      <c r="U24" s="116">
        <f>R24</f>
        <v>0</v>
      </c>
      <c r="V24" s="116">
        <f t="shared" si="7"/>
        <v>0</v>
      </c>
      <c r="W24" s="116">
        <f t="shared" si="7"/>
        <v>0</v>
      </c>
      <c r="X24" s="116">
        <f t="shared" si="7"/>
        <v>0</v>
      </c>
      <c r="Y24" s="116"/>
      <c r="Z24" s="116"/>
      <c r="AA24" s="116">
        <f>X24</f>
        <v>0</v>
      </c>
      <c r="AB24" s="116">
        <f t="shared" si="7"/>
        <v>0</v>
      </c>
      <c r="AC24" s="116">
        <f t="shared" si="7"/>
        <v>0</v>
      </c>
      <c r="AD24" s="116">
        <f t="shared" si="7"/>
        <v>0</v>
      </c>
    </row>
    <row r="25" spans="2:30" x14ac:dyDescent="0.35">
      <c r="B25" s="58" t="s">
        <v>75</v>
      </c>
      <c r="C25" s="58" t="s">
        <v>78</v>
      </c>
      <c r="D25" s="76"/>
      <c r="E25" s="95" t="s">
        <v>172</v>
      </c>
      <c r="M25" s="96" t="str">
        <f t="shared" si="0"/>
        <v>Average trip fare</v>
      </c>
      <c r="N25" s="96">
        <f>$D25*(1+'Scenarios Parameters'!C24)</f>
        <v>0</v>
      </c>
      <c r="O25" s="96">
        <f>$D25*(1+'Scenarios Parameters'!D24)</f>
        <v>0</v>
      </c>
      <c r="P25" s="96">
        <f>$D25*(1+'Scenarios Parameters'!E24)</f>
        <v>0</v>
      </c>
      <c r="Q25" s="96">
        <f>$D25*(1+'Scenarios Parameters'!F24)</f>
        <v>0</v>
      </c>
      <c r="R25" s="96">
        <f>$D25*(1+'Scenarios Parameters'!G24)</f>
        <v>0</v>
      </c>
      <c r="T25" s="96">
        <f>$D25*(1+'Scenarios Parameters'!I24)</f>
        <v>0</v>
      </c>
      <c r="U25" s="96">
        <f>$D25*(1+'Scenarios Parameters'!J24)</f>
        <v>0</v>
      </c>
      <c r="V25" s="96">
        <f>$D25*(1+'Scenarios Parameters'!K24)</f>
        <v>0</v>
      </c>
      <c r="W25" s="96">
        <f>$D25*(1+'Scenarios Parameters'!L24)</f>
        <v>0</v>
      </c>
      <c r="X25" s="96">
        <f>$D25*(1+'Scenarios Parameters'!M24)</f>
        <v>0</v>
      </c>
      <c r="Z25" s="96">
        <f>$D25*(1+'Scenarios Parameters'!O24)</f>
        <v>0</v>
      </c>
      <c r="AA25" s="96">
        <f>$D25*(1+'Scenarios Parameters'!P24)</f>
        <v>0</v>
      </c>
      <c r="AB25" s="96">
        <f>$D25*(1+'Scenarios Parameters'!Q24)</f>
        <v>0</v>
      </c>
      <c r="AC25" s="96">
        <f>$D25*(1+'Scenarios Parameters'!R24)</f>
        <v>0</v>
      </c>
      <c r="AD25" s="96">
        <f>$D25*(1+'Scenarios Parameters'!S24)</f>
        <v>0</v>
      </c>
    </row>
    <row r="26" spans="2:30" x14ac:dyDescent="0.35">
      <c r="B26" s="58" t="s">
        <v>76</v>
      </c>
      <c r="C26" s="58" t="s">
        <v>77</v>
      </c>
      <c r="D26" s="54"/>
      <c r="E26" s="95" t="s">
        <v>182</v>
      </c>
      <c r="M26" s="96" t="str">
        <f t="shared" si="0"/>
        <v>Depreciation period of dedicated vehicle</v>
      </c>
      <c r="N26" s="96">
        <f>$D26*(1+'Scenarios Parameters'!C25)</f>
        <v>0</v>
      </c>
      <c r="O26" s="96">
        <f>$D26*(1+'Scenarios Parameters'!D25)</f>
        <v>0</v>
      </c>
      <c r="P26" s="96">
        <f>$D26*(1+'Scenarios Parameters'!E25)</f>
        <v>0</v>
      </c>
      <c r="Q26" s="96">
        <f>$D26*(1+'Scenarios Parameters'!F25)</f>
        <v>0</v>
      </c>
      <c r="R26" s="96">
        <f>$D26*(1+'Scenarios Parameters'!G25)</f>
        <v>0</v>
      </c>
      <c r="T26" s="96">
        <f>$D26*(1+'Scenarios Parameters'!I25)</f>
        <v>0</v>
      </c>
      <c r="U26" s="96">
        <f>$D26*(1+'Scenarios Parameters'!J25)</f>
        <v>0</v>
      </c>
      <c r="V26" s="96">
        <f>$D26*(1+'Scenarios Parameters'!K25)</f>
        <v>0</v>
      </c>
      <c r="W26" s="96">
        <f>$D26*(1+'Scenarios Parameters'!L25)</f>
        <v>0</v>
      </c>
      <c r="X26" s="96">
        <f>$D26*(1+'Scenarios Parameters'!M25)</f>
        <v>0</v>
      </c>
      <c r="Z26" s="96">
        <f>$D26*(1+'Scenarios Parameters'!O25)</f>
        <v>0</v>
      </c>
      <c r="AA26" s="96">
        <f>$D26*(1+'Scenarios Parameters'!P25)</f>
        <v>0</v>
      </c>
      <c r="AB26" s="96">
        <f>$D26*(1+'Scenarios Parameters'!Q25)</f>
        <v>0</v>
      </c>
      <c r="AC26" s="96">
        <f>$D26*(1+'Scenarios Parameters'!R25)</f>
        <v>0</v>
      </c>
      <c r="AD26" s="96">
        <f>$D26*(1+'Scenarios Parameters'!S25)</f>
        <v>0</v>
      </c>
    </row>
    <row r="28" spans="2:30" x14ac:dyDescent="0.35">
      <c r="D28" s="103"/>
      <c r="M28" s="96" t="s">
        <v>97</v>
      </c>
      <c r="N28" s="104">
        <f>N21*N17+N24</f>
        <v>0</v>
      </c>
      <c r="O28" s="104">
        <f t="shared" ref="O28:R28" si="8">O21*O17+O24</f>
        <v>0</v>
      </c>
      <c r="P28" s="104">
        <f>P21*P17+P24</f>
        <v>0</v>
      </c>
      <c r="Q28" s="104">
        <f t="shared" si="8"/>
        <v>0</v>
      </c>
      <c r="R28" s="104">
        <f t="shared" si="8"/>
        <v>0</v>
      </c>
      <c r="T28" s="104">
        <f>T21*T17+T24</f>
        <v>0</v>
      </c>
      <c r="U28" s="104">
        <f t="shared" ref="U28:X28" si="9">U21*U17+U24</f>
        <v>0</v>
      </c>
      <c r="V28" s="104">
        <f t="shared" si="9"/>
        <v>0</v>
      </c>
      <c r="W28" s="104">
        <f t="shared" si="9"/>
        <v>0</v>
      </c>
      <c r="X28" s="104">
        <f t="shared" si="9"/>
        <v>0</v>
      </c>
      <c r="Z28" s="104">
        <f>Z21*Z17+Z24</f>
        <v>0</v>
      </c>
      <c r="AA28" s="104">
        <f t="shared" ref="AA28:AD28" si="10">AA21*AA17+AA24</f>
        <v>0</v>
      </c>
      <c r="AB28" s="104">
        <f t="shared" si="10"/>
        <v>0</v>
      </c>
      <c r="AC28" s="104">
        <f t="shared" si="10"/>
        <v>0</v>
      </c>
      <c r="AD28" s="104">
        <f t="shared" si="10"/>
        <v>0</v>
      </c>
    </row>
    <row r="29" spans="2:30" ht="15" thickBot="1" x14ac:dyDescent="0.4">
      <c r="B29" s="57"/>
      <c r="C29" s="71" t="s">
        <v>94</v>
      </c>
      <c r="D29" s="105"/>
      <c r="F29" s="99"/>
      <c r="M29" s="96" t="s">
        <v>98</v>
      </c>
      <c r="N29" s="104">
        <f>N22*N16</f>
        <v>0</v>
      </c>
      <c r="O29" s="104">
        <f>O22*O16</f>
        <v>0</v>
      </c>
      <c r="P29" s="104">
        <f>P22*P16</f>
        <v>0</v>
      </c>
      <c r="Q29" s="104">
        <f t="shared" ref="Q29:R29" si="11">Q22*Q16</f>
        <v>0</v>
      </c>
      <c r="R29" s="104">
        <f t="shared" si="11"/>
        <v>0</v>
      </c>
      <c r="T29" s="104">
        <f>T22*T16</f>
        <v>0</v>
      </c>
      <c r="U29" s="104">
        <f>U22*U16</f>
        <v>0</v>
      </c>
      <c r="V29" s="104">
        <f>V22*V16</f>
        <v>0</v>
      </c>
      <c r="W29" s="104">
        <f t="shared" ref="W29:X29" si="12">W22*W16</f>
        <v>0</v>
      </c>
      <c r="X29" s="104">
        <f t="shared" si="12"/>
        <v>0</v>
      </c>
      <c r="Z29" s="104">
        <f>Z22*Z16</f>
        <v>0</v>
      </c>
      <c r="AA29" s="104">
        <f>AA22*AA16</f>
        <v>0</v>
      </c>
      <c r="AB29" s="104">
        <f>AB22*AB16</f>
        <v>0</v>
      </c>
      <c r="AC29" s="104">
        <f t="shared" ref="AC29:AD29" si="13">AC22*AC16</f>
        <v>0</v>
      </c>
      <c r="AD29" s="104">
        <f t="shared" si="13"/>
        <v>0</v>
      </c>
    </row>
    <row r="30" spans="2:30" ht="29.5" customHeight="1" thickBot="1" x14ac:dyDescent="0.4">
      <c r="D30" s="103"/>
      <c r="E30" s="59" t="s">
        <v>112</v>
      </c>
      <c r="M30" s="96" t="s">
        <v>99</v>
      </c>
      <c r="N30" s="104" t="e">
        <f>N14*N23/N26/12</f>
        <v>#DIV/0!</v>
      </c>
      <c r="O30" s="104" t="e">
        <f>O14*O23/O26/12</f>
        <v>#DIV/0!</v>
      </c>
      <c r="P30" s="104" t="e">
        <f>P14*P23/P26/12</f>
        <v>#DIV/0!</v>
      </c>
      <c r="Q30" s="104" t="e">
        <f t="shared" ref="Q30:R30" si="14">Q14*Q23/Q26/12</f>
        <v>#DIV/0!</v>
      </c>
      <c r="R30" s="104" t="e">
        <f t="shared" si="14"/>
        <v>#DIV/0!</v>
      </c>
      <c r="T30" s="104" t="e">
        <f>T14*T23/T26/12</f>
        <v>#DIV/0!</v>
      </c>
      <c r="U30" s="104" t="e">
        <f>U14*U23/U26/12</f>
        <v>#DIV/0!</v>
      </c>
      <c r="V30" s="104" t="e">
        <f>V14*V23/V26/12</f>
        <v>#DIV/0!</v>
      </c>
      <c r="W30" s="104" t="e">
        <f t="shared" ref="W30:X30" si="15">W14*W23/W26/12</f>
        <v>#DIV/0!</v>
      </c>
      <c r="X30" s="104" t="e">
        <f t="shared" si="15"/>
        <v>#DIV/0!</v>
      </c>
      <c r="Z30" s="104" t="e">
        <f>Z14*Z23/Z26/12</f>
        <v>#DIV/0!</v>
      </c>
      <c r="AA30" s="104" t="e">
        <f>AA14*AA23/AA26/12</f>
        <v>#DIV/0!</v>
      </c>
      <c r="AB30" s="104" t="e">
        <f>AB14*AB23/AB26/12</f>
        <v>#DIV/0!</v>
      </c>
      <c r="AC30" s="104" t="e">
        <f t="shared" ref="AC30:AD30" si="16">AC14*AC23/AC26/12</f>
        <v>#DIV/0!</v>
      </c>
      <c r="AD30" s="104" t="e">
        <f t="shared" si="16"/>
        <v>#DIV/0!</v>
      </c>
    </row>
    <row r="31" spans="2:30" x14ac:dyDescent="0.35">
      <c r="D31" s="103"/>
      <c r="M31" s="96" t="s">
        <v>103</v>
      </c>
      <c r="N31" s="104" t="e">
        <f>SUM(N28:N30)</f>
        <v>#DIV/0!</v>
      </c>
      <c r="O31" s="104" t="e">
        <f t="shared" ref="O31:AD31" si="17">SUM(O28:O30)</f>
        <v>#DIV/0!</v>
      </c>
      <c r="P31" s="104" t="e">
        <f t="shared" si="17"/>
        <v>#DIV/0!</v>
      </c>
      <c r="Q31" s="104" t="e">
        <f t="shared" si="17"/>
        <v>#DIV/0!</v>
      </c>
      <c r="R31" s="104" t="e">
        <f t="shared" si="17"/>
        <v>#DIV/0!</v>
      </c>
      <c r="S31" s="104"/>
      <c r="T31" s="104" t="e">
        <f t="shared" si="17"/>
        <v>#DIV/0!</v>
      </c>
      <c r="U31" s="104" t="e">
        <f t="shared" si="17"/>
        <v>#DIV/0!</v>
      </c>
      <c r="V31" s="104" t="e">
        <f t="shared" si="17"/>
        <v>#DIV/0!</v>
      </c>
      <c r="W31" s="104" t="e">
        <f t="shared" si="17"/>
        <v>#DIV/0!</v>
      </c>
      <c r="X31" s="104" t="e">
        <f t="shared" si="17"/>
        <v>#DIV/0!</v>
      </c>
      <c r="Y31" s="104"/>
      <c r="Z31" s="104" t="e">
        <f t="shared" si="17"/>
        <v>#DIV/0!</v>
      </c>
      <c r="AA31" s="104" t="e">
        <f t="shared" si="17"/>
        <v>#DIV/0!</v>
      </c>
      <c r="AB31" s="104" t="e">
        <f t="shared" si="17"/>
        <v>#DIV/0!</v>
      </c>
      <c r="AC31" s="104" t="e">
        <f t="shared" si="17"/>
        <v>#DIV/0!</v>
      </c>
      <c r="AD31" s="104" t="e">
        <f t="shared" si="17"/>
        <v>#DIV/0!</v>
      </c>
    </row>
    <row r="32" spans="2:30" x14ac:dyDescent="0.35">
      <c r="D32" s="103"/>
      <c r="M32" s="96" t="s">
        <v>107</v>
      </c>
      <c r="N32" s="104" t="e">
        <f>SUM(N28:N30)/N16</f>
        <v>#DIV/0!</v>
      </c>
      <c r="O32" s="104" t="e">
        <f>SUM(O28:O30)/O16</f>
        <v>#DIV/0!</v>
      </c>
      <c r="P32" s="104" t="e">
        <f>SUM(P28:P30)/P16</f>
        <v>#DIV/0!</v>
      </c>
      <c r="Q32" s="104" t="e">
        <f t="shared" ref="Q32:R32" si="18">SUM(Q28:Q30)/Q16</f>
        <v>#DIV/0!</v>
      </c>
      <c r="R32" s="104" t="e">
        <f t="shared" si="18"/>
        <v>#DIV/0!</v>
      </c>
      <c r="T32" s="104" t="e">
        <f>SUM(T28:T30)/T16</f>
        <v>#DIV/0!</v>
      </c>
      <c r="U32" s="104" t="e">
        <f>SUM(U28:U30)/U16</f>
        <v>#DIV/0!</v>
      </c>
      <c r="V32" s="104" t="e">
        <f>SUM(V28:V30)/V16</f>
        <v>#DIV/0!</v>
      </c>
      <c r="W32" s="104" t="e">
        <f t="shared" ref="W32" si="19">SUM(W28:W30)/W16</f>
        <v>#DIV/0!</v>
      </c>
      <c r="X32" s="104" t="e">
        <f t="shared" ref="X32" si="20">SUM(X28:X30)/X16</f>
        <v>#DIV/0!</v>
      </c>
      <c r="Z32" s="104" t="e">
        <f>SUM(Z28:Z30)/Z16</f>
        <v>#DIV/0!</v>
      </c>
      <c r="AA32" s="104" t="e">
        <f>SUM(AA28:AA30)/AA16</f>
        <v>#DIV/0!</v>
      </c>
      <c r="AB32" s="104" t="e">
        <f>SUM(AB28:AB30)/AB16</f>
        <v>#DIV/0!</v>
      </c>
      <c r="AC32" s="104" t="e">
        <f t="shared" ref="AC32" si="21">SUM(AC28:AC30)/AC16</f>
        <v>#DIV/0!</v>
      </c>
      <c r="AD32" s="104" t="e">
        <f t="shared" ref="AD32" si="22">SUM(AD28:AD30)/AD16</f>
        <v>#DIV/0!</v>
      </c>
    </row>
    <row r="33" spans="4:30" x14ac:dyDescent="0.35">
      <c r="D33" s="106"/>
      <c r="M33" s="96" t="s">
        <v>100</v>
      </c>
      <c r="N33" s="107">
        <f>N25*Start!$D$13</f>
        <v>0</v>
      </c>
      <c r="O33" s="107">
        <f>O25*Start!$D$13</f>
        <v>0</v>
      </c>
      <c r="P33" s="107">
        <f>P25*Start!$D$13</f>
        <v>0</v>
      </c>
      <c r="Q33" s="107">
        <f>Q25*Start!$D$13</f>
        <v>0</v>
      </c>
      <c r="R33" s="107">
        <f>R25*Start!$D$13</f>
        <v>0</v>
      </c>
      <c r="T33" s="107">
        <f>T25*Start!$D$13</f>
        <v>0</v>
      </c>
      <c r="U33" s="107">
        <f>U25*Start!$D$13</f>
        <v>0</v>
      </c>
      <c r="V33" s="107">
        <f>V25*Start!$D$13</f>
        <v>0</v>
      </c>
      <c r="W33" s="107">
        <f>W25*Start!$D$13</f>
        <v>0</v>
      </c>
      <c r="X33" s="107">
        <f>X25*Start!$D$13</f>
        <v>0</v>
      </c>
      <c r="Z33" s="107">
        <f>Z25*Start!$D$13</f>
        <v>0</v>
      </c>
      <c r="AA33" s="107">
        <f>AA25*Start!$D$13</f>
        <v>0</v>
      </c>
      <c r="AB33" s="107">
        <f>AB25*Start!$D$13</f>
        <v>0</v>
      </c>
      <c r="AC33" s="107">
        <f>AC25*Start!$D$13</f>
        <v>0</v>
      </c>
      <c r="AD33" s="107">
        <f>AD25*Start!$D$13</f>
        <v>0</v>
      </c>
    </row>
    <row r="34" spans="4:30" x14ac:dyDescent="0.35">
      <c r="D34" s="108"/>
      <c r="M34" s="96" t="s">
        <v>101</v>
      </c>
      <c r="N34" s="109" t="e">
        <f>N33-SUM(N28:N30)</f>
        <v>#DIV/0!</v>
      </c>
      <c r="O34" s="109" t="e">
        <f>O33-SUM(O28:O30)</f>
        <v>#DIV/0!</v>
      </c>
      <c r="P34" s="109" t="e">
        <f>P33-SUM(P28:P30)</f>
        <v>#DIV/0!</v>
      </c>
      <c r="Q34" s="109" t="e">
        <f t="shared" ref="Q34:R34" si="23">Q33-SUM(Q28:Q30)</f>
        <v>#DIV/0!</v>
      </c>
      <c r="R34" s="109" t="e">
        <f t="shared" si="23"/>
        <v>#DIV/0!</v>
      </c>
      <c r="T34" s="109" t="e">
        <f>T33-SUM(T28:T30)</f>
        <v>#DIV/0!</v>
      </c>
      <c r="U34" s="109" t="e">
        <f>U33-SUM(U28:U30)</f>
        <v>#DIV/0!</v>
      </c>
      <c r="V34" s="109" t="e">
        <f>V33-SUM(V28:V30)</f>
        <v>#DIV/0!</v>
      </c>
      <c r="W34" s="109" t="e">
        <f t="shared" ref="W34" si="24">W33-SUM(W28:W30)</f>
        <v>#DIV/0!</v>
      </c>
      <c r="X34" s="109" t="e">
        <f t="shared" ref="X34" si="25">X33-SUM(X28:X30)</f>
        <v>#DIV/0!</v>
      </c>
      <c r="Z34" s="109" t="e">
        <f>Z33-SUM(Z28:Z30)</f>
        <v>#DIV/0!</v>
      </c>
      <c r="AA34" s="109" t="e">
        <f>AA33-SUM(AA28:AA30)</f>
        <v>#DIV/0!</v>
      </c>
      <c r="AB34" s="109" t="e">
        <f>AB33-SUM(AB28:AB30)</f>
        <v>#DIV/0!</v>
      </c>
      <c r="AC34" s="109" t="e">
        <f t="shared" ref="AC34" si="26">AC33-SUM(AC28:AC30)</f>
        <v>#DIV/0!</v>
      </c>
      <c r="AD34" s="109" t="e">
        <f t="shared" ref="AD34" si="27">AD33-SUM(AD28:AD30)</f>
        <v>#DIV/0!</v>
      </c>
    </row>
    <row r="35" spans="4:30" x14ac:dyDescent="0.35">
      <c r="D35" s="108"/>
      <c r="M35" s="96" t="s">
        <v>108</v>
      </c>
      <c r="N35" s="109" t="e">
        <f>-N34/N16</f>
        <v>#DIV/0!</v>
      </c>
      <c r="O35" s="109" t="e">
        <f t="shared" ref="O35:R35" si="28">-O34/O16</f>
        <v>#DIV/0!</v>
      </c>
      <c r="P35" s="109" t="e">
        <f t="shared" si="28"/>
        <v>#DIV/0!</v>
      </c>
      <c r="Q35" s="109" t="e">
        <f t="shared" si="28"/>
        <v>#DIV/0!</v>
      </c>
      <c r="R35" s="109" t="e">
        <f t="shared" si="28"/>
        <v>#DIV/0!</v>
      </c>
      <c r="T35" s="109" t="e">
        <f>-T34/T16</f>
        <v>#DIV/0!</v>
      </c>
      <c r="U35" s="109" t="e">
        <f t="shared" ref="U35" si="29">-U34/U16</f>
        <v>#DIV/0!</v>
      </c>
      <c r="V35" s="109" t="e">
        <f t="shared" ref="V35" si="30">-V34/V16</f>
        <v>#DIV/0!</v>
      </c>
      <c r="W35" s="109" t="e">
        <f t="shared" ref="W35" si="31">-W34/W16</f>
        <v>#DIV/0!</v>
      </c>
      <c r="X35" s="109" t="e">
        <f t="shared" ref="X35" si="32">-X34/X16</f>
        <v>#DIV/0!</v>
      </c>
      <c r="Z35" s="109" t="e">
        <f>-Z34/Z16</f>
        <v>#DIV/0!</v>
      </c>
      <c r="AA35" s="109" t="e">
        <f t="shared" ref="AA35" si="33">-AA34/AA16</f>
        <v>#DIV/0!</v>
      </c>
      <c r="AB35" s="109" t="e">
        <f t="shared" ref="AB35" si="34">-AB34/AB16</f>
        <v>#DIV/0!</v>
      </c>
      <c r="AC35" s="109" t="e">
        <f t="shared" ref="AC35" si="35">-AC34/AC16</f>
        <v>#DIV/0!</v>
      </c>
      <c r="AD35" s="109" t="e">
        <f t="shared" ref="AD35" si="36">-AD34/AD16</f>
        <v>#DIV/0!</v>
      </c>
    </row>
    <row r="36" spans="4:30" x14ac:dyDescent="0.35">
      <c r="D36" s="110"/>
      <c r="M36" s="96" t="s">
        <v>102</v>
      </c>
      <c r="N36" s="111" t="e">
        <f>N33/SUM(N28:N30)</f>
        <v>#DIV/0!</v>
      </c>
      <c r="O36" s="111" t="e">
        <f>O33/SUM(O28:O30)</f>
        <v>#DIV/0!</v>
      </c>
      <c r="P36" s="111" t="e">
        <f>P33/SUM(P28:P30)</f>
        <v>#DIV/0!</v>
      </c>
      <c r="Q36" s="111" t="e">
        <f t="shared" ref="Q36:R36" si="37">Q33/SUM(Q28:Q30)</f>
        <v>#DIV/0!</v>
      </c>
      <c r="R36" s="111" t="e">
        <f t="shared" si="37"/>
        <v>#DIV/0!</v>
      </c>
      <c r="T36" s="111" t="e">
        <f>T33/SUM(T28:T30)</f>
        <v>#DIV/0!</v>
      </c>
      <c r="U36" s="111" t="e">
        <f>U33/SUM(U28:U30)</f>
        <v>#DIV/0!</v>
      </c>
      <c r="V36" s="111" t="e">
        <f>V33/SUM(V28:V30)</f>
        <v>#DIV/0!</v>
      </c>
      <c r="W36" s="111" t="e">
        <f t="shared" ref="W36:X36" si="38">W33/SUM(W28:W30)</f>
        <v>#DIV/0!</v>
      </c>
      <c r="X36" s="111" t="e">
        <f t="shared" si="38"/>
        <v>#DIV/0!</v>
      </c>
      <c r="Z36" s="111" t="e">
        <f>Z33/SUM(Z28:Z30)</f>
        <v>#DIV/0!</v>
      </c>
      <c r="AA36" s="111" t="e">
        <f>AA33/SUM(AA28:AA30)</f>
        <v>#DIV/0!</v>
      </c>
      <c r="AB36" s="111" t="e">
        <f>AB33/SUM(AB28:AB30)</f>
        <v>#DIV/0!</v>
      </c>
      <c r="AC36" s="111" t="e">
        <f t="shared" ref="AC36:AD36" si="39">AC33/SUM(AC28:AC30)</f>
        <v>#DIV/0!</v>
      </c>
      <c r="AD36" s="111" t="e">
        <f t="shared" si="39"/>
        <v>#DIV/0!</v>
      </c>
    </row>
    <row r="40" spans="4:30" x14ac:dyDescent="0.35">
      <c r="M40" s="96" t="s">
        <v>128</v>
      </c>
    </row>
    <row r="41" spans="4:30" x14ac:dyDescent="0.35">
      <c r="L41" s="95" t="s">
        <v>129</v>
      </c>
      <c r="M41" s="112">
        <v>0.05</v>
      </c>
      <c r="N41" s="96">
        <f>(1+$M41)*N$7</f>
        <v>0</v>
      </c>
      <c r="O41" s="96">
        <f t="shared" ref="O41:R41" si="40">(1+$M41)*O$7</f>
        <v>0</v>
      </c>
      <c r="P41" s="96">
        <f t="shared" si="40"/>
        <v>0</v>
      </c>
      <c r="Q41" s="96">
        <f t="shared" si="40"/>
        <v>0</v>
      </c>
      <c r="R41" s="96">
        <f t="shared" si="40"/>
        <v>0</v>
      </c>
      <c r="T41" s="96">
        <f>(1+$M41)*T$7</f>
        <v>0</v>
      </c>
      <c r="U41" s="96">
        <f t="shared" ref="U41:X41" si="41">(1+$M41)*U$7</f>
        <v>0</v>
      </c>
      <c r="V41" s="96">
        <f t="shared" si="41"/>
        <v>0</v>
      </c>
      <c r="W41" s="96">
        <f t="shared" si="41"/>
        <v>0</v>
      </c>
      <c r="X41" s="96">
        <f t="shared" si="41"/>
        <v>0</v>
      </c>
      <c r="Z41" s="96">
        <f>(1+$M41)*Z$7</f>
        <v>0</v>
      </c>
      <c r="AA41" s="96">
        <f t="shared" ref="Z41:AD50" si="42">(1+$M41)*AA$7</f>
        <v>0</v>
      </c>
      <c r="AB41" s="96">
        <f t="shared" si="42"/>
        <v>0</v>
      </c>
      <c r="AC41" s="96">
        <f t="shared" si="42"/>
        <v>0</v>
      </c>
      <c r="AD41" s="96">
        <f t="shared" si="42"/>
        <v>0</v>
      </c>
    </row>
    <row r="42" spans="4:30" x14ac:dyDescent="0.35">
      <c r="M42" s="112">
        <v>0.1</v>
      </c>
      <c r="N42" s="96">
        <f t="shared" ref="N42:AC50" si="43">(1+$M42)*N$7</f>
        <v>0</v>
      </c>
      <c r="O42" s="96">
        <f t="shared" si="43"/>
        <v>0</v>
      </c>
      <c r="P42" s="96">
        <f t="shared" si="43"/>
        <v>0</v>
      </c>
      <c r="Q42" s="96">
        <f t="shared" si="43"/>
        <v>0</v>
      </c>
      <c r="R42" s="96">
        <f t="shared" si="43"/>
        <v>0</v>
      </c>
      <c r="T42" s="96">
        <f t="shared" si="43"/>
        <v>0</v>
      </c>
      <c r="U42" s="96">
        <f t="shared" si="43"/>
        <v>0</v>
      </c>
      <c r="V42" s="96">
        <f t="shared" si="43"/>
        <v>0</v>
      </c>
      <c r="W42" s="96">
        <f t="shared" si="43"/>
        <v>0</v>
      </c>
      <c r="X42" s="96">
        <f t="shared" si="43"/>
        <v>0</v>
      </c>
      <c r="Z42" s="96">
        <f t="shared" si="43"/>
        <v>0</v>
      </c>
      <c r="AA42" s="96">
        <f t="shared" si="43"/>
        <v>0</v>
      </c>
      <c r="AB42" s="96">
        <f t="shared" si="43"/>
        <v>0</v>
      </c>
      <c r="AC42" s="96">
        <f t="shared" si="43"/>
        <v>0</v>
      </c>
      <c r="AD42" s="96">
        <f t="shared" si="42"/>
        <v>0</v>
      </c>
    </row>
    <row r="43" spans="4:30" x14ac:dyDescent="0.35">
      <c r="M43" s="112">
        <v>0.15</v>
      </c>
      <c r="N43" s="96">
        <f t="shared" si="43"/>
        <v>0</v>
      </c>
      <c r="O43" s="96">
        <f t="shared" si="43"/>
        <v>0</v>
      </c>
      <c r="P43" s="96">
        <f t="shared" si="43"/>
        <v>0</v>
      </c>
      <c r="Q43" s="96">
        <f t="shared" si="43"/>
        <v>0</v>
      </c>
      <c r="R43" s="96">
        <f t="shared" si="43"/>
        <v>0</v>
      </c>
      <c r="T43" s="96">
        <f t="shared" si="43"/>
        <v>0</v>
      </c>
      <c r="U43" s="96">
        <f t="shared" si="43"/>
        <v>0</v>
      </c>
      <c r="V43" s="96">
        <f t="shared" si="43"/>
        <v>0</v>
      </c>
      <c r="W43" s="96">
        <f t="shared" si="43"/>
        <v>0</v>
      </c>
      <c r="X43" s="96">
        <f t="shared" si="43"/>
        <v>0</v>
      </c>
      <c r="Z43" s="96">
        <f t="shared" si="42"/>
        <v>0</v>
      </c>
      <c r="AA43" s="96">
        <f t="shared" si="42"/>
        <v>0</v>
      </c>
      <c r="AB43" s="96">
        <f t="shared" si="42"/>
        <v>0</v>
      </c>
      <c r="AC43" s="96">
        <f t="shared" si="42"/>
        <v>0</v>
      </c>
      <c r="AD43" s="96">
        <f t="shared" si="42"/>
        <v>0</v>
      </c>
    </row>
    <row r="44" spans="4:30" x14ac:dyDescent="0.35">
      <c r="M44" s="112">
        <v>0.2</v>
      </c>
      <c r="N44" s="96">
        <f t="shared" si="43"/>
        <v>0</v>
      </c>
      <c r="O44" s="96">
        <f t="shared" si="43"/>
        <v>0</v>
      </c>
      <c r="P44" s="96">
        <f t="shared" si="43"/>
        <v>0</v>
      </c>
      <c r="Q44" s="96">
        <f t="shared" si="43"/>
        <v>0</v>
      </c>
      <c r="R44" s="96">
        <f t="shared" si="43"/>
        <v>0</v>
      </c>
      <c r="T44" s="96">
        <f t="shared" si="43"/>
        <v>0</v>
      </c>
      <c r="U44" s="96">
        <f t="shared" si="43"/>
        <v>0</v>
      </c>
      <c r="V44" s="96">
        <f t="shared" si="43"/>
        <v>0</v>
      </c>
      <c r="W44" s="96">
        <f t="shared" si="43"/>
        <v>0</v>
      </c>
      <c r="X44" s="96">
        <f t="shared" si="43"/>
        <v>0</v>
      </c>
      <c r="Z44" s="96">
        <f t="shared" si="42"/>
        <v>0</v>
      </c>
      <c r="AA44" s="96">
        <f t="shared" si="42"/>
        <v>0</v>
      </c>
      <c r="AB44" s="96">
        <f t="shared" si="42"/>
        <v>0</v>
      </c>
      <c r="AC44" s="96">
        <f t="shared" si="42"/>
        <v>0</v>
      </c>
      <c r="AD44" s="96">
        <f t="shared" si="42"/>
        <v>0</v>
      </c>
    </row>
    <row r="45" spans="4:30" x14ac:dyDescent="0.35">
      <c r="M45" s="112">
        <v>0.25</v>
      </c>
      <c r="N45" s="96">
        <f t="shared" si="43"/>
        <v>0</v>
      </c>
      <c r="O45" s="96">
        <f t="shared" si="43"/>
        <v>0</v>
      </c>
      <c r="P45" s="96">
        <f t="shared" si="43"/>
        <v>0</v>
      </c>
      <c r="Q45" s="96">
        <f t="shared" si="43"/>
        <v>0</v>
      </c>
      <c r="R45" s="96">
        <f t="shared" si="43"/>
        <v>0</v>
      </c>
      <c r="T45" s="96">
        <f t="shared" si="43"/>
        <v>0</v>
      </c>
      <c r="U45" s="96">
        <f t="shared" si="43"/>
        <v>0</v>
      </c>
      <c r="V45" s="96">
        <f t="shared" si="43"/>
        <v>0</v>
      </c>
      <c r="W45" s="96">
        <f t="shared" si="43"/>
        <v>0</v>
      </c>
      <c r="X45" s="96">
        <f t="shared" si="43"/>
        <v>0</v>
      </c>
      <c r="Z45" s="96">
        <f t="shared" si="43"/>
        <v>0</v>
      </c>
      <c r="AA45" s="96">
        <f t="shared" si="43"/>
        <v>0</v>
      </c>
      <c r="AB45" s="96">
        <f t="shared" si="43"/>
        <v>0</v>
      </c>
      <c r="AC45" s="96">
        <f t="shared" si="43"/>
        <v>0</v>
      </c>
      <c r="AD45" s="96">
        <f t="shared" si="42"/>
        <v>0</v>
      </c>
    </row>
    <row r="46" spans="4:30" x14ac:dyDescent="0.35">
      <c r="M46" s="112">
        <v>0.3</v>
      </c>
      <c r="N46" s="96">
        <f t="shared" si="43"/>
        <v>0</v>
      </c>
      <c r="O46" s="96">
        <f t="shared" si="43"/>
        <v>0</v>
      </c>
      <c r="P46" s="96">
        <f t="shared" si="43"/>
        <v>0</v>
      </c>
      <c r="Q46" s="96">
        <f t="shared" si="43"/>
        <v>0</v>
      </c>
      <c r="R46" s="96">
        <f t="shared" si="43"/>
        <v>0</v>
      </c>
      <c r="T46" s="96">
        <f t="shared" si="43"/>
        <v>0</v>
      </c>
      <c r="U46" s="96">
        <f t="shared" si="43"/>
        <v>0</v>
      </c>
      <c r="V46" s="96">
        <f t="shared" si="43"/>
        <v>0</v>
      </c>
      <c r="W46" s="96">
        <f t="shared" si="43"/>
        <v>0</v>
      </c>
      <c r="X46" s="96">
        <f t="shared" si="43"/>
        <v>0</v>
      </c>
      <c r="Z46" s="96">
        <f t="shared" si="42"/>
        <v>0</v>
      </c>
      <c r="AA46" s="96">
        <f t="shared" si="42"/>
        <v>0</v>
      </c>
      <c r="AB46" s="96">
        <f t="shared" si="42"/>
        <v>0</v>
      </c>
      <c r="AC46" s="96">
        <f t="shared" si="42"/>
        <v>0</v>
      </c>
      <c r="AD46" s="96">
        <f t="shared" si="42"/>
        <v>0</v>
      </c>
    </row>
    <row r="47" spans="4:30" x14ac:dyDescent="0.35">
      <c r="M47" s="112">
        <v>0.35</v>
      </c>
      <c r="N47" s="96">
        <f t="shared" si="43"/>
        <v>0</v>
      </c>
      <c r="O47" s="96">
        <f t="shared" si="43"/>
        <v>0</v>
      </c>
      <c r="P47" s="96">
        <f t="shared" si="43"/>
        <v>0</v>
      </c>
      <c r="Q47" s="96">
        <f t="shared" si="43"/>
        <v>0</v>
      </c>
      <c r="R47" s="96">
        <f t="shared" si="43"/>
        <v>0</v>
      </c>
      <c r="T47" s="96">
        <f t="shared" si="43"/>
        <v>0</v>
      </c>
      <c r="U47" s="96">
        <f t="shared" si="43"/>
        <v>0</v>
      </c>
      <c r="V47" s="96">
        <f t="shared" si="43"/>
        <v>0</v>
      </c>
      <c r="W47" s="96">
        <f t="shared" si="43"/>
        <v>0</v>
      </c>
      <c r="X47" s="96">
        <f t="shared" si="43"/>
        <v>0</v>
      </c>
      <c r="Z47" s="96">
        <f t="shared" si="42"/>
        <v>0</v>
      </c>
      <c r="AA47" s="96">
        <f t="shared" si="42"/>
        <v>0</v>
      </c>
      <c r="AB47" s="96">
        <f t="shared" si="42"/>
        <v>0</v>
      </c>
      <c r="AC47" s="96">
        <f t="shared" si="42"/>
        <v>0</v>
      </c>
      <c r="AD47" s="96">
        <f t="shared" si="42"/>
        <v>0</v>
      </c>
    </row>
    <row r="48" spans="4:30" x14ac:dyDescent="0.35">
      <c r="M48" s="112">
        <v>0.4</v>
      </c>
      <c r="N48" s="96">
        <f t="shared" si="43"/>
        <v>0</v>
      </c>
      <c r="O48" s="96">
        <f t="shared" si="43"/>
        <v>0</v>
      </c>
      <c r="P48" s="96">
        <f t="shared" si="43"/>
        <v>0</v>
      </c>
      <c r="Q48" s="96">
        <f t="shared" si="43"/>
        <v>0</v>
      </c>
      <c r="R48" s="96">
        <f t="shared" si="43"/>
        <v>0</v>
      </c>
      <c r="T48" s="96">
        <f t="shared" si="43"/>
        <v>0</v>
      </c>
      <c r="U48" s="96">
        <f t="shared" si="43"/>
        <v>0</v>
      </c>
      <c r="V48" s="96">
        <f t="shared" si="43"/>
        <v>0</v>
      </c>
      <c r="W48" s="96">
        <f t="shared" si="43"/>
        <v>0</v>
      </c>
      <c r="X48" s="96">
        <f t="shared" si="43"/>
        <v>0</v>
      </c>
      <c r="Z48" s="96">
        <f t="shared" si="43"/>
        <v>0</v>
      </c>
      <c r="AA48" s="96">
        <f t="shared" si="43"/>
        <v>0</v>
      </c>
      <c r="AB48" s="96">
        <f t="shared" si="43"/>
        <v>0</v>
      </c>
      <c r="AC48" s="96">
        <f t="shared" si="43"/>
        <v>0</v>
      </c>
      <c r="AD48" s="96">
        <f t="shared" si="42"/>
        <v>0</v>
      </c>
    </row>
    <row r="49" spans="12:30" x14ac:dyDescent="0.35">
      <c r="M49" s="112">
        <v>0.45</v>
      </c>
      <c r="N49" s="96">
        <f t="shared" si="43"/>
        <v>0</v>
      </c>
      <c r="O49" s="96">
        <f t="shared" si="43"/>
        <v>0</v>
      </c>
      <c r="P49" s="96">
        <f t="shared" si="43"/>
        <v>0</v>
      </c>
      <c r="Q49" s="96">
        <f t="shared" si="43"/>
        <v>0</v>
      </c>
      <c r="R49" s="96">
        <f t="shared" si="43"/>
        <v>0</v>
      </c>
      <c r="T49" s="96">
        <f t="shared" si="43"/>
        <v>0</v>
      </c>
      <c r="U49" s="96">
        <f t="shared" si="43"/>
        <v>0</v>
      </c>
      <c r="V49" s="96">
        <f t="shared" si="43"/>
        <v>0</v>
      </c>
      <c r="W49" s="96">
        <f t="shared" si="43"/>
        <v>0</v>
      </c>
      <c r="X49" s="96">
        <f t="shared" si="43"/>
        <v>0</v>
      </c>
      <c r="Z49" s="96">
        <f t="shared" si="42"/>
        <v>0</v>
      </c>
      <c r="AA49" s="96">
        <f t="shared" si="42"/>
        <v>0</v>
      </c>
      <c r="AB49" s="96">
        <f t="shared" si="42"/>
        <v>0</v>
      </c>
      <c r="AC49" s="96">
        <f t="shared" si="42"/>
        <v>0</v>
      </c>
      <c r="AD49" s="96">
        <f t="shared" si="42"/>
        <v>0</v>
      </c>
    </row>
    <row r="50" spans="12:30" x14ac:dyDescent="0.35">
      <c r="M50" s="112">
        <v>0.5</v>
      </c>
      <c r="N50" s="96">
        <f t="shared" si="43"/>
        <v>0</v>
      </c>
      <c r="O50" s="96">
        <f t="shared" si="43"/>
        <v>0</v>
      </c>
      <c r="P50" s="96">
        <f t="shared" si="43"/>
        <v>0</v>
      </c>
      <c r="Q50" s="96">
        <f t="shared" si="43"/>
        <v>0</v>
      </c>
      <c r="R50" s="96">
        <f t="shared" si="43"/>
        <v>0</v>
      </c>
      <c r="T50" s="96">
        <f t="shared" si="43"/>
        <v>0</v>
      </c>
      <c r="U50" s="96">
        <f t="shared" si="43"/>
        <v>0</v>
      </c>
      <c r="V50" s="96">
        <f t="shared" si="43"/>
        <v>0</v>
      </c>
      <c r="W50" s="96">
        <f t="shared" si="43"/>
        <v>0</v>
      </c>
      <c r="X50" s="96">
        <f t="shared" si="43"/>
        <v>0</v>
      </c>
      <c r="Z50" s="96">
        <f t="shared" si="42"/>
        <v>0</v>
      </c>
      <c r="AA50" s="96">
        <f t="shared" si="42"/>
        <v>0</v>
      </c>
      <c r="AB50" s="96">
        <f t="shared" si="42"/>
        <v>0</v>
      </c>
      <c r="AC50" s="96">
        <f t="shared" si="42"/>
        <v>0</v>
      </c>
      <c r="AD50" s="96">
        <f t="shared" si="42"/>
        <v>0</v>
      </c>
    </row>
    <row r="52" spans="12:30" x14ac:dyDescent="0.35">
      <c r="L52" s="95" t="s">
        <v>20</v>
      </c>
      <c r="M52" s="112">
        <v>0.05</v>
      </c>
      <c r="N52" s="113" t="e">
        <f>N41/N$16</f>
        <v>#DIV/0!</v>
      </c>
      <c r="O52" s="113" t="e">
        <f t="shared" ref="O52:R52" si="44">O41/O$16</f>
        <v>#DIV/0!</v>
      </c>
      <c r="P52" s="113" t="e">
        <f>P41/P$16</f>
        <v>#DIV/0!</v>
      </c>
      <c r="Q52" s="113" t="e">
        <f t="shared" si="44"/>
        <v>#DIV/0!</v>
      </c>
      <c r="R52" s="113" t="e">
        <f t="shared" si="44"/>
        <v>#DIV/0!</v>
      </c>
      <c r="T52" s="113" t="e">
        <f>T41/T$16</f>
        <v>#DIV/0!</v>
      </c>
      <c r="U52" s="113" t="e">
        <f t="shared" ref="U52:X52" si="45">U41/U$16</f>
        <v>#DIV/0!</v>
      </c>
      <c r="V52" s="113" t="e">
        <f t="shared" si="45"/>
        <v>#DIV/0!</v>
      </c>
      <c r="W52" s="113" t="e">
        <f t="shared" si="45"/>
        <v>#DIV/0!</v>
      </c>
      <c r="X52" s="113" t="e">
        <f t="shared" si="45"/>
        <v>#DIV/0!</v>
      </c>
      <c r="Z52" s="113" t="e">
        <f>Z41/Z$16</f>
        <v>#DIV/0!</v>
      </c>
      <c r="AA52" s="113" t="e">
        <f t="shared" ref="AA52:AD52" si="46">AA41/AA$16</f>
        <v>#DIV/0!</v>
      </c>
      <c r="AB52" s="113" t="e">
        <f t="shared" si="46"/>
        <v>#DIV/0!</v>
      </c>
      <c r="AC52" s="113" t="e">
        <f t="shared" si="46"/>
        <v>#DIV/0!</v>
      </c>
      <c r="AD52" s="113" t="e">
        <f t="shared" si="46"/>
        <v>#DIV/0!</v>
      </c>
    </row>
    <row r="53" spans="12:30" x14ac:dyDescent="0.35">
      <c r="M53" s="112">
        <v>0.1</v>
      </c>
      <c r="N53" s="113" t="e">
        <f t="shared" ref="N53:R61" si="47">N42/N$16</f>
        <v>#DIV/0!</v>
      </c>
      <c r="O53" s="113" t="e">
        <f t="shared" si="47"/>
        <v>#DIV/0!</v>
      </c>
      <c r="P53" s="113" t="e">
        <f t="shared" si="47"/>
        <v>#DIV/0!</v>
      </c>
      <c r="Q53" s="113" t="e">
        <f t="shared" si="47"/>
        <v>#DIV/0!</v>
      </c>
      <c r="R53" s="113" t="e">
        <f t="shared" si="47"/>
        <v>#DIV/0!</v>
      </c>
      <c r="T53" s="113" t="e">
        <f t="shared" ref="T53:X53" si="48">T42/T$16</f>
        <v>#DIV/0!</v>
      </c>
      <c r="U53" s="113" t="e">
        <f t="shared" si="48"/>
        <v>#DIV/0!</v>
      </c>
      <c r="V53" s="113" t="e">
        <f t="shared" si="48"/>
        <v>#DIV/0!</v>
      </c>
      <c r="W53" s="113" t="e">
        <f t="shared" si="48"/>
        <v>#DIV/0!</v>
      </c>
      <c r="X53" s="113" t="e">
        <f t="shared" si="48"/>
        <v>#DIV/0!</v>
      </c>
      <c r="Z53" s="113" t="e">
        <f t="shared" ref="Z53:AD53" si="49">Z42/Z$16</f>
        <v>#DIV/0!</v>
      </c>
      <c r="AA53" s="113" t="e">
        <f t="shared" si="49"/>
        <v>#DIV/0!</v>
      </c>
      <c r="AB53" s="113" t="e">
        <f t="shared" si="49"/>
        <v>#DIV/0!</v>
      </c>
      <c r="AC53" s="113" t="e">
        <f t="shared" si="49"/>
        <v>#DIV/0!</v>
      </c>
      <c r="AD53" s="113" t="e">
        <f t="shared" si="49"/>
        <v>#DIV/0!</v>
      </c>
    </row>
    <row r="54" spans="12:30" x14ac:dyDescent="0.35">
      <c r="M54" s="112">
        <v>0.15</v>
      </c>
      <c r="N54" s="113" t="e">
        <f t="shared" si="47"/>
        <v>#DIV/0!</v>
      </c>
      <c r="O54" s="113" t="e">
        <f t="shared" si="47"/>
        <v>#DIV/0!</v>
      </c>
      <c r="P54" s="113" t="e">
        <f t="shared" si="47"/>
        <v>#DIV/0!</v>
      </c>
      <c r="Q54" s="113" t="e">
        <f t="shared" si="47"/>
        <v>#DIV/0!</v>
      </c>
      <c r="R54" s="113" t="e">
        <f t="shared" si="47"/>
        <v>#DIV/0!</v>
      </c>
      <c r="T54" s="113" t="e">
        <f t="shared" ref="T54:X54" si="50">T43/T$16</f>
        <v>#DIV/0!</v>
      </c>
      <c r="U54" s="113" t="e">
        <f t="shared" si="50"/>
        <v>#DIV/0!</v>
      </c>
      <c r="V54" s="113" t="e">
        <f t="shared" si="50"/>
        <v>#DIV/0!</v>
      </c>
      <c r="W54" s="113" t="e">
        <f t="shared" si="50"/>
        <v>#DIV/0!</v>
      </c>
      <c r="X54" s="113" t="e">
        <f t="shared" si="50"/>
        <v>#DIV/0!</v>
      </c>
      <c r="Z54" s="113" t="e">
        <f t="shared" ref="Z54:AD54" si="51">Z43/Z$16</f>
        <v>#DIV/0!</v>
      </c>
      <c r="AA54" s="113" t="e">
        <f t="shared" si="51"/>
        <v>#DIV/0!</v>
      </c>
      <c r="AB54" s="113" t="e">
        <f t="shared" si="51"/>
        <v>#DIV/0!</v>
      </c>
      <c r="AC54" s="113" t="e">
        <f t="shared" si="51"/>
        <v>#DIV/0!</v>
      </c>
      <c r="AD54" s="113" t="e">
        <f t="shared" si="51"/>
        <v>#DIV/0!</v>
      </c>
    </row>
    <row r="55" spans="12:30" x14ac:dyDescent="0.35">
      <c r="M55" s="112">
        <v>0.2</v>
      </c>
      <c r="N55" s="113" t="e">
        <f t="shared" si="47"/>
        <v>#DIV/0!</v>
      </c>
      <c r="O55" s="113" t="e">
        <f t="shared" si="47"/>
        <v>#DIV/0!</v>
      </c>
      <c r="P55" s="113" t="e">
        <f t="shared" si="47"/>
        <v>#DIV/0!</v>
      </c>
      <c r="Q55" s="113" t="e">
        <f t="shared" si="47"/>
        <v>#DIV/0!</v>
      </c>
      <c r="R55" s="113" t="e">
        <f t="shared" si="47"/>
        <v>#DIV/0!</v>
      </c>
      <c r="T55" s="113" t="e">
        <f t="shared" ref="T55:X55" si="52">T44/T$16</f>
        <v>#DIV/0!</v>
      </c>
      <c r="U55" s="113" t="e">
        <f t="shared" si="52"/>
        <v>#DIV/0!</v>
      </c>
      <c r="V55" s="113" t="e">
        <f t="shared" si="52"/>
        <v>#DIV/0!</v>
      </c>
      <c r="W55" s="113" t="e">
        <f t="shared" si="52"/>
        <v>#DIV/0!</v>
      </c>
      <c r="X55" s="113" t="e">
        <f t="shared" si="52"/>
        <v>#DIV/0!</v>
      </c>
      <c r="Z55" s="113" t="e">
        <f t="shared" ref="Z55:AD55" si="53">Z44/Z$16</f>
        <v>#DIV/0!</v>
      </c>
      <c r="AA55" s="113" t="e">
        <f t="shared" si="53"/>
        <v>#DIV/0!</v>
      </c>
      <c r="AB55" s="113" t="e">
        <f t="shared" si="53"/>
        <v>#DIV/0!</v>
      </c>
      <c r="AC55" s="113" t="e">
        <f t="shared" si="53"/>
        <v>#DIV/0!</v>
      </c>
      <c r="AD55" s="113" t="e">
        <f t="shared" si="53"/>
        <v>#DIV/0!</v>
      </c>
    </row>
    <row r="56" spans="12:30" x14ac:dyDescent="0.35">
      <c r="M56" s="112">
        <v>0.25</v>
      </c>
      <c r="N56" s="113" t="e">
        <f t="shared" si="47"/>
        <v>#DIV/0!</v>
      </c>
      <c r="O56" s="113" t="e">
        <f t="shared" si="47"/>
        <v>#DIV/0!</v>
      </c>
      <c r="P56" s="113" t="e">
        <f t="shared" si="47"/>
        <v>#DIV/0!</v>
      </c>
      <c r="Q56" s="113" t="e">
        <f t="shared" si="47"/>
        <v>#DIV/0!</v>
      </c>
      <c r="R56" s="113" t="e">
        <f t="shared" si="47"/>
        <v>#DIV/0!</v>
      </c>
      <c r="T56" s="113" t="e">
        <f t="shared" ref="T56:X56" si="54">T45/T$16</f>
        <v>#DIV/0!</v>
      </c>
      <c r="U56" s="113" t="e">
        <f t="shared" si="54"/>
        <v>#DIV/0!</v>
      </c>
      <c r="V56" s="113" t="e">
        <f t="shared" si="54"/>
        <v>#DIV/0!</v>
      </c>
      <c r="W56" s="113" t="e">
        <f t="shared" si="54"/>
        <v>#DIV/0!</v>
      </c>
      <c r="X56" s="113" t="e">
        <f t="shared" si="54"/>
        <v>#DIV/0!</v>
      </c>
      <c r="Z56" s="113" t="e">
        <f t="shared" ref="Z56:AD56" si="55">Z45/Z$16</f>
        <v>#DIV/0!</v>
      </c>
      <c r="AA56" s="113" t="e">
        <f t="shared" si="55"/>
        <v>#DIV/0!</v>
      </c>
      <c r="AB56" s="113" t="e">
        <f t="shared" si="55"/>
        <v>#DIV/0!</v>
      </c>
      <c r="AC56" s="113" t="e">
        <f t="shared" si="55"/>
        <v>#DIV/0!</v>
      </c>
      <c r="AD56" s="113" t="e">
        <f t="shared" si="55"/>
        <v>#DIV/0!</v>
      </c>
    </row>
    <row r="57" spans="12:30" x14ac:dyDescent="0.35">
      <c r="M57" s="112">
        <v>0.3</v>
      </c>
      <c r="N57" s="113" t="e">
        <f t="shared" si="47"/>
        <v>#DIV/0!</v>
      </c>
      <c r="O57" s="113" t="e">
        <f t="shared" si="47"/>
        <v>#DIV/0!</v>
      </c>
      <c r="P57" s="113" t="e">
        <f>P46/P$16</f>
        <v>#DIV/0!</v>
      </c>
      <c r="Q57" s="113" t="e">
        <f t="shared" si="47"/>
        <v>#DIV/0!</v>
      </c>
      <c r="R57" s="113" t="e">
        <f t="shared" si="47"/>
        <v>#DIV/0!</v>
      </c>
      <c r="T57" s="113" t="e">
        <f t="shared" ref="T57:X57" si="56">T46/T$16</f>
        <v>#DIV/0!</v>
      </c>
      <c r="U57" s="113" t="e">
        <f t="shared" si="56"/>
        <v>#DIV/0!</v>
      </c>
      <c r="V57" s="113" t="e">
        <f t="shared" si="56"/>
        <v>#DIV/0!</v>
      </c>
      <c r="W57" s="113" t="e">
        <f t="shared" si="56"/>
        <v>#DIV/0!</v>
      </c>
      <c r="X57" s="113" t="e">
        <f t="shared" si="56"/>
        <v>#DIV/0!</v>
      </c>
      <c r="Z57" s="113" t="e">
        <f t="shared" ref="Z57:AD57" si="57">Z46/Z$16</f>
        <v>#DIV/0!</v>
      </c>
      <c r="AA57" s="113" t="e">
        <f t="shared" si="57"/>
        <v>#DIV/0!</v>
      </c>
      <c r="AB57" s="113" t="e">
        <f t="shared" si="57"/>
        <v>#DIV/0!</v>
      </c>
      <c r="AC57" s="113" t="e">
        <f t="shared" si="57"/>
        <v>#DIV/0!</v>
      </c>
      <c r="AD57" s="113" t="e">
        <f t="shared" si="57"/>
        <v>#DIV/0!</v>
      </c>
    </row>
    <row r="58" spans="12:30" x14ac:dyDescent="0.35">
      <c r="M58" s="112">
        <v>0.35</v>
      </c>
      <c r="N58" s="113" t="e">
        <f t="shared" si="47"/>
        <v>#DIV/0!</v>
      </c>
      <c r="O58" s="113" t="e">
        <f t="shared" si="47"/>
        <v>#DIV/0!</v>
      </c>
      <c r="P58" s="113" t="e">
        <f t="shared" si="47"/>
        <v>#DIV/0!</v>
      </c>
      <c r="Q58" s="113" t="e">
        <f t="shared" si="47"/>
        <v>#DIV/0!</v>
      </c>
      <c r="R58" s="113" t="e">
        <f t="shared" si="47"/>
        <v>#DIV/0!</v>
      </c>
      <c r="T58" s="113" t="e">
        <f t="shared" ref="T58:X58" si="58">T47/T$16</f>
        <v>#DIV/0!</v>
      </c>
      <c r="U58" s="113" t="e">
        <f t="shared" si="58"/>
        <v>#DIV/0!</v>
      </c>
      <c r="V58" s="113" t="e">
        <f t="shared" si="58"/>
        <v>#DIV/0!</v>
      </c>
      <c r="W58" s="113" t="e">
        <f t="shared" si="58"/>
        <v>#DIV/0!</v>
      </c>
      <c r="X58" s="113" t="e">
        <f t="shared" si="58"/>
        <v>#DIV/0!</v>
      </c>
      <c r="Z58" s="113" t="e">
        <f t="shared" ref="Z58:AD58" si="59">Z47/Z$16</f>
        <v>#DIV/0!</v>
      </c>
      <c r="AA58" s="113" t="e">
        <f t="shared" si="59"/>
        <v>#DIV/0!</v>
      </c>
      <c r="AB58" s="113" t="e">
        <f t="shared" si="59"/>
        <v>#DIV/0!</v>
      </c>
      <c r="AC58" s="113" t="e">
        <f t="shared" si="59"/>
        <v>#DIV/0!</v>
      </c>
      <c r="AD58" s="113" t="e">
        <f t="shared" si="59"/>
        <v>#DIV/0!</v>
      </c>
    </row>
    <row r="59" spans="12:30" x14ac:dyDescent="0.35">
      <c r="M59" s="112">
        <v>0.4</v>
      </c>
      <c r="N59" s="113" t="e">
        <f t="shared" si="47"/>
        <v>#DIV/0!</v>
      </c>
      <c r="O59" s="113" t="e">
        <f t="shared" si="47"/>
        <v>#DIV/0!</v>
      </c>
      <c r="P59" s="113" t="e">
        <f t="shared" si="47"/>
        <v>#DIV/0!</v>
      </c>
      <c r="Q59" s="113" t="e">
        <f t="shared" si="47"/>
        <v>#DIV/0!</v>
      </c>
      <c r="R59" s="113" t="e">
        <f t="shared" si="47"/>
        <v>#DIV/0!</v>
      </c>
      <c r="T59" s="113" t="e">
        <f t="shared" ref="T59:X59" si="60">T48/T$16</f>
        <v>#DIV/0!</v>
      </c>
      <c r="U59" s="113" t="e">
        <f t="shared" si="60"/>
        <v>#DIV/0!</v>
      </c>
      <c r="V59" s="113" t="e">
        <f t="shared" si="60"/>
        <v>#DIV/0!</v>
      </c>
      <c r="W59" s="113" t="e">
        <f t="shared" si="60"/>
        <v>#DIV/0!</v>
      </c>
      <c r="X59" s="113" t="e">
        <f t="shared" si="60"/>
        <v>#DIV/0!</v>
      </c>
      <c r="Z59" s="113" t="e">
        <f t="shared" ref="Z59:AD59" si="61">Z48/Z$16</f>
        <v>#DIV/0!</v>
      </c>
      <c r="AA59" s="113" t="e">
        <f t="shared" si="61"/>
        <v>#DIV/0!</v>
      </c>
      <c r="AB59" s="113" t="e">
        <f t="shared" si="61"/>
        <v>#DIV/0!</v>
      </c>
      <c r="AC59" s="113" t="e">
        <f t="shared" si="61"/>
        <v>#DIV/0!</v>
      </c>
      <c r="AD59" s="113" t="e">
        <f t="shared" si="61"/>
        <v>#DIV/0!</v>
      </c>
    </row>
    <row r="60" spans="12:30" x14ac:dyDescent="0.35">
      <c r="M60" s="112">
        <v>0.45</v>
      </c>
      <c r="N60" s="113" t="e">
        <f t="shared" si="47"/>
        <v>#DIV/0!</v>
      </c>
      <c r="O60" s="113" t="e">
        <f t="shared" si="47"/>
        <v>#DIV/0!</v>
      </c>
      <c r="P60" s="113" t="e">
        <f t="shared" si="47"/>
        <v>#DIV/0!</v>
      </c>
      <c r="Q60" s="113" t="e">
        <f t="shared" si="47"/>
        <v>#DIV/0!</v>
      </c>
      <c r="R60" s="113" t="e">
        <f t="shared" si="47"/>
        <v>#DIV/0!</v>
      </c>
      <c r="T60" s="113" t="e">
        <f t="shared" ref="T60:X60" si="62">T49/T$16</f>
        <v>#DIV/0!</v>
      </c>
      <c r="U60" s="113" t="e">
        <f t="shared" si="62"/>
        <v>#DIV/0!</v>
      </c>
      <c r="V60" s="113" t="e">
        <f t="shared" si="62"/>
        <v>#DIV/0!</v>
      </c>
      <c r="W60" s="113" t="e">
        <f t="shared" si="62"/>
        <v>#DIV/0!</v>
      </c>
      <c r="X60" s="113" t="e">
        <f t="shared" si="62"/>
        <v>#DIV/0!</v>
      </c>
      <c r="Z60" s="113" t="e">
        <f t="shared" ref="Z60:AD60" si="63">Z49/Z$16</f>
        <v>#DIV/0!</v>
      </c>
      <c r="AA60" s="113" t="e">
        <f t="shared" si="63"/>
        <v>#DIV/0!</v>
      </c>
      <c r="AB60" s="113" t="e">
        <f t="shared" si="63"/>
        <v>#DIV/0!</v>
      </c>
      <c r="AC60" s="113" t="e">
        <f t="shared" si="63"/>
        <v>#DIV/0!</v>
      </c>
      <c r="AD60" s="113" t="e">
        <f t="shared" si="63"/>
        <v>#DIV/0!</v>
      </c>
    </row>
    <row r="61" spans="12:30" x14ac:dyDescent="0.35">
      <c r="M61" s="112">
        <v>0.5</v>
      </c>
      <c r="N61" s="113" t="e">
        <f t="shared" si="47"/>
        <v>#DIV/0!</v>
      </c>
      <c r="O61" s="113" t="e">
        <f t="shared" si="47"/>
        <v>#DIV/0!</v>
      </c>
      <c r="P61" s="113" t="e">
        <f t="shared" si="47"/>
        <v>#DIV/0!</v>
      </c>
      <c r="Q61" s="113" t="e">
        <f t="shared" si="47"/>
        <v>#DIV/0!</v>
      </c>
      <c r="R61" s="113" t="e">
        <f t="shared" si="47"/>
        <v>#DIV/0!</v>
      </c>
      <c r="T61" s="113" t="e">
        <f t="shared" ref="T61:X61" si="64">T50/T$16</f>
        <v>#DIV/0!</v>
      </c>
      <c r="U61" s="113" t="e">
        <f t="shared" si="64"/>
        <v>#DIV/0!</v>
      </c>
      <c r="V61" s="113" t="e">
        <f t="shared" si="64"/>
        <v>#DIV/0!</v>
      </c>
      <c r="W61" s="113" t="e">
        <f t="shared" si="64"/>
        <v>#DIV/0!</v>
      </c>
      <c r="X61" s="113" t="e">
        <f t="shared" si="64"/>
        <v>#DIV/0!</v>
      </c>
      <c r="Z61" s="113" t="e">
        <f t="shared" ref="Z61:AD61" si="65">Z50/Z$16</f>
        <v>#DIV/0!</v>
      </c>
      <c r="AA61" s="113" t="e">
        <f t="shared" si="65"/>
        <v>#DIV/0!</v>
      </c>
      <c r="AB61" s="113" t="e">
        <f t="shared" si="65"/>
        <v>#DIV/0!</v>
      </c>
      <c r="AC61" s="113" t="e">
        <f t="shared" si="65"/>
        <v>#DIV/0!</v>
      </c>
      <c r="AD61" s="113" t="e">
        <f t="shared" si="65"/>
        <v>#DIV/0!</v>
      </c>
    </row>
  </sheetData>
  <sheetProtection algorithmName="SHA-512" hashValue="Yp02Z/LTC2wTitBahmzomjQhkEcViDE6qd3LBQorTm5RmfP2ov1DYE2pTrsxd1HjaoLjvkX/M/EyNGPuSuhbYw==" saltValue="CSsQpABy4VDJoygqPo6Edg==" spinCount="100000" sheet="1" objects="1" scenarios="1"/>
  <hyperlinks>
    <hyperlink ref="E30" location="'Results&amp;ScenariosPT'!A1" display="Results&amp;ScenariosPT" xr:uid="{C5F4E661-63C9-4BC1-9840-75C533D78D72}"/>
  </hyperlinks>
  <pageMargins left="0.7" right="0.7" top="0.75" bottom="0.75" header="0.3" footer="0.3"/>
  <ignoredErrors>
    <ignoredError sqref="E5 E15" unlocked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A4B2CF-B2BC-47BD-AFFF-E8CC00F1015F}">
  <dimension ref="B2:AD61"/>
  <sheetViews>
    <sheetView zoomScale="70" zoomScaleNormal="70" workbookViewId="0">
      <selection activeCell="D21" sqref="D21:D26"/>
    </sheetView>
  </sheetViews>
  <sheetFormatPr defaultColWidth="8.7265625" defaultRowHeight="14.5" x14ac:dyDescent="0.35"/>
  <cols>
    <col min="1" max="1" width="8.54296875" style="60" customWidth="1"/>
    <col min="2" max="2" width="64" style="60" customWidth="1"/>
    <col min="3" max="3" width="11.453125" style="60" customWidth="1"/>
    <col min="4" max="4" width="14.453125" style="60" customWidth="1"/>
    <col min="5" max="5" width="72.81640625" style="60" bestFit="1" customWidth="1"/>
    <col min="6" max="6" width="11" style="60" customWidth="1"/>
    <col min="7" max="12" width="8.7265625" style="60"/>
    <col min="13" max="13" width="27.1796875" style="118" hidden="1" customWidth="1"/>
    <col min="14" max="14" width="14.1796875" style="118" hidden="1" customWidth="1"/>
    <col min="15" max="15" width="15.453125" style="118" hidden="1" customWidth="1"/>
    <col min="16" max="18" width="11.54296875" style="118" hidden="1" customWidth="1"/>
    <col min="19" max="19" width="0" style="118" hidden="1" customWidth="1"/>
    <col min="20" max="20" width="14.1796875" style="118" hidden="1" customWidth="1"/>
    <col min="21" max="21" width="15.453125" style="118" hidden="1" customWidth="1"/>
    <col min="22" max="24" width="11.54296875" style="118" hidden="1" customWidth="1"/>
    <col min="25" max="25" width="0" style="118" hidden="1" customWidth="1"/>
    <col min="26" max="26" width="14.1796875" style="118" hidden="1" customWidth="1"/>
    <col min="27" max="27" width="15.453125" style="118" hidden="1" customWidth="1"/>
    <col min="28" max="30" width="11.54296875" style="118" hidden="1" customWidth="1"/>
    <col min="31" max="16384" width="8.7265625" style="60"/>
  </cols>
  <sheetData>
    <row r="2" spans="2:30" x14ac:dyDescent="0.35">
      <c r="B2" s="158" t="s">
        <v>151</v>
      </c>
      <c r="C2" s="17"/>
      <c r="D2" s="17"/>
      <c r="E2" s="117" t="s">
        <v>73</v>
      </c>
      <c r="F2" s="117"/>
      <c r="N2" s="118" t="s">
        <v>43</v>
      </c>
      <c r="T2" s="118" t="s">
        <v>66</v>
      </c>
      <c r="Z2" s="118" t="s">
        <v>67</v>
      </c>
    </row>
    <row r="3" spans="2:30" x14ac:dyDescent="0.35">
      <c r="N3" s="118" t="s">
        <v>40</v>
      </c>
      <c r="O3" s="118" t="s">
        <v>39</v>
      </c>
      <c r="P3" s="118" t="s">
        <v>45</v>
      </c>
      <c r="Q3" s="118" t="s">
        <v>46</v>
      </c>
      <c r="R3" s="118" t="s">
        <v>47</v>
      </c>
      <c r="T3" s="118" t="s">
        <v>40</v>
      </c>
      <c r="U3" s="118" t="s">
        <v>39</v>
      </c>
      <c r="V3" s="118" t="s">
        <v>45</v>
      </c>
      <c r="W3" s="118" t="s">
        <v>46</v>
      </c>
      <c r="X3" s="118" t="s">
        <v>47</v>
      </c>
      <c r="Z3" s="118" t="s">
        <v>40</v>
      </c>
      <c r="AA3" s="118" t="s">
        <v>39</v>
      </c>
      <c r="AB3" s="118" t="s">
        <v>45</v>
      </c>
      <c r="AC3" s="118" t="s">
        <v>46</v>
      </c>
      <c r="AD3" s="118" t="s">
        <v>47</v>
      </c>
    </row>
    <row r="4" spans="2:30" x14ac:dyDescent="0.35">
      <c r="B4" s="61" t="s">
        <v>30</v>
      </c>
    </row>
    <row r="5" spans="2:30" x14ac:dyDescent="0.35">
      <c r="B5" s="19" t="s">
        <v>9</v>
      </c>
      <c r="C5" s="19" t="s">
        <v>10</v>
      </c>
      <c r="D5" s="54"/>
      <c r="E5" s="95" t="str">
        <f>IF(Start!D5="Urban",lists!D5,IF(Start!D5="Suburban",lists!D6,IF(Start!D5="Rural",lists!D7,)))</f>
        <v>Suggestion for Rural: 10 km</v>
      </c>
      <c r="M5" s="118" t="str">
        <f>B5</f>
        <v>Average distance per passenger</v>
      </c>
      <c r="N5" s="119">
        <f>$D5/(1+'Scenarios Parameters'!D5)</f>
        <v>0</v>
      </c>
      <c r="O5" s="118">
        <f>$D5</f>
        <v>0</v>
      </c>
      <c r="P5" s="120">
        <f>$N5*(1+'Scenarios Parameters'!E5)</f>
        <v>0</v>
      </c>
      <c r="Q5" s="120">
        <f>$N5*(1+'Scenarios Parameters'!F5)</f>
        <v>0</v>
      </c>
      <c r="R5" s="120">
        <f>$N5*(1+'Scenarios Parameters'!G5)</f>
        <v>0</v>
      </c>
      <c r="T5" s="118">
        <f>$D5/(1+'Scenarios Parameters'!J5)</f>
        <v>0</v>
      </c>
      <c r="U5" s="118">
        <f>$D5</f>
        <v>0</v>
      </c>
      <c r="V5" s="120">
        <f>$T5*(1+'Scenarios Parameters'!K5)</f>
        <v>0</v>
      </c>
      <c r="W5" s="120">
        <f>$T5*(1+'Scenarios Parameters'!L5)</f>
        <v>0</v>
      </c>
      <c r="X5" s="120">
        <f>$T5*(1+'Scenarios Parameters'!M5)</f>
        <v>0</v>
      </c>
      <c r="Z5" s="118">
        <f>$D5/(1+'Scenarios Parameters'!P5)</f>
        <v>0</v>
      </c>
      <c r="AA5" s="118">
        <f>$D5</f>
        <v>0</v>
      </c>
      <c r="AB5" s="120">
        <f>$Z5*(1+'Scenarios Parameters'!Q5)</f>
        <v>0</v>
      </c>
      <c r="AC5" s="120">
        <f>$Z5*(1+'Scenarios Parameters'!R5)</f>
        <v>0</v>
      </c>
      <c r="AD5" s="120">
        <f>$Z5*(1+'Scenarios Parameters'!S5)</f>
        <v>0</v>
      </c>
    </row>
    <row r="6" spans="2:30" x14ac:dyDescent="0.35">
      <c r="B6" s="19" t="s">
        <v>11</v>
      </c>
      <c r="C6" s="19" t="s">
        <v>12</v>
      </c>
      <c r="D6" s="54"/>
      <c r="E6" s="95" t="s">
        <v>175</v>
      </c>
      <c r="M6" s="118" t="str">
        <f t="shared" ref="M6:M26" si="0">B6</f>
        <v>Average time per trip</v>
      </c>
      <c r="N6" s="118">
        <f>$D6/(1+'Scenarios Parameters'!D6)</f>
        <v>0</v>
      </c>
      <c r="O6" s="118">
        <f t="shared" ref="O6:O8" si="1">$D6</f>
        <v>0</v>
      </c>
      <c r="P6" s="120">
        <f>$N6*(1+'Scenarios Parameters'!E6)</f>
        <v>0</v>
      </c>
      <c r="Q6" s="120">
        <f>$N6*(1+'Scenarios Parameters'!F6)</f>
        <v>0</v>
      </c>
      <c r="R6" s="120">
        <f>$N6*(1+'Scenarios Parameters'!G6)</f>
        <v>0</v>
      </c>
      <c r="T6" s="118">
        <f>$D6/(1+'Scenarios Parameters'!J6)</f>
        <v>0</v>
      </c>
      <c r="U6" s="118">
        <f t="shared" ref="U6:U8" si="2">$D6</f>
        <v>0</v>
      </c>
      <c r="V6" s="120">
        <f>$T6*(1+'Scenarios Parameters'!K6)</f>
        <v>0</v>
      </c>
      <c r="W6" s="120">
        <f>$T6*(1+'Scenarios Parameters'!L6)</f>
        <v>0</v>
      </c>
      <c r="X6" s="120">
        <f>$T6*(1+'Scenarios Parameters'!M6)</f>
        <v>0</v>
      </c>
      <c r="Z6" s="118">
        <f>$D6/(1+'Scenarios Parameters'!P6)</f>
        <v>0</v>
      </c>
      <c r="AA6" s="118">
        <f t="shared" ref="AA6:AA8" si="3">$D6</f>
        <v>0</v>
      </c>
      <c r="AB6" s="120">
        <f>$Z6*(1+'Scenarios Parameters'!Q6)</f>
        <v>0</v>
      </c>
      <c r="AC6" s="120">
        <f>$Z6*(1+'Scenarios Parameters'!R6)</f>
        <v>0</v>
      </c>
      <c r="AD6" s="120">
        <f>$Z6*(1+'Scenarios Parameters'!S6)</f>
        <v>0</v>
      </c>
    </row>
    <row r="7" spans="2:30" x14ac:dyDescent="0.35">
      <c r="B7" s="19" t="s">
        <v>8</v>
      </c>
      <c r="C7" s="19" t="s">
        <v>32</v>
      </c>
      <c r="D7" s="21">
        <f>Start!D13*D5</f>
        <v>0</v>
      </c>
      <c r="E7" s="95" t="s">
        <v>176</v>
      </c>
      <c r="M7" s="118" t="str">
        <f t="shared" si="0"/>
        <v>P*Km per month</v>
      </c>
      <c r="N7" s="118">
        <f>$D7/(1+'Scenarios Parameters'!D7)</f>
        <v>0</v>
      </c>
      <c r="O7" s="118">
        <f t="shared" si="1"/>
        <v>0</v>
      </c>
      <c r="P7" s="120">
        <f>$N7*(1+'Scenarios Parameters'!E7)</f>
        <v>0</v>
      </c>
      <c r="Q7" s="120">
        <f>$N7*(1+'Scenarios Parameters'!F7)</f>
        <v>0</v>
      </c>
      <c r="R7" s="120">
        <f>$N7*(1+'Scenarios Parameters'!G7)</f>
        <v>0</v>
      </c>
      <c r="T7" s="118">
        <f>$D7/(1+'Scenarios Parameters'!J7)</f>
        <v>0</v>
      </c>
      <c r="U7" s="118">
        <f t="shared" si="2"/>
        <v>0</v>
      </c>
      <c r="V7" s="120">
        <f>$T7*(1+'Scenarios Parameters'!K7)</f>
        <v>0</v>
      </c>
      <c r="W7" s="120">
        <f>$T7*(1+'Scenarios Parameters'!L7)</f>
        <v>0</v>
      </c>
      <c r="X7" s="120">
        <f>$T7*(1+'Scenarios Parameters'!M7)</f>
        <v>0</v>
      </c>
      <c r="Z7" s="118">
        <f>$D7/(1+'Scenarios Parameters'!P7)</f>
        <v>0</v>
      </c>
      <c r="AA7" s="118">
        <f t="shared" si="3"/>
        <v>0</v>
      </c>
      <c r="AB7" s="120">
        <f>$Z7*(1+'Scenarios Parameters'!Q7)</f>
        <v>0</v>
      </c>
      <c r="AC7" s="120">
        <f>$Z7*(1+'Scenarios Parameters'!R7)</f>
        <v>0</v>
      </c>
      <c r="AD7" s="120">
        <f>$Z7*(1+'Scenarios Parameters'!S7)</f>
        <v>0</v>
      </c>
    </row>
    <row r="8" spans="2:30" x14ac:dyDescent="0.35">
      <c r="B8" s="19" t="s">
        <v>34</v>
      </c>
      <c r="C8" s="19" t="s">
        <v>37</v>
      </c>
      <c r="D8" s="21">
        <f>D6*Start!D13/60</f>
        <v>0</v>
      </c>
      <c r="E8" s="95" t="s">
        <v>177</v>
      </c>
      <c r="M8" s="118" t="str">
        <f t="shared" si="0"/>
        <v>P*hrs per month</v>
      </c>
      <c r="N8" s="118">
        <f>$D8/(1+'Scenarios Parameters'!D8)</f>
        <v>0</v>
      </c>
      <c r="O8" s="118">
        <f t="shared" si="1"/>
        <v>0</v>
      </c>
      <c r="P8" s="120">
        <f>$N8*(1+'Scenarios Parameters'!E8)</f>
        <v>0</v>
      </c>
      <c r="Q8" s="120">
        <f>$N8*(1+'Scenarios Parameters'!F8)</f>
        <v>0</v>
      </c>
      <c r="R8" s="120">
        <f>$N8*(1+'Scenarios Parameters'!G8)</f>
        <v>0</v>
      </c>
      <c r="T8" s="118">
        <f>$D8/(1+'Scenarios Parameters'!J8)</f>
        <v>0</v>
      </c>
      <c r="U8" s="118">
        <f t="shared" si="2"/>
        <v>0</v>
      </c>
      <c r="V8" s="120">
        <f>$T8*(1+'Scenarios Parameters'!K8)</f>
        <v>0</v>
      </c>
      <c r="W8" s="120">
        <f>$T8*(1+'Scenarios Parameters'!L8)</f>
        <v>0</v>
      </c>
      <c r="X8" s="120">
        <f>$T8*(1+'Scenarios Parameters'!M8)</f>
        <v>0</v>
      </c>
      <c r="Z8" s="118">
        <f>$D8/(1+'Scenarios Parameters'!P8)</f>
        <v>0</v>
      </c>
      <c r="AA8" s="118">
        <f t="shared" si="3"/>
        <v>0</v>
      </c>
      <c r="AB8" s="120">
        <f>$Z8*(1+'Scenarios Parameters'!Q8)</f>
        <v>0</v>
      </c>
      <c r="AC8" s="120">
        <f>$Z8*(1+'Scenarios Parameters'!R8)</f>
        <v>0</v>
      </c>
      <c r="AD8" s="120">
        <f>$Z8*(1+'Scenarios Parameters'!S8)</f>
        <v>0</v>
      </c>
    </row>
    <row r="9" spans="2:30" x14ac:dyDescent="0.35">
      <c r="E9" s="95"/>
    </row>
    <row r="10" spans="2:30" x14ac:dyDescent="0.35">
      <c r="B10" s="61" t="s">
        <v>72</v>
      </c>
      <c r="E10" s="95"/>
      <c r="M10" s="118" t="str">
        <f t="shared" si="0"/>
        <v>Service design</v>
      </c>
    </row>
    <row r="11" spans="2:30" x14ac:dyDescent="0.35">
      <c r="B11" s="19" t="s">
        <v>21</v>
      </c>
      <c r="C11" s="19" t="s">
        <v>10</v>
      </c>
      <c r="D11" s="54"/>
      <c r="E11" s="95" t="s">
        <v>146</v>
      </c>
      <c r="M11" s="118" t="str">
        <f t="shared" si="0"/>
        <v>Length of the line/network</v>
      </c>
      <c r="N11" s="118">
        <f>$D11/(1+'Scenarios Parameters'!D11)</f>
        <v>0</v>
      </c>
      <c r="O11" s="118">
        <f>$D11</f>
        <v>0</v>
      </c>
      <c r="P11" s="120">
        <f>$N11*(1+'Scenarios Parameters'!E11)</f>
        <v>0</v>
      </c>
      <c r="Q11" s="120">
        <f>$N11*(1+'Scenarios Parameters'!F11)</f>
        <v>0</v>
      </c>
      <c r="R11" s="120">
        <f>$N11*(1+'Scenarios Parameters'!G11)</f>
        <v>0</v>
      </c>
      <c r="T11" s="118">
        <f>$D11/(1+'Scenarios Parameters'!J11)</f>
        <v>0</v>
      </c>
      <c r="U11" s="118">
        <f>$D11</f>
        <v>0</v>
      </c>
      <c r="V11" s="120">
        <f>$T11*(1+'Scenarios Parameters'!K11)</f>
        <v>0</v>
      </c>
      <c r="W11" s="120">
        <f>$T11*(1+'Scenarios Parameters'!L11)</f>
        <v>0</v>
      </c>
      <c r="X11" s="120">
        <f>$T11*(1+'Scenarios Parameters'!M11)</f>
        <v>0</v>
      </c>
      <c r="Z11" s="118">
        <f>$D11/(1+'Scenarios Parameters'!P11)</f>
        <v>0</v>
      </c>
      <c r="AA11" s="118">
        <f>$D11</f>
        <v>0</v>
      </c>
      <c r="AB11" s="120">
        <f>$Z11*(1+'Scenarios Parameters'!Q11)</f>
        <v>0</v>
      </c>
      <c r="AC11" s="120">
        <f>$Z11*(1+'Scenarios Parameters'!R11)</f>
        <v>0</v>
      </c>
      <c r="AD11" s="120">
        <f>$Z11*(1+'Scenarios Parameters'!S11)</f>
        <v>0</v>
      </c>
    </row>
    <row r="12" spans="2:30" x14ac:dyDescent="0.35">
      <c r="B12" s="19" t="s">
        <v>17</v>
      </c>
      <c r="C12" s="19" t="s">
        <v>19</v>
      </c>
      <c r="D12" s="54"/>
      <c r="E12" s="95" t="s">
        <v>181</v>
      </c>
      <c r="M12" s="118" t="str">
        <f t="shared" si="0"/>
        <v>Hrs of operation per day</v>
      </c>
      <c r="N12" s="118">
        <f>$D12/(1+'Scenarios Parameters'!D12)</f>
        <v>0</v>
      </c>
      <c r="O12" s="118">
        <f t="shared" ref="O12:O13" si="4">$D12</f>
        <v>0</v>
      </c>
      <c r="P12" s="120">
        <f>$N12*(1+'Scenarios Parameters'!E12)</f>
        <v>0</v>
      </c>
      <c r="Q12" s="120">
        <f>$N12*(1+'Scenarios Parameters'!F12)</f>
        <v>0</v>
      </c>
      <c r="R12" s="120">
        <f>$N12*(1+'Scenarios Parameters'!G12)</f>
        <v>0</v>
      </c>
      <c r="T12" s="118">
        <f>$D12/(1+'Scenarios Parameters'!J12)</f>
        <v>0</v>
      </c>
      <c r="U12" s="118">
        <f t="shared" ref="U12:U13" si="5">$D12</f>
        <v>0</v>
      </c>
      <c r="V12" s="120">
        <f>$T12*(1+'Scenarios Parameters'!K12)</f>
        <v>0</v>
      </c>
      <c r="W12" s="120">
        <f>$T12*(1+'Scenarios Parameters'!L12)</f>
        <v>0</v>
      </c>
      <c r="X12" s="120">
        <f>$T12*(1+'Scenarios Parameters'!M12)</f>
        <v>0</v>
      </c>
      <c r="Z12" s="118">
        <f>$D12/(1+'Scenarios Parameters'!P12)</f>
        <v>0</v>
      </c>
      <c r="AA12" s="118">
        <f t="shared" ref="AA12:AA13" si="6">$D12</f>
        <v>0</v>
      </c>
      <c r="AB12" s="120">
        <f>$Z12*(1+'Scenarios Parameters'!Q12)</f>
        <v>0</v>
      </c>
      <c r="AC12" s="120">
        <f>$Z12*(1+'Scenarios Parameters'!R12)</f>
        <v>0</v>
      </c>
      <c r="AD12" s="120">
        <f>$Z12*(1+'Scenarios Parameters'!S12)</f>
        <v>0</v>
      </c>
    </row>
    <row r="13" spans="2:30" x14ac:dyDescent="0.35">
      <c r="B13" s="19" t="s">
        <v>15</v>
      </c>
      <c r="C13" s="19" t="s">
        <v>16</v>
      </c>
      <c r="D13" s="54"/>
      <c r="E13" s="95" t="s">
        <v>180</v>
      </c>
      <c r="M13" s="118" t="str">
        <f t="shared" si="0"/>
        <v>N. of trips per day</v>
      </c>
      <c r="N13" s="121">
        <f>ROUND($D13/(1+'Scenarios Parameters'!D13),0)</f>
        <v>0</v>
      </c>
      <c r="O13" s="118">
        <f t="shared" si="4"/>
        <v>0</v>
      </c>
      <c r="P13" s="120">
        <f>ROUND($N13*(1+'Scenarios Parameters'!E13),0)</f>
        <v>0</v>
      </c>
      <c r="Q13" s="120">
        <f>ROUND($N13*(1+'Scenarios Parameters'!F13),0)</f>
        <v>0</v>
      </c>
      <c r="R13" s="120">
        <f>ROUND($N13*(1+'Scenarios Parameters'!G13),0)</f>
        <v>0</v>
      </c>
      <c r="T13" s="121">
        <f>ROUND($D13/(1+'Scenarios Parameters'!J13),0)</f>
        <v>0</v>
      </c>
      <c r="U13" s="118">
        <f t="shared" si="5"/>
        <v>0</v>
      </c>
      <c r="V13" s="120">
        <f>ROUND($T13*(1+'Scenarios Parameters'!K13),0)</f>
        <v>0</v>
      </c>
      <c r="W13" s="120">
        <f>ROUND($T13*(1+'Scenarios Parameters'!L13),0)</f>
        <v>0</v>
      </c>
      <c r="X13" s="120">
        <f>ROUND($T13*(1+'Scenarios Parameters'!M13),0)</f>
        <v>0</v>
      </c>
      <c r="Z13" s="121">
        <f>ROUND($D13/(1+'Scenarios Parameters'!P13),0)</f>
        <v>0</v>
      </c>
      <c r="AA13" s="118">
        <f t="shared" si="6"/>
        <v>0</v>
      </c>
      <c r="AB13" s="120">
        <f>ROUND($Z13*(1+'Scenarios Parameters'!Q13),0)</f>
        <v>0</v>
      </c>
      <c r="AC13" s="120">
        <f>ROUND($Z13*(1+'Scenarios Parameters'!R13),0)</f>
        <v>0</v>
      </c>
      <c r="AD13" s="120">
        <f>ROUND($Z13*(1+'Scenarios Parameters'!S13),0)</f>
        <v>0</v>
      </c>
    </row>
    <row r="14" spans="2:30" x14ac:dyDescent="0.35">
      <c r="B14" s="19" t="s">
        <v>22</v>
      </c>
      <c r="C14" s="19" t="s">
        <v>16</v>
      </c>
      <c r="D14" s="54"/>
      <c r="E14" s="95" t="s">
        <v>179</v>
      </c>
      <c r="M14" s="118" t="str">
        <f t="shared" si="0"/>
        <v>N of vehicles</v>
      </c>
      <c r="N14" s="118">
        <f>D14</f>
        <v>0</v>
      </c>
      <c r="O14" s="118">
        <f>N14</f>
        <v>0</v>
      </c>
      <c r="P14" s="118">
        <f t="shared" ref="P14:R15" si="7">O14</f>
        <v>0</v>
      </c>
      <c r="Q14" s="118">
        <f t="shared" si="7"/>
        <v>0</v>
      </c>
      <c r="R14" s="118">
        <f t="shared" si="7"/>
        <v>0</v>
      </c>
      <c r="T14" s="118">
        <f>R14</f>
        <v>0</v>
      </c>
      <c r="U14" s="118">
        <f>T14</f>
        <v>0</v>
      </c>
      <c r="V14" s="118">
        <f t="shared" ref="V14:X15" si="8">U14</f>
        <v>0</v>
      </c>
      <c r="W14" s="118">
        <f t="shared" si="8"/>
        <v>0</v>
      </c>
      <c r="X14" s="118">
        <f t="shared" si="8"/>
        <v>0</v>
      </c>
      <c r="Z14" s="118">
        <f>X14</f>
        <v>0</v>
      </c>
      <c r="AA14" s="118">
        <f>Z14</f>
        <v>0</v>
      </c>
      <c r="AB14" s="118">
        <f t="shared" ref="AB14:AD15" si="9">AA14</f>
        <v>0</v>
      </c>
      <c r="AC14" s="118">
        <f t="shared" si="9"/>
        <v>0</v>
      </c>
      <c r="AD14" s="118">
        <f t="shared" si="9"/>
        <v>0</v>
      </c>
    </row>
    <row r="15" spans="2:30" x14ac:dyDescent="0.35">
      <c r="B15" s="19" t="s">
        <v>13</v>
      </c>
      <c r="C15" s="19" t="s">
        <v>14</v>
      </c>
      <c r="D15" s="54"/>
      <c r="E15" s="98" t="str">
        <f>IF(Start!D5="Urban",lists!F5,IF(Start!D5="Suburban",lists!F6,IF(Start!D5="Rural",lists!F7,)))</f>
        <v>Suggestion for Rural: 30 km/h</v>
      </c>
      <c r="F15" s="63"/>
      <c r="M15" s="118" t="str">
        <f t="shared" si="0"/>
        <v>Average commercial speed</v>
      </c>
      <c r="N15" s="118">
        <f>D15</f>
        <v>0</v>
      </c>
      <c r="O15" s="118">
        <f>N15</f>
        <v>0</v>
      </c>
      <c r="P15" s="118">
        <f t="shared" si="7"/>
        <v>0</v>
      </c>
      <c r="Q15" s="118">
        <f t="shared" si="7"/>
        <v>0</v>
      </c>
      <c r="R15" s="118">
        <f t="shared" si="7"/>
        <v>0</v>
      </c>
      <c r="T15" s="118">
        <f>R15</f>
        <v>0</v>
      </c>
      <c r="U15" s="118">
        <f>T15</f>
        <v>0</v>
      </c>
      <c r="V15" s="118">
        <f t="shared" si="8"/>
        <v>0</v>
      </c>
      <c r="W15" s="118">
        <f t="shared" si="8"/>
        <v>0</v>
      </c>
      <c r="X15" s="118">
        <f t="shared" si="8"/>
        <v>0</v>
      </c>
      <c r="Z15" s="118">
        <f>X15</f>
        <v>0</v>
      </c>
      <c r="AA15" s="118">
        <f>Z15</f>
        <v>0</v>
      </c>
      <c r="AB15" s="118">
        <f t="shared" si="9"/>
        <v>0</v>
      </c>
      <c r="AC15" s="118">
        <f t="shared" si="9"/>
        <v>0</v>
      </c>
      <c r="AD15" s="118">
        <f t="shared" si="9"/>
        <v>0</v>
      </c>
    </row>
    <row r="16" spans="2:30" x14ac:dyDescent="0.35">
      <c r="B16" s="19" t="s">
        <v>38</v>
      </c>
      <c r="C16" s="19" t="s">
        <v>18</v>
      </c>
      <c r="D16" s="21">
        <f>D11*D13*Start!D10</f>
        <v>0</v>
      </c>
      <c r="E16" s="95" t="s">
        <v>173</v>
      </c>
      <c r="G16" s="63"/>
      <c r="H16" s="63"/>
      <c r="I16" s="63"/>
      <c r="J16" s="63"/>
      <c r="K16" s="63"/>
      <c r="M16" s="118" t="str">
        <f t="shared" si="0"/>
        <v>V*Km per month</v>
      </c>
      <c r="N16" s="118">
        <f>N11*N13*Start!$D$10</f>
        <v>0</v>
      </c>
      <c r="O16" s="118">
        <f>O11*O13*Start!$D$10</f>
        <v>0</v>
      </c>
      <c r="P16" s="118">
        <f>P11*P13*Start!$D$10</f>
        <v>0</v>
      </c>
      <c r="Q16" s="118">
        <f>Q11*Q13*Start!$D$10</f>
        <v>0</v>
      </c>
      <c r="R16" s="118">
        <f>R11*R13*Start!$D$10</f>
        <v>0</v>
      </c>
      <c r="T16" s="118">
        <f>T11*T13*Start!$D$10</f>
        <v>0</v>
      </c>
      <c r="U16" s="118">
        <f>U11*U13*Start!$D$10</f>
        <v>0</v>
      </c>
      <c r="V16" s="118">
        <f>V11*V13*Start!$D$10</f>
        <v>0</v>
      </c>
      <c r="W16" s="118">
        <f>W11*W13*Start!$D$10</f>
        <v>0</v>
      </c>
      <c r="X16" s="118">
        <f>X11*X13*Start!$D$10</f>
        <v>0</v>
      </c>
      <c r="Z16" s="118">
        <f>Z11*Z13*Start!$D$10</f>
        <v>0</v>
      </c>
      <c r="AA16" s="118">
        <f>AA11*AA13*Start!$D$10</f>
        <v>0</v>
      </c>
      <c r="AB16" s="118">
        <f>AB11*AB13*Start!$D$10</f>
        <v>0</v>
      </c>
      <c r="AC16" s="118">
        <f>AC11*AC13*Start!$D$10</f>
        <v>0</v>
      </c>
      <c r="AD16" s="118">
        <f>AD11*AD13*Start!$D$10</f>
        <v>0</v>
      </c>
    </row>
    <row r="17" spans="2:30" x14ac:dyDescent="0.35">
      <c r="B17" s="19" t="s">
        <v>35</v>
      </c>
      <c r="C17" s="19" t="s">
        <v>36</v>
      </c>
      <c r="D17" s="21">
        <f>D12*Start!D10*D14</f>
        <v>0</v>
      </c>
      <c r="E17" s="95" t="s">
        <v>174</v>
      </c>
      <c r="G17" s="63"/>
      <c r="H17" s="63"/>
      <c r="I17" s="63"/>
      <c r="J17" s="63"/>
      <c r="K17" s="63"/>
      <c r="M17" s="118" t="str">
        <f t="shared" si="0"/>
        <v>V*hrs per month</v>
      </c>
      <c r="N17" s="118">
        <f>N12*N14*Start!$D$10</f>
        <v>0</v>
      </c>
      <c r="O17" s="118">
        <f>O12*O14*Start!$D$10</f>
        <v>0</v>
      </c>
      <c r="P17" s="118">
        <f>P12*P14*Start!$D$10</f>
        <v>0</v>
      </c>
      <c r="Q17" s="118">
        <f>Q12*Q14*Start!$D$10</f>
        <v>0</v>
      </c>
      <c r="R17" s="118">
        <f>R12*R14*Start!$D$10</f>
        <v>0</v>
      </c>
      <c r="T17" s="118">
        <f>T12*T14*Start!$D$10</f>
        <v>0</v>
      </c>
      <c r="U17" s="118">
        <f>U12*U14*Start!$D$10</f>
        <v>0</v>
      </c>
      <c r="V17" s="118">
        <f>V12*V14*Start!$D$10</f>
        <v>0</v>
      </c>
      <c r="W17" s="118">
        <f>W12*W14*Start!$D$10</f>
        <v>0</v>
      </c>
      <c r="X17" s="118">
        <f>X12*X14*Start!$D$10</f>
        <v>0</v>
      </c>
      <c r="Z17" s="118">
        <f>Z12*Z14*Start!$D$10</f>
        <v>0</v>
      </c>
      <c r="AA17" s="118">
        <f>AA12*AA14*Start!$D$10</f>
        <v>0</v>
      </c>
      <c r="AB17" s="118">
        <f>AB12*AB14*Start!$D$10</f>
        <v>0</v>
      </c>
      <c r="AC17" s="118">
        <f>AC12*AC14*Start!$D$10</f>
        <v>0</v>
      </c>
      <c r="AD17" s="118">
        <f>AD12*AD14*Start!$D$10</f>
        <v>0</v>
      </c>
    </row>
    <row r="18" spans="2:30" x14ac:dyDescent="0.35">
      <c r="B18" s="19" t="s">
        <v>20</v>
      </c>
      <c r="C18" s="19" t="s">
        <v>90</v>
      </c>
      <c r="D18" s="43" t="e">
        <f>D7/D16</f>
        <v>#DIV/0!</v>
      </c>
      <c r="E18" s="95" t="s">
        <v>178</v>
      </c>
      <c r="M18" s="118" t="str">
        <f t="shared" si="0"/>
        <v>Load factor</v>
      </c>
      <c r="N18" s="122" t="e">
        <f>N7/N16</f>
        <v>#DIV/0!</v>
      </c>
      <c r="O18" s="122" t="e">
        <f t="shared" ref="O18:R18" si="10">O7/O16</f>
        <v>#DIV/0!</v>
      </c>
      <c r="P18" s="122" t="e">
        <f t="shared" si="10"/>
        <v>#DIV/0!</v>
      </c>
      <c r="Q18" s="122" t="e">
        <f t="shared" si="10"/>
        <v>#DIV/0!</v>
      </c>
      <c r="R18" s="122" t="e">
        <f t="shared" si="10"/>
        <v>#DIV/0!</v>
      </c>
      <c r="T18" s="122" t="e">
        <f>T7/T16</f>
        <v>#DIV/0!</v>
      </c>
      <c r="U18" s="122" t="e">
        <f t="shared" ref="U18:X18" si="11">U7/U16</f>
        <v>#DIV/0!</v>
      </c>
      <c r="V18" s="122" t="e">
        <f t="shared" si="11"/>
        <v>#DIV/0!</v>
      </c>
      <c r="W18" s="122" t="e">
        <f t="shared" si="11"/>
        <v>#DIV/0!</v>
      </c>
      <c r="X18" s="122" t="e">
        <f t="shared" si="11"/>
        <v>#DIV/0!</v>
      </c>
      <c r="Z18" s="122" t="e">
        <f>Z7/Z16</f>
        <v>#DIV/0!</v>
      </c>
      <c r="AA18" s="122" t="e">
        <f t="shared" ref="AA18:AD18" si="12">AA7/AA16</f>
        <v>#DIV/0!</v>
      </c>
      <c r="AB18" s="122" t="e">
        <f t="shared" si="12"/>
        <v>#DIV/0!</v>
      </c>
      <c r="AC18" s="122" t="e">
        <f t="shared" si="12"/>
        <v>#DIV/0!</v>
      </c>
      <c r="AD18" s="122" t="e">
        <f t="shared" si="12"/>
        <v>#DIV/0!</v>
      </c>
    </row>
    <row r="19" spans="2:30" x14ac:dyDescent="0.35">
      <c r="E19" s="95"/>
      <c r="O19" s="123"/>
    </row>
    <row r="20" spans="2:30" x14ac:dyDescent="0.35">
      <c r="B20" s="61" t="s">
        <v>71</v>
      </c>
      <c r="D20" s="131"/>
      <c r="E20" s="95"/>
      <c r="M20" s="118" t="str">
        <f t="shared" si="0"/>
        <v>Costs</v>
      </c>
    </row>
    <row r="21" spans="2:30" x14ac:dyDescent="0.35">
      <c r="B21" s="19" t="s">
        <v>86</v>
      </c>
      <c r="C21" s="19" t="s">
        <v>84</v>
      </c>
      <c r="D21" s="54"/>
      <c r="E21" s="95" t="s">
        <v>91</v>
      </c>
      <c r="M21" s="118" t="str">
        <f t="shared" si="0"/>
        <v>Operational costs of running 1 vehicle proportional to time (hourly)</v>
      </c>
      <c r="N21" s="118">
        <f>$D21*(1+'Scenarios Parameters'!C21)</f>
        <v>0</v>
      </c>
      <c r="O21" s="118">
        <f>$D21*(1+'Scenarios Parameters'!D21)</f>
        <v>0</v>
      </c>
      <c r="P21" s="118">
        <f>$D21*(1+'Scenarios Parameters'!E21)</f>
        <v>0</v>
      </c>
      <c r="Q21" s="118">
        <f>$D21*(1+'Scenarios Parameters'!F21)</f>
        <v>0</v>
      </c>
      <c r="R21" s="118">
        <f>$D21*(1+'Scenarios Parameters'!G21)</f>
        <v>0</v>
      </c>
      <c r="T21" s="118">
        <f>$D21*(1+'Scenarios Parameters'!I21)</f>
        <v>0</v>
      </c>
      <c r="U21" s="118">
        <f>$D21*(1+'Scenarios Parameters'!J21)</f>
        <v>0</v>
      </c>
      <c r="V21" s="118">
        <f>$D21*(1+'Scenarios Parameters'!K21)</f>
        <v>0</v>
      </c>
      <c r="W21" s="118">
        <f>$D21*(1+'Scenarios Parameters'!L21)</f>
        <v>0</v>
      </c>
      <c r="X21" s="118">
        <f>$D21*(1+'Scenarios Parameters'!M21)</f>
        <v>0</v>
      </c>
      <c r="Z21" s="118">
        <f>$D21*(1+'Scenarios Parameters'!O21)</f>
        <v>0</v>
      </c>
      <c r="AA21" s="118">
        <f>$D21*(1+'Scenarios Parameters'!P21)</f>
        <v>0</v>
      </c>
      <c r="AB21" s="118">
        <f>$D21*(1+'Scenarios Parameters'!Q21)</f>
        <v>0</v>
      </c>
      <c r="AC21" s="118">
        <f>$D21*(1+'Scenarios Parameters'!R21)</f>
        <v>0</v>
      </c>
      <c r="AD21" s="118">
        <f>$D21*(1+'Scenarios Parameters'!S21)</f>
        <v>0</v>
      </c>
    </row>
    <row r="22" spans="2:30" x14ac:dyDescent="0.35">
      <c r="B22" s="19" t="s">
        <v>87</v>
      </c>
      <c r="C22" s="19" t="s">
        <v>83</v>
      </c>
      <c r="D22" s="54"/>
      <c r="E22" s="95" t="s">
        <v>85</v>
      </c>
      <c r="M22" s="118" t="str">
        <f t="shared" si="0"/>
        <v>Operational costs of running 1 vehicle proportional to distance (km)</v>
      </c>
      <c r="N22" s="118">
        <f>$D22*(1+'Scenarios Parameters'!C22)</f>
        <v>0</v>
      </c>
      <c r="O22" s="118">
        <f>$D22*(1+'Scenarios Parameters'!D22)</f>
        <v>0</v>
      </c>
      <c r="P22" s="118">
        <f>$D22*(1+'Scenarios Parameters'!E22)</f>
        <v>0</v>
      </c>
      <c r="Q22" s="118">
        <f>$D22*(1+'Scenarios Parameters'!F22)</f>
        <v>0</v>
      </c>
      <c r="R22" s="118">
        <f>$D22*(1+'Scenarios Parameters'!G22)</f>
        <v>0</v>
      </c>
      <c r="T22" s="118">
        <f>$D22*(1+'Scenarios Parameters'!I22)</f>
        <v>0</v>
      </c>
      <c r="U22" s="118">
        <f>$D22*(1+'Scenarios Parameters'!J22)</f>
        <v>0</v>
      </c>
      <c r="V22" s="118">
        <f>$D22*(1+'Scenarios Parameters'!K22)</f>
        <v>0</v>
      </c>
      <c r="W22" s="118">
        <f>$D22*(1+'Scenarios Parameters'!L22)</f>
        <v>0</v>
      </c>
      <c r="X22" s="118">
        <f>$D22*(1+'Scenarios Parameters'!M22)</f>
        <v>0</v>
      </c>
      <c r="Z22" s="118">
        <f>$D22*(1+'Scenarios Parameters'!O22)</f>
        <v>0</v>
      </c>
      <c r="AA22" s="118">
        <f>$D22*(1+'Scenarios Parameters'!P22)</f>
        <v>0</v>
      </c>
      <c r="AB22" s="118">
        <f>$D22*(1+'Scenarios Parameters'!Q22)</f>
        <v>0</v>
      </c>
      <c r="AC22" s="118">
        <f>$D22*(1+'Scenarios Parameters'!R22)</f>
        <v>0</v>
      </c>
      <c r="AD22" s="118">
        <f>$D22*(1+'Scenarios Parameters'!S22)</f>
        <v>0</v>
      </c>
    </row>
    <row r="23" spans="2:30" x14ac:dyDescent="0.35">
      <c r="B23" s="19" t="s">
        <v>74</v>
      </c>
      <c r="C23" s="19" t="s">
        <v>78</v>
      </c>
      <c r="D23" s="75"/>
      <c r="E23" s="95" t="s">
        <v>88</v>
      </c>
      <c r="M23" s="118" t="str">
        <f t="shared" si="0"/>
        <v>Capital cost of 1 dedicated vehicle</v>
      </c>
      <c r="N23" s="118">
        <f>$D23*(1+'Scenarios Parameters'!C23)</f>
        <v>0</v>
      </c>
      <c r="O23" s="118">
        <f>$D23*(1+'Scenarios Parameters'!D23)</f>
        <v>0</v>
      </c>
      <c r="P23" s="118">
        <f>$D23*(1+'Scenarios Parameters'!E23)</f>
        <v>0</v>
      </c>
      <c r="Q23" s="118">
        <f>$D23*(1+'Scenarios Parameters'!F23)</f>
        <v>0</v>
      </c>
      <c r="R23" s="118">
        <f>$D23*(1+'Scenarios Parameters'!G23)</f>
        <v>0</v>
      </c>
      <c r="T23" s="118">
        <f>$D23*(1+'Scenarios Parameters'!I23)</f>
        <v>0</v>
      </c>
      <c r="U23" s="118">
        <f>$D23*(1+'Scenarios Parameters'!J23)</f>
        <v>0</v>
      </c>
      <c r="V23" s="118">
        <f>$D23*(1+'Scenarios Parameters'!K23)</f>
        <v>0</v>
      </c>
      <c r="W23" s="118">
        <f>$D23*(1+'Scenarios Parameters'!L23)</f>
        <v>0</v>
      </c>
      <c r="X23" s="118">
        <f>$D23*(1+'Scenarios Parameters'!M23)</f>
        <v>0</v>
      </c>
      <c r="Z23" s="118">
        <f>$D23*(1+'Scenarios Parameters'!O23)</f>
        <v>0</v>
      </c>
      <c r="AA23" s="118">
        <f>$D23*(1+'Scenarios Parameters'!P23)</f>
        <v>0</v>
      </c>
      <c r="AB23" s="118">
        <f>$D23*(1+'Scenarios Parameters'!Q23)</f>
        <v>0</v>
      </c>
      <c r="AC23" s="118">
        <f>$D23*(1+'Scenarios Parameters'!R23)</f>
        <v>0</v>
      </c>
      <c r="AD23" s="118">
        <f>$D23*(1+'Scenarios Parameters'!S23)</f>
        <v>0</v>
      </c>
    </row>
    <row r="24" spans="2:30" x14ac:dyDescent="0.35">
      <c r="B24" s="19" t="s">
        <v>92</v>
      </c>
      <c r="C24" s="19" t="s">
        <v>78</v>
      </c>
      <c r="D24" s="75"/>
      <c r="E24" s="95" t="s">
        <v>93</v>
      </c>
      <c r="M24" s="118" t="str">
        <f t="shared" si="0"/>
        <v>Monthly cost of DRT software</v>
      </c>
      <c r="N24" s="121"/>
      <c r="O24" s="124">
        <f>D24</f>
        <v>0</v>
      </c>
      <c r="P24" s="124">
        <f t="shared" ref="P24:AD24" si="13">O24</f>
        <v>0</v>
      </c>
      <c r="Q24" s="124">
        <f t="shared" si="13"/>
        <v>0</v>
      </c>
      <c r="R24" s="124">
        <f t="shared" si="13"/>
        <v>0</v>
      </c>
      <c r="S24" s="124"/>
      <c r="T24" s="124"/>
      <c r="U24" s="124">
        <f>R24</f>
        <v>0</v>
      </c>
      <c r="V24" s="124">
        <f t="shared" si="13"/>
        <v>0</v>
      </c>
      <c r="W24" s="124">
        <f t="shared" si="13"/>
        <v>0</v>
      </c>
      <c r="X24" s="124">
        <f t="shared" si="13"/>
        <v>0</v>
      </c>
      <c r="Y24" s="124"/>
      <c r="Z24" s="124"/>
      <c r="AA24" s="124">
        <f>X24</f>
        <v>0</v>
      </c>
      <c r="AB24" s="124">
        <f t="shared" si="13"/>
        <v>0</v>
      </c>
      <c r="AC24" s="124">
        <f t="shared" si="13"/>
        <v>0</v>
      </c>
      <c r="AD24" s="124">
        <f t="shared" si="13"/>
        <v>0</v>
      </c>
    </row>
    <row r="25" spans="2:30" x14ac:dyDescent="0.35">
      <c r="B25" s="19" t="s">
        <v>75</v>
      </c>
      <c r="C25" s="19" t="s">
        <v>78</v>
      </c>
      <c r="D25" s="76"/>
      <c r="E25" s="95" t="s">
        <v>172</v>
      </c>
      <c r="M25" s="118" t="str">
        <f t="shared" si="0"/>
        <v>Average trip fare</v>
      </c>
      <c r="N25" s="118">
        <f>$D25*(1+'Scenarios Parameters'!C24)</f>
        <v>0</v>
      </c>
      <c r="O25" s="118">
        <f>$D25*(1+'Scenarios Parameters'!D24)</f>
        <v>0</v>
      </c>
      <c r="P25" s="118">
        <f>$D25*(1+'Scenarios Parameters'!E24)</f>
        <v>0</v>
      </c>
      <c r="Q25" s="118">
        <f>$D25*(1+'Scenarios Parameters'!F24)</f>
        <v>0</v>
      </c>
      <c r="R25" s="118">
        <f>$D25*(1+'Scenarios Parameters'!G24)</f>
        <v>0</v>
      </c>
      <c r="T25" s="118">
        <f>$D25*(1+'Scenarios Parameters'!I25)</f>
        <v>0</v>
      </c>
      <c r="U25" s="118">
        <f>$D25*(1+'Scenarios Parameters'!J24)</f>
        <v>0</v>
      </c>
      <c r="V25" s="118">
        <f>$D25*(1+'Scenarios Parameters'!K24)</f>
        <v>0</v>
      </c>
      <c r="W25" s="118">
        <f>$D25*(1+'Scenarios Parameters'!L24)</f>
        <v>0</v>
      </c>
      <c r="X25" s="118">
        <f>$D25*(1+'Scenarios Parameters'!M24)</f>
        <v>0</v>
      </c>
      <c r="Z25" s="118">
        <f>$D25*(1+'Scenarios Parameters'!O24)</f>
        <v>0</v>
      </c>
      <c r="AA25" s="118">
        <f>$D25*(1+'Scenarios Parameters'!P24)</f>
        <v>0</v>
      </c>
      <c r="AB25" s="118">
        <f>$D25*(1+'Scenarios Parameters'!Q24)</f>
        <v>0</v>
      </c>
      <c r="AC25" s="118">
        <f>$D25*(1+'Scenarios Parameters'!R24)</f>
        <v>0</v>
      </c>
      <c r="AD25" s="118">
        <f>$D25*(1+'Scenarios Parameters'!S24)</f>
        <v>0</v>
      </c>
    </row>
    <row r="26" spans="2:30" x14ac:dyDescent="0.35">
      <c r="B26" s="19" t="s">
        <v>76</v>
      </c>
      <c r="C26" s="19" t="s">
        <v>77</v>
      </c>
      <c r="D26" s="54"/>
      <c r="E26" s="95" t="s">
        <v>182</v>
      </c>
      <c r="M26" s="118" t="str">
        <f t="shared" si="0"/>
        <v>Depreciation period of dedicated vehicle</v>
      </c>
      <c r="N26" s="118">
        <f>$D26*(1+'Scenarios Parameters'!C25)</f>
        <v>0</v>
      </c>
      <c r="O26" s="118">
        <f>$D26*(1+'Scenarios Parameters'!D25)</f>
        <v>0</v>
      </c>
      <c r="P26" s="118">
        <f>$D26*(1+'Scenarios Parameters'!E25)</f>
        <v>0</v>
      </c>
      <c r="Q26" s="118">
        <f>$D26*(1+'Scenarios Parameters'!F25)</f>
        <v>0</v>
      </c>
      <c r="R26" s="118">
        <f>$D26*(1+'Scenarios Parameters'!G25)</f>
        <v>0</v>
      </c>
      <c r="T26" s="118">
        <f>$D26*(1+'Scenarios Parameters'!I26)</f>
        <v>0</v>
      </c>
      <c r="U26" s="118">
        <f>$D26*(1+'Scenarios Parameters'!J25)</f>
        <v>0</v>
      </c>
      <c r="V26" s="118">
        <f>$D26*(1+'Scenarios Parameters'!K25)</f>
        <v>0</v>
      </c>
      <c r="W26" s="118">
        <f>$D26*(1+'Scenarios Parameters'!L25)</f>
        <v>0</v>
      </c>
      <c r="X26" s="118">
        <f>$D26*(1+'Scenarios Parameters'!M25)</f>
        <v>0</v>
      </c>
      <c r="Z26" s="118">
        <f>$D26*(1+'Scenarios Parameters'!O25)</f>
        <v>0</v>
      </c>
      <c r="AA26" s="118">
        <f>$D26*(1+'Scenarios Parameters'!P25)</f>
        <v>0</v>
      </c>
      <c r="AB26" s="118">
        <f>$D26*(1+'Scenarios Parameters'!Q25)</f>
        <v>0</v>
      </c>
      <c r="AC26" s="118">
        <f>$D26*(1+'Scenarios Parameters'!R25)</f>
        <v>0</v>
      </c>
      <c r="AD26" s="118">
        <f>$D26*(1+'Scenarios Parameters'!S25)</f>
        <v>0</v>
      </c>
    </row>
    <row r="28" spans="2:30" x14ac:dyDescent="0.35">
      <c r="D28" s="132"/>
      <c r="M28" s="118" t="s">
        <v>97</v>
      </c>
      <c r="N28" s="125">
        <f>N21*N17+N24</f>
        <v>0</v>
      </c>
      <c r="O28" s="125">
        <f t="shared" ref="O28:R28" si="14">O21*O17+O24</f>
        <v>0</v>
      </c>
      <c r="P28" s="125">
        <f t="shared" si="14"/>
        <v>0</v>
      </c>
      <c r="Q28" s="125">
        <f t="shared" si="14"/>
        <v>0</v>
      </c>
      <c r="R28" s="125">
        <f t="shared" si="14"/>
        <v>0</v>
      </c>
      <c r="T28" s="125">
        <f>T21*T17+T24</f>
        <v>0</v>
      </c>
      <c r="U28" s="125">
        <f t="shared" ref="U28:X28" si="15">U21*U17+U24</f>
        <v>0</v>
      </c>
      <c r="V28" s="125">
        <f t="shared" si="15"/>
        <v>0</v>
      </c>
      <c r="W28" s="125">
        <f t="shared" si="15"/>
        <v>0</v>
      </c>
      <c r="X28" s="125">
        <f t="shared" si="15"/>
        <v>0</v>
      </c>
      <c r="Z28" s="125">
        <f>Z21*Z17+Z24</f>
        <v>0</v>
      </c>
      <c r="AA28" s="125">
        <f t="shared" ref="AA28:AD28" si="16">AA21*AA17+AA24</f>
        <v>0</v>
      </c>
      <c r="AB28" s="125">
        <f t="shared" si="16"/>
        <v>0</v>
      </c>
      <c r="AC28" s="125">
        <f t="shared" si="16"/>
        <v>0</v>
      </c>
      <c r="AD28" s="125">
        <f t="shared" si="16"/>
        <v>0</v>
      </c>
    </row>
    <row r="29" spans="2:30" ht="15" thickBot="1" x14ac:dyDescent="0.4">
      <c r="C29" s="71" t="s">
        <v>94</v>
      </c>
      <c r="D29" s="136"/>
      <c r="F29" s="126"/>
      <c r="M29" s="118" t="s">
        <v>98</v>
      </c>
      <c r="N29" s="125">
        <f>N22*N16</f>
        <v>0</v>
      </c>
      <c r="O29" s="125">
        <f>O22*O16</f>
        <v>0</v>
      </c>
      <c r="P29" s="125">
        <f>P22*P16</f>
        <v>0</v>
      </c>
      <c r="Q29" s="125">
        <f t="shared" ref="Q29:R29" si="17">Q22*Q16</f>
        <v>0</v>
      </c>
      <c r="R29" s="125">
        <f t="shared" si="17"/>
        <v>0</v>
      </c>
      <c r="T29" s="125">
        <f>T22*T16</f>
        <v>0</v>
      </c>
      <c r="U29" s="125">
        <f>U22*U16</f>
        <v>0</v>
      </c>
      <c r="V29" s="125">
        <f>V22*V16</f>
        <v>0</v>
      </c>
      <c r="W29" s="125">
        <f t="shared" ref="W29:X29" si="18">W22*W16</f>
        <v>0</v>
      </c>
      <c r="X29" s="125">
        <f t="shared" si="18"/>
        <v>0</v>
      </c>
      <c r="Z29" s="125">
        <f>Z22*Z16</f>
        <v>0</v>
      </c>
      <c r="AA29" s="125">
        <f>AA22*AA16</f>
        <v>0</v>
      </c>
      <c r="AB29" s="125">
        <f>AB22*AB16</f>
        <v>0</v>
      </c>
      <c r="AC29" s="125">
        <f t="shared" ref="AC29:AD29" si="19">AC22*AC16</f>
        <v>0</v>
      </c>
      <c r="AD29" s="125">
        <f t="shared" si="19"/>
        <v>0</v>
      </c>
    </row>
    <row r="30" spans="2:30" ht="29.5" customHeight="1" thickBot="1" x14ac:dyDescent="0.4">
      <c r="D30" s="132"/>
      <c r="E30" s="41" t="s">
        <v>130</v>
      </c>
      <c r="M30" s="118" t="s">
        <v>99</v>
      </c>
      <c r="N30" s="125" t="e">
        <f>N14*N23/N26/12</f>
        <v>#DIV/0!</v>
      </c>
      <c r="O30" s="125" t="e">
        <f>O14*O23/O26/12</f>
        <v>#DIV/0!</v>
      </c>
      <c r="P30" s="125" t="e">
        <f>P14*P23/P26/12</f>
        <v>#DIV/0!</v>
      </c>
      <c r="Q30" s="125" t="e">
        <f t="shared" ref="Q30:R30" si="20">Q14*Q23/Q26/12</f>
        <v>#DIV/0!</v>
      </c>
      <c r="R30" s="125" t="e">
        <f t="shared" si="20"/>
        <v>#DIV/0!</v>
      </c>
      <c r="T30" s="125" t="e">
        <f>T14*T23/T26/12</f>
        <v>#DIV/0!</v>
      </c>
      <c r="U30" s="125" t="e">
        <f>U14*U23/U26/12</f>
        <v>#DIV/0!</v>
      </c>
      <c r="V30" s="125" t="e">
        <f>V14*V23/V26/12</f>
        <v>#DIV/0!</v>
      </c>
      <c r="W30" s="125" t="e">
        <f t="shared" ref="W30:X30" si="21">W14*W23/W26/12</f>
        <v>#DIV/0!</v>
      </c>
      <c r="X30" s="125" t="e">
        <f t="shared" si="21"/>
        <v>#DIV/0!</v>
      </c>
      <c r="Z30" s="125" t="e">
        <f>Z14*Z23/Z26/12</f>
        <v>#DIV/0!</v>
      </c>
      <c r="AA30" s="125" t="e">
        <f>AA14*AA23/AA26/12</f>
        <v>#DIV/0!</v>
      </c>
      <c r="AB30" s="125" t="e">
        <f>AB14*AB23/AB26/12</f>
        <v>#DIV/0!</v>
      </c>
      <c r="AC30" s="125" t="e">
        <f t="shared" ref="AC30:AD30" si="22">AC14*AC23/AC26/12</f>
        <v>#DIV/0!</v>
      </c>
      <c r="AD30" s="125" t="e">
        <f t="shared" si="22"/>
        <v>#DIV/0!</v>
      </c>
    </row>
    <row r="31" spans="2:30" x14ac:dyDescent="0.35">
      <c r="D31" s="132"/>
      <c r="M31" s="118" t="s">
        <v>103</v>
      </c>
      <c r="N31" s="125" t="e">
        <f>SUM(N28:N30)</f>
        <v>#DIV/0!</v>
      </c>
      <c r="O31" s="125" t="e">
        <f t="shared" ref="O31:AD31" si="23">SUM(O28:O30)</f>
        <v>#DIV/0!</v>
      </c>
      <c r="P31" s="125" t="e">
        <f t="shared" si="23"/>
        <v>#DIV/0!</v>
      </c>
      <c r="Q31" s="125" t="e">
        <f t="shared" si="23"/>
        <v>#DIV/0!</v>
      </c>
      <c r="R31" s="125" t="e">
        <f t="shared" si="23"/>
        <v>#DIV/0!</v>
      </c>
      <c r="S31" s="125"/>
      <c r="T31" s="125" t="e">
        <f t="shared" si="23"/>
        <v>#DIV/0!</v>
      </c>
      <c r="U31" s="125" t="e">
        <f t="shared" si="23"/>
        <v>#DIV/0!</v>
      </c>
      <c r="V31" s="125" t="e">
        <f t="shared" si="23"/>
        <v>#DIV/0!</v>
      </c>
      <c r="W31" s="125" t="e">
        <f t="shared" si="23"/>
        <v>#DIV/0!</v>
      </c>
      <c r="X31" s="125" t="e">
        <f t="shared" si="23"/>
        <v>#DIV/0!</v>
      </c>
      <c r="Y31" s="125"/>
      <c r="Z31" s="125" t="e">
        <f t="shared" si="23"/>
        <v>#DIV/0!</v>
      </c>
      <c r="AA31" s="125" t="e">
        <f t="shared" si="23"/>
        <v>#DIV/0!</v>
      </c>
      <c r="AB31" s="125" t="e">
        <f t="shared" si="23"/>
        <v>#DIV/0!</v>
      </c>
      <c r="AC31" s="125" t="e">
        <f t="shared" si="23"/>
        <v>#DIV/0!</v>
      </c>
      <c r="AD31" s="125" t="e">
        <f t="shared" si="23"/>
        <v>#DIV/0!</v>
      </c>
    </row>
    <row r="32" spans="2:30" x14ac:dyDescent="0.35">
      <c r="D32" s="132"/>
      <c r="M32" s="118" t="s">
        <v>107</v>
      </c>
      <c r="N32" s="125" t="e">
        <f>SUM(N28:N30)/N16</f>
        <v>#DIV/0!</v>
      </c>
      <c r="O32" s="125" t="e">
        <f>SUM(O28:O30)/O16</f>
        <v>#DIV/0!</v>
      </c>
      <c r="P32" s="125" t="e">
        <f>SUM(P28:P30)/P16</f>
        <v>#DIV/0!</v>
      </c>
      <c r="Q32" s="125" t="e">
        <f t="shared" ref="Q32:R32" si="24">SUM(Q28:Q30)/Q16</f>
        <v>#DIV/0!</v>
      </c>
      <c r="R32" s="125" t="e">
        <f t="shared" si="24"/>
        <v>#DIV/0!</v>
      </c>
      <c r="T32" s="125" t="e">
        <f>SUM(T28:T30)/T16</f>
        <v>#DIV/0!</v>
      </c>
      <c r="U32" s="125" t="e">
        <f>SUM(U28:U30)/U16</f>
        <v>#DIV/0!</v>
      </c>
      <c r="V32" s="125" t="e">
        <f>SUM(V28:V30)/V16</f>
        <v>#DIV/0!</v>
      </c>
      <c r="W32" s="125" t="e">
        <f t="shared" ref="W32:X32" si="25">SUM(W28:W30)/W16</f>
        <v>#DIV/0!</v>
      </c>
      <c r="X32" s="125" t="e">
        <f t="shared" si="25"/>
        <v>#DIV/0!</v>
      </c>
      <c r="Z32" s="125" t="e">
        <f>SUM(Z28:Z30)/Z16</f>
        <v>#DIV/0!</v>
      </c>
      <c r="AA32" s="125" t="e">
        <f>SUM(AA28:AA30)/AA16</f>
        <v>#DIV/0!</v>
      </c>
      <c r="AB32" s="125" t="e">
        <f>SUM(AB28:AB30)/AB16</f>
        <v>#DIV/0!</v>
      </c>
      <c r="AC32" s="125" t="e">
        <f t="shared" ref="AC32:AD32" si="26">SUM(AC28:AC30)/AC16</f>
        <v>#DIV/0!</v>
      </c>
      <c r="AD32" s="125" t="e">
        <f t="shared" si="26"/>
        <v>#DIV/0!</v>
      </c>
    </row>
    <row r="33" spans="4:30" x14ac:dyDescent="0.35">
      <c r="D33" s="133"/>
      <c r="M33" s="118" t="s">
        <v>100</v>
      </c>
      <c r="N33" s="127">
        <f>N25*Start!$D$13</f>
        <v>0</v>
      </c>
      <c r="O33" s="127">
        <f>O25*Start!$D$13</f>
        <v>0</v>
      </c>
      <c r="P33" s="127">
        <f>P25*Start!$D$13</f>
        <v>0</v>
      </c>
      <c r="Q33" s="127">
        <f>Q25*Start!$D$13</f>
        <v>0</v>
      </c>
      <c r="R33" s="127">
        <f>R25*Start!$D$13</f>
        <v>0</v>
      </c>
      <c r="T33" s="127">
        <f>T25*Start!$D$13</f>
        <v>0</v>
      </c>
      <c r="U33" s="127">
        <f>U25*Start!$D$13</f>
        <v>0</v>
      </c>
      <c r="V33" s="127">
        <f>V25*Start!$D$13</f>
        <v>0</v>
      </c>
      <c r="W33" s="127">
        <f>W25*Start!$D$13</f>
        <v>0</v>
      </c>
      <c r="X33" s="127">
        <f>X25*Start!$D$13</f>
        <v>0</v>
      </c>
      <c r="Z33" s="127">
        <f>Z25*Start!$D$13</f>
        <v>0</v>
      </c>
      <c r="AA33" s="127">
        <f>AA25*Start!$D$13</f>
        <v>0</v>
      </c>
      <c r="AB33" s="127">
        <f>AB25*Start!$D$13</f>
        <v>0</v>
      </c>
      <c r="AC33" s="127">
        <f>AC25*Start!$D$13</f>
        <v>0</v>
      </c>
      <c r="AD33" s="127">
        <f>AD25*Start!$D$13</f>
        <v>0</v>
      </c>
    </row>
    <row r="34" spans="4:30" x14ac:dyDescent="0.35">
      <c r="D34" s="134"/>
      <c r="M34" s="118" t="s">
        <v>101</v>
      </c>
      <c r="N34" s="128" t="e">
        <f>N33-SUM(N28:N30)</f>
        <v>#DIV/0!</v>
      </c>
      <c r="O34" s="128" t="e">
        <f>O33-SUM(O28:O30)</f>
        <v>#DIV/0!</v>
      </c>
      <c r="P34" s="128" t="e">
        <f>P33-SUM(P28:P30)</f>
        <v>#DIV/0!</v>
      </c>
      <c r="Q34" s="128" t="e">
        <f t="shared" ref="Q34:R34" si="27">Q33-SUM(Q28:Q30)</f>
        <v>#DIV/0!</v>
      </c>
      <c r="R34" s="128" t="e">
        <f t="shared" si="27"/>
        <v>#DIV/0!</v>
      </c>
      <c r="T34" s="128" t="e">
        <f>T33-SUM(T28:T30)</f>
        <v>#DIV/0!</v>
      </c>
      <c r="U34" s="128" t="e">
        <f>U33-SUM(U28:U30)</f>
        <v>#DIV/0!</v>
      </c>
      <c r="V34" s="128" t="e">
        <f>V33-SUM(V28:V30)</f>
        <v>#DIV/0!</v>
      </c>
      <c r="W34" s="128" t="e">
        <f t="shared" ref="W34:X34" si="28">W33-SUM(W28:W30)</f>
        <v>#DIV/0!</v>
      </c>
      <c r="X34" s="128" t="e">
        <f t="shared" si="28"/>
        <v>#DIV/0!</v>
      </c>
      <c r="Z34" s="128" t="e">
        <f>Z33-SUM(Z28:Z30)</f>
        <v>#DIV/0!</v>
      </c>
      <c r="AA34" s="128" t="e">
        <f>AA33-SUM(AA28:AA30)</f>
        <v>#DIV/0!</v>
      </c>
      <c r="AB34" s="128" t="e">
        <f>AB33-SUM(AB28:AB30)</f>
        <v>#DIV/0!</v>
      </c>
      <c r="AC34" s="128" t="e">
        <f t="shared" ref="AC34:AD34" si="29">AC33-SUM(AC28:AC30)</f>
        <v>#DIV/0!</v>
      </c>
      <c r="AD34" s="128" t="e">
        <f t="shared" si="29"/>
        <v>#DIV/0!</v>
      </c>
    </row>
    <row r="35" spans="4:30" x14ac:dyDescent="0.35">
      <c r="D35" s="134"/>
      <c r="M35" s="118" t="s">
        <v>108</v>
      </c>
      <c r="N35" s="128" t="e">
        <f>-N34/N16</f>
        <v>#DIV/0!</v>
      </c>
      <c r="O35" s="128" t="e">
        <f t="shared" ref="O35:R35" si="30">-O34/O16</f>
        <v>#DIV/0!</v>
      </c>
      <c r="P35" s="128" t="e">
        <f t="shared" si="30"/>
        <v>#DIV/0!</v>
      </c>
      <c r="Q35" s="128" t="e">
        <f t="shared" si="30"/>
        <v>#DIV/0!</v>
      </c>
      <c r="R35" s="128" t="e">
        <f t="shared" si="30"/>
        <v>#DIV/0!</v>
      </c>
      <c r="T35" s="128" t="e">
        <f>-T34/T16</f>
        <v>#DIV/0!</v>
      </c>
      <c r="U35" s="128" t="e">
        <f t="shared" ref="U35:X35" si="31">-U34/U16</f>
        <v>#DIV/0!</v>
      </c>
      <c r="V35" s="128" t="e">
        <f t="shared" si="31"/>
        <v>#DIV/0!</v>
      </c>
      <c r="W35" s="128" t="e">
        <f t="shared" si="31"/>
        <v>#DIV/0!</v>
      </c>
      <c r="X35" s="128" t="e">
        <f t="shared" si="31"/>
        <v>#DIV/0!</v>
      </c>
      <c r="Z35" s="128" t="e">
        <f>-Z34/Z16</f>
        <v>#DIV/0!</v>
      </c>
      <c r="AA35" s="128" t="e">
        <f t="shared" ref="AA35:AD35" si="32">-AA34/AA16</f>
        <v>#DIV/0!</v>
      </c>
      <c r="AB35" s="128" t="e">
        <f t="shared" si="32"/>
        <v>#DIV/0!</v>
      </c>
      <c r="AC35" s="128" t="e">
        <f t="shared" si="32"/>
        <v>#DIV/0!</v>
      </c>
      <c r="AD35" s="128" t="e">
        <f t="shared" si="32"/>
        <v>#DIV/0!</v>
      </c>
    </row>
    <row r="36" spans="4:30" x14ac:dyDescent="0.35">
      <c r="D36" s="135"/>
      <c r="M36" s="118" t="s">
        <v>102</v>
      </c>
      <c r="N36" s="129" t="e">
        <f>N33/SUM(N28:N30)</f>
        <v>#DIV/0!</v>
      </c>
      <c r="O36" s="129" t="e">
        <f>O33/SUM(O28:O30)</f>
        <v>#DIV/0!</v>
      </c>
      <c r="P36" s="129" t="e">
        <f>P33/SUM(P28:P30)</f>
        <v>#DIV/0!</v>
      </c>
      <c r="Q36" s="129" t="e">
        <f t="shared" ref="Q36:R36" si="33">Q33/SUM(Q28:Q30)</f>
        <v>#DIV/0!</v>
      </c>
      <c r="R36" s="129" t="e">
        <f t="shared" si="33"/>
        <v>#DIV/0!</v>
      </c>
      <c r="T36" s="129" t="e">
        <f>T33/SUM(T28:T30)</f>
        <v>#DIV/0!</v>
      </c>
      <c r="U36" s="129" t="e">
        <f>U33/SUM(U28:U30)</f>
        <v>#DIV/0!</v>
      </c>
      <c r="V36" s="129" t="e">
        <f>V33/SUM(V28:V30)</f>
        <v>#DIV/0!</v>
      </c>
      <c r="W36" s="129" t="e">
        <f t="shared" ref="W36:X36" si="34">W33/SUM(W28:W30)</f>
        <v>#DIV/0!</v>
      </c>
      <c r="X36" s="129" t="e">
        <f t="shared" si="34"/>
        <v>#DIV/0!</v>
      </c>
      <c r="Z36" s="129" t="e">
        <f>Z33/SUM(Z28:Z30)</f>
        <v>#DIV/0!</v>
      </c>
      <c r="AA36" s="129" t="e">
        <f>AA33/SUM(AA28:AA30)</f>
        <v>#DIV/0!</v>
      </c>
      <c r="AB36" s="129" t="e">
        <f>AB33/SUM(AB28:AB30)</f>
        <v>#DIV/0!</v>
      </c>
      <c r="AC36" s="129" t="e">
        <f t="shared" ref="AC36:AD36" si="35">AC33/SUM(AC28:AC30)</f>
        <v>#DIV/0!</v>
      </c>
      <c r="AD36" s="129" t="e">
        <f t="shared" si="35"/>
        <v>#DIV/0!</v>
      </c>
    </row>
    <row r="40" spans="4:30" x14ac:dyDescent="0.35">
      <c r="M40" s="118" t="s">
        <v>128</v>
      </c>
    </row>
    <row r="41" spans="4:30" x14ac:dyDescent="0.35">
      <c r="L41" s="60" t="s">
        <v>129</v>
      </c>
      <c r="M41" s="130">
        <v>0.05</v>
      </c>
      <c r="N41" s="118">
        <f>(1+$M41)*N$7</f>
        <v>0</v>
      </c>
      <c r="O41" s="118">
        <f t="shared" ref="O41:R41" si="36">(1+$M41)*O$7</f>
        <v>0</v>
      </c>
      <c r="P41" s="118">
        <f t="shared" si="36"/>
        <v>0</v>
      </c>
      <c r="Q41" s="118">
        <f t="shared" si="36"/>
        <v>0</v>
      </c>
      <c r="R41" s="118">
        <f t="shared" si="36"/>
        <v>0</v>
      </c>
      <c r="T41" s="118">
        <f>(1+$M41)*T$7</f>
        <v>0</v>
      </c>
      <c r="U41" s="118">
        <f t="shared" ref="U41:X41" si="37">(1+$M41)*U$7</f>
        <v>0</v>
      </c>
      <c r="V41" s="118">
        <f t="shared" si="37"/>
        <v>0</v>
      </c>
      <c r="W41" s="118">
        <f t="shared" si="37"/>
        <v>0</v>
      </c>
      <c r="X41" s="118">
        <f t="shared" si="37"/>
        <v>0</v>
      </c>
      <c r="Z41" s="118">
        <f>(1+$M41)*Z$7</f>
        <v>0</v>
      </c>
      <c r="AA41" s="118">
        <f t="shared" ref="Z41:AD50" si="38">(1+$M41)*AA$7</f>
        <v>0</v>
      </c>
      <c r="AB41" s="118">
        <f t="shared" si="38"/>
        <v>0</v>
      </c>
      <c r="AC41" s="118">
        <f t="shared" si="38"/>
        <v>0</v>
      </c>
      <c r="AD41" s="118">
        <f t="shared" si="38"/>
        <v>0</v>
      </c>
    </row>
    <row r="42" spans="4:30" x14ac:dyDescent="0.35">
      <c r="M42" s="130">
        <v>0.1</v>
      </c>
      <c r="N42" s="118">
        <f t="shared" ref="N42:AC50" si="39">(1+$M42)*N$7</f>
        <v>0</v>
      </c>
      <c r="O42" s="118">
        <f t="shared" si="39"/>
        <v>0</v>
      </c>
      <c r="P42" s="118">
        <f t="shared" si="39"/>
        <v>0</v>
      </c>
      <c r="Q42" s="118">
        <f t="shared" si="39"/>
        <v>0</v>
      </c>
      <c r="R42" s="118">
        <f t="shared" si="39"/>
        <v>0</v>
      </c>
      <c r="T42" s="118">
        <f t="shared" si="39"/>
        <v>0</v>
      </c>
      <c r="U42" s="118">
        <f t="shared" si="39"/>
        <v>0</v>
      </c>
      <c r="V42" s="118">
        <f t="shared" si="39"/>
        <v>0</v>
      </c>
      <c r="W42" s="118">
        <f t="shared" si="39"/>
        <v>0</v>
      </c>
      <c r="X42" s="118">
        <f t="shared" si="39"/>
        <v>0</v>
      </c>
      <c r="Z42" s="118">
        <f t="shared" si="39"/>
        <v>0</v>
      </c>
      <c r="AA42" s="118">
        <f t="shared" si="39"/>
        <v>0</v>
      </c>
      <c r="AB42" s="118">
        <f t="shared" si="39"/>
        <v>0</v>
      </c>
      <c r="AC42" s="118">
        <f t="shared" si="39"/>
        <v>0</v>
      </c>
      <c r="AD42" s="118">
        <f t="shared" si="38"/>
        <v>0</v>
      </c>
    </row>
    <row r="43" spans="4:30" x14ac:dyDescent="0.35">
      <c r="M43" s="130">
        <v>0.15</v>
      </c>
      <c r="N43" s="118">
        <f t="shared" si="39"/>
        <v>0</v>
      </c>
      <c r="O43" s="118">
        <f t="shared" si="39"/>
        <v>0</v>
      </c>
      <c r="P43" s="118">
        <f t="shared" si="39"/>
        <v>0</v>
      </c>
      <c r="Q43" s="118">
        <f t="shared" si="39"/>
        <v>0</v>
      </c>
      <c r="R43" s="118">
        <f t="shared" si="39"/>
        <v>0</v>
      </c>
      <c r="T43" s="118">
        <f t="shared" si="39"/>
        <v>0</v>
      </c>
      <c r="U43" s="118">
        <f t="shared" si="39"/>
        <v>0</v>
      </c>
      <c r="V43" s="118">
        <f t="shared" si="39"/>
        <v>0</v>
      </c>
      <c r="W43" s="118">
        <f t="shared" si="39"/>
        <v>0</v>
      </c>
      <c r="X43" s="118">
        <f t="shared" si="39"/>
        <v>0</v>
      </c>
      <c r="Z43" s="118">
        <f t="shared" si="38"/>
        <v>0</v>
      </c>
      <c r="AA43" s="118">
        <f t="shared" si="38"/>
        <v>0</v>
      </c>
      <c r="AB43" s="118">
        <f t="shared" si="38"/>
        <v>0</v>
      </c>
      <c r="AC43" s="118">
        <f t="shared" si="38"/>
        <v>0</v>
      </c>
      <c r="AD43" s="118">
        <f t="shared" si="38"/>
        <v>0</v>
      </c>
    </row>
    <row r="44" spans="4:30" x14ac:dyDescent="0.35">
      <c r="M44" s="130">
        <v>0.2</v>
      </c>
      <c r="N44" s="118">
        <f t="shared" si="39"/>
        <v>0</v>
      </c>
      <c r="O44" s="118">
        <f t="shared" si="39"/>
        <v>0</v>
      </c>
      <c r="P44" s="118">
        <f t="shared" si="39"/>
        <v>0</v>
      </c>
      <c r="Q44" s="118">
        <f t="shared" si="39"/>
        <v>0</v>
      </c>
      <c r="R44" s="118">
        <f t="shared" si="39"/>
        <v>0</v>
      </c>
      <c r="T44" s="118">
        <f t="shared" si="39"/>
        <v>0</v>
      </c>
      <c r="U44" s="118">
        <f t="shared" si="39"/>
        <v>0</v>
      </c>
      <c r="V44" s="118">
        <f t="shared" si="39"/>
        <v>0</v>
      </c>
      <c r="W44" s="118">
        <f t="shared" si="39"/>
        <v>0</v>
      </c>
      <c r="X44" s="118">
        <f t="shared" si="39"/>
        <v>0</v>
      </c>
      <c r="Z44" s="118">
        <f t="shared" si="38"/>
        <v>0</v>
      </c>
      <c r="AA44" s="118">
        <f t="shared" si="38"/>
        <v>0</v>
      </c>
      <c r="AB44" s="118">
        <f t="shared" si="38"/>
        <v>0</v>
      </c>
      <c r="AC44" s="118">
        <f t="shared" si="38"/>
        <v>0</v>
      </c>
      <c r="AD44" s="118">
        <f t="shared" si="38"/>
        <v>0</v>
      </c>
    </row>
    <row r="45" spans="4:30" x14ac:dyDescent="0.35">
      <c r="M45" s="130">
        <v>0.25</v>
      </c>
      <c r="N45" s="118">
        <f t="shared" si="39"/>
        <v>0</v>
      </c>
      <c r="O45" s="118">
        <f t="shared" si="39"/>
        <v>0</v>
      </c>
      <c r="P45" s="118">
        <f t="shared" si="39"/>
        <v>0</v>
      </c>
      <c r="Q45" s="118">
        <f t="shared" si="39"/>
        <v>0</v>
      </c>
      <c r="R45" s="118">
        <f t="shared" si="39"/>
        <v>0</v>
      </c>
      <c r="T45" s="118">
        <f t="shared" si="39"/>
        <v>0</v>
      </c>
      <c r="U45" s="118">
        <f t="shared" si="39"/>
        <v>0</v>
      </c>
      <c r="V45" s="118">
        <f t="shared" si="39"/>
        <v>0</v>
      </c>
      <c r="W45" s="118">
        <f t="shared" si="39"/>
        <v>0</v>
      </c>
      <c r="X45" s="118">
        <f t="shared" si="39"/>
        <v>0</v>
      </c>
      <c r="Z45" s="118">
        <f t="shared" si="39"/>
        <v>0</v>
      </c>
      <c r="AA45" s="118">
        <f t="shared" si="39"/>
        <v>0</v>
      </c>
      <c r="AB45" s="118">
        <f t="shared" si="39"/>
        <v>0</v>
      </c>
      <c r="AC45" s="118">
        <f t="shared" si="39"/>
        <v>0</v>
      </c>
      <c r="AD45" s="118">
        <f t="shared" si="38"/>
        <v>0</v>
      </c>
    </row>
    <row r="46" spans="4:30" x14ac:dyDescent="0.35">
      <c r="M46" s="130">
        <v>0.3</v>
      </c>
      <c r="N46" s="118">
        <f t="shared" si="39"/>
        <v>0</v>
      </c>
      <c r="O46" s="118">
        <f t="shared" si="39"/>
        <v>0</v>
      </c>
      <c r="P46" s="118">
        <f t="shared" si="39"/>
        <v>0</v>
      </c>
      <c r="Q46" s="118">
        <f t="shared" si="39"/>
        <v>0</v>
      </c>
      <c r="R46" s="118">
        <f t="shared" si="39"/>
        <v>0</v>
      </c>
      <c r="T46" s="118">
        <f t="shared" si="39"/>
        <v>0</v>
      </c>
      <c r="U46" s="118">
        <f t="shared" si="39"/>
        <v>0</v>
      </c>
      <c r="V46" s="118">
        <f t="shared" si="39"/>
        <v>0</v>
      </c>
      <c r="W46" s="118">
        <f t="shared" si="39"/>
        <v>0</v>
      </c>
      <c r="X46" s="118">
        <f t="shared" si="39"/>
        <v>0</v>
      </c>
      <c r="Z46" s="118">
        <f t="shared" si="38"/>
        <v>0</v>
      </c>
      <c r="AA46" s="118">
        <f t="shared" si="38"/>
        <v>0</v>
      </c>
      <c r="AB46" s="118">
        <f t="shared" si="38"/>
        <v>0</v>
      </c>
      <c r="AC46" s="118">
        <f t="shared" si="38"/>
        <v>0</v>
      </c>
      <c r="AD46" s="118">
        <f t="shared" si="38"/>
        <v>0</v>
      </c>
    </row>
    <row r="47" spans="4:30" x14ac:dyDescent="0.35">
      <c r="M47" s="130">
        <v>0.35</v>
      </c>
      <c r="N47" s="118">
        <f t="shared" si="39"/>
        <v>0</v>
      </c>
      <c r="O47" s="118">
        <f t="shared" si="39"/>
        <v>0</v>
      </c>
      <c r="P47" s="118">
        <f t="shared" si="39"/>
        <v>0</v>
      </c>
      <c r="Q47" s="118">
        <f t="shared" si="39"/>
        <v>0</v>
      </c>
      <c r="R47" s="118">
        <f t="shared" si="39"/>
        <v>0</v>
      </c>
      <c r="T47" s="118">
        <f t="shared" si="39"/>
        <v>0</v>
      </c>
      <c r="U47" s="118">
        <f t="shared" si="39"/>
        <v>0</v>
      </c>
      <c r="V47" s="118">
        <f t="shared" si="39"/>
        <v>0</v>
      </c>
      <c r="W47" s="118">
        <f t="shared" si="39"/>
        <v>0</v>
      </c>
      <c r="X47" s="118">
        <f t="shared" si="39"/>
        <v>0</v>
      </c>
      <c r="Z47" s="118">
        <f t="shared" si="38"/>
        <v>0</v>
      </c>
      <c r="AA47" s="118">
        <f t="shared" si="38"/>
        <v>0</v>
      </c>
      <c r="AB47" s="118">
        <f t="shared" si="38"/>
        <v>0</v>
      </c>
      <c r="AC47" s="118">
        <f t="shared" si="38"/>
        <v>0</v>
      </c>
      <c r="AD47" s="118">
        <f t="shared" si="38"/>
        <v>0</v>
      </c>
    </row>
    <row r="48" spans="4:30" x14ac:dyDescent="0.35">
      <c r="M48" s="130">
        <v>0.4</v>
      </c>
      <c r="N48" s="118">
        <f t="shared" si="39"/>
        <v>0</v>
      </c>
      <c r="O48" s="118">
        <f t="shared" si="39"/>
        <v>0</v>
      </c>
      <c r="P48" s="118">
        <f t="shared" si="39"/>
        <v>0</v>
      </c>
      <c r="Q48" s="118">
        <f t="shared" si="39"/>
        <v>0</v>
      </c>
      <c r="R48" s="118">
        <f t="shared" si="39"/>
        <v>0</v>
      </c>
      <c r="T48" s="118">
        <f t="shared" si="39"/>
        <v>0</v>
      </c>
      <c r="U48" s="118">
        <f t="shared" si="39"/>
        <v>0</v>
      </c>
      <c r="V48" s="118">
        <f t="shared" si="39"/>
        <v>0</v>
      </c>
      <c r="W48" s="118">
        <f t="shared" si="39"/>
        <v>0</v>
      </c>
      <c r="X48" s="118">
        <f t="shared" si="39"/>
        <v>0</v>
      </c>
      <c r="Z48" s="118">
        <f t="shared" si="39"/>
        <v>0</v>
      </c>
      <c r="AA48" s="118">
        <f t="shared" si="39"/>
        <v>0</v>
      </c>
      <c r="AB48" s="118">
        <f t="shared" si="39"/>
        <v>0</v>
      </c>
      <c r="AC48" s="118">
        <f t="shared" si="39"/>
        <v>0</v>
      </c>
      <c r="AD48" s="118">
        <f t="shared" si="38"/>
        <v>0</v>
      </c>
    </row>
    <row r="49" spans="12:30" x14ac:dyDescent="0.35">
      <c r="M49" s="130">
        <v>0.45</v>
      </c>
      <c r="N49" s="118">
        <f t="shared" si="39"/>
        <v>0</v>
      </c>
      <c r="O49" s="118">
        <f t="shared" si="39"/>
        <v>0</v>
      </c>
      <c r="P49" s="118">
        <f t="shared" si="39"/>
        <v>0</v>
      </c>
      <c r="Q49" s="118">
        <f t="shared" si="39"/>
        <v>0</v>
      </c>
      <c r="R49" s="118">
        <f t="shared" si="39"/>
        <v>0</v>
      </c>
      <c r="T49" s="118">
        <f t="shared" si="39"/>
        <v>0</v>
      </c>
      <c r="U49" s="118">
        <f t="shared" si="39"/>
        <v>0</v>
      </c>
      <c r="V49" s="118">
        <f t="shared" si="39"/>
        <v>0</v>
      </c>
      <c r="W49" s="118">
        <f t="shared" si="39"/>
        <v>0</v>
      </c>
      <c r="X49" s="118">
        <f t="shared" si="39"/>
        <v>0</v>
      </c>
      <c r="Z49" s="118">
        <f t="shared" si="38"/>
        <v>0</v>
      </c>
      <c r="AA49" s="118">
        <f t="shared" si="38"/>
        <v>0</v>
      </c>
      <c r="AB49" s="118">
        <f t="shared" si="38"/>
        <v>0</v>
      </c>
      <c r="AC49" s="118">
        <f t="shared" si="38"/>
        <v>0</v>
      </c>
      <c r="AD49" s="118">
        <f t="shared" si="38"/>
        <v>0</v>
      </c>
    </row>
    <row r="50" spans="12:30" x14ac:dyDescent="0.35">
      <c r="M50" s="130">
        <v>0.5</v>
      </c>
      <c r="N50" s="118">
        <f t="shared" si="39"/>
        <v>0</v>
      </c>
      <c r="O50" s="118">
        <f t="shared" si="39"/>
        <v>0</v>
      </c>
      <c r="P50" s="118">
        <f t="shared" si="39"/>
        <v>0</v>
      </c>
      <c r="Q50" s="118">
        <f t="shared" si="39"/>
        <v>0</v>
      </c>
      <c r="R50" s="118">
        <f t="shared" si="39"/>
        <v>0</v>
      </c>
      <c r="T50" s="118">
        <f t="shared" si="39"/>
        <v>0</v>
      </c>
      <c r="U50" s="118">
        <f t="shared" si="39"/>
        <v>0</v>
      </c>
      <c r="V50" s="118">
        <f t="shared" si="39"/>
        <v>0</v>
      </c>
      <c r="W50" s="118">
        <f t="shared" si="39"/>
        <v>0</v>
      </c>
      <c r="X50" s="118">
        <f t="shared" si="39"/>
        <v>0</v>
      </c>
      <c r="Z50" s="118">
        <f t="shared" si="38"/>
        <v>0</v>
      </c>
      <c r="AA50" s="118">
        <f t="shared" si="38"/>
        <v>0</v>
      </c>
      <c r="AB50" s="118">
        <f t="shared" si="38"/>
        <v>0</v>
      </c>
      <c r="AC50" s="118">
        <f t="shared" si="38"/>
        <v>0</v>
      </c>
      <c r="AD50" s="118">
        <f t="shared" si="38"/>
        <v>0</v>
      </c>
    </row>
    <row r="52" spans="12:30" x14ac:dyDescent="0.35">
      <c r="L52" s="60" t="s">
        <v>20</v>
      </c>
      <c r="M52" s="130">
        <v>0.05</v>
      </c>
      <c r="N52" s="122" t="e">
        <f>N41/N$16</f>
        <v>#DIV/0!</v>
      </c>
      <c r="O52" s="122" t="e">
        <f t="shared" ref="O52:R52" si="40">O41/O$16</f>
        <v>#DIV/0!</v>
      </c>
      <c r="P52" s="122" t="e">
        <f>P41/P$16</f>
        <v>#DIV/0!</v>
      </c>
      <c r="Q52" s="122" t="e">
        <f t="shared" si="40"/>
        <v>#DIV/0!</v>
      </c>
      <c r="R52" s="122" t="e">
        <f t="shared" si="40"/>
        <v>#DIV/0!</v>
      </c>
      <c r="T52" s="122" t="e">
        <f>T41/T$16</f>
        <v>#DIV/0!</v>
      </c>
      <c r="U52" s="122" t="e">
        <f t="shared" ref="U52:X52" si="41">U41/U$16</f>
        <v>#DIV/0!</v>
      </c>
      <c r="V52" s="122" t="e">
        <f t="shared" si="41"/>
        <v>#DIV/0!</v>
      </c>
      <c r="W52" s="122" t="e">
        <f t="shared" si="41"/>
        <v>#DIV/0!</v>
      </c>
      <c r="X52" s="122" t="e">
        <f t="shared" si="41"/>
        <v>#DIV/0!</v>
      </c>
      <c r="Z52" s="122" t="e">
        <f>Z41/Z$16</f>
        <v>#DIV/0!</v>
      </c>
      <c r="AA52" s="122" t="e">
        <f t="shared" ref="AA52:AD52" si="42">AA41/AA$16</f>
        <v>#DIV/0!</v>
      </c>
      <c r="AB52" s="122" t="e">
        <f t="shared" si="42"/>
        <v>#DIV/0!</v>
      </c>
      <c r="AC52" s="122" t="e">
        <f t="shared" si="42"/>
        <v>#DIV/0!</v>
      </c>
      <c r="AD52" s="122" t="e">
        <f t="shared" si="42"/>
        <v>#DIV/0!</v>
      </c>
    </row>
    <row r="53" spans="12:30" x14ac:dyDescent="0.35">
      <c r="M53" s="130">
        <v>0.1</v>
      </c>
      <c r="N53" s="122" t="e">
        <f t="shared" ref="N53:R61" si="43">N42/N$16</f>
        <v>#DIV/0!</v>
      </c>
      <c r="O53" s="122" t="e">
        <f t="shared" si="43"/>
        <v>#DIV/0!</v>
      </c>
      <c r="P53" s="122" t="e">
        <f t="shared" si="43"/>
        <v>#DIV/0!</v>
      </c>
      <c r="Q53" s="122" t="e">
        <f t="shared" si="43"/>
        <v>#DIV/0!</v>
      </c>
      <c r="R53" s="122" t="e">
        <f t="shared" si="43"/>
        <v>#DIV/0!</v>
      </c>
      <c r="T53" s="122" t="e">
        <f t="shared" ref="T53:X61" si="44">T42/T$16</f>
        <v>#DIV/0!</v>
      </c>
      <c r="U53" s="122" t="e">
        <f t="shared" si="44"/>
        <v>#DIV/0!</v>
      </c>
      <c r="V53" s="122" t="e">
        <f t="shared" si="44"/>
        <v>#DIV/0!</v>
      </c>
      <c r="W53" s="122" t="e">
        <f t="shared" si="44"/>
        <v>#DIV/0!</v>
      </c>
      <c r="X53" s="122" t="e">
        <f t="shared" si="44"/>
        <v>#DIV/0!</v>
      </c>
      <c r="Z53" s="122" t="e">
        <f t="shared" ref="Z53:AD61" si="45">Z42/Z$16</f>
        <v>#DIV/0!</v>
      </c>
      <c r="AA53" s="122" t="e">
        <f t="shared" si="45"/>
        <v>#DIV/0!</v>
      </c>
      <c r="AB53" s="122" t="e">
        <f t="shared" si="45"/>
        <v>#DIV/0!</v>
      </c>
      <c r="AC53" s="122" t="e">
        <f t="shared" si="45"/>
        <v>#DIV/0!</v>
      </c>
      <c r="AD53" s="122" t="e">
        <f t="shared" si="45"/>
        <v>#DIV/0!</v>
      </c>
    </row>
    <row r="54" spans="12:30" x14ac:dyDescent="0.35">
      <c r="M54" s="130">
        <v>0.15</v>
      </c>
      <c r="N54" s="122" t="e">
        <f t="shared" si="43"/>
        <v>#DIV/0!</v>
      </c>
      <c r="O54" s="122" t="e">
        <f t="shared" si="43"/>
        <v>#DIV/0!</v>
      </c>
      <c r="P54" s="122" t="e">
        <f t="shared" si="43"/>
        <v>#DIV/0!</v>
      </c>
      <c r="Q54" s="122" t="e">
        <f t="shared" si="43"/>
        <v>#DIV/0!</v>
      </c>
      <c r="R54" s="122" t="e">
        <f t="shared" si="43"/>
        <v>#DIV/0!</v>
      </c>
      <c r="T54" s="122" t="e">
        <f t="shared" si="44"/>
        <v>#DIV/0!</v>
      </c>
      <c r="U54" s="122" t="e">
        <f t="shared" si="44"/>
        <v>#DIV/0!</v>
      </c>
      <c r="V54" s="122" t="e">
        <f t="shared" si="44"/>
        <v>#DIV/0!</v>
      </c>
      <c r="W54" s="122" t="e">
        <f t="shared" si="44"/>
        <v>#DIV/0!</v>
      </c>
      <c r="X54" s="122" t="e">
        <f t="shared" si="44"/>
        <v>#DIV/0!</v>
      </c>
      <c r="Z54" s="122" t="e">
        <f t="shared" si="45"/>
        <v>#DIV/0!</v>
      </c>
      <c r="AA54" s="122" t="e">
        <f t="shared" si="45"/>
        <v>#DIV/0!</v>
      </c>
      <c r="AB54" s="122" t="e">
        <f t="shared" si="45"/>
        <v>#DIV/0!</v>
      </c>
      <c r="AC54" s="122" t="e">
        <f t="shared" si="45"/>
        <v>#DIV/0!</v>
      </c>
      <c r="AD54" s="122" t="e">
        <f t="shared" si="45"/>
        <v>#DIV/0!</v>
      </c>
    </row>
    <row r="55" spans="12:30" x14ac:dyDescent="0.35">
      <c r="M55" s="130">
        <v>0.2</v>
      </c>
      <c r="N55" s="122" t="e">
        <f t="shared" si="43"/>
        <v>#DIV/0!</v>
      </c>
      <c r="O55" s="122" t="e">
        <f t="shared" si="43"/>
        <v>#DIV/0!</v>
      </c>
      <c r="P55" s="122" t="e">
        <f t="shared" si="43"/>
        <v>#DIV/0!</v>
      </c>
      <c r="Q55" s="122" t="e">
        <f t="shared" si="43"/>
        <v>#DIV/0!</v>
      </c>
      <c r="R55" s="122" t="e">
        <f t="shared" si="43"/>
        <v>#DIV/0!</v>
      </c>
      <c r="T55" s="122" t="e">
        <f t="shared" si="44"/>
        <v>#DIV/0!</v>
      </c>
      <c r="U55" s="122" t="e">
        <f t="shared" si="44"/>
        <v>#DIV/0!</v>
      </c>
      <c r="V55" s="122" t="e">
        <f t="shared" si="44"/>
        <v>#DIV/0!</v>
      </c>
      <c r="W55" s="122" t="e">
        <f t="shared" si="44"/>
        <v>#DIV/0!</v>
      </c>
      <c r="X55" s="122" t="e">
        <f t="shared" si="44"/>
        <v>#DIV/0!</v>
      </c>
      <c r="Z55" s="122" t="e">
        <f t="shared" si="45"/>
        <v>#DIV/0!</v>
      </c>
      <c r="AA55" s="122" t="e">
        <f t="shared" si="45"/>
        <v>#DIV/0!</v>
      </c>
      <c r="AB55" s="122" t="e">
        <f t="shared" si="45"/>
        <v>#DIV/0!</v>
      </c>
      <c r="AC55" s="122" t="e">
        <f t="shared" si="45"/>
        <v>#DIV/0!</v>
      </c>
      <c r="AD55" s="122" t="e">
        <f t="shared" si="45"/>
        <v>#DIV/0!</v>
      </c>
    </row>
    <row r="56" spans="12:30" x14ac:dyDescent="0.35">
      <c r="M56" s="130">
        <v>0.25</v>
      </c>
      <c r="N56" s="122" t="e">
        <f t="shared" si="43"/>
        <v>#DIV/0!</v>
      </c>
      <c r="O56" s="122" t="e">
        <f t="shared" si="43"/>
        <v>#DIV/0!</v>
      </c>
      <c r="P56" s="122" t="e">
        <f t="shared" si="43"/>
        <v>#DIV/0!</v>
      </c>
      <c r="Q56" s="122" t="e">
        <f t="shared" si="43"/>
        <v>#DIV/0!</v>
      </c>
      <c r="R56" s="122" t="e">
        <f t="shared" si="43"/>
        <v>#DIV/0!</v>
      </c>
      <c r="T56" s="122" t="e">
        <f t="shared" si="44"/>
        <v>#DIV/0!</v>
      </c>
      <c r="U56" s="122" t="e">
        <f t="shared" si="44"/>
        <v>#DIV/0!</v>
      </c>
      <c r="V56" s="122" t="e">
        <f t="shared" si="44"/>
        <v>#DIV/0!</v>
      </c>
      <c r="W56" s="122" t="e">
        <f t="shared" si="44"/>
        <v>#DIV/0!</v>
      </c>
      <c r="X56" s="122" t="e">
        <f t="shared" si="44"/>
        <v>#DIV/0!</v>
      </c>
      <c r="Z56" s="122" t="e">
        <f t="shared" si="45"/>
        <v>#DIV/0!</v>
      </c>
      <c r="AA56" s="122" t="e">
        <f t="shared" si="45"/>
        <v>#DIV/0!</v>
      </c>
      <c r="AB56" s="122" t="e">
        <f t="shared" si="45"/>
        <v>#DIV/0!</v>
      </c>
      <c r="AC56" s="122" t="e">
        <f t="shared" si="45"/>
        <v>#DIV/0!</v>
      </c>
      <c r="AD56" s="122" t="e">
        <f t="shared" si="45"/>
        <v>#DIV/0!</v>
      </c>
    </row>
    <row r="57" spans="12:30" x14ac:dyDescent="0.35">
      <c r="M57" s="130">
        <v>0.3</v>
      </c>
      <c r="N57" s="122" t="e">
        <f t="shared" si="43"/>
        <v>#DIV/0!</v>
      </c>
      <c r="O57" s="122" t="e">
        <f t="shared" si="43"/>
        <v>#DIV/0!</v>
      </c>
      <c r="P57" s="122" t="e">
        <f>P46/P$16</f>
        <v>#DIV/0!</v>
      </c>
      <c r="Q57" s="122" t="e">
        <f t="shared" si="43"/>
        <v>#DIV/0!</v>
      </c>
      <c r="R57" s="122" t="e">
        <f t="shared" si="43"/>
        <v>#DIV/0!</v>
      </c>
      <c r="T57" s="122" t="e">
        <f t="shared" si="44"/>
        <v>#DIV/0!</v>
      </c>
      <c r="U57" s="122" t="e">
        <f t="shared" si="44"/>
        <v>#DIV/0!</v>
      </c>
      <c r="V57" s="122" t="e">
        <f t="shared" si="44"/>
        <v>#DIV/0!</v>
      </c>
      <c r="W57" s="122" t="e">
        <f t="shared" si="44"/>
        <v>#DIV/0!</v>
      </c>
      <c r="X57" s="122" t="e">
        <f t="shared" si="44"/>
        <v>#DIV/0!</v>
      </c>
      <c r="Z57" s="122" t="e">
        <f t="shared" si="45"/>
        <v>#DIV/0!</v>
      </c>
      <c r="AA57" s="122" t="e">
        <f t="shared" si="45"/>
        <v>#DIV/0!</v>
      </c>
      <c r="AB57" s="122" t="e">
        <f t="shared" si="45"/>
        <v>#DIV/0!</v>
      </c>
      <c r="AC57" s="122" t="e">
        <f t="shared" si="45"/>
        <v>#DIV/0!</v>
      </c>
      <c r="AD57" s="122" t="e">
        <f t="shared" si="45"/>
        <v>#DIV/0!</v>
      </c>
    </row>
    <row r="58" spans="12:30" x14ac:dyDescent="0.35">
      <c r="M58" s="130">
        <v>0.35</v>
      </c>
      <c r="N58" s="122" t="e">
        <f t="shared" si="43"/>
        <v>#DIV/0!</v>
      </c>
      <c r="O58" s="122" t="e">
        <f t="shared" si="43"/>
        <v>#DIV/0!</v>
      </c>
      <c r="P58" s="122" t="e">
        <f t="shared" si="43"/>
        <v>#DIV/0!</v>
      </c>
      <c r="Q58" s="122" t="e">
        <f t="shared" si="43"/>
        <v>#DIV/0!</v>
      </c>
      <c r="R58" s="122" t="e">
        <f t="shared" si="43"/>
        <v>#DIV/0!</v>
      </c>
      <c r="T58" s="122" t="e">
        <f t="shared" si="44"/>
        <v>#DIV/0!</v>
      </c>
      <c r="U58" s="122" t="e">
        <f t="shared" si="44"/>
        <v>#DIV/0!</v>
      </c>
      <c r="V58" s="122" t="e">
        <f t="shared" si="44"/>
        <v>#DIV/0!</v>
      </c>
      <c r="W58" s="122" t="e">
        <f t="shared" si="44"/>
        <v>#DIV/0!</v>
      </c>
      <c r="X58" s="122" t="e">
        <f t="shared" si="44"/>
        <v>#DIV/0!</v>
      </c>
      <c r="Z58" s="122" t="e">
        <f t="shared" si="45"/>
        <v>#DIV/0!</v>
      </c>
      <c r="AA58" s="122" t="e">
        <f t="shared" si="45"/>
        <v>#DIV/0!</v>
      </c>
      <c r="AB58" s="122" t="e">
        <f t="shared" si="45"/>
        <v>#DIV/0!</v>
      </c>
      <c r="AC58" s="122" t="e">
        <f t="shared" si="45"/>
        <v>#DIV/0!</v>
      </c>
      <c r="AD58" s="122" t="e">
        <f t="shared" si="45"/>
        <v>#DIV/0!</v>
      </c>
    </row>
    <row r="59" spans="12:30" x14ac:dyDescent="0.35">
      <c r="M59" s="130">
        <v>0.4</v>
      </c>
      <c r="N59" s="122" t="e">
        <f t="shared" si="43"/>
        <v>#DIV/0!</v>
      </c>
      <c r="O59" s="122" t="e">
        <f t="shared" si="43"/>
        <v>#DIV/0!</v>
      </c>
      <c r="P59" s="122" t="e">
        <f t="shared" si="43"/>
        <v>#DIV/0!</v>
      </c>
      <c r="Q59" s="122" t="e">
        <f t="shared" si="43"/>
        <v>#DIV/0!</v>
      </c>
      <c r="R59" s="122" t="e">
        <f t="shared" si="43"/>
        <v>#DIV/0!</v>
      </c>
      <c r="T59" s="122" t="e">
        <f t="shared" si="44"/>
        <v>#DIV/0!</v>
      </c>
      <c r="U59" s="122" t="e">
        <f t="shared" si="44"/>
        <v>#DIV/0!</v>
      </c>
      <c r="V59" s="122" t="e">
        <f t="shared" si="44"/>
        <v>#DIV/0!</v>
      </c>
      <c r="W59" s="122" t="e">
        <f t="shared" si="44"/>
        <v>#DIV/0!</v>
      </c>
      <c r="X59" s="122" t="e">
        <f t="shared" si="44"/>
        <v>#DIV/0!</v>
      </c>
      <c r="Z59" s="122" t="e">
        <f t="shared" si="45"/>
        <v>#DIV/0!</v>
      </c>
      <c r="AA59" s="122" t="e">
        <f t="shared" si="45"/>
        <v>#DIV/0!</v>
      </c>
      <c r="AB59" s="122" t="e">
        <f t="shared" si="45"/>
        <v>#DIV/0!</v>
      </c>
      <c r="AC59" s="122" t="e">
        <f t="shared" si="45"/>
        <v>#DIV/0!</v>
      </c>
      <c r="AD59" s="122" t="e">
        <f t="shared" si="45"/>
        <v>#DIV/0!</v>
      </c>
    </row>
    <row r="60" spans="12:30" x14ac:dyDescent="0.35">
      <c r="M60" s="130">
        <v>0.45</v>
      </c>
      <c r="N60" s="122" t="e">
        <f t="shared" si="43"/>
        <v>#DIV/0!</v>
      </c>
      <c r="O60" s="122" t="e">
        <f t="shared" si="43"/>
        <v>#DIV/0!</v>
      </c>
      <c r="P60" s="122" t="e">
        <f t="shared" si="43"/>
        <v>#DIV/0!</v>
      </c>
      <c r="Q60" s="122" t="e">
        <f t="shared" si="43"/>
        <v>#DIV/0!</v>
      </c>
      <c r="R60" s="122" t="e">
        <f t="shared" si="43"/>
        <v>#DIV/0!</v>
      </c>
      <c r="T60" s="122" t="e">
        <f t="shared" si="44"/>
        <v>#DIV/0!</v>
      </c>
      <c r="U60" s="122" t="e">
        <f t="shared" si="44"/>
        <v>#DIV/0!</v>
      </c>
      <c r="V60" s="122" t="e">
        <f t="shared" si="44"/>
        <v>#DIV/0!</v>
      </c>
      <c r="W60" s="122" t="e">
        <f t="shared" si="44"/>
        <v>#DIV/0!</v>
      </c>
      <c r="X60" s="122" t="e">
        <f t="shared" si="44"/>
        <v>#DIV/0!</v>
      </c>
      <c r="Z60" s="122" t="e">
        <f t="shared" si="45"/>
        <v>#DIV/0!</v>
      </c>
      <c r="AA60" s="122" t="e">
        <f t="shared" si="45"/>
        <v>#DIV/0!</v>
      </c>
      <c r="AB60" s="122" t="e">
        <f t="shared" si="45"/>
        <v>#DIV/0!</v>
      </c>
      <c r="AC60" s="122" t="e">
        <f t="shared" si="45"/>
        <v>#DIV/0!</v>
      </c>
      <c r="AD60" s="122" t="e">
        <f t="shared" si="45"/>
        <v>#DIV/0!</v>
      </c>
    </row>
    <row r="61" spans="12:30" x14ac:dyDescent="0.35">
      <c r="M61" s="130">
        <v>0.5</v>
      </c>
      <c r="N61" s="122" t="e">
        <f t="shared" si="43"/>
        <v>#DIV/0!</v>
      </c>
      <c r="O61" s="122" t="e">
        <f t="shared" si="43"/>
        <v>#DIV/0!</v>
      </c>
      <c r="P61" s="122" t="e">
        <f t="shared" si="43"/>
        <v>#DIV/0!</v>
      </c>
      <c r="Q61" s="122" t="e">
        <f t="shared" si="43"/>
        <v>#DIV/0!</v>
      </c>
      <c r="R61" s="122" t="e">
        <f t="shared" si="43"/>
        <v>#DIV/0!</v>
      </c>
      <c r="T61" s="122" t="e">
        <f t="shared" si="44"/>
        <v>#DIV/0!</v>
      </c>
      <c r="U61" s="122" t="e">
        <f t="shared" si="44"/>
        <v>#DIV/0!</v>
      </c>
      <c r="V61" s="122" t="e">
        <f t="shared" si="44"/>
        <v>#DIV/0!</v>
      </c>
      <c r="W61" s="122" t="e">
        <f t="shared" si="44"/>
        <v>#DIV/0!</v>
      </c>
      <c r="X61" s="122" t="e">
        <f t="shared" si="44"/>
        <v>#DIV/0!</v>
      </c>
      <c r="Z61" s="122" t="e">
        <f t="shared" si="45"/>
        <v>#DIV/0!</v>
      </c>
      <c r="AA61" s="122" t="e">
        <f t="shared" si="45"/>
        <v>#DIV/0!</v>
      </c>
      <c r="AB61" s="122" t="e">
        <f t="shared" si="45"/>
        <v>#DIV/0!</v>
      </c>
      <c r="AC61" s="122" t="e">
        <f t="shared" si="45"/>
        <v>#DIV/0!</v>
      </c>
      <c r="AD61" s="122" t="e">
        <f t="shared" si="45"/>
        <v>#DIV/0!</v>
      </c>
    </row>
  </sheetData>
  <sheetProtection algorithmName="SHA-512" hashValue="qnxXZcvoouZY28AOs86iKNgFOvFN8Q9GL/VchYtKWV++je5FQSZ0WUpIb43/Yzf5W1ur6X32wCeD/Sw+736EwA==" saltValue="5IwDysiC+HRIMw0KLQfOQA==" spinCount="100000" sheet="1" objects="1" scenarios="1"/>
  <pageMargins left="0.7" right="0.7" top="0.75" bottom="0.75" header="0.3" footer="0.3"/>
  <ignoredErrors>
    <ignoredError sqref="E5 E15" unlocked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8AC47C-4ED5-46DA-ABC2-8E346F7E06E9}">
  <dimension ref="B2:AD61"/>
  <sheetViews>
    <sheetView zoomScale="70" zoomScaleNormal="70" workbookViewId="0">
      <selection activeCell="D21" sqref="D21:D26"/>
    </sheetView>
  </sheetViews>
  <sheetFormatPr defaultColWidth="8.7265625" defaultRowHeight="14.5" x14ac:dyDescent="0.35"/>
  <cols>
    <col min="1" max="1" width="8.54296875" style="60" customWidth="1"/>
    <col min="2" max="2" width="64" style="60" customWidth="1"/>
    <col min="3" max="3" width="11.453125" style="60" customWidth="1"/>
    <col min="4" max="4" width="14.453125" style="60" customWidth="1"/>
    <col min="5" max="5" width="72.81640625" style="60" bestFit="1" customWidth="1"/>
    <col min="6" max="6" width="11" style="60" customWidth="1"/>
    <col min="7" max="12" width="8.7265625" style="60"/>
    <col min="13" max="13" width="27.1796875" style="118" hidden="1" customWidth="1"/>
    <col min="14" max="14" width="14.1796875" style="118" hidden="1" customWidth="1"/>
    <col min="15" max="15" width="15.453125" style="118" hidden="1" customWidth="1"/>
    <col min="16" max="18" width="11.54296875" style="118" hidden="1" customWidth="1"/>
    <col min="19" max="19" width="0" style="118" hidden="1" customWidth="1"/>
    <col min="20" max="20" width="14.1796875" style="118" hidden="1" customWidth="1"/>
    <col min="21" max="21" width="15.453125" style="118" hidden="1" customWidth="1"/>
    <col min="22" max="24" width="11.54296875" style="118" hidden="1" customWidth="1"/>
    <col min="25" max="25" width="0" style="118" hidden="1" customWidth="1"/>
    <col min="26" max="26" width="14.1796875" style="118" hidden="1" customWidth="1"/>
    <col min="27" max="27" width="15.453125" style="118" hidden="1" customWidth="1"/>
    <col min="28" max="30" width="11.54296875" style="118" hidden="1" customWidth="1"/>
    <col min="31" max="16384" width="8.7265625" style="60"/>
  </cols>
  <sheetData>
    <row r="2" spans="2:30" x14ac:dyDescent="0.35">
      <c r="B2" s="158" t="s">
        <v>152</v>
      </c>
      <c r="C2" s="17"/>
      <c r="D2" s="17"/>
      <c r="E2" s="117" t="s">
        <v>73</v>
      </c>
      <c r="F2" s="117"/>
      <c r="N2" s="118" t="s">
        <v>43</v>
      </c>
      <c r="T2" s="118" t="s">
        <v>66</v>
      </c>
      <c r="Z2" s="118" t="s">
        <v>67</v>
      </c>
    </row>
    <row r="3" spans="2:30" x14ac:dyDescent="0.35">
      <c r="N3" s="118" t="s">
        <v>40</v>
      </c>
      <c r="O3" s="118" t="s">
        <v>39</v>
      </c>
      <c r="P3" s="118" t="s">
        <v>45</v>
      </c>
      <c r="Q3" s="118" t="s">
        <v>46</v>
      </c>
      <c r="R3" s="118" t="s">
        <v>47</v>
      </c>
      <c r="T3" s="118" t="s">
        <v>40</v>
      </c>
      <c r="U3" s="118" t="s">
        <v>39</v>
      </c>
      <c r="V3" s="118" t="s">
        <v>45</v>
      </c>
      <c r="W3" s="118" t="s">
        <v>46</v>
      </c>
      <c r="X3" s="118" t="s">
        <v>47</v>
      </c>
      <c r="Z3" s="118" t="s">
        <v>40</v>
      </c>
      <c r="AA3" s="118" t="s">
        <v>39</v>
      </c>
      <c r="AB3" s="118" t="s">
        <v>45</v>
      </c>
      <c r="AC3" s="118" t="s">
        <v>46</v>
      </c>
      <c r="AD3" s="118" t="s">
        <v>47</v>
      </c>
    </row>
    <row r="4" spans="2:30" x14ac:dyDescent="0.35">
      <c r="B4" s="61" t="s">
        <v>30</v>
      </c>
    </row>
    <row r="5" spans="2:30" x14ac:dyDescent="0.35">
      <c r="B5" s="19" t="s">
        <v>9</v>
      </c>
      <c r="C5" s="19" t="s">
        <v>10</v>
      </c>
      <c r="D5" s="54"/>
      <c r="E5" s="95" t="str">
        <f>IF(Start!D5="Urban",lists!D5,IF(Start!D5="Suburban",lists!D6,IF(Start!D5="Rural",lists!D7,)))</f>
        <v>Suggestion for Rural: 10 km</v>
      </c>
      <c r="M5" s="118" t="str">
        <f>B5</f>
        <v>Average distance per passenger</v>
      </c>
      <c r="N5" s="137">
        <f>$D5/(1+'Scenarios Parameters'!E5)</f>
        <v>0</v>
      </c>
      <c r="O5" s="138">
        <f>$N5*(1+'Scenarios Parameters'!D5)</f>
        <v>0</v>
      </c>
      <c r="P5" s="118">
        <f>$D5</f>
        <v>0</v>
      </c>
      <c r="Q5" s="120">
        <f>$N5*(1+'Scenarios Parameters'!F5)</f>
        <v>0</v>
      </c>
      <c r="R5" s="120">
        <f>$N5*(1+'Scenarios Parameters'!G5)</f>
        <v>0</v>
      </c>
      <c r="T5" s="137">
        <f>$D5/(1+'Scenarios Parameters'!K5)</f>
        <v>0</v>
      </c>
      <c r="U5" s="138">
        <f>$T5*(1+'Scenarios Parameters'!J5)</f>
        <v>0</v>
      </c>
      <c r="V5" s="118">
        <f>$D5</f>
        <v>0</v>
      </c>
      <c r="W5" s="120">
        <f>$T5*(1+'Scenarios Parameters'!L5)</f>
        <v>0</v>
      </c>
      <c r="X5" s="120">
        <f>$T5*(1+'Scenarios Parameters'!M5)</f>
        <v>0</v>
      </c>
      <c r="Z5" s="137">
        <f>$D5/(1+'Scenarios Parameters'!Q5)</f>
        <v>0</v>
      </c>
      <c r="AA5" s="138">
        <f>$Z5*(1+'Scenarios Parameters'!P5)</f>
        <v>0</v>
      </c>
      <c r="AB5" s="118">
        <f>$D5</f>
        <v>0</v>
      </c>
      <c r="AC5" s="120">
        <f>$Z5*(1+'Scenarios Parameters'!R5)</f>
        <v>0</v>
      </c>
      <c r="AD5" s="120">
        <f>$Z5*(1+'Scenarios Parameters'!S5)</f>
        <v>0</v>
      </c>
    </row>
    <row r="6" spans="2:30" x14ac:dyDescent="0.35">
      <c r="B6" s="19" t="s">
        <v>11</v>
      </c>
      <c r="C6" s="19" t="s">
        <v>12</v>
      </c>
      <c r="D6" s="54"/>
      <c r="E6" s="95" t="s">
        <v>175</v>
      </c>
      <c r="M6" s="118" t="str">
        <f t="shared" ref="M6:M26" si="0">B6</f>
        <v>Average time per trip</v>
      </c>
      <c r="N6" s="137">
        <f>$D6/(1+'Scenarios Parameters'!E6)</f>
        <v>0</v>
      </c>
      <c r="O6" s="138">
        <f>$N6*(1+'Scenarios Parameters'!D6)</f>
        <v>0</v>
      </c>
      <c r="P6" s="118">
        <f t="shared" ref="P6:P8" si="1">$D6</f>
        <v>0</v>
      </c>
      <c r="Q6" s="120">
        <f>$N6*(1+'Scenarios Parameters'!F6)</f>
        <v>0</v>
      </c>
      <c r="R6" s="120">
        <f>$N6*(1+'Scenarios Parameters'!G6)</f>
        <v>0</v>
      </c>
      <c r="T6" s="137">
        <f>$D6/(1+'Scenarios Parameters'!K6)</f>
        <v>0</v>
      </c>
      <c r="U6" s="138">
        <f>$T6*(1+'Scenarios Parameters'!J6)</f>
        <v>0</v>
      </c>
      <c r="V6" s="118">
        <f t="shared" ref="V6:V8" si="2">$D6</f>
        <v>0</v>
      </c>
      <c r="W6" s="120">
        <f>$T6*(1+'Scenarios Parameters'!L6)</f>
        <v>0</v>
      </c>
      <c r="X6" s="120">
        <f>$T6*(1+'Scenarios Parameters'!M6)</f>
        <v>0</v>
      </c>
      <c r="Z6" s="137">
        <f>$D6/(1+'Scenarios Parameters'!Q6)</f>
        <v>0</v>
      </c>
      <c r="AA6" s="138">
        <f>$Z6*(1+'Scenarios Parameters'!P6)</f>
        <v>0</v>
      </c>
      <c r="AB6" s="118">
        <f t="shared" ref="AB6:AB8" si="3">$D6</f>
        <v>0</v>
      </c>
      <c r="AC6" s="120">
        <f>$Z6*(1+'Scenarios Parameters'!R6)</f>
        <v>0</v>
      </c>
      <c r="AD6" s="120">
        <f>$Z6*(1+'Scenarios Parameters'!S6)</f>
        <v>0</v>
      </c>
    </row>
    <row r="7" spans="2:30" x14ac:dyDescent="0.35">
      <c r="B7" s="19" t="s">
        <v>8</v>
      </c>
      <c r="C7" s="19" t="s">
        <v>32</v>
      </c>
      <c r="D7" s="21">
        <f>Start!D13*D5</f>
        <v>0</v>
      </c>
      <c r="E7" s="95" t="s">
        <v>176</v>
      </c>
      <c r="M7" s="118" t="str">
        <f t="shared" si="0"/>
        <v>P*Km per month</v>
      </c>
      <c r="N7" s="137">
        <f>$D7/(1+'Scenarios Parameters'!E7)</f>
        <v>0</v>
      </c>
      <c r="O7" s="138">
        <f>$N7*(1+'Scenarios Parameters'!D7)</f>
        <v>0</v>
      </c>
      <c r="P7" s="118">
        <f t="shared" si="1"/>
        <v>0</v>
      </c>
      <c r="Q7" s="120">
        <f>$N7*(1+'Scenarios Parameters'!F7)</f>
        <v>0</v>
      </c>
      <c r="R7" s="120">
        <f>$N7*(1+'Scenarios Parameters'!G7)</f>
        <v>0</v>
      </c>
      <c r="T7" s="137">
        <f>$D7/(1+'Scenarios Parameters'!K7)</f>
        <v>0</v>
      </c>
      <c r="U7" s="138">
        <f>$T7*(1+'Scenarios Parameters'!J7)</f>
        <v>0</v>
      </c>
      <c r="V7" s="118">
        <f t="shared" si="2"/>
        <v>0</v>
      </c>
      <c r="W7" s="120">
        <f>$T7*(1+'Scenarios Parameters'!L7)</f>
        <v>0</v>
      </c>
      <c r="X7" s="120">
        <f>$T7*(1+'Scenarios Parameters'!M7)</f>
        <v>0</v>
      </c>
      <c r="Z7" s="137">
        <f>$D7/(1+'Scenarios Parameters'!Q7)</f>
        <v>0</v>
      </c>
      <c r="AA7" s="138">
        <f>$Z7*(1+'Scenarios Parameters'!P7)</f>
        <v>0</v>
      </c>
      <c r="AB7" s="118">
        <f t="shared" si="3"/>
        <v>0</v>
      </c>
      <c r="AC7" s="120">
        <f>$Z7*(1+'Scenarios Parameters'!R7)</f>
        <v>0</v>
      </c>
      <c r="AD7" s="120">
        <f>$Z7*(1+'Scenarios Parameters'!S7)</f>
        <v>0</v>
      </c>
    </row>
    <row r="8" spans="2:30" x14ac:dyDescent="0.35">
      <c r="B8" s="19" t="s">
        <v>34</v>
      </c>
      <c r="C8" s="19" t="s">
        <v>37</v>
      </c>
      <c r="D8" s="21">
        <f>D6*Start!D13/60</f>
        <v>0</v>
      </c>
      <c r="E8" s="95" t="s">
        <v>177</v>
      </c>
      <c r="M8" s="118" t="str">
        <f t="shared" si="0"/>
        <v>P*hrs per month</v>
      </c>
      <c r="N8" s="137">
        <f>$D8/(1+'Scenarios Parameters'!E8)</f>
        <v>0</v>
      </c>
      <c r="O8" s="138">
        <f>$N8*(1+'Scenarios Parameters'!D8)</f>
        <v>0</v>
      </c>
      <c r="P8" s="118">
        <f t="shared" si="1"/>
        <v>0</v>
      </c>
      <c r="Q8" s="120">
        <f>$N8*(1+'Scenarios Parameters'!F8)</f>
        <v>0</v>
      </c>
      <c r="R8" s="120">
        <f>$N8*(1+'Scenarios Parameters'!G8)</f>
        <v>0</v>
      </c>
      <c r="T8" s="137">
        <f>$D8/(1+'Scenarios Parameters'!K8)</f>
        <v>0</v>
      </c>
      <c r="U8" s="138">
        <f>$T8*(1+'Scenarios Parameters'!J8)</f>
        <v>0</v>
      </c>
      <c r="V8" s="118">
        <f t="shared" si="2"/>
        <v>0</v>
      </c>
      <c r="W8" s="120">
        <f>$T8*(1+'Scenarios Parameters'!L8)</f>
        <v>0</v>
      </c>
      <c r="X8" s="120">
        <f>$T8*(1+'Scenarios Parameters'!M8)</f>
        <v>0</v>
      </c>
      <c r="Z8" s="137">
        <f>$D8/(1+'Scenarios Parameters'!Q8)</f>
        <v>0</v>
      </c>
      <c r="AA8" s="138">
        <f>$Z8*(1+'Scenarios Parameters'!P8)</f>
        <v>0</v>
      </c>
      <c r="AB8" s="118">
        <f t="shared" si="3"/>
        <v>0</v>
      </c>
      <c r="AC8" s="120">
        <f>$Z8*(1+'Scenarios Parameters'!R8)</f>
        <v>0</v>
      </c>
      <c r="AD8" s="120">
        <f>$Z8*(1+'Scenarios Parameters'!S8)</f>
        <v>0</v>
      </c>
    </row>
    <row r="9" spans="2:30" x14ac:dyDescent="0.35">
      <c r="E9" s="95"/>
    </row>
    <row r="10" spans="2:30" x14ac:dyDescent="0.35">
      <c r="B10" s="61" t="s">
        <v>72</v>
      </c>
      <c r="E10" s="95"/>
      <c r="M10" s="118" t="str">
        <f t="shared" si="0"/>
        <v>Service design</v>
      </c>
    </row>
    <row r="11" spans="2:30" x14ac:dyDescent="0.35">
      <c r="B11" s="19" t="s">
        <v>21</v>
      </c>
      <c r="C11" s="19" t="s">
        <v>10</v>
      </c>
      <c r="D11" s="54"/>
      <c r="E11" s="95" t="s">
        <v>146</v>
      </c>
      <c r="M11" s="118" t="str">
        <f t="shared" si="0"/>
        <v>Length of the line/network</v>
      </c>
      <c r="N11" s="137">
        <f>$D11/(1+'Scenarios Parameters'!E11)</f>
        <v>0</v>
      </c>
      <c r="O11" s="138">
        <f>$N11*(1+'Scenarios Parameters'!D11)</f>
        <v>0</v>
      </c>
      <c r="P11" s="118">
        <f>$D11</f>
        <v>0</v>
      </c>
      <c r="Q11" s="120">
        <f>$N11*(1+'Scenarios Parameters'!F11)</f>
        <v>0</v>
      </c>
      <c r="R11" s="120">
        <f>$N11*(1+'Scenarios Parameters'!G11)</f>
        <v>0</v>
      </c>
      <c r="T11" s="137">
        <f>$D11/(1+'Scenarios Parameters'!K11)</f>
        <v>0</v>
      </c>
      <c r="U11" s="138">
        <f>$T11*(1+'Scenarios Parameters'!J11)</f>
        <v>0</v>
      </c>
      <c r="V11" s="118">
        <f>$D11</f>
        <v>0</v>
      </c>
      <c r="W11" s="120">
        <f>$T11*(1+'Scenarios Parameters'!L11)</f>
        <v>0</v>
      </c>
      <c r="X11" s="120">
        <f>$T11*(1+'Scenarios Parameters'!M11)</f>
        <v>0</v>
      </c>
      <c r="Z11" s="137">
        <f>$D11/(1+'Scenarios Parameters'!Q11)</f>
        <v>0</v>
      </c>
      <c r="AA11" s="138">
        <f>$Z11*(1+'Scenarios Parameters'!P11)</f>
        <v>0</v>
      </c>
      <c r="AB11" s="118">
        <f>$D11</f>
        <v>0</v>
      </c>
      <c r="AC11" s="120">
        <f>$Z11*(1+'Scenarios Parameters'!R11)</f>
        <v>0</v>
      </c>
      <c r="AD11" s="120">
        <f>$Z11*(1+'Scenarios Parameters'!S11)</f>
        <v>0</v>
      </c>
    </row>
    <row r="12" spans="2:30" x14ac:dyDescent="0.35">
      <c r="B12" s="19" t="s">
        <v>17</v>
      </c>
      <c r="C12" s="19" t="s">
        <v>19</v>
      </c>
      <c r="D12" s="54"/>
      <c r="E12" s="95" t="s">
        <v>181</v>
      </c>
      <c r="M12" s="118" t="str">
        <f t="shared" si="0"/>
        <v>Hrs of operation per day</v>
      </c>
      <c r="N12" s="137">
        <f>$D12/(1+'Scenarios Parameters'!E12)</f>
        <v>0</v>
      </c>
      <c r="O12" s="138">
        <f>$N12*(1+'Scenarios Parameters'!D12)</f>
        <v>0</v>
      </c>
      <c r="P12" s="118">
        <f t="shared" ref="P12:P13" si="4">$D12</f>
        <v>0</v>
      </c>
      <c r="Q12" s="120">
        <f>$N12*(1+'Scenarios Parameters'!F12)</f>
        <v>0</v>
      </c>
      <c r="R12" s="120">
        <f>$N12*(1+'Scenarios Parameters'!G12)</f>
        <v>0</v>
      </c>
      <c r="T12" s="137">
        <f>$D12/(1+'Scenarios Parameters'!K12)</f>
        <v>0</v>
      </c>
      <c r="U12" s="138">
        <f>$T12*(1+'Scenarios Parameters'!J12)</f>
        <v>0</v>
      </c>
      <c r="V12" s="118">
        <f t="shared" ref="V12:V13" si="5">$D12</f>
        <v>0</v>
      </c>
      <c r="W12" s="120">
        <f>$T12*(1+'Scenarios Parameters'!L12)</f>
        <v>0</v>
      </c>
      <c r="X12" s="120">
        <f>$T12*(1+'Scenarios Parameters'!M12)</f>
        <v>0</v>
      </c>
      <c r="Z12" s="137">
        <f>$D12/(1+'Scenarios Parameters'!Q12)</f>
        <v>0</v>
      </c>
      <c r="AA12" s="138">
        <f>$Z12*(1+'Scenarios Parameters'!P12)</f>
        <v>0</v>
      </c>
      <c r="AB12" s="118">
        <f t="shared" ref="AB12:AB13" si="6">$D12</f>
        <v>0</v>
      </c>
      <c r="AC12" s="120">
        <f>$Z12*(1+'Scenarios Parameters'!R12)</f>
        <v>0</v>
      </c>
      <c r="AD12" s="120">
        <f>$Z12*(1+'Scenarios Parameters'!S12)</f>
        <v>0</v>
      </c>
    </row>
    <row r="13" spans="2:30" x14ac:dyDescent="0.35">
      <c r="B13" s="19" t="s">
        <v>15</v>
      </c>
      <c r="C13" s="19" t="s">
        <v>16</v>
      </c>
      <c r="D13" s="54"/>
      <c r="E13" s="95" t="s">
        <v>180</v>
      </c>
      <c r="M13" s="118" t="str">
        <f t="shared" si="0"/>
        <v>N. of trips per day</v>
      </c>
      <c r="N13" s="137">
        <f>ROUND($D13/(1+'Scenarios Parameters'!E13),0)</f>
        <v>0</v>
      </c>
      <c r="O13" s="138">
        <f>ROUND($N13*(1+'Scenarios Parameters'!D13),0)</f>
        <v>0</v>
      </c>
      <c r="P13" s="118">
        <f t="shared" si="4"/>
        <v>0</v>
      </c>
      <c r="Q13" s="120">
        <f>ROUND($N13*(1+'Scenarios Parameters'!F13),0)</f>
        <v>0</v>
      </c>
      <c r="R13" s="120">
        <f>ROUND($N13*(1+'Scenarios Parameters'!G13),0)</f>
        <v>0</v>
      </c>
      <c r="T13" s="137">
        <f>$D13/(1+'Scenarios Parameters'!K13)</f>
        <v>0</v>
      </c>
      <c r="U13" s="138">
        <f>ROUND($T13*(1+'Scenarios Parameters'!J13),0)</f>
        <v>0</v>
      </c>
      <c r="V13" s="118">
        <f t="shared" si="5"/>
        <v>0</v>
      </c>
      <c r="W13" s="120">
        <f>ROUND($T13*(1+'Scenarios Parameters'!L13),0)</f>
        <v>0</v>
      </c>
      <c r="X13" s="120">
        <f>ROUND($T13*(1+'Scenarios Parameters'!M13),0)</f>
        <v>0</v>
      </c>
      <c r="Z13" s="137">
        <f>$D13/(1+'Scenarios Parameters'!Q13)</f>
        <v>0</v>
      </c>
      <c r="AA13" s="138">
        <f>ROUND($Z13*(1+'Scenarios Parameters'!P13),0)</f>
        <v>0</v>
      </c>
      <c r="AB13" s="118">
        <f t="shared" si="6"/>
        <v>0</v>
      </c>
      <c r="AC13" s="120">
        <f>ROUND($Z13*(1+'Scenarios Parameters'!R13),0)</f>
        <v>0</v>
      </c>
      <c r="AD13" s="120">
        <f>ROUND($Z13*(1+'Scenarios Parameters'!S13),0)</f>
        <v>0</v>
      </c>
    </row>
    <row r="14" spans="2:30" x14ac:dyDescent="0.35">
      <c r="B14" s="19" t="s">
        <v>22</v>
      </c>
      <c r="C14" s="19" t="s">
        <v>16</v>
      </c>
      <c r="D14" s="54"/>
      <c r="E14" s="95" t="s">
        <v>179</v>
      </c>
      <c r="M14" s="118" t="str">
        <f t="shared" si="0"/>
        <v>N of vehicles</v>
      </c>
      <c r="N14" s="118">
        <f>D14</f>
        <v>0</v>
      </c>
      <c r="O14" s="118">
        <f>N14</f>
        <v>0</v>
      </c>
      <c r="P14" s="118">
        <f t="shared" ref="P14:R15" si="7">O14</f>
        <v>0</v>
      </c>
      <c r="Q14" s="118">
        <f t="shared" si="7"/>
        <v>0</v>
      </c>
      <c r="R14" s="118">
        <f t="shared" si="7"/>
        <v>0</v>
      </c>
      <c r="T14" s="118">
        <f>R14</f>
        <v>0</v>
      </c>
      <c r="U14" s="118">
        <f>T14</f>
        <v>0</v>
      </c>
      <c r="V14" s="118">
        <f t="shared" ref="V14:X15" si="8">U14</f>
        <v>0</v>
      </c>
      <c r="W14" s="118">
        <f t="shared" si="8"/>
        <v>0</v>
      </c>
      <c r="X14" s="118">
        <f t="shared" si="8"/>
        <v>0</v>
      </c>
      <c r="Z14" s="118">
        <f>X14</f>
        <v>0</v>
      </c>
      <c r="AA14" s="118">
        <f>Z14</f>
        <v>0</v>
      </c>
      <c r="AB14" s="118">
        <f t="shared" ref="AB14:AD15" si="9">AA14</f>
        <v>0</v>
      </c>
      <c r="AC14" s="118">
        <f t="shared" si="9"/>
        <v>0</v>
      </c>
      <c r="AD14" s="118">
        <f t="shared" si="9"/>
        <v>0</v>
      </c>
    </row>
    <row r="15" spans="2:30" x14ac:dyDescent="0.35">
      <c r="B15" s="19" t="s">
        <v>13</v>
      </c>
      <c r="C15" s="19" t="s">
        <v>14</v>
      </c>
      <c r="D15" s="54"/>
      <c r="E15" s="98" t="str">
        <f>IF(Start!D5="Urban",lists!F5,IF(Start!D5="Suburban",lists!F6,IF(Start!D5="Rural",lists!F7,)))</f>
        <v>Suggestion for Rural: 30 km/h</v>
      </c>
      <c r="F15" s="63"/>
      <c r="M15" s="118" t="str">
        <f t="shared" si="0"/>
        <v>Average commercial speed</v>
      </c>
      <c r="N15" s="118">
        <f>D15</f>
        <v>0</v>
      </c>
      <c r="O15" s="118">
        <f>N15</f>
        <v>0</v>
      </c>
      <c r="P15" s="118">
        <f t="shared" si="7"/>
        <v>0</v>
      </c>
      <c r="Q15" s="118">
        <f t="shared" si="7"/>
        <v>0</v>
      </c>
      <c r="R15" s="118">
        <f t="shared" si="7"/>
        <v>0</v>
      </c>
      <c r="T15" s="118">
        <f>R15</f>
        <v>0</v>
      </c>
      <c r="U15" s="118">
        <f>T15</f>
        <v>0</v>
      </c>
      <c r="V15" s="118">
        <f t="shared" si="8"/>
        <v>0</v>
      </c>
      <c r="W15" s="118">
        <f t="shared" si="8"/>
        <v>0</v>
      </c>
      <c r="X15" s="118">
        <f t="shared" si="8"/>
        <v>0</v>
      </c>
      <c r="Z15" s="118">
        <f>X15</f>
        <v>0</v>
      </c>
      <c r="AA15" s="118">
        <f>Z15</f>
        <v>0</v>
      </c>
      <c r="AB15" s="118">
        <f t="shared" si="9"/>
        <v>0</v>
      </c>
      <c r="AC15" s="118">
        <f t="shared" si="9"/>
        <v>0</v>
      </c>
      <c r="AD15" s="118">
        <f t="shared" si="9"/>
        <v>0</v>
      </c>
    </row>
    <row r="16" spans="2:30" x14ac:dyDescent="0.35">
      <c r="B16" s="19" t="s">
        <v>38</v>
      </c>
      <c r="C16" s="19" t="s">
        <v>18</v>
      </c>
      <c r="D16" s="21">
        <f>D11*D13*Start!D10</f>
        <v>0</v>
      </c>
      <c r="E16" s="95" t="s">
        <v>173</v>
      </c>
      <c r="G16" s="63"/>
      <c r="H16" s="63"/>
      <c r="I16" s="63"/>
      <c r="J16" s="63"/>
      <c r="K16" s="63"/>
      <c r="M16" s="118" t="str">
        <f t="shared" si="0"/>
        <v>V*Km per month</v>
      </c>
      <c r="N16" s="118">
        <f>N11*N13*Start!$D$10</f>
        <v>0</v>
      </c>
      <c r="O16" s="118">
        <f>O11*O13*Start!$D$10</f>
        <v>0</v>
      </c>
      <c r="P16" s="118">
        <f>P11*P13*Start!$D$10</f>
        <v>0</v>
      </c>
      <c r="Q16" s="118">
        <f>Q11*Q13*Start!$D$10</f>
        <v>0</v>
      </c>
      <c r="R16" s="118">
        <f>R11*R13*Start!$D$10</f>
        <v>0</v>
      </c>
      <c r="T16" s="118">
        <f>T11*T13*Start!$D$10</f>
        <v>0</v>
      </c>
      <c r="U16" s="118">
        <f>U11*U13*Start!$D$10</f>
        <v>0</v>
      </c>
      <c r="V16" s="118">
        <f>V11*V13*Start!$D$10</f>
        <v>0</v>
      </c>
      <c r="W16" s="118">
        <f>W11*W13*Start!$D$10</f>
        <v>0</v>
      </c>
      <c r="X16" s="118">
        <f>X11*X13*Start!$D$10</f>
        <v>0</v>
      </c>
      <c r="Z16" s="118">
        <f>Z11*Z13*Start!$D$10</f>
        <v>0</v>
      </c>
      <c r="AA16" s="118">
        <f>AA11*AA13*Start!$D$10</f>
        <v>0</v>
      </c>
      <c r="AB16" s="118">
        <f>AB11*AB13*Start!$D$10</f>
        <v>0</v>
      </c>
      <c r="AC16" s="118">
        <f>AC11*AC13*Start!$D$10</f>
        <v>0</v>
      </c>
      <c r="AD16" s="118">
        <f>AD11*AD13*Start!$D$10</f>
        <v>0</v>
      </c>
    </row>
    <row r="17" spans="2:30" x14ac:dyDescent="0.35">
      <c r="B17" s="19" t="s">
        <v>35</v>
      </c>
      <c r="C17" s="19" t="s">
        <v>36</v>
      </c>
      <c r="D17" s="21">
        <f>D12*Start!D10*D14</f>
        <v>0</v>
      </c>
      <c r="E17" s="95" t="s">
        <v>174</v>
      </c>
      <c r="G17" s="63"/>
      <c r="H17" s="63"/>
      <c r="I17" s="63"/>
      <c r="J17" s="63"/>
      <c r="K17" s="63"/>
      <c r="M17" s="118" t="str">
        <f t="shared" si="0"/>
        <v>V*hrs per month</v>
      </c>
      <c r="N17" s="118">
        <f>N12*N14*Start!$D$10</f>
        <v>0</v>
      </c>
      <c r="O17" s="118">
        <f>O12*O14*Start!$D$10</f>
        <v>0</v>
      </c>
      <c r="P17" s="118">
        <f>P12*P14*Start!$D$10</f>
        <v>0</v>
      </c>
      <c r="Q17" s="118">
        <f>Q12*Q14*Start!$D$10</f>
        <v>0</v>
      </c>
      <c r="R17" s="118">
        <f>R12*R14*Start!$D$10</f>
        <v>0</v>
      </c>
      <c r="T17" s="118">
        <f>T12*T14*Start!$D$10</f>
        <v>0</v>
      </c>
      <c r="U17" s="118">
        <f>U12*U14*Start!$D$10</f>
        <v>0</v>
      </c>
      <c r="V17" s="118">
        <f>V12*V14*Start!$D$10</f>
        <v>0</v>
      </c>
      <c r="W17" s="118">
        <f>W12*W14*Start!$D$10</f>
        <v>0</v>
      </c>
      <c r="X17" s="118">
        <f>X12*X14*Start!$D$10</f>
        <v>0</v>
      </c>
      <c r="Z17" s="118">
        <f>Z12*Z14*Start!$D$10</f>
        <v>0</v>
      </c>
      <c r="AA17" s="118">
        <f>AA12*AA14*Start!$D$10</f>
        <v>0</v>
      </c>
      <c r="AB17" s="118">
        <f>AB12*AB14*Start!$D$10</f>
        <v>0</v>
      </c>
      <c r="AC17" s="118">
        <f>AC12*AC14*Start!$D$10</f>
        <v>0</v>
      </c>
      <c r="AD17" s="118">
        <f>AD12*AD14*Start!$D$10</f>
        <v>0</v>
      </c>
    </row>
    <row r="18" spans="2:30" x14ac:dyDescent="0.35">
      <c r="B18" s="19" t="s">
        <v>20</v>
      </c>
      <c r="C18" s="19" t="s">
        <v>90</v>
      </c>
      <c r="D18" s="43" t="e">
        <f>D7/D16</f>
        <v>#DIV/0!</v>
      </c>
      <c r="E18" s="95" t="s">
        <v>178</v>
      </c>
      <c r="M18" s="118" t="str">
        <f t="shared" si="0"/>
        <v>Load factor</v>
      </c>
      <c r="N18" s="122" t="e">
        <f>N7/N16</f>
        <v>#DIV/0!</v>
      </c>
      <c r="O18" s="122" t="e">
        <f t="shared" ref="O18:R18" si="10">O7/O16</f>
        <v>#DIV/0!</v>
      </c>
      <c r="P18" s="122" t="e">
        <f t="shared" si="10"/>
        <v>#DIV/0!</v>
      </c>
      <c r="Q18" s="122" t="e">
        <f t="shared" si="10"/>
        <v>#DIV/0!</v>
      </c>
      <c r="R18" s="122" t="e">
        <f t="shared" si="10"/>
        <v>#DIV/0!</v>
      </c>
      <c r="T18" s="122" t="e">
        <f>T7/T16</f>
        <v>#DIV/0!</v>
      </c>
      <c r="U18" s="122" t="e">
        <f t="shared" ref="U18:X18" si="11">U7/U16</f>
        <v>#DIV/0!</v>
      </c>
      <c r="V18" s="122" t="e">
        <f t="shared" si="11"/>
        <v>#DIV/0!</v>
      </c>
      <c r="W18" s="122" t="e">
        <f t="shared" si="11"/>
        <v>#DIV/0!</v>
      </c>
      <c r="X18" s="122" t="e">
        <f t="shared" si="11"/>
        <v>#DIV/0!</v>
      </c>
      <c r="Z18" s="122" t="e">
        <f>Z7/Z16</f>
        <v>#DIV/0!</v>
      </c>
      <c r="AA18" s="122" t="e">
        <f t="shared" ref="AA18:AD18" si="12">AA7/AA16</f>
        <v>#DIV/0!</v>
      </c>
      <c r="AB18" s="122" t="e">
        <f t="shared" si="12"/>
        <v>#DIV/0!</v>
      </c>
      <c r="AC18" s="122" t="e">
        <f t="shared" si="12"/>
        <v>#DIV/0!</v>
      </c>
      <c r="AD18" s="122" t="e">
        <f t="shared" si="12"/>
        <v>#DIV/0!</v>
      </c>
    </row>
    <row r="19" spans="2:30" x14ac:dyDescent="0.35">
      <c r="E19" s="95"/>
      <c r="O19" s="123"/>
    </row>
    <row r="20" spans="2:30" x14ac:dyDescent="0.35">
      <c r="B20" s="61" t="s">
        <v>71</v>
      </c>
      <c r="D20" s="131"/>
      <c r="E20" s="95"/>
      <c r="M20" s="118" t="str">
        <f t="shared" si="0"/>
        <v>Costs</v>
      </c>
    </row>
    <row r="21" spans="2:30" x14ac:dyDescent="0.35">
      <c r="B21" s="19" t="s">
        <v>86</v>
      </c>
      <c r="C21" s="19" t="s">
        <v>84</v>
      </c>
      <c r="D21" s="54"/>
      <c r="E21" s="95" t="s">
        <v>91</v>
      </c>
      <c r="M21" s="118" t="str">
        <f t="shared" si="0"/>
        <v>Operational costs of running 1 vehicle proportional to time (hourly)</v>
      </c>
      <c r="N21" s="118">
        <f>$D21*(1+'Scenarios Parameters'!C21)</f>
        <v>0</v>
      </c>
      <c r="O21" s="118">
        <f>$D21*(1+'Scenarios Parameters'!D21)</f>
        <v>0</v>
      </c>
      <c r="P21" s="118">
        <f>$D21*(1+'Scenarios Parameters'!E21)</f>
        <v>0</v>
      </c>
      <c r="Q21" s="118">
        <f>$D21*(1+'Scenarios Parameters'!F21)</f>
        <v>0</v>
      </c>
      <c r="R21" s="118">
        <f>$D21*(1+'Scenarios Parameters'!G21)</f>
        <v>0</v>
      </c>
      <c r="T21" s="118">
        <f>$D21*(1+'Scenarios Parameters'!I21)</f>
        <v>0</v>
      </c>
      <c r="U21" s="118">
        <f>$D21*(1+'Scenarios Parameters'!J21)</f>
        <v>0</v>
      </c>
      <c r="V21" s="118">
        <f>$D21*(1+'Scenarios Parameters'!K21)</f>
        <v>0</v>
      </c>
      <c r="W21" s="118">
        <f>$D21*(1+'Scenarios Parameters'!L21)</f>
        <v>0</v>
      </c>
      <c r="X21" s="118">
        <f>$D21*(1+'Scenarios Parameters'!M21)</f>
        <v>0</v>
      </c>
      <c r="Z21" s="118">
        <f>$D21*(1+'Scenarios Parameters'!O21)</f>
        <v>0</v>
      </c>
      <c r="AA21" s="118">
        <f>$D21*(1+'Scenarios Parameters'!P21)</f>
        <v>0</v>
      </c>
      <c r="AB21" s="118">
        <f>$D21*(1+'Scenarios Parameters'!Q21)</f>
        <v>0</v>
      </c>
      <c r="AC21" s="118">
        <f>$D21*(1+'Scenarios Parameters'!R21)</f>
        <v>0</v>
      </c>
      <c r="AD21" s="118">
        <f>$D21*(1+'Scenarios Parameters'!S21)</f>
        <v>0</v>
      </c>
    </row>
    <row r="22" spans="2:30" x14ac:dyDescent="0.35">
      <c r="B22" s="19" t="s">
        <v>87</v>
      </c>
      <c r="C22" s="19" t="s">
        <v>83</v>
      </c>
      <c r="D22" s="54"/>
      <c r="E22" s="95" t="s">
        <v>85</v>
      </c>
      <c r="M22" s="118" t="str">
        <f t="shared" si="0"/>
        <v>Operational costs of running 1 vehicle proportional to distance (km)</v>
      </c>
      <c r="N22" s="118">
        <f>$D22*(1+'Scenarios Parameters'!C22)</f>
        <v>0</v>
      </c>
      <c r="O22" s="118">
        <f>$D22*(1+'Scenarios Parameters'!D22)</f>
        <v>0</v>
      </c>
      <c r="P22" s="118">
        <f>$D22*(1+'Scenarios Parameters'!E22)</f>
        <v>0</v>
      </c>
      <c r="Q22" s="118">
        <f>$D22*(1+'Scenarios Parameters'!F22)</f>
        <v>0</v>
      </c>
      <c r="R22" s="118">
        <f>$D22*(1+'Scenarios Parameters'!G22)</f>
        <v>0</v>
      </c>
      <c r="T22" s="118">
        <f>$D22*(1+'Scenarios Parameters'!I22)</f>
        <v>0</v>
      </c>
      <c r="U22" s="118">
        <f>$D22*(1+'Scenarios Parameters'!J22)</f>
        <v>0</v>
      </c>
      <c r="V22" s="118">
        <f>$D22*(1+'Scenarios Parameters'!K22)</f>
        <v>0</v>
      </c>
      <c r="W22" s="118">
        <f>$D22*(1+'Scenarios Parameters'!L22)</f>
        <v>0</v>
      </c>
      <c r="X22" s="118">
        <f>$D22*(1+'Scenarios Parameters'!M22)</f>
        <v>0</v>
      </c>
      <c r="Z22" s="118">
        <f>$D22*(1+'Scenarios Parameters'!O22)</f>
        <v>0</v>
      </c>
      <c r="AA22" s="118">
        <f>$D22*(1+'Scenarios Parameters'!P22)</f>
        <v>0</v>
      </c>
      <c r="AB22" s="118">
        <f>$D22*(1+'Scenarios Parameters'!Q22)</f>
        <v>0</v>
      </c>
      <c r="AC22" s="118">
        <f>$D22*(1+'Scenarios Parameters'!R22)</f>
        <v>0</v>
      </c>
      <c r="AD22" s="118">
        <f>$D22*(1+'Scenarios Parameters'!S22)</f>
        <v>0</v>
      </c>
    </row>
    <row r="23" spans="2:30" x14ac:dyDescent="0.35">
      <c r="B23" s="19" t="s">
        <v>74</v>
      </c>
      <c r="C23" s="19" t="s">
        <v>78</v>
      </c>
      <c r="D23" s="75"/>
      <c r="E23" s="95" t="s">
        <v>88</v>
      </c>
      <c r="M23" s="118" t="str">
        <f t="shared" si="0"/>
        <v>Capital cost of 1 dedicated vehicle</v>
      </c>
      <c r="N23" s="118">
        <f>$D23*(1+'Scenarios Parameters'!C23)</f>
        <v>0</v>
      </c>
      <c r="O23" s="118">
        <f>$D23*(1+'Scenarios Parameters'!D23)</f>
        <v>0</v>
      </c>
      <c r="P23" s="118">
        <f>$D23*(1+'Scenarios Parameters'!E23)</f>
        <v>0</v>
      </c>
      <c r="Q23" s="118">
        <f>$D23*(1+'Scenarios Parameters'!F23)</f>
        <v>0</v>
      </c>
      <c r="R23" s="118">
        <f>$D23*(1+'Scenarios Parameters'!G23)</f>
        <v>0</v>
      </c>
      <c r="T23" s="118">
        <f>$D23*(1+'Scenarios Parameters'!I23)</f>
        <v>0</v>
      </c>
      <c r="U23" s="118">
        <f>$D23*(1+'Scenarios Parameters'!J23)</f>
        <v>0</v>
      </c>
      <c r="V23" s="118">
        <f>$D23*(1+'Scenarios Parameters'!K23)</f>
        <v>0</v>
      </c>
      <c r="W23" s="118">
        <f>$D23*(1+'Scenarios Parameters'!L23)</f>
        <v>0</v>
      </c>
      <c r="X23" s="118">
        <f>$D23*(1+'Scenarios Parameters'!M23)</f>
        <v>0</v>
      </c>
      <c r="Z23" s="118">
        <f>$D23*(1+'Scenarios Parameters'!O23)</f>
        <v>0</v>
      </c>
      <c r="AA23" s="118">
        <f>$D23*(1+'Scenarios Parameters'!P23)</f>
        <v>0</v>
      </c>
      <c r="AB23" s="118">
        <f>$D23*(1+'Scenarios Parameters'!Q23)</f>
        <v>0</v>
      </c>
      <c r="AC23" s="118">
        <f>$D23*(1+'Scenarios Parameters'!R23)</f>
        <v>0</v>
      </c>
      <c r="AD23" s="118">
        <f>$D23*(1+'Scenarios Parameters'!S23)</f>
        <v>0</v>
      </c>
    </row>
    <row r="24" spans="2:30" x14ac:dyDescent="0.35">
      <c r="B24" s="19" t="s">
        <v>92</v>
      </c>
      <c r="C24" s="19" t="s">
        <v>78</v>
      </c>
      <c r="D24" s="75"/>
      <c r="E24" s="95" t="s">
        <v>93</v>
      </c>
      <c r="M24" s="118" t="str">
        <f t="shared" si="0"/>
        <v>Monthly cost of DRT software</v>
      </c>
      <c r="N24" s="121"/>
      <c r="O24" s="124">
        <f>D24</f>
        <v>0</v>
      </c>
      <c r="P24" s="124">
        <f t="shared" ref="P24:AD24" si="13">O24</f>
        <v>0</v>
      </c>
      <c r="Q24" s="124">
        <f t="shared" si="13"/>
        <v>0</v>
      </c>
      <c r="R24" s="124">
        <f t="shared" si="13"/>
        <v>0</v>
      </c>
      <c r="S24" s="124"/>
      <c r="T24" s="124"/>
      <c r="U24" s="124">
        <f>R24</f>
        <v>0</v>
      </c>
      <c r="V24" s="124">
        <f t="shared" si="13"/>
        <v>0</v>
      </c>
      <c r="W24" s="124">
        <f t="shared" si="13"/>
        <v>0</v>
      </c>
      <c r="X24" s="124">
        <f t="shared" si="13"/>
        <v>0</v>
      </c>
      <c r="Y24" s="124"/>
      <c r="Z24" s="124"/>
      <c r="AA24" s="124">
        <f>X24</f>
        <v>0</v>
      </c>
      <c r="AB24" s="124">
        <f t="shared" si="13"/>
        <v>0</v>
      </c>
      <c r="AC24" s="124">
        <f t="shared" si="13"/>
        <v>0</v>
      </c>
      <c r="AD24" s="124">
        <f t="shared" si="13"/>
        <v>0</v>
      </c>
    </row>
    <row r="25" spans="2:30" x14ac:dyDescent="0.35">
      <c r="B25" s="19" t="s">
        <v>75</v>
      </c>
      <c r="C25" s="19" t="s">
        <v>78</v>
      </c>
      <c r="D25" s="76"/>
      <c r="E25" s="95" t="s">
        <v>172</v>
      </c>
      <c r="M25" s="118" t="str">
        <f t="shared" si="0"/>
        <v>Average trip fare</v>
      </c>
      <c r="N25" s="118">
        <f>$D25*(1+'Scenarios Parameters'!C24)</f>
        <v>0</v>
      </c>
      <c r="O25" s="118">
        <f>$D25*(1+'Scenarios Parameters'!D24)</f>
        <v>0</v>
      </c>
      <c r="P25" s="118">
        <f>$D25*(1+'Scenarios Parameters'!E24)</f>
        <v>0</v>
      </c>
      <c r="Q25" s="118">
        <f>$D25*(1+'Scenarios Parameters'!F24)</f>
        <v>0</v>
      </c>
      <c r="R25" s="118">
        <f>$D25*(1+'Scenarios Parameters'!G24)</f>
        <v>0</v>
      </c>
      <c r="T25" s="118">
        <f>$D25*(1+'Scenarios Parameters'!I25)</f>
        <v>0</v>
      </c>
      <c r="U25" s="118">
        <f>$D25*(1+'Scenarios Parameters'!J24)</f>
        <v>0</v>
      </c>
      <c r="V25" s="118">
        <f>$D25*(1+'Scenarios Parameters'!K24)</f>
        <v>0</v>
      </c>
      <c r="W25" s="118">
        <f>$D25*(1+'Scenarios Parameters'!L24)</f>
        <v>0</v>
      </c>
      <c r="X25" s="118">
        <f>$D25*(1+'Scenarios Parameters'!M24)</f>
        <v>0</v>
      </c>
      <c r="Z25" s="118">
        <f>$D25*(1+'Scenarios Parameters'!O24)</f>
        <v>0</v>
      </c>
      <c r="AA25" s="118">
        <f>$D25*(1+'Scenarios Parameters'!P24)</f>
        <v>0</v>
      </c>
      <c r="AB25" s="118">
        <f>$D25*(1+'Scenarios Parameters'!Q24)</f>
        <v>0</v>
      </c>
      <c r="AC25" s="118">
        <f>$D25*(1+'Scenarios Parameters'!R24)</f>
        <v>0</v>
      </c>
      <c r="AD25" s="118">
        <f>$D25*(1+'Scenarios Parameters'!S24)</f>
        <v>0</v>
      </c>
    </row>
    <row r="26" spans="2:30" x14ac:dyDescent="0.35">
      <c r="B26" s="19" t="s">
        <v>76</v>
      </c>
      <c r="C26" s="19" t="s">
        <v>77</v>
      </c>
      <c r="D26" s="54"/>
      <c r="E26" s="95" t="s">
        <v>182</v>
      </c>
      <c r="M26" s="118" t="str">
        <f t="shared" si="0"/>
        <v>Depreciation period of dedicated vehicle</v>
      </c>
      <c r="N26" s="118">
        <f>$D26*(1+'Scenarios Parameters'!C25)</f>
        <v>0</v>
      </c>
      <c r="O26" s="118">
        <f>$D26*(1+'Scenarios Parameters'!D25)</f>
        <v>0</v>
      </c>
      <c r="P26" s="118">
        <f>$D26*(1+'Scenarios Parameters'!E25)</f>
        <v>0</v>
      </c>
      <c r="Q26" s="118">
        <f>$D26*(1+'Scenarios Parameters'!F25)</f>
        <v>0</v>
      </c>
      <c r="R26" s="118">
        <f>$D26*(1+'Scenarios Parameters'!G25)</f>
        <v>0</v>
      </c>
      <c r="T26" s="118">
        <f>$D26*(1+'Scenarios Parameters'!I26)</f>
        <v>0</v>
      </c>
      <c r="U26" s="118">
        <f>$D26*(1+'Scenarios Parameters'!J25)</f>
        <v>0</v>
      </c>
      <c r="V26" s="118">
        <f>$D26*(1+'Scenarios Parameters'!K25)</f>
        <v>0</v>
      </c>
      <c r="W26" s="118">
        <f>$D26*(1+'Scenarios Parameters'!L25)</f>
        <v>0</v>
      </c>
      <c r="X26" s="118">
        <f>$D26*(1+'Scenarios Parameters'!M25)</f>
        <v>0</v>
      </c>
      <c r="Z26" s="118">
        <f>$D26*(1+'Scenarios Parameters'!O25)</f>
        <v>0</v>
      </c>
      <c r="AA26" s="118">
        <f>$D26*(1+'Scenarios Parameters'!P25)</f>
        <v>0</v>
      </c>
      <c r="AB26" s="118">
        <f>$D26*(1+'Scenarios Parameters'!Q25)</f>
        <v>0</v>
      </c>
      <c r="AC26" s="118">
        <f>$D26*(1+'Scenarios Parameters'!R25)</f>
        <v>0</v>
      </c>
      <c r="AD26" s="118">
        <f>$D26*(1+'Scenarios Parameters'!S25)</f>
        <v>0</v>
      </c>
    </row>
    <row r="28" spans="2:30" x14ac:dyDescent="0.35">
      <c r="D28" s="132"/>
      <c r="M28" s="118" t="s">
        <v>97</v>
      </c>
      <c r="N28" s="125">
        <f>N21*N17+N24</f>
        <v>0</v>
      </c>
      <c r="O28" s="125">
        <f t="shared" ref="O28:R28" si="14">O21*O17+O24</f>
        <v>0</v>
      </c>
      <c r="P28" s="125">
        <f t="shared" si="14"/>
        <v>0</v>
      </c>
      <c r="Q28" s="125">
        <f t="shared" si="14"/>
        <v>0</v>
      </c>
      <c r="R28" s="125">
        <f t="shared" si="14"/>
        <v>0</v>
      </c>
      <c r="T28" s="125">
        <f>T21*T17+T24</f>
        <v>0</v>
      </c>
      <c r="U28" s="125">
        <f t="shared" ref="U28:X28" si="15">U21*U17+U24</f>
        <v>0</v>
      </c>
      <c r="V28" s="125">
        <f t="shared" si="15"/>
        <v>0</v>
      </c>
      <c r="W28" s="125">
        <f t="shared" si="15"/>
        <v>0</v>
      </c>
      <c r="X28" s="125">
        <f t="shared" si="15"/>
        <v>0</v>
      </c>
      <c r="Z28" s="125">
        <f>Z21*Z17+Z24</f>
        <v>0</v>
      </c>
      <c r="AA28" s="125">
        <f t="shared" ref="AA28:AD28" si="16">AA21*AA17+AA24</f>
        <v>0</v>
      </c>
      <c r="AB28" s="125">
        <f t="shared" si="16"/>
        <v>0</v>
      </c>
      <c r="AC28" s="125">
        <f t="shared" si="16"/>
        <v>0</v>
      </c>
      <c r="AD28" s="125">
        <f t="shared" si="16"/>
        <v>0</v>
      </c>
    </row>
    <row r="29" spans="2:30" ht="15" thickBot="1" x14ac:dyDescent="0.4">
      <c r="C29" s="71" t="s">
        <v>94</v>
      </c>
      <c r="D29" s="136"/>
      <c r="F29" s="126"/>
      <c r="M29" s="118" t="s">
        <v>98</v>
      </c>
      <c r="N29" s="125">
        <f>N22*N16</f>
        <v>0</v>
      </c>
      <c r="O29" s="125">
        <f>O22*O16</f>
        <v>0</v>
      </c>
      <c r="P29" s="125">
        <f>P22*P16</f>
        <v>0</v>
      </c>
      <c r="Q29" s="125">
        <f t="shared" ref="Q29:R29" si="17">Q22*Q16</f>
        <v>0</v>
      </c>
      <c r="R29" s="125">
        <f t="shared" si="17"/>
        <v>0</v>
      </c>
      <c r="T29" s="125">
        <f>T22*T16</f>
        <v>0</v>
      </c>
      <c r="U29" s="125">
        <f>U22*U16</f>
        <v>0</v>
      </c>
      <c r="V29" s="125">
        <f>V22*V16</f>
        <v>0</v>
      </c>
      <c r="W29" s="125">
        <f t="shared" ref="W29:X29" si="18">W22*W16</f>
        <v>0</v>
      </c>
      <c r="X29" s="125">
        <f t="shared" si="18"/>
        <v>0</v>
      </c>
      <c r="Z29" s="125">
        <f>Z22*Z16</f>
        <v>0</v>
      </c>
      <c r="AA29" s="125">
        <f>AA22*AA16</f>
        <v>0</v>
      </c>
      <c r="AB29" s="125">
        <f>AB22*AB16</f>
        <v>0</v>
      </c>
      <c r="AC29" s="125">
        <f t="shared" ref="AC29:AD29" si="19">AC22*AC16</f>
        <v>0</v>
      </c>
      <c r="AD29" s="125">
        <f t="shared" si="19"/>
        <v>0</v>
      </c>
    </row>
    <row r="30" spans="2:30" ht="29.5" customHeight="1" thickBot="1" x14ac:dyDescent="0.4">
      <c r="D30" s="132"/>
      <c r="E30" s="46" t="s">
        <v>132</v>
      </c>
      <c r="M30" s="118" t="s">
        <v>99</v>
      </c>
      <c r="N30" s="125" t="e">
        <f>N14*N23/N26/12</f>
        <v>#DIV/0!</v>
      </c>
      <c r="O30" s="125" t="e">
        <f>O14*O23/O26/12</f>
        <v>#DIV/0!</v>
      </c>
      <c r="P30" s="125" t="e">
        <f>P14*P23/P26/12</f>
        <v>#DIV/0!</v>
      </c>
      <c r="Q30" s="125" t="e">
        <f t="shared" ref="Q30:R30" si="20">Q14*Q23/Q26/12</f>
        <v>#DIV/0!</v>
      </c>
      <c r="R30" s="125" t="e">
        <f t="shared" si="20"/>
        <v>#DIV/0!</v>
      </c>
      <c r="T30" s="125" t="e">
        <f>T14*T23/T26/12</f>
        <v>#DIV/0!</v>
      </c>
      <c r="U30" s="125" t="e">
        <f>U14*U23/U26/12</f>
        <v>#DIV/0!</v>
      </c>
      <c r="V30" s="125" t="e">
        <f>V14*V23/V26/12</f>
        <v>#DIV/0!</v>
      </c>
      <c r="W30" s="125" t="e">
        <f t="shared" ref="W30:X30" si="21">W14*W23/W26/12</f>
        <v>#DIV/0!</v>
      </c>
      <c r="X30" s="125" t="e">
        <f t="shared" si="21"/>
        <v>#DIV/0!</v>
      </c>
      <c r="Z30" s="125" t="e">
        <f>Z14*Z23/Z26/12</f>
        <v>#DIV/0!</v>
      </c>
      <c r="AA30" s="125" t="e">
        <f>AA14*AA23/AA26/12</f>
        <v>#DIV/0!</v>
      </c>
      <c r="AB30" s="125" t="e">
        <f>AB14*AB23/AB26/12</f>
        <v>#DIV/0!</v>
      </c>
      <c r="AC30" s="125" t="e">
        <f t="shared" ref="AC30:AD30" si="22">AC14*AC23/AC26/12</f>
        <v>#DIV/0!</v>
      </c>
      <c r="AD30" s="125" t="e">
        <f t="shared" si="22"/>
        <v>#DIV/0!</v>
      </c>
    </row>
    <row r="31" spans="2:30" x14ac:dyDescent="0.35">
      <c r="D31" s="132"/>
      <c r="M31" s="118" t="s">
        <v>103</v>
      </c>
      <c r="N31" s="125" t="e">
        <f>SUM(N28:N30)</f>
        <v>#DIV/0!</v>
      </c>
      <c r="O31" s="125" t="e">
        <f t="shared" ref="O31:AD31" si="23">SUM(O28:O30)</f>
        <v>#DIV/0!</v>
      </c>
      <c r="P31" s="125" t="e">
        <f t="shared" si="23"/>
        <v>#DIV/0!</v>
      </c>
      <c r="Q31" s="125" t="e">
        <f t="shared" si="23"/>
        <v>#DIV/0!</v>
      </c>
      <c r="R31" s="125" t="e">
        <f t="shared" si="23"/>
        <v>#DIV/0!</v>
      </c>
      <c r="S31" s="125"/>
      <c r="T31" s="125" t="e">
        <f t="shared" si="23"/>
        <v>#DIV/0!</v>
      </c>
      <c r="U31" s="125" t="e">
        <f t="shared" si="23"/>
        <v>#DIV/0!</v>
      </c>
      <c r="V31" s="125" t="e">
        <f t="shared" si="23"/>
        <v>#DIV/0!</v>
      </c>
      <c r="W31" s="125" t="e">
        <f t="shared" si="23"/>
        <v>#DIV/0!</v>
      </c>
      <c r="X31" s="125" t="e">
        <f t="shared" si="23"/>
        <v>#DIV/0!</v>
      </c>
      <c r="Y31" s="125"/>
      <c r="Z31" s="125" t="e">
        <f t="shared" si="23"/>
        <v>#DIV/0!</v>
      </c>
      <c r="AA31" s="125" t="e">
        <f t="shared" si="23"/>
        <v>#DIV/0!</v>
      </c>
      <c r="AB31" s="125" t="e">
        <f t="shared" si="23"/>
        <v>#DIV/0!</v>
      </c>
      <c r="AC31" s="125" t="e">
        <f t="shared" si="23"/>
        <v>#DIV/0!</v>
      </c>
      <c r="AD31" s="125" t="e">
        <f t="shared" si="23"/>
        <v>#DIV/0!</v>
      </c>
    </row>
    <row r="32" spans="2:30" x14ac:dyDescent="0.35">
      <c r="D32" s="132"/>
      <c r="M32" s="118" t="s">
        <v>107</v>
      </c>
      <c r="N32" s="125" t="e">
        <f>SUM(N28:N30)/N16</f>
        <v>#DIV/0!</v>
      </c>
      <c r="O32" s="125" t="e">
        <f>SUM(O28:O30)/O16</f>
        <v>#DIV/0!</v>
      </c>
      <c r="P32" s="125" t="e">
        <f>SUM(P28:P30)/P16</f>
        <v>#DIV/0!</v>
      </c>
      <c r="Q32" s="125" t="e">
        <f t="shared" ref="Q32:R32" si="24">SUM(Q28:Q30)/Q16</f>
        <v>#DIV/0!</v>
      </c>
      <c r="R32" s="125" t="e">
        <f t="shared" si="24"/>
        <v>#DIV/0!</v>
      </c>
      <c r="T32" s="125" t="e">
        <f>SUM(T28:T30)/T16</f>
        <v>#DIV/0!</v>
      </c>
      <c r="U32" s="125" t="e">
        <f>SUM(U28:U30)/U16</f>
        <v>#DIV/0!</v>
      </c>
      <c r="V32" s="125" t="e">
        <f>SUM(V28:V30)/V16</f>
        <v>#DIV/0!</v>
      </c>
      <c r="W32" s="125" t="e">
        <f t="shared" ref="W32:X32" si="25">SUM(W28:W30)/W16</f>
        <v>#DIV/0!</v>
      </c>
      <c r="X32" s="125" t="e">
        <f t="shared" si="25"/>
        <v>#DIV/0!</v>
      </c>
      <c r="Z32" s="125" t="e">
        <f>SUM(Z28:Z30)/Z16</f>
        <v>#DIV/0!</v>
      </c>
      <c r="AA32" s="125" t="e">
        <f>SUM(AA28:AA30)/AA16</f>
        <v>#DIV/0!</v>
      </c>
      <c r="AB32" s="125" t="e">
        <f>SUM(AB28:AB30)/AB16</f>
        <v>#DIV/0!</v>
      </c>
      <c r="AC32" s="125" t="e">
        <f t="shared" ref="AC32:AD32" si="26">SUM(AC28:AC30)/AC16</f>
        <v>#DIV/0!</v>
      </c>
      <c r="AD32" s="125" t="e">
        <f t="shared" si="26"/>
        <v>#DIV/0!</v>
      </c>
    </row>
    <row r="33" spans="4:30" x14ac:dyDescent="0.35">
      <c r="D33" s="133"/>
      <c r="M33" s="118" t="s">
        <v>100</v>
      </c>
      <c r="N33" s="127">
        <f>N25*Start!$D$13</f>
        <v>0</v>
      </c>
      <c r="O33" s="127">
        <f>O25*Start!$D$13</f>
        <v>0</v>
      </c>
      <c r="P33" s="127">
        <f>P25*Start!$D$13</f>
        <v>0</v>
      </c>
      <c r="Q33" s="127">
        <f>Q25*Start!$D$13</f>
        <v>0</v>
      </c>
      <c r="R33" s="127">
        <f>R25*Start!$D$13</f>
        <v>0</v>
      </c>
      <c r="T33" s="127">
        <f>T25*Start!$D$13</f>
        <v>0</v>
      </c>
      <c r="U33" s="127">
        <f>U25*Start!$D$13</f>
        <v>0</v>
      </c>
      <c r="V33" s="127">
        <f>V25*Start!$D$13</f>
        <v>0</v>
      </c>
      <c r="W33" s="127">
        <f>W25*Start!$D$13</f>
        <v>0</v>
      </c>
      <c r="X33" s="127">
        <f>X25*Start!$D$13</f>
        <v>0</v>
      </c>
      <c r="Z33" s="127">
        <f>Z25*Start!$D$13</f>
        <v>0</v>
      </c>
      <c r="AA33" s="127">
        <f>AA25*Start!$D$13</f>
        <v>0</v>
      </c>
      <c r="AB33" s="127">
        <f>AB25*Start!$D$13</f>
        <v>0</v>
      </c>
      <c r="AC33" s="127">
        <f>AC25*Start!$D$13</f>
        <v>0</v>
      </c>
      <c r="AD33" s="127">
        <f>AD25*Start!$D$13</f>
        <v>0</v>
      </c>
    </row>
    <row r="34" spans="4:30" x14ac:dyDescent="0.35">
      <c r="D34" s="134"/>
      <c r="M34" s="118" t="s">
        <v>101</v>
      </c>
      <c r="N34" s="128" t="e">
        <f>N33-SUM(N28:N30)</f>
        <v>#DIV/0!</v>
      </c>
      <c r="O34" s="128" t="e">
        <f>O33-SUM(O28:O30)</f>
        <v>#DIV/0!</v>
      </c>
      <c r="P34" s="128" t="e">
        <f>P33-SUM(P28:P30)</f>
        <v>#DIV/0!</v>
      </c>
      <c r="Q34" s="128" t="e">
        <f t="shared" ref="Q34:R34" si="27">Q33-SUM(Q28:Q30)</f>
        <v>#DIV/0!</v>
      </c>
      <c r="R34" s="128" t="e">
        <f t="shared" si="27"/>
        <v>#DIV/0!</v>
      </c>
      <c r="T34" s="128" t="e">
        <f>T33-SUM(T28:T30)</f>
        <v>#DIV/0!</v>
      </c>
      <c r="U34" s="128" t="e">
        <f>U33-SUM(U28:U30)</f>
        <v>#DIV/0!</v>
      </c>
      <c r="V34" s="128" t="e">
        <f>V33-SUM(V28:V30)</f>
        <v>#DIV/0!</v>
      </c>
      <c r="W34" s="128" t="e">
        <f t="shared" ref="W34:X34" si="28">W33-SUM(W28:W30)</f>
        <v>#DIV/0!</v>
      </c>
      <c r="X34" s="128" t="e">
        <f t="shared" si="28"/>
        <v>#DIV/0!</v>
      </c>
      <c r="Z34" s="128" t="e">
        <f>Z33-SUM(Z28:Z30)</f>
        <v>#DIV/0!</v>
      </c>
      <c r="AA34" s="128" t="e">
        <f>AA33-SUM(AA28:AA30)</f>
        <v>#DIV/0!</v>
      </c>
      <c r="AB34" s="128" t="e">
        <f>AB33-SUM(AB28:AB30)</f>
        <v>#DIV/0!</v>
      </c>
      <c r="AC34" s="128" t="e">
        <f t="shared" ref="AC34:AD34" si="29">AC33-SUM(AC28:AC30)</f>
        <v>#DIV/0!</v>
      </c>
      <c r="AD34" s="128" t="e">
        <f t="shared" si="29"/>
        <v>#DIV/0!</v>
      </c>
    </row>
    <row r="35" spans="4:30" x14ac:dyDescent="0.35">
      <c r="D35" s="134"/>
      <c r="M35" s="118" t="s">
        <v>108</v>
      </c>
      <c r="N35" s="128" t="e">
        <f>-N34/N16</f>
        <v>#DIV/0!</v>
      </c>
      <c r="O35" s="128" t="e">
        <f t="shared" ref="O35:R35" si="30">-O34/O16</f>
        <v>#DIV/0!</v>
      </c>
      <c r="P35" s="128" t="e">
        <f t="shared" si="30"/>
        <v>#DIV/0!</v>
      </c>
      <c r="Q35" s="128" t="e">
        <f t="shared" si="30"/>
        <v>#DIV/0!</v>
      </c>
      <c r="R35" s="128" t="e">
        <f t="shared" si="30"/>
        <v>#DIV/0!</v>
      </c>
      <c r="T35" s="128" t="e">
        <f>-T34/T16</f>
        <v>#DIV/0!</v>
      </c>
      <c r="U35" s="128" t="e">
        <f t="shared" ref="U35:X35" si="31">-U34/U16</f>
        <v>#DIV/0!</v>
      </c>
      <c r="V35" s="128" t="e">
        <f t="shared" si="31"/>
        <v>#DIV/0!</v>
      </c>
      <c r="W35" s="128" t="e">
        <f t="shared" si="31"/>
        <v>#DIV/0!</v>
      </c>
      <c r="X35" s="128" t="e">
        <f t="shared" si="31"/>
        <v>#DIV/0!</v>
      </c>
      <c r="Z35" s="128" t="e">
        <f>-Z34/Z16</f>
        <v>#DIV/0!</v>
      </c>
      <c r="AA35" s="128" t="e">
        <f t="shared" ref="AA35:AD35" si="32">-AA34/AA16</f>
        <v>#DIV/0!</v>
      </c>
      <c r="AB35" s="128" t="e">
        <f t="shared" si="32"/>
        <v>#DIV/0!</v>
      </c>
      <c r="AC35" s="128" t="e">
        <f t="shared" si="32"/>
        <v>#DIV/0!</v>
      </c>
      <c r="AD35" s="128" t="e">
        <f t="shared" si="32"/>
        <v>#DIV/0!</v>
      </c>
    </row>
    <row r="36" spans="4:30" x14ac:dyDescent="0.35">
      <c r="D36" s="135"/>
      <c r="M36" s="118" t="s">
        <v>102</v>
      </c>
      <c r="N36" s="129" t="e">
        <f>N33/SUM(N28:N30)</f>
        <v>#DIV/0!</v>
      </c>
      <c r="O36" s="129" t="e">
        <f>O33/SUM(O28:O30)</f>
        <v>#DIV/0!</v>
      </c>
      <c r="P36" s="129" t="e">
        <f>P33/SUM(P28:P30)</f>
        <v>#DIV/0!</v>
      </c>
      <c r="Q36" s="129" t="e">
        <f t="shared" ref="Q36:R36" si="33">Q33/SUM(Q28:Q30)</f>
        <v>#DIV/0!</v>
      </c>
      <c r="R36" s="129" t="e">
        <f t="shared" si="33"/>
        <v>#DIV/0!</v>
      </c>
      <c r="T36" s="129" t="e">
        <f>T33/SUM(T28:T30)</f>
        <v>#DIV/0!</v>
      </c>
      <c r="U36" s="129" t="e">
        <f>U33/SUM(U28:U30)</f>
        <v>#DIV/0!</v>
      </c>
      <c r="V36" s="129" t="e">
        <f>V33/SUM(V28:V30)</f>
        <v>#DIV/0!</v>
      </c>
      <c r="W36" s="129" t="e">
        <f t="shared" ref="W36:X36" si="34">W33/SUM(W28:W30)</f>
        <v>#DIV/0!</v>
      </c>
      <c r="X36" s="129" t="e">
        <f t="shared" si="34"/>
        <v>#DIV/0!</v>
      </c>
      <c r="Z36" s="129" t="e">
        <f>Z33/SUM(Z28:Z30)</f>
        <v>#DIV/0!</v>
      </c>
      <c r="AA36" s="129" t="e">
        <f>AA33/SUM(AA28:AA30)</f>
        <v>#DIV/0!</v>
      </c>
      <c r="AB36" s="129" t="e">
        <f>AB33/SUM(AB28:AB30)</f>
        <v>#DIV/0!</v>
      </c>
      <c r="AC36" s="129" t="e">
        <f t="shared" ref="AC36:AD36" si="35">AC33/SUM(AC28:AC30)</f>
        <v>#DIV/0!</v>
      </c>
      <c r="AD36" s="129" t="e">
        <f t="shared" si="35"/>
        <v>#DIV/0!</v>
      </c>
    </row>
    <row r="40" spans="4:30" x14ac:dyDescent="0.35">
      <c r="M40" s="118" t="s">
        <v>128</v>
      </c>
    </row>
    <row r="41" spans="4:30" x14ac:dyDescent="0.35">
      <c r="L41" s="60" t="s">
        <v>129</v>
      </c>
      <c r="M41" s="130">
        <v>0.05</v>
      </c>
      <c r="N41" s="118">
        <f>(1+$M41)*N$7</f>
        <v>0</v>
      </c>
      <c r="O41" s="118">
        <f t="shared" ref="O41:R41" si="36">(1+$M41)*O$7</f>
        <v>0</v>
      </c>
      <c r="P41" s="118">
        <f t="shared" si="36"/>
        <v>0</v>
      </c>
      <c r="Q41" s="118">
        <f t="shared" si="36"/>
        <v>0</v>
      </c>
      <c r="R41" s="118">
        <f t="shared" si="36"/>
        <v>0</v>
      </c>
      <c r="T41" s="118">
        <f>(1+$M41)*T$7</f>
        <v>0</v>
      </c>
      <c r="U41" s="118">
        <f t="shared" ref="U41:X41" si="37">(1+$M41)*U$7</f>
        <v>0</v>
      </c>
      <c r="V41" s="118">
        <f t="shared" si="37"/>
        <v>0</v>
      </c>
      <c r="W41" s="118">
        <f t="shared" si="37"/>
        <v>0</v>
      </c>
      <c r="X41" s="118">
        <f t="shared" si="37"/>
        <v>0</v>
      </c>
      <c r="Z41" s="118">
        <f>(1+$M41)*Z$7</f>
        <v>0</v>
      </c>
      <c r="AA41" s="118">
        <f t="shared" ref="Z41:AD50" si="38">(1+$M41)*AA$7</f>
        <v>0</v>
      </c>
      <c r="AB41" s="118">
        <f t="shared" si="38"/>
        <v>0</v>
      </c>
      <c r="AC41" s="118">
        <f t="shared" si="38"/>
        <v>0</v>
      </c>
      <c r="AD41" s="118">
        <f t="shared" si="38"/>
        <v>0</v>
      </c>
    </row>
    <row r="42" spans="4:30" x14ac:dyDescent="0.35">
      <c r="M42" s="130">
        <v>0.1</v>
      </c>
      <c r="N42" s="118">
        <f t="shared" ref="N42:AC50" si="39">(1+$M42)*N$7</f>
        <v>0</v>
      </c>
      <c r="O42" s="118">
        <f t="shared" si="39"/>
        <v>0</v>
      </c>
      <c r="P42" s="118">
        <f t="shared" si="39"/>
        <v>0</v>
      </c>
      <c r="Q42" s="118">
        <f t="shared" si="39"/>
        <v>0</v>
      </c>
      <c r="R42" s="118">
        <f t="shared" si="39"/>
        <v>0</v>
      </c>
      <c r="T42" s="118">
        <f t="shared" si="39"/>
        <v>0</v>
      </c>
      <c r="U42" s="118">
        <f t="shared" si="39"/>
        <v>0</v>
      </c>
      <c r="V42" s="118">
        <f t="shared" si="39"/>
        <v>0</v>
      </c>
      <c r="W42" s="118">
        <f t="shared" si="39"/>
        <v>0</v>
      </c>
      <c r="X42" s="118">
        <f t="shared" si="39"/>
        <v>0</v>
      </c>
      <c r="Z42" s="118">
        <f t="shared" si="39"/>
        <v>0</v>
      </c>
      <c r="AA42" s="118">
        <f t="shared" si="39"/>
        <v>0</v>
      </c>
      <c r="AB42" s="118">
        <f t="shared" si="39"/>
        <v>0</v>
      </c>
      <c r="AC42" s="118">
        <f t="shared" si="39"/>
        <v>0</v>
      </c>
      <c r="AD42" s="118">
        <f t="shared" si="38"/>
        <v>0</v>
      </c>
    </row>
    <row r="43" spans="4:30" x14ac:dyDescent="0.35">
      <c r="M43" s="130">
        <v>0.15</v>
      </c>
      <c r="N43" s="118">
        <f t="shared" si="39"/>
        <v>0</v>
      </c>
      <c r="O43" s="118">
        <f t="shared" si="39"/>
        <v>0</v>
      </c>
      <c r="P43" s="118">
        <f t="shared" si="39"/>
        <v>0</v>
      </c>
      <c r="Q43" s="118">
        <f t="shared" si="39"/>
        <v>0</v>
      </c>
      <c r="R43" s="118">
        <f t="shared" si="39"/>
        <v>0</v>
      </c>
      <c r="T43" s="118">
        <f t="shared" si="39"/>
        <v>0</v>
      </c>
      <c r="U43" s="118">
        <f t="shared" si="39"/>
        <v>0</v>
      </c>
      <c r="V43" s="118">
        <f t="shared" si="39"/>
        <v>0</v>
      </c>
      <c r="W43" s="118">
        <f t="shared" si="39"/>
        <v>0</v>
      </c>
      <c r="X43" s="118">
        <f t="shared" si="39"/>
        <v>0</v>
      </c>
      <c r="Z43" s="118">
        <f t="shared" si="38"/>
        <v>0</v>
      </c>
      <c r="AA43" s="118">
        <f t="shared" si="38"/>
        <v>0</v>
      </c>
      <c r="AB43" s="118">
        <f t="shared" si="38"/>
        <v>0</v>
      </c>
      <c r="AC43" s="118">
        <f t="shared" si="38"/>
        <v>0</v>
      </c>
      <c r="AD43" s="118">
        <f t="shared" si="38"/>
        <v>0</v>
      </c>
    </row>
    <row r="44" spans="4:30" x14ac:dyDescent="0.35">
      <c r="M44" s="130">
        <v>0.2</v>
      </c>
      <c r="N44" s="118">
        <f t="shared" si="39"/>
        <v>0</v>
      </c>
      <c r="O44" s="118">
        <f t="shared" si="39"/>
        <v>0</v>
      </c>
      <c r="P44" s="118">
        <f t="shared" si="39"/>
        <v>0</v>
      </c>
      <c r="Q44" s="118">
        <f t="shared" si="39"/>
        <v>0</v>
      </c>
      <c r="R44" s="118">
        <f t="shared" si="39"/>
        <v>0</v>
      </c>
      <c r="T44" s="118">
        <f t="shared" si="39"/>
        <v>0</v>
      </c>
      <c r="U44" s="118">
        <f t="shared" si="39"/>
        <v>0</v>
      </c>
      <c r="V44" s="118">
        <f t="shared" si="39"/>
        <v>0</v>
      </c>
      <c r="W44" s="118">
        <f t="shared" si="39"/>
        <v>0</v>
      </c>
      <c r="X44" s="118">
        <f t="shared" si="39"/>
        <v>0</v>
      </c>
      <c r="Z44" s="118">
        <f t="shared" si="38"/>
        <v>0</v>
      </c>
      <c r="AA44" s="118">
        <f t="shared" si="38"/>
        <v>0</v>
      </c>
      <c r="AB44" s="118">
        <f t="shared" si="38"/>
        <v>0</v>
      </c>
      <c r="AC44" s="118">
        <f t="shared" si="38"/>
        <v>0</v>
      </c>
      <c r="AD44" s="118">
        <f t="shared" si="38"/>
        <v>0</v>
      </c>
    </row>
    <row r="45" spans="4:30" x14ac:dyDescent="0.35">
      <c r="M45" s="130">
        <v>0.25</v>
      </c>
      <c r="N45" s="118">
        <f t="shared" si="39"/>
        <v>0</v>
      </c>
      <c r="O45" s="118">
        <f t="shared" si="39"/>
        <v>0</v>
      </c>
      <c r="P45" s="118">
        <f t="shared" si="39"/>
        <v>0</v>
      </c>
      <c r="Q45" s="118">
        <f t="shared" si="39"/>
        <v>0</v>
      </c>
      <c r="R45" s="118">
        <f t="shared" si="39"/>
        <v>0</v>
      </c>
      <c r="T45" s="118">
        <f t="shared" si="39"/>
        <v>0</v>
      </c>
      <c r="U45" s="118">
        <f t="shared" si="39"/>
        <v>0</v>
      </c>
      <c r="V45" s="118">
        <f t="shared" si="39"/>
        <v>0</v>
      </c>
      <c r="W45" s="118">
        <f t="shared" si="39"/>
        <v>0</v>
      </c>
      <c r="X45" s="118">
        <f t="shared" si="39"/>
        <v>0</v>
      </c>
      <c r="Z45" s="118">
        <f t="shared" si="39"/>
        <v>0</v>
      </c>
      <c r="AA45" s="118">
        <f t="shared" si="39"/>
        <v>0</v>
      </c>
      <c r="AB45" s="118">
        <f t="shared" si="39"/>
        <v>0</v>
      </c>
      <c r="AC45" s="118">
        <f t="shared" si="39"/>
        <v>0</v>
      </c>
      <c r="AD45" s="118">
        <f t="shared" si="38"/>
        <v>0</v>
      </c>
    </row>
    <row r="46" spans="4:30" x14ac:dyDescent="0.35">
      <c r="M46" s="130">
        <v>0.3</v>
      </c>
      <c r="N46" s="118">
        <f t="shared" si="39"/>
        <v>0</v>
      </c>
      <c r="O46" s="118">
        <f t="shared" si="39"/>
        <v>0</v>
      </c>
      <c r="P46" s="118">
        <f t="shared" si="39"/>
        <v>0</v>
      </c>
      <c r="Q46" s="118">
        <f t="shared" si="39"/>
        <v>0</v>
      </c>
      <c r="R46" s="118">
        <f t="shared" si="39"/>
        <v>0</v>
      </c>
      <c r="T46" s="118">
        <f t="shared" si="39"/>
        <v>0</v>
      </c>
      <c r="U46" s="118">
        <f t="shared" si="39"/>
        <v>0</v>
      </c>
      <c r="V46" s="118">
        <f t="shared" si="39"/>
        <v>0</v>
      </c>
      <c r="W46" s="118">
        <f t="shared" si="39"/>
        <v>0</v>
      </c>
      <c r="X46" s="118">
        <f t="shared" si="39"/>
        <v>0</v>
      </c>
      <c r="Z46" s="118">
        <f t="shared" si="38"/>
        <v>0</v>
      </c>
      <c r="AA46" s="118">
        <f t="shared" si="38"/>
        <v>0</v>
      </c>
      <c r="AB46" s="118">
        <f t="shared" si="38"/>
        <v>0</v>
      </c>
      <c r="AC46" s="118">
        <f t="shared" si="38"/>
        <v>0</v>
      </c>
      <c r="AD46" s="118">
        <f t="shared" si="38"/>
        <v>0</v>
      </c>
    </row>
    <row r="47" spans="4:30" x14ac:dyDescent="0.35">
      <c r="M47" s="130">
        <v>0.35</v>
      </c>
      <c r="N47" s="118">
        <f t="shared" si="39"/>
        <v>0</v>
      </c>
      <c r="O47" s="118">
        <f t="shared" si="39"/>
        <v>0</v>
      </c>
      <c r="P47" s="118">
        <f t="shared" si="39"/>
        <v>0</v>
      </c>
      <c r="Q47" s="118">
        <f t="shared" si="39"/>
        <v>0</v>
      </c>
      <c r="R47" s="118">
        <f t="shared" si="39"/>
        <v>0</v>
      </c>
      <c r="T47" s="118">
        <f t="shared" si="39"/>
        <v>0</v>
      </c>
      <c r="U47" s="118">
        <f t="shared" si="39"/>
        <v>0</v>
      </c>
      <c r="V47" s="118">
        <f t="shared" si="39"/>
        <v>0</v>
      </c>
      <c r="W47" s="118">
        <f t="shared" si="39"/>
        <v>0</v>
      </c>
      <c r="X47" s="118">
        <f t="shared" si="39"/>
        <v>0</v>
      </c>
      <c r="Z47" s="118">
        <f t="shared" si="38"/>
        <v>0</v>
      </c>
      <c r="AA47" s="118">
        <f t="shared" si="38"/>
        <v>0</v>
      </c>
      <c r="AB47" s="118">
        <f t="shared" si="38"/>
        <v>0</v>
      </c>
      <c r="AC47" s="118">
        <f t="shared" si="38"/>
        <v>0</v>
      </c>
      <c r="AD47" s="118">
        <f t="shared" si="38"/>
        <v>0</v>
      </c>
    </row>
    <row r="48" spans="4:30" x14ac:dyDescent="0.35">
      <c r="M48" s="130">
        <v>0.4</v>
      </c>
      <c r="N48" s="118">
        <f t="shared" si="39"/>
        <v>0</v>
      </c>
      <c r="O48" s="118">
        <f t="shared" si="39"/>
        <v>0</v>
      </c>
      <c r="P48" s="118">
        <f t="shared" si="39"/>
        <v>0</v>
      </c>
      <c r="Q48" s="118">
        <f t="shared" si="39"/>
        <v>0</v>
      </c>
      <c r="R48" s="118">
        <f t="shared" si="39"/>
        <v>0</v>
      </c>
      <c r="T48" s="118">
        <f t="shared" si="39"/>
        <v>0</v>
      </c>
      <c r="U48" s="118">
        <f t="shared" si="39"/>
        <v>0</v>
      </c>
      <c r="V48" s="118">
        <f t="shared" si="39"/>
        <v>0</v>
      </c>
      <c r="W48" s="118">
        <f t="shared" si="39"/>
        <v>0</v>
      </c>
      <c r="X48" s="118">
        <f t="shared" si="39"/>
        <v>0</v>
      </c>
      <c r="Z48" s="118">
        <f t="shared" si="39"/>
        <v>0</v>
      </c>
      <c r="AA48" s="118">
        <f t="shared" si="39"/>
        <v>0</v>
      </c>
      <c r="AB48" s="118">
        <f t="shared" si="39"/>
        <v>0</v>
      </c>
      <c r="AC48" s="118">
        <f t="shared" si="39"/>
        <v>0</v>
      </c>
      <c r="AD48" s="118">
        <f t="shared" si="38"/>
        <v>0</v>
      </c>
    </row>
    <row r="49" spans="12:30" x14ac:dyDescent="0.35">
      <c r="M49" s="130">
        <v>0.45</v>
      </c>
      <c r="N49" s="118">
        <f t="shared" si="39"/>
        <v>0</v>
      </c>
      <c r="O49" s="118">
        <f t="shared" si="39"/>
        <v>0</v>
      </c>
      <c r="P49" s="118">
        <f t="shared" si="39"/>
        <v>0</v>
      </c>
      <c r="Q49" s="118">
        <f t="shared" si="39"/>
        <v>0</v>
      </c>
      <c r="R49" s="118">
        <f t="shared" si="39"/>
        <v>0</v>
      </c>
      <c r="T49" s="118">
        <f t="shared" si="39"/>
        <v>0</v>
      </c>
      <c r="U49" s="118">
        <f t="shared" si="39"/>
        <v>0</v>
      </c>
      <c r="V49" s="118">
        <f t="shared" si="39"/>
        <v>0</v>
      </c>
      <c r="W49" s="118">
        <f t="shared" si="39"/>
        <v>0</v>
      </c>
      <c r="X49" s="118">
        <f t="shared" si="39"/>
        <v>0</v>
      </c>
      <c r="Z49" s="118">
        <f t="shared" si="38"/>
        <v>0</v>
      </c>
      <c r="AA49" s="118">
        <f t="shared" si="38"/>
        <v>0</v>
      </c>
      <c r="AB49" s="118">
        <f t="shared" si="38"/>
        <v>0</v>
      </c>
      <c r="AC49" s="118">
        <f t="shared" si="38"/>
        <v>0</v>
      </c>
      <c r="AD49" s="118">
        <f t="shared" si="38"/>
        <v>0</v>
      </c>
    </row>
    <row r="50" spans="12:30" x14ac:dyDescent="0.35">
      <c r="M50" s="130">
        <v>0.5</v>
      </c>
      <c r="N50" s="118">
        <f t="shared" si="39"/>
        <v>0</v>
      </c>
      <c r="O50" s="118">
        <f t="shared" si="39"/>
        <v>0</v>
      </c>
      <c r="P50" s="118">
        <f t="shared" si="39"/>
        <v>0</v>
      </c>
      <c r="Q50" s="118">
        <f t="shared" si="39"/>
        <v>0</v>
      </c>
      <c r="R50" s="118">
        <f t="shared" si="39"/>
        <v>0</v>
      </c>
      <c r="T50" s="118">
        <f t="shared" si="39"/>
        <v>0</v>
      </c>
      <c r="U50" s="118">
        <f t="shared" si="39"/>
        <v>0</v>
      </c>
      <c r="V50" s="118">
        <f t="shared" si="39"/>
        <v>0</v>
      </c>
      <c r="W50" s="118">
        <f t="shared" si="39"/>
        <v>0</v>
      </c>
      <c r="X50" s="118">
        <f t="shared" si="39"/>
        <v>0</v>
      </c>
      <c r="Z50" s="118">
        <f t="shared" si="38"/>
        <v>0</v>
      </c>
      <c r="AA50" s="118">
        <f t="shared" si="38"/>
        <v>0</v>
      </c>
      <c r="AB50" s="118">
        <f t="shared" si="38"/>
        <v>0</v>
      </c>
      <c r="AC50" s="118">
        <f t="shared" si="38"/>
        <v>0</v>
      </c>
      <c r="AD50" s="118">
        <f t="shared" si="38"/>
        <v>0</v>
      </c>
    </row>
    <row r="52" spans="12:30" x14ac:dyDescent="0.35">
      <c r="L52" s="60" t="s">
        <v>20</v>
      </c>
      <c r="M52" s="130">
        <v>0.05</v>
      </c>
      <c r="N52" s="122" t="e">
        <f>N41/N$16</f>
        <v>#DIV/0!</v>
      </c>
      <c r="O52" s="122" t="e">
        <f t="shared" ref="O52:R52" si="40">O41/O$16</f>
        <v>#DIV/0!</v>
      </c>
      <c r="P52" s="122" t="e">
        <f>P41/P$16</f>
        <v>#DIV/0!</v>
      </c>
      <c r="Q52" s="122" t="e">
        <f t="shared" si="40"/>
        <v>#DIV/0!</v>
      </c>
      <c r="R52" s="122" t="e">
        <f t="shared" si="40"/>
        <v>#DIV/0!</v>
      </c>
      <c r="T52" s="122" t="e">
        <f>T41/T$16</f>
        <v>#DIV/0!</v>
      </c>
      <c r="U52" s="122" t="e">
        <f t="shared" ref="U52:X52" si="41">U41/U$16</f>
        <v>#DIV/0!</v>
      </c>
      <c r="V52" s="122" t="e">
        <f t="shared" si="41"/>
        <v>#DIV/0!</v>
      </c>
      <c r="W52" s="122" t="e">
        <f t="shared" si="41"/>
        <v>#DIV/0!</v>
      </c>
      <c r="X52" s="122" t="e">
        <f t="shared" si="41"/>
        <v>#DIV/0!</v>
      </c>
      <c r="Z52" s="122" t="e">
        <f>Z41/Z$16</f>
        <v>#DIV/0!</v>
      </c>
      <c r="AA52" s="122" t="e">
        <f t="shared" ref="AA52:AD52" si="42">AA41/AA$16</f>
        <v>#DIV/0!</v>
      </c>
      <c r="AB52" s="122" t="e">
        <f t="shared" si="42"/>
        <v>#DIV/0!</v>
      </c>
      <c r="AC52" s="122" t="e">
        <f t="shared" si="42"/>
        <v>#DIV/0!</v>
      </c>
      <c r="AD52" s="122" t="e">
        <f t="shared" si="42"/>
        <v>#DIV/0!</v>
      </c>
    </row>
    <row r="53" spans="12:30" x14ac:dyDescent="0.35">
      <c r="M53" s="130">
        <v>0.1</v>
      </c>
      <c r="N53" s="122" t="e">
        <f t="shared" ref="N53:R61" si="43">N42/N$16</f>
        <v>#DIV/0!</v>
      </c>
      <c r="O53" s="122" t="e">
        <f t="shared" si="43"/>
        <v>#DIV/0!</v>
      </c>
      <c r="P53" s="122" t="e">
        <f t="shared" si="43"/>
        <v>#DIV/0!</v>
      </c>
      <c r="Q53" s="122" t="e">
        <f t="shared" si="43"/>
        <v>#DIV/0!</v>
      </c>
      <c r="R53" s="122" t="e">
        <f t="shared" si="43"/>
        <v>#DIV/0!</v>
      </c>
      <c r="T53" s="122" t="e">
        <f t="shared" ref="T53:X61" si="44">T42/T$16</f>
        <v>#DIV/0!</v>
      </c>
      <c r="U53" s="122" t="e">
        <f t="shared" si="44"/>
        <v>#DIV/0!</v>
      </c>
      <c r="V53" s="122" t="e">
        <f t="shared" si="44"/>
        <v>#DIV/0!</v>
      </c>
      <c r="W53" s="122" t="e">
        <f t="shared" si="44"/>
        <v>#DIV/0!</v>
      </c>
      <c r="X53" s="122" t="e">
        <f t="shared" si="44"/>
        <v>#DIV/0!</v>
      </c>
      <c r="Z53" s="122" t="e">
        <f t="shared" ref="Z53:AD61" si="45">Z42/Z$16</f>
        <v>#DIV/0!</v>
      </c>
      <c r="AA53" s="122" t="e">
        <f t="shared" si="45"/>
        <v>#DIV/0!</v>
      </c>
      <c r="AB53" s="122" t="e">
        <f t="shared" si="45"/>
        <v>#DIV/0!</v>
      </c>
      <c r="AC53" s="122" t="e">
        <f t="shared" si="45"/>
        <v>#DIV/0!</v>
      </c>
      <c r="AD53" s="122" t="e">
        <f t="shared" si="45"/>
        <v>#DIV/0!</v>
      </c>
    </row>
    <row r="54" spans="12:30" x14ac:dyDescent="0.35">
      <c r="M54" s="130">
        <v>0.15</v>
      </c>
      <c r="N54" s="122" t="e">
        <f t="shared" si="43"/>
        <v>#DIV/0!</v>
      </c>
      <c r="O54" s="122" t="e">
        <f t="shared" si="43"/>
        <v>#DIV/0!</v>
      </c>
      <c r="P54" s="122" t="e">
        <f t="shared" si="43"/>
        <v>#DIV/0!</v>
      </c>
      <c r="Q54" s="122" t="e">
        <f t="shared" si="43"/>
        <v>#DIV/0!</v>
      </c>
      <c r="R54" s="122" t="e">
        <f t="shared" si="43"/>
        <v>#DIV/0!</v>
      </c>
      <c r="T54" s="122" t="e">
        <f t="shared" si="44"/>
        <v>#DIV/0!</v>
      </c>
      <c r="U54" s="122" t="e">
        <f t="shared" si="44"/>
        <v>#DIV/0!</v>
      </c>
      <c r="V54" s="122" t="e">
        <f t="shared" si="44"/>
        <v>#DIV/0!</v>
      </c>
      <c r="W54" s="122" t="e">
        <f t="shared" si="44"/>
        <v>#DIV/0!</v>
      </c>
      <c r="X54" s="122" t="e">
        <f t="shared" si="44"/>
        <v>#DIV/0!</v>
      </c>
      <c r="Z54" s="122" t="e">
        <f t="shared" si="45"/>
        <v>#DIV/0!</v>
      </c>
      <c r="AA54" s="122" t="e">
        <f t="shared" si="45"/>
        <v>#DIV/0!</v>
      </c>
      <c r="AB54" s="122" t="e">
        <f t="shared" si="45"/>
        <v>#DIV/0!</v>
      </c>
      <c r="AC54" s="122" t="e">
        <f t="shared" si="45"/>
        <v>#DIV/0!</v>
      </c>
      <c r="AD54" s="122" t="e">
        <f t="shared" si="45"/>
        <v>#DIV/0!</v>
      </c>
    </row>
    <row r="55" spans="12:30" x14ac:dyDescent="0.35">
      <c r="M55" s="130">
        <v>0.2</v>
      </c>
      <c r="N55" s="122" t="e">
        <f t="shared" si="43"/>
        <v>#DIV/0!</v>
      </c>
      <c r="O55" s="122" t="e">
        <f t="shared" si="43"/>
        <v>#DIV/0!</v>
      </c>
      <c r="P55" s="122" t="e">
        <f t="shared" si="43"/>
        <v>#DIV/0!</v>
      </c>
      <c r="Q55" s="122" t="e">
        <f t="shared" si="43"/>
        <v>#DIV/0!</v>
      </c>
      <c r="R55" s="122" t="e">
        <f t="shared" si="43"/>
        <v>#DIV/0!</v>
      </c>
      <c r="T55" s="122" t="e">
        <f t="shared" si="44"/>
        <v>#DIV/0!</v>
      </c>
      <c r="U55" s="122" t="e">
        <f t="shared" si="44"/>
        <v>#DIV/0!</v>
      </c>
      <c r="V55" s="122" t="e">
        <f t="shared" si="44"/>
        <v>#DIV/0!</v>
      </c>
      <c r="W55" s="122" t="e">
        <f t="shared" si="44"/>
        <v>#DIV/0!</v>
      </c>
      <c r="X55" s="122" t="e">
        <f t="shared" si="44"/>
        <v>#DIV/0!</v>
      </c>
      <c r="Z55" s="122" t="e">
        <f t="shared" si="45"/>
        <v>#DIV/0!</v>
      </c>
      <c r="AA55" s="122" t="e">
        <f t="shared" si="45"/>
        <v>#DIV/0!</v>
      </c>
      <c r="AB55" s="122" t="e">
        <f t="shared" si="45"/>
        <v>#DIV/0!</v>
      </c>
      <c r="AC55" s="122" t="e">
        <f t="shared" si="45"/>
        <v>#DIV/0!</v>
      </c>
      <c r="AD55" s="122" t="e">
        <f t="shared" si="45"/>
        <v>#DIV/0!</v>
      </c>
    </row>
    <row r="56" spans="12:30" x14ac:dyDescent="0.35">
      <c r="M56" s="130">
        <v>0.25</v>
      </c>
      <c r="N56" s="122" t="e">
        <f t="shared" si="43"/>
        <v>#DIV/0!</v>
      </c>
      <c r="O56" s="122" t="e">
        <f t="shared" si="43"/>
        <v>#DIV/0!</v>
      </c>
      <c r="P56" s="122" t="e">
        <f t="shared" si="43"/>
        <v>#DIV/0!</v>
      </c>
      <c r="Q56" s="122" t="e">
        <f t="shared" si="43"/>
        <v>#DIV/0!</v>
      </c>
      <c r="R56" s="122" t="e">
        <f t="shared" si="43"/>
        <v>#DIV/0!</v>
      </c>
      <c r="T56" s="122" t="e">
        <f t="shared" si="44"/>
        <v>#DIV/0!</v>
      </c>
      <c r="U56" s="122" t="e">
        <f t="shared" si="44"/>
        <v>#DIV/0!</v>
      </c>
      <c r="V56" s="122" t="e">
        <f t="shared" si="44"/>
        <v>#DIV/0!</v>
      </c>
      <c r="W56" s="122" t="e">
        <f t="shared" si="44"/>
        <v>#DIV/0!</v>
      </c>
      <c r="X56" s="122" t="e">
        <f t="shared" si="44"/>
        <v>#DIV/0!</v>
      </c>
      <c r="Z56" s="122" t="e">
        <f t="shared" si="45"/>
        <v>#DIV/0!</v>
      </c>
      <c r="AA56" s="122" t="e">
        <f t="shared" si="45"/>
        <v>#DIV/0!</v>
      </c>
      <c r="AB56" s="122" t="e">
        <f t="shared" si="45"/>
        <v>#DIV/0!</v>
      </c>
      <c r="AC56" s="122" t="e">
        <f t="shared" si="45"/>
        <v>#DIV/0!</v>
      </c>
      <c r="AD56" s="122" t="e">
        <f t="shared" si="45"/>
        <v>#DIV/0!</v>
      </c>
    </row>
    <row r="57" spans="12:30" x14ac:dyDescent="0.35">
      <c r="M57" s="130">
        <v>0.3</v>
      </c>
      <c r="N57" s="122" t="e">
        <f t="shared" si="43"/>
        <v>#DIV/0!</v>
      </c>
      <c r="O57" s="122" t="e">
        <f t="shared" si="43"/>
        <v>#DIV/0!</v>
      </c>
      <c r="P57" s="122" t="e">
        <f>P46/P$16</f>
        <v>#DIV/0!</v>
      </c>
      <c r="Q57" s="122" t="e">
        <f t="shared" si="43"/>
        <v>#DIV/0!</v>
      </c>
      <c r="R57" s="122" t="e">
        <f t="shared" si="43"/>
        <v>#DIV/0!</v>
      </c>
      <c r="T57" s="122" t="e">
        <f t="shared" si="44"/>
        <v>#DIV/0!</v>
      </c>
      <c r="U57" s="122" t="e">
        <f t="shared" si="44"/>
        <v>#DIV/0!</v>
      </c>
      <c r="V57" s="122" t="e">
        <f t="shared" si="44"/>
        <v>#DIV/0!</v>
      </c>
      <c r="W57" s="122" t="e">
        <f t="shared" si="44"/>
        <v>#DIV/0!</v>
      </c>
      <c r="X57" s="122" t="e">
        <f t="shared" si="44"/>
        <v>#DIV/0!</v>
      </c>
      <c r="Z57" s="122" t="e">
        <f t="shared" si="45"/>
        <v>#DIV/0!</v>
      </c>
      <c r="AA57" s="122" t="e">
        <f t="shared" si="45"/>
        <v>#DIV/0!</v>
      </c>
      <c r="AB57" s="122" t="e">
        <f t="shared" si="45"/>
        <v>#DIV/0!</v>
      </c>
      <c r="AC57" s="122" t="e">
        <f t="shared" si="45"/>
        <v>#DIV/0!</v>
      </c>
      <c r="AD57" s="122" t="e">
        <f t="shared" si="45"/>
        <v>#DIV/0!</v>
      </c>
    </row>
    <row r="58" spans="12:30" x14ac:dyDescent="0.35">
      <c r="M58" s="130">
        <v>0.35</v>
      </c>
      <c r="N58" s="122" t="e">
        <f t="shared" si="43"/>
        <v>#DIV/0!</v>
      </c>
      <c r="O58" s="122" t="e">
        <f t="shared" si="43"/>
        <v>#DIV/0!</v>
      </c>
      <c r="P58" s="122" t="e">
        <f t="shared" si="43"/>
        <v>#DIV/0!</v>
      </c>
      <c r="Q58" s="122" t="e">
        <f t="shared" si="43"/>
        <v>#DIV/0!</v>
      </c>
      <c r="R58" s="122" t="e">
        <f t="shared" si="43"/>
        <v>#DIV/0!</v>
      </c>
      <c r="T58" s="122" t="e">
        <f t="shared" si="44"/>
        <v>#DIV/0!</v>
      </c>
      <c r="U58" s="122" t="e">
        <f t="shared" si="44"/>
        <v>#DIV/0!</v>
      </c>
      <c r="V58" s="122" t="e">
        <f t="shared" si="44"/>
        <v>#DIV/0!</v>
      </c>
      <c r="W58" s="122" t="e">
        <f t="shared" si="44"/>
        <v>#DIV/0!</v>
      </c>
      <c r="X58" s="122" t="e">
        <f t="shared" si="44"/>
        <v>#DIV/0!</v>
      </c>
      <c r="Z58" s="122" t="e">
        <f t="shared" si="45"/>
        <v>#DIV/0!</v>
      </c>
      <c r="AA58" s="122" t="e">
        <f t="shared" si="45"/>
        <v>#DIV/0!</v>
      </c>
      <c r="AB58" s="122" t="e">
        <f t="shared" si="45"/>
        <v>#DIV/0!</v>
      </c>
      <c r="AC58" s="122" t="e">
        <f t="shared" si="45"/>
        <v>#DIV/0!</v>
      </c>
      <c r="AD58" s="122" t="e">
        <f t="shared" si="45"/>
        <v>#DIV/0!</v>
      </c>
    </row>
    <row r="59" spans="12:30" x14ac:dyDescent="0.35">
      <c r="M59" s="130">
        <v>0.4</v>
      </c>
      <c r="N59" s="122" t="e">
        <f t="shared" si="43"/>
        <v>#DIV/0!</v>
      </c>
      <c r="O59" s="122" t="e">
        <f t="shared" si="43"/>
        <v>#DIV/0!</v>
      </c>
      <c r="P59" s="122" t="e">
        <f t="shared" si="43"/>
        <v>#DIV/0!</v>
      </c>
      <c r="Q59" s="122" t="e">
        <f t="shared" si="43"/>
        <v>#DIV/0!</v>
      </c>
      <c r="R59" s="122" t="e">
        <f t="shared" si="43"/>
        <v>#DIV/0!</v>
      </c>
      <c r="T59" s="122" t="e">
        <f t="shared" si="44"/>
        <v>#DIV/0!</v>
      </c>
      <c r="U59" s="122" t="e">
        <f t="shared" si="44"/>
        <v>#DIV/0!</v>
      </c>
      <c r="V59" s="122" t="e">
        <f t="shared" si="44"/>
        <v>#DIV/0!</v>
      </c>
      <c r="W59" s="122" t="e">
        <f t="shared" si="44"/>
        <v>#DIV/0!</v>
      </c>
      <c r="X59" s="122" t="e">
        <f t="shared" si="44"/>
        <v>#DIV/0!</v>
      </c>
      <c r="Z59" s="122" t="e">
        <f t="shared" si="45"/>
        <v>#DIV/0!</v>
      </c>
      <c r="AA59" s="122" t="e">
        <f t="shared" si="45"/>
        <v>#DIV/0!</v>
      </c>
      <c r="AB59" s="122" t="e">
        <f t="shared" si="45"/>
        <v>#DIV/0!</v>
      </c>
      <c r="AC59" s="122" t="e">
        <f t="shared" si="45"/>
        <v>#DIV/0!</v>
      </c>
      <c r="AD59" s="122" t="e">
        <f t="shared" si="45"/>
        <v>#DIV/0!</v>
      </c>
    </row>
    <row r="60" spans="12:30" x14ac:dyDescent="0.35">
      <c r="M60" s="130">
        <v>0.45</v>
      </c>
      <c r="N60" s="122" t="e">
        <f t="shared" si="43"/>
        <v>#DIV/0!</v>
      </c>
      <c r="O60" s="122" t="e">
        <f t="shared" si="43"/>
        <v>#DIV/0!</v>
      </c>
      <c r="P60" s="122" t="e">
        <f t="shared" si="43"/>
        <v>#DIV/0!</v>
      </c>
      <c r="Q60" s="122" t="e">
        <f t="shared" si="43"/>
        <v>#DIV/0!</v>
      </c>
      <c r="R60" s="122" t="e">
        <f t="shared" si="43"/>
        <v>#DIV/0!</v>
      </c>
      <c r="T60" s="122" t="e">
        <f t="shared" si="44"/>
        <v>#DIV/0!</v>
      </c>
      <c r="U60" s="122" t="e">
        <f t="shared" si="44"/>
        <v>#DIV/0!</v>
      </c>
      <c r="V60" s="122" t="e">
        <f t="shared" si="44"/>
        <v>#DIV/0!</v>
      </c>
      <c r="W60" s="122" t="e">
        <f t="shared" si="44"/>
        <v>#DIV/0!</v>
      </c>
      <c r="X60" s="122" t="e">
        <f t="shared" si="44"/>
        <v>#DIV/0!</v>
      </c>
      <c r="Z60" s="122" t="e">
        <f t="shared" si="45"/>
        <v>#DIV/0!</v>
      </c>
      <c r="AA60" s="122" t="e">
        <f t="shared" si="45"/>
        <v>#DIV/0!</v>
      </c>
      <c r="AB60" s="122" t="e">
        <f t="shared" si="45"/>
        <v>#DIV/0!</v>
      </c>
      <c r="AC60" s="122" t="e">
        <f t="shared" si="45"/>
        <v>#DIV/0!</v>
      </c>
      <c r="AD60" s="122" t="e">
        <f t="shared" si="45"/>
        <v>#DIV/0!</v>
      </c>
    </row>
    <row r="61" spans="12:30" x14ac:dyDescent="0.35">
      <c r="M61" s="130">
        <v>0.5</v>
      </c>
      <c r="N61" s="122" t="e">
        <f t="shared" si="43"/>
        <v>#DIV/0!</v>
      </c>
      <c r="O61" s="122" t="e">
        <f t="shared" si="43"/>
        <v>#DIV/0!</v>
      </c>
      <c r="P61" s="122" t="e">
        <f t="shared" si="43"/>
        <v>#DIV/0!</v>
      </c>
      <c r="Q61" s="122" t="e">
        <f t="shared" si="43"/>
        <v>#DIV/0!</v>
      </c>
      <c r="R61" s="122" t="e">
        <f t="shared" si="43"/>
        <v>#DIV/0!</v>
      </c>
      <c r="T61" s="122" t="e">
        <f t="shared" si="44"/>
        <v>#DIV/0!</v>
      </c>
      <c r="U61" s="122" t="e">
        <f t="shared" si="44"/>
        <v>#DIV/0!</v>
      </c>
      <c r="V61" s="122" t="e">
        <f t="shared" si="44"/>
        <v>#DIV/0!</v>
      </c>
      <c r="W61" s="122" t="e">
        <f t="shared" si="44"/>
        <v>#DIV/0!</v>
      </c>
      <c r="X61" s="122" t="e">
        <f t="shared" si="44"/>
        <v>#DIV/0!</v>
      </c>
      <c r="Z61" s="122" t="e">
        <f t="shared" si="45"/>
        <v>#DIV/0!</v>
      </c>
      <c r="AA61" s="122" t="e">
        <f t="shared" si="45"/>
        <v>#DIV/0!</v>
      </c>
      <c r="AB61" s="122" t="e">
        <f t="shared" si="45"/>
        <v>#DIV/0!</v>
      </c>
      <c r="AC61" s="122" t="e">
        <f t="shared" si="45"/>
        <v>#DIV/0!</v>
      </c>
      <c r="AD61" s="122" t="e">
        <f t="shared" si="45"/>
        <v>#DIV/0!</v>
      </c>
    </row>
  </sheetData>
  <sheetProtection algorithmName="SHA-512" hashValue="G7aJLOearIEavVqWkJhCHGirhB/K4H8ctihCcYaSiEC0t//7vT31fnwkem5HBdKyAWmEtav5iKEtLzma/U7vjA==" saltValue="H2lTboTgLFzAUctweo+8Uw==" spinCount="100000" sheet="1" objects="1" scenarios="1"/>
  <hyperlinks>
    <hyperlink ref="E30" location="'Results&amp;ScenariosDRT2'!A1" display="Results&amp;ScenariosDRT2" xr:uid="{F5DD4F3B-BC2C-40A7-82E9-6AF26BEC5462}"/>
  </hyperlinks>
  <pageMargins left="0.7" right="0.7" top="0.75" bottom="0.75" header="0.3" footer="0.3"/>
  <ignoredErrors>
    <ignoredError sqref="E5 E15" unlocked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B6E54A-1BCC-4C3C-9F37-E751659B5A81}">
  <dimension ref="B2:AD61"/>
  <sheetViews>
    <sheetView zoomScale="70" zoomScaleNormal="70" workbookViewId="0">
      <selection activeCell="D5" sqref="D5:D6"/>
    </sheetView>
  </sheetViews>
  <sheetFormatPr defaultColWidth="8.7265625" defaultRowHeight="14.5" x14ac:dyDescent="0.35"/>
  <cols>
    <col min="1" max="1" width="8.54296875" style="60" customWidth="1"/>
    <col min="2" max="2" width="64" style="60" customWidth="1"/>
    <col min="3" max="3" width="11.453125" style="60" customWidth="1"/>
    <col min="4" max="4" width="14.453125" style="60" customWidth="1"/>
    <col min="5" max="5" width="72.81640625" style="60" bestFit="1" customWidth="1"/>
    <col min="6" max="6" width="11" style="60" customWidth="1"/>
    <col min="7" max="12" width="8.7265625" style="60"/>
    <col min="13" max="13" width="27.1796875" style="118" hidden="1" customWidth="1"/>
    <col min="14" max="14" width="17.81640625" style="118" hidden="1" customWidth="1"/>
    <col min="15" max="15" width="18.7265625" style="118" hidden="1" customWidth="1"/>
    <col min="16" max="16" width="14.81640625" style="118" hidden="1" customWidth="1"/>
    <col min="17" max="17" width="14" style="118" hidden="1" customWidth="1"/>
    <col min="18" max="18" width="14.81640625" style="118" hidden="1" customWidth="1"/>
    <col min="19" max="19" width="0" style="118" hidden="1" customWidth="1"/>
    <col min="20" max="20" width="17.81640625" style="118" hidden="1" customWidth="1"/>
    <col min="21" max="21" width="18.7265625" style="118" hidden="1" customWidth="1"/>
    <col min="22" max="22" width="14.81640625" style="118" hidden="1" customWidth="1"/>
    <col min="23" max="23" width="14" style="118" hidden="1" customWidth="1"/>
    <col min="24" max="24" width="14.81640625" style="118" hidden="1" customWidth="1"/>
    <col min="25" max="25" width="0" style="118" hidden="1" customWidth="1"/>
    <col min="26" max="26" width="17.81640625" style="118" hidden="1" customWidth="1"/>
    <col min="27" max="27" width="18.7265625" style="118" hidden="1" customWidth="1"/>
    <col min="28" max="30" width="14" style="118" hidden="1" customWidth="1"/>
    <col min="31" max="16384" width="8.7265625" style="60"/>
  </cols>
  <sheetData>
    <row r="2" spans="2:30" x14ac:dyDescent="0.35">
      <c r="B2" s="158" t="s">
        <v>153</v>
      </c>
      <c r="C2" s="17"/>
      <c r="D2" s="17"/>
      <c r="E2" s="42" t="s">
        <v>73</v>
      </c>
      <c r="F2" s="117"/>
      <c r="N2" s="118" t="s">
        <v>43</v>
      </c>
      <c r="T2" s="118" t="s">
        <v>66</v>
      </c>
      <c r="Z2" s="118" t="s">
        <v>67</v>
      </c>
    </row>
    <row r="3" spans="2:30" x14ac:dyDescent="0.35">
      <c r="N3" s="118" t="s">
        <v>40</v>
      </c>
      <c r="O3" s="118" t="s">
        <v>39</v>
      </c>
      <c r="P3" s="118" t="s">
        <v>45</v>
      </c>
      <c r="Q3" s="118" t="s">
        <v>46</v>
      </c>
      <c r="R3" s="118" t="s">
        <v>47</v>
      </c>
      <c r="T3" s="118" t="s">
        <v>40</v>
      </c>
      <c r="U3" s="118" t="s">
        <v>39</v>
      </c>
      <c r="V3" s="118" t="s">
        <v>45</v>
      </c>
      <c r="W3" s="118" t="s">
        <v>46</v>
      </c>
      <c r="X3" s="118" t="s">
        <v>47</v>
      </c>
      <c r="Z3" s="118" t="s">
        <v>40</v>
      </c>
      <c r="AA3" s="118" t="s">
        <v>39</v>
      </c>
      <c r="AB3" s="118" t="s">
        <v>45</v>
      </c>
      <c r="AC3" s="118" t="s">
        <v>46</v>
      </c>
      <c r="AD3" s="118" t="s">
        <v>47</v>
      </c>
    </row>
    <row r="4" spans="2:30" x14ac:dyDescent="0.35">
      <c r="B4" s="61" t="s">
        <v>30</v>
      </c>
    </row>
    <row r="5" spans="2:30" x14ac:dyDescent="0.35">
      <c r="B5" s="19" t="s">
        <v>9</v>
      </c>
      <c r="C5" s="19" t="s">
        <v>10</v>
      </c>
      <c r="D5" s="54"/>
      <c r="E5" s="95" t="str">
        <f>IF(Start!D5="Urban",lists!D5,IF(Start!D5="Suburban",lists!D6,IF(Start!D5="Rural",lists!D7,)))</f>
        <v>Suggestion for Rural: 10 km</v>
      </c>
      <c r="M5" s="118" t="str">
        <f>B5</f>
        <v>Average distance per passenger</v>
      </c>
      <c r="N5" s="137">
        <f>$D5/(1+'Scenarios Parameters'!F5)</f>
        <v>0</v>
      </c>
      <c r="O5" s="138">
        <f>$N5*(1+'Scenarios Parameters'!D5)</f>
        <v>0</v>
      </c>
      <c r="P5" s="138">
        <f>$N5*(1+'Scenarios Parameters'!E5)</f>
        <v>0</v>
      </c>
      <c r="Q5" s="118">
        <f>$D5</f>
        <v>0</v>
      </c>
      <c r="R5" s="120">
        <f>$N5*(1+'Scenarios Parameters'!G5)</f>
        <v>0</v>
      </c>
      <c r="T5" s="137">
        <f>$D5/(1+'Scenarios Parameters'!L5)</f>
        <v>0</v>
      </c>
      <c r="U5" s="138">
        <f>$T5*(1+'Scenarios Parameters'!J5)</f>
        <v>0</v>
      </c>
      <c r="V5" s="138">
        <f>$T5*(1+'Scenarios Parameters'!K5)</f>
        <v>0</v>
      </c>
      <c r="W5" s="118">
        <f>$D5</f>
        <v>0</v>
      </c>
      <c r="X5" s="120">
        <f>$T5*(1+'Scenarios Parameters'!M5)</f>
        <v>0</v>
      </c>
      <c r="Z5" s="137">
        <f>$D5/(1+'Scenarios Parameters'!R5)</f>
        <v>0</v>
      </c>
      <c r="AA5" s="138">
        <f>$Z5*(1+'Scenarios Parameters'!P5)</f>
        <v>0</v>
      </c>
      <c r="AB5" s="138">
        <f>$Z5*(1+'Scenarios Parameters'!Q5)</f>
        <v>0</v>
      </c>
      <c r="AC5" s="118">
        <f>$D5</f>
        <v>0</v>
      </c>
      <c r="AD5" s="120">
        <f>$Z5*(1+'Scenarios Parameters'!S5)</f>
        <v>0</v>
      </c>
    </row>
    <row r="6" spans="2:30" x14ac:dyDescent="0.35">
      <c r="B6" s="19" t="s">
        <v>11</v>
      </c>
      <c r="C6" s="19" t="s">
        <v>12</v>
      </c>
      <c r="D6" s="54"/>
      <c r="E6" s="95" t="s">
        <v>175</v>
      </c>
      <c r="M6" s="118" t="str">
        <f t="shared" ref="M6:M26" si="0">B6</f>
        <v>Average time per trip</v>
      </c>
      <c r="N6" s="137">
        <f>$D6/(1+'Scenarios Parameters'!F6)</f>
        <v>0</v>
      </c>
      <c r="O6" s="138">
        <f>$N6*(1+'Scenarios Parameters'!D6)</f>
        <v>0</v>
      </c>
      <c r="P6" s="138">
        <f>$N6*(1+'Scenarios Parameters'!E6)</f>
        <v>0</v>
      </c>
      <c r="Q6" s="118">
        <f t="shared" ref="Q6:Q13" si="1">$D6</f>
        <v>0</v>
      </c>
      <c r="R6" s="120">
        <f>$N6*(1+'Scenarios Parameters'!G6)</f>
        <v>0</v>
      </c>
      <c r="T6" s="137">
        <f>$D6/(1+'Scenarios Parameters'!L6)</f>
        <v>0</v>
      </c>
      <c r="U6" s="138">
        <f>$T6*(1+'Scenarios Parameters'!J6)</f>
        <v>0</v>
      </c>
      <c r="V6" s="138">
        <f>$T6*(1+'Scenarios Parameters'!K6)</f>
        <v>0</v>
      </c>
      <c r="W6" s="118">
        <f t="shared" ref="W6:W13" si="2">$D6</f>
        <v>0</v>
      </c>
      <c r="X6" s="120">
        <f>$T6*(1+'Scenarios Parameters'!M6)</f>
        <v>0</v>
      </c>
      <c r="Z6" s="137">
        <f>$D6/(1+'Scenarios Parameters'!R6)</f>
        <v>0</v>
      </c>
      <c r="AA6" s="138">
        <f>$Z6*(1+'Scenarios Parameters'!P6)</f>
        <v>0</v>
      </c>
      <c r="AB6" s="138">
        <f>$Z6*(1+'Scenarios Parameters'!Q6)</f>
        <v>0</v>
      </c>
      <c r="AC6" s="118">
        <f t="shared" ref="AC6:AC13" si="3">$D6</f>
        <v>0</v>
      </c>
      <c r="AD6" s="120">
        <f>$Z6*(1+'Scenarios Parameters'!S6)</f>
        <v>0</v>
      </c>
    </row>
    <row r="7" spans="2:30" x14ac:dyDescent="0.35">
      <c r="B7" s="19" t="s">
        <v>8</v>
      </c>
      <c r="C7" s="19" t="s">
        <v>32</v>
      </c>
      <c r="D7" s="21">
        <f>Start!D13*D5</f>
        <v>0</v>
      </c>
      <c r="E7" s="95" t="s">
        <v>176</v>
      </c>
      <c r="M7" s="118" t="str">
        <f t="shared" si="0"/>
        <v>P*Km per month</v>
      </c>
      <c r="N7" s="137">
        <f>$D7/(1+'Scenarios Parameters'!F7)</f>
        <v>0</v>
      </c>
      <c r="O7" s="138">
        <f>$N7*(1+'Scenarios Parameters'!D7)</f>
        <v>0</v>
      </c>
      <c r="P7" s="138">
        <f>$N7*(1+'Scenarios Parameters'!E7)</f>
        <v>0</v>
      </c>
      <c r="Q7" s="118">
        <f t="shared" si="1"/>
        <v>0</v>
      </c>
      <c r="R7" s="120">
        <f>$N7*(1+'Scenarios Parameters'!G7)</f>
        <v>0</v>
      </c>
      <c r="T7" s="137">
        <f>$D7/(1+'Scenarios Parameters'!L7)</f>
        <v>0</v>
      </c>
      <c r="U7" s="138">
        <f>$T7*(1+'Scenarios Parameters'!J7)</f>
        <v>0</v>
      </c>
      <c r="V7" s="138">
        <f>$T7*(1+'Scenarios Parameters'!K7)</f>
        <v>0</v>
      </c>
      <c r="W7" s="118">
        <f t="shared" si="2"/>
        <v>0</v>
      </c>
      <c r="X7" s="120">
        <f>$T7*(1+'Scenarios Parameters'!M7)</f>
        <v>0</v>
      </c>
      <c r="Z7" s="137">
        <f>$D7/(1+'Scenarios Parameters'!R7)</f>
        <v>0</v>
      </c>
      <c r="AA7" s="138">
        <f>$Z7*(1+'Scenarios Parameters'!P7)</f>
        <v>0</v>
      </c>
      <c r="AB7" s="138">
        <f>$Z7*(1+'Scenarios Parameters'!Q7)</f>
        <v>0</v>
      </c>
      <c r="AC7" s="118">
        <f t="shared" si="3"/>
        <v>0</v>
      </c>
      <c r="AD7" s="120">
        <f>$Z7*(1+'Scenarios Parameters'!S7)</f>
        <v>0</v>
      </c>
    </row>
    <row r="8" spans="2:30" x14ac:dyDescent="0.35">
      <c r="B8" s="19" t="s">
        <v>34</v>
      </c>
      <c r="C8" s="19" t="s">
        <v>37</v>
      </c>
      <c r="D8" s="21">
        <f>D6*Start!D13/60</f>
        <v>0</v>
      </c>
      <c r="E8" s="95" t="s">
        <v>177</v>
      </c>
      <c r="M8" s="118" t="str">
        <f t="shared" si="0"/>
        <v>P*hrs per month</v>
      </c>
      <c r="N8" s="137">
        <f>$D8/(1+'Scenarios Parameters'!F8)</f>
        <v>0</v>
      </c>
      <c r="O8" s="138">
        <f>$N8*(1+'Scenarios Parameters'!D8)</f>
        <v>0</v>
      </c>
      <c r="P8" s="138">
        <f>$N8*(1+'Scenarios Parameters'!E8)</f>
        <v>0</v>
      </c>
      <c r="Q8" s="118">
        <f t="shared" si="1"/>
        <v>0</v>
      </c>
      <c r="R8" s="120">
        <f>$N8*(1+'Scenarios Parameters'!G8)</f>
        <v>0</v>
      </c>
      <c r="T8" s="137">
        <f>$D8/(1+'Scenarios Parameters'!L8)</f>
        <v>0</v>
      </c>
      <c r="U8" s="138">
        <f>$T8*(1+'Scenarios Parameters'!J8)</f>
        <v>0</v>
      </c>
      <c r="V8" s="138">
        <f>$T8*(1+'Scenarios Parameters'!K8)</f>
        <v>0</v>
      </c>
      <c r="W8" s="118">
        <f t="shared" si="2"/>
        <v>0</v>
      </c>
      <c r="X8" s="120">
        <f>$T8*(1+'Scenarios Parameters'!M8)</f>
        <v>0</v>
      </c>
      <c r="Z8" s="137">
        <f>$D8/(1+'Scenarios Parameters'!R8)</f>
        <v>0</v>
      </c>
      <c r="AA8" s="138">
        <f>$Z8*(1+'Scenarios Parameters'!P8)</f>
        <v>0</v>
      </c>
      <c r="AB8" s="138">
        <f>$Z8*(1+'Scenarios Parameters'!Q8)</f>
        <v>0</v>
      </c>
      <c r="AC8" s="118">
        <f t="shared" si="3"/>
        <v>0</v>
      </c>
      <c r="AD8" s="120">
        <f>$Z8*(1+'Scenarios Parameters'!S8)</f>
        <v>0</v>
      </c>
    </row>
    <row r="9" spans="2:30" x14ac:dyDescent="0.35">
      <c r="E9" s="95"/>
    </row>
    <row r="10" spans="2:30" x14ac:dyDescent="0.35">
      <c r="B10" s="61" t="s">
        <v>72</v>
      </c>
      <c r="E10" s="95"/>
      <c r="M10" s="118" t="str">
        <f t="shared" si="0"/>
        <v>Service design</v>
      </c>
    </row>
    <row r="11" spans="2:30" x14ac:dyDescent="0.35">
      <c r="B11" s="19" t="s">
        <v>21</v>
      </c>
      <c r="C11" s="19" t="s">
        <v>10</v>
      </c>
      <c r="D11" s="54"/>
      <c r="E11" s="95" t="s">
        <v>146</v>
      </c>
      <c r="M11" s="118" t="str">
        <f t="shared" si="0"/>
        <v>Length of the line/network</v>
      </c>
      <c r="N11" s="137">
        <f>$D11/(1+'Scenarios Parameters'!F11)</f>
        <v>0</v>
      </c>
      <c r="O11" s="138">
        <f>$N11*(1+'Scenarios Parameters'!D11)</f>
        <v>0</v>
      </c>
      <c r="P11" s="138">
        <f>$N11*(1+'Scenarios Parameters'!E11)</f>
        <v>0</v>
      </c>
      <c r="Q11" s="118">
        <f t="shared" si="1"/>
        <v>0</v>
      </c>
      <c r="R11" s="120">
        <f>$N11*(1+'Scenarios Parameters'!G11)</f>
        <v>0</v>
      </c>
      <c r="T11" s="137">
        <f>$D11/(1+'Scenarios Parameters'!L11)</f>
        <v>0</v>
      </c>
      <c r="U11" s="138">
        <f>$T11*(1+'Scenarios Parameters'!J11)</f>
        <v>0</v>
      </c>
      <c r="V11" s="138">
        <f>$T11*(1+'Scenarios Parameters'!K11)</f>
        <v>0</v>
      </c>
      <c r="W11" s="118">
        <f t="shared" si="2"/>
        <v>0</v>
      </c>
      <c r="X11" s="120">
        <f>$T11*(1+'Scenarios Parameters'!M11)</f>
        <v>0</v>
      </c>
      <c r="Z11" s="137">
        <f>$D11/(1+'Scenarios Parameters'!R11)</f>
        <v>0</v>
      </c>
      <c r="AA11" s="138">
        <f>$Z11*(1+'Scenarios Parameters'!P11)</f>
        <v>0</v>
      </c>
      <c r="AB11" s="138">
        <f>$Z11*(1+'Scenarios Parameters'!Q11)</f>
        <v>0</v>
      </c>
      <c r="AC11" s="118">
        <f t="shared" si="3"/>
        <v>0</v>
      </c>
      <c r="AD11" s="120">
        <f>$Z11*(1+'Scenarios Parameters'!S11)</f>
        <v>0</v>
      </c>
    </row>
    <row r="12" spans="2:30" x14ac:dyDescent="0.35">
      <c r="B12" s="19" t="s">
        <v>17</v>
      </c>
      <c r="C12" s="19" t="s">
        <v>19</v>
      </c>
      <c r="D12" s="54"/>
      <c r="E12" s="95" t="s">
        <v>181</v>
      </c>
      <c r="M12" s="118" t="str">
        <f t="shared" si="0"/>
        <v>Hrs of operation per day</v>
      </c>
      <c r="N12" s="137">
        <f>$D12/(1+'Scenarios Parameters'!F12)</f>
        <v>0</v>
      </c>
      <c r="O12" s="138">
        <f>$N12*(1+'Scenarios Parameters'!D12)</f>
        <v>0</v>
      </c>
      <c r="P12" s="138">
        <f>$N12*(1+'Scenarios Parameters'!E12)</f>
        <v>0</v>
      </c>
      <c r="Q12" s="118">
        <f t="shared" si="1"/>
        <v>0</v>
      </c>
      <c r="R12" s="120">
        <f>$N12*(1+'Scenarios Parameters'!G12)</f>
        <v>0</v>
      </c>
      <c r="T12" s="137">
        <f>$D12/(1+'Scenarios Parameters'!L12)</f>
        <v>0</v>
      </c>
      <c r="U12" s="138">
        <f>$T12*(1+'Scenarios Parameters'!J12)</f>
        <v>0</v>
      </c>
      <c r="V12" s="138">
        <f>$T12*(1+'Scenarios Parameters'!K12)</f>
        <v>0</v>
      </c>
      <c r="W12" s="118">
        <f t="shared" si="2"/>
        <v>0</v>
      </c>
      <c r="X12" s="120">
        <f>$T12*(1+'Scenarios Parameters'!M12)</f>
        <v>0</v>
      </c>
      <c r="Z12" s="137">
        <f>$D12/(1+'Scenarios Parameters'!R12)</f>
        <v>0</v>
      </c>
      <c r="AA12" s="138">
        <f>$Z12*(1+'Scenarios Parameters'!P12)</f>
        <v>0</v>
      </c>
      <c r="AB12" s="138">
        <f>$Z12*(1+'Scenarios Parameters'!Q12)</f>
        <v>0</v>
      </c>
      <c r="AC12" s="118">
        <f t="shared" si="3"/>
        <v>0</v>
      </c>
      <c r="AD12" s="120">
        <f>$Z12*(1+'Scenarios Parameters'!S12)</f>
        <v>0</v>
      </c>
    </row>
    <row r="13" spans="2:30" x14ac:dyDescent="0.35">
      <c r="B13" s="19" t="s">
        <v>15</v>
      </c>
      <c r="C13" s="19" t="s">
        <v>16</v>
      </c>
      <c r="D13" s="54"/>
      <c r="E13" s="95" t="s">
        <v>180</v>
      </c>
      <c r="M13" s="118" t="str">
        <f t="shared" si="0"/>
        <v>N. of trips per day</v>
      </c>
      <c r="N13" s="137">
        <f>ROUND($D13/(1+'Scenarios Parameters'!F13),0)</f>
        <v>0</v>
      </c>
      <c r="O13" s="138">
        <f>ROUND($N13*(1+'Scenarios Parameters'!D13),0)</f>
        <v>0</v>
      </c>
      <c r="P13" s="138">
        <f>ROUND($N13*(1+'Scenarios Parameters'!E13),0)</f>
        <v>0</v>
      </c>
      <c r="Q13" s="118">
        <f t="shared" si="1"/>
        <v>0</v>
      </c>
      <c r="R13" s="120">
        <f>ROUND($N13*(1+'Scenarios Parameters'!G13),0)</f>
        <v>0</v>
      </c>
      <c r="T13" s="137">
        <f>ROUND($D13/(1+'Scenarios Parameters'!L13),0)</f>
        <v>0</v>
      </c>
      <c r="U13" s="138">
        <f>ROUND($T13*(1+'Scenarios Parameters'!J13),0)</f>
        <v>0</v>
      </c>
      <c r="V13" s="138">
        <f>ROUND($T13*(1+'Scenarios Parameters'!K13),0)</f>
        <v>0</v>
      </c>
      <c r="W13" s="118">
        <f t="shared" si="2"/>
        <v>0</v>
      </c>
      <c r="X13" s="120">
        <f>ROUND($T13*(1+'Scenarios Parameters'!M13),0)</f>
        <v>0</v>
      </c>
      <c r="Z13" s="137">
        <f>ROUND($D13/(1+'Scenarios Parameters'!R13),0)</f>
        <v>0</v>
      </c>
      <c r="AA13" s="138">
        <f>ROUND($Z13*(1+'Scenarios Parameters'!P13),0)</f>
        <v>0</v>
      </c>
      <c r="AB13" s="138">
        <f>ROUND($Z13*(1+'Scenarios Parameters'!Q13),0)</f>
        <v>0</v>
      </c>
      <c r="AC13" s="118">
        <f t="shared" si="3"/>
        <v>0</v>
      </c>
      <c r="AD13" s="120">
        <f>ROUND($Z13*(1+'Scenarios Parameters'!S13),0)</f>
        <v>0</v>
      </c>
    </row>
    <row r="14" spans="2:30" x14ac:dyDescent="0.35">
      <c r="B14" s="19" t="s">
        <v>22</v>
      </c>
      <c r="C14" s="19" t="s">
        <v>16</v>
      </c>
      <c r="D14" s="54"/>
      <c r="E14" s="95" t="s">
        <v>179</v>
      </c>
      <c r="M14" s="118" t="str">
        <f t="shared" si="0"/>
        <v>N of vehicles</v>
      </c>
      <c r="N14" s="118">
        <f>D14</f>
        <v>0</v>
      </c>
      <c r="O14" s="118">
        <f>N14</f>
        <v>0</v>
      </c>
      <c r="P14" s="118">
        <f t="shared" ref="P14:R15" si="4">O14</f>
        <v>0</v>
      </c>
      <c r="Q14" s="118">
        <f t="shared" si="4"/>
        <v>0</v>
      </c>
      <c r="R14" s="118">
        <f t="shared" si="4"/>
        <v>0</v>
      </c>
      <c r="T14" s="118">
        <f>R14</f>
        <v>0</v>
      </c>
      <c r="U14" s="118">
        <f>T14</f>
        <v>0</v>
      </c>
      <c r="V14" s="118">
        <f t="shared" ref="V14:X15" si="5">U14</f>
        <v>0</v>
      </c>
      <c r="W14" s="118">
        <f t="shared" si="5"/>
        <v>0</v>
      </c>
      <c r="X14" s="118">
        <f t="shared" si="5"/>
        <v>0</v>
      </c>
      <c r="Z14" s="118">
        <f>X14</f>
        <v>0</v>
      </c>
      <c r="AA14" s="118">
        <f>Z14</f>
        <v>0</v>
      </c>
      <c r="AB14" s="118">
        <f t="shared" ref="AB14:AD15" si="6">AA14</f>
        <v>0</v>
      </c>
      <c r="AC14" s="118">
        <f t="shared" si="6"/>
        <v>0</v>
      </c>
      <c r="AD14" s="118">
        <f t="shared" si="6"/>
        <v>0</v>
      </c>
    </row>
    <row r="15" spans="2:30" x14ac:dyDescent="0.35">
      <c r="B15" s="19" t="s">
        <v>13</v>
      </c>
      <c r="C15" s="19" t="s">
        <v>14</v>
      </c>
      <c r="D15" s="54"/>
      <c r="E15" s="98" t="str">
        <f>IF(Start!D5="Urban",lists!F5,IF(Start!D5="Suburban",lists!F6,IF(Start!D5="Rural",lists!F7,)))</f>
        <v>Suggestion for Rural: 30 km/h</v>
      </c>
      <c r="F15" s="63"/>
      <c r="M15" s="118" t="str">
        <f t="shared" si="0"/>
        <v>Average commercial speed</v>
      </c>
      <c r="N15" s="118">
        <f>D15</f>
        <v>0</v>
      </c>
      <c r="O15" s="118">
        <f>N15</f>
        <v>0</v>
      </c>
      <c r="P15" s="118">
        <f t="shared" si="4"/>
        <v>0</v>
      </c>
      <c r="Q15" s="118">
        <f t="shared" si="4"/>
        <v>0</v>
      </c>
      <c r="R15" s="118">
        <f t="shared" si="4"/>
        <v>0</v>
      </c>
      <c r="T15" s="118">
        <f>R15</f>
        <v>0</v>
      </c>
      <c r="U15" s="118">
        <f>T15</f>
        <v>0</v>
      </c>
      <c r="V15" s="118">
        <f t="shared" si="5"/>
        <v>0</v>
      </c>
      <c r="W15" s="118">
        <f t="shared" si="5"/>
        <v>0</v>
      </c>
      <c r="X15" s="118">
        <f t="shared" si="5"/>
        <v>0</v>
      </c>
      <c r="Z15" s="118">
        <f>X15</f>
        <v>0</v>
      </c>
      <c r="AA15" s="118">
        <f>Z15</f>
        <v>0</v>
      </c>
      <c r="AB15" s="118">
        <f t="shared" si="6"/>
        <v>0</v>
      </c>
      <c r="AC15" s="118">
        <f t="shared" si="6"/>
        <v>0</v>
      </c>
      <c r="AD15" s="118">
        <f t="shared" si="6"/>
        <v>0</v>
      </c>
    </row>
    <row r="16" spans="2:30" s="64" customFormat="1" x14ac:dyDescent="0.35">
      <c r="B16" s="48" t="s">
        <v>38</v>
      </c>
      <c r="C16" s="48" t="s">
        <v>18</v>
      </c>
      <c r="D16" s="49">
        <f>D11*D13*Start!D10</f>
        <v>0</v>
      </c>
      <c r="E16" s="95" t="s">
        <v>173</v>
      </c>
      <c r="M16" s="122" t="str">
        <f t="shared" si="0"/>
        <v>V*Km per month</v>
      </c>
      <c r="N16" s="122">
        <f>N11*N13*Start!$D$10</f>
        <v>0</v>
      </c>
      <c r="O16" s="122">
        <f>O11*O13*Start!$D$10</f>
        <v>0</v>
      </c>
      <c r="P16" s="122">
        <f>P11*P13*Start!$D$10</f>
        <v>0</v>
      </c>
      <c r="Q16" s="122">
        <f>Q11*Q13*Start!$D$10</f>
        <v>0</v>
      </c>
      <c r="R16" s="122">
        <f>R11*R13*Start!$D$10</f>
        <v>0</v>
      </c>
      <c r="S16" s="122"/>
      <c r="T16" s="122">
        <f>T11*T13*Start!$D$10</f>
        <v>0</v>
      </c>
      <c r="U16" s="122">
        <f>U11*U13*Start!$D$10</f>
        <v>0</v>
      </c>
      <c r="V16" s="122">
        <f>V11*V13*Start!$D$10</f>
        <v>0</v>
      </c>
      <c r="W16" s="122">
        <f>W11*W13*Start!$D$10</f>
        <v>0</v>
      </c>
      <c r="X16" s="122">
        <f>X11*X13*Start!$D$10</f>
        <v>0</v>
      </c>
      <c r="Y16" s="122"/>
      <c r="Z16" s="122">
        <f>Z11*Z13*Start!$D$10</f>
        <v>0</v>
      </c>
      <c r="AA16" s="122">
        <f>AA11*AA13*Start!$D$10</f>
        <v>0</v>
      </c>
      <c r="AB16" s="122">
        <f>AB11*AB13*Start!$D$10</f>
        <v>0</v>
      </c>
      <c r="AC16" s="122">
        <f>AC11*AC13*Start!$D$10</f>
        <v>0</v>
      </c>
      <c r="AD16" s="122">
        <f>AD11*AD13*Start!$D$10</f>
        <v>0</v>
      </c>
    </row>
    <row r="17" spans="2:30" x14ac:dyDescent="0.35">
      <c r="B17" s="19" t="s">
        <v>35</v>
      </c>
      <c r="C17" s="19" t="s">
        <v>36</v>
      </c>
      <c r="D17" s="21">
        <f>D12*Start!D10*D14</f>
        <v>0</v>
      </c>
      <c r="E17" s="95" t="s">
        <v>174</v>
      </c>
      <c r="G17" s="63"/>
      <c r="H17" s="63"/>
      <c r="I17" s="63"/>
      <c r="J17" s="63"/>
      <c r="K17" s="63"/>
      <c r="M17" s="118" t="str">
        <f t="shared" si="0"/>
        <v>V*hrs per month</v>
      </c>
      <c r="N17" s="118">
        <f>N12*N14*Start!$D$10</f>
        <v>0</v>
      </c>
      <c r="O17" s="118">
        <f>O12*O14*Start!$D$10</f>
        <v>0</v>
      </c>
      <c r="P17" s="138">
        <f>P12*P14*Start!$D$10</f>
        <v>0</v>
      </c>
      <c r="Q17" s="118">
        <f>Q12*Q14*Start!$D$10</f>
        <v>0</v>
      </c>
      <c r="R17" s="118">
        <f>R12*R14*Start!$D$10</f>
        <v>0</v>
      </c>
      <c r="T17" s="118">
        <f>T12*T14*Start!$D$10</f>
        <v>0</v>
      </c>
      <c r="U17" s="118">
        <f>U12*U14*Start!$D$10</f>
        <v>0</v>
      </c>
      <c r="V17" s="118">
        <f>V12*V14*Start!$D$10</f>
        <v>0</v>
      </c>
      <c r="W17" s="118">
        <f>W12*W14*Start!$D$10</f>
        <v>0</v>
      </c>
      <c r="X17" s="118">
        <f>X12*X14*Start!$D$10</f>
        <v>0</v>
      </c>
      <c r="Z17" s="118">
        <f>Z12*Z14*Start!$D$10</f>
        <v>0</v>
      </c>
      <c r="AA17" s="118">
        <f>AA12*AA14*Start!$D$10</f>
        <v>0</v>
      </c>
      <c r="AB17" s="118">
        <f>AB12*AB14*Start!$D$10</f>
        <v>0</v>
      </c>
      <c r="AC17" s="118">
        <f>AC12*AC14*Start!$D$10</f>
        <v>0</v>
      </c>
      <c r="AD17" s="118">
        <f>AD12*AD14*Start!$D$10</f>
        <v>0</v>
      </c>
    </row>
    <row r="18" spans="2:30" x14ac:dyDescent="0.35">
      <c r="B18" s="19" t="s">
        <v>20</v>
      </c>
      <c r="C18" s="19" t="s">
        <v>90</v>
      </c>
      <c r="D18" s="43" t="e">
        <f>D7/D16</f>
        <v>#DIV/0!</v>
      </c>
      <c r="E18" s="95" t="s">
        <v>178</v>
      </c>
      <c r="M18" s="118" t="str">
        <f t="shared" si="0"/>
        <v>Load factor</v>
      </c>
      <c r="N18" s="122" t="e">
        <f>N7/N16</f>
        <v>#DIV/0!</v>
      </c>
      <c r="O18" s="122" t="e">
        <f t="shared" ref="O18:R18" si="7">O7/O16</f>
        <v>#DIV/0!</v>
      </c>
      <c r="P18" s="122" t="e">
        <f t="shared" si="7"/>
        <v>#DIV/0!</v>
      </c>
      <c r="Q18" s="122" t="e">
        <f t="shared" si="7"/>
        <v>#DIV/0!</v>
      </c>
      <c r="R18" s="122" t="e">
        <f t="shared" si="7"/>
        <v>#DIV/0!</v>
      </c>
      <c r="T18" s="122" t="e">
        <f>T7/T16</f>
        <v>#DIV/0!</v>
      </c>
      <c r="U18" s="122" t="e">
        <f t="shared" ref="U18:X18" si="8">U7/U16</f>
        <v>#DIV/0!</v>
      </c>
      <c r="V18" s="122" t="e">
        <f t="shared" si="8"/>
        <v>#DIV/0!</v>
      </c>
      <c r="W18" s="122" t="e">
        <f t="shared" si="8"/>
        <v>#DIV/0!</v>
      </c>
      <c r="X18" s="122" t="e">
        <f t="shared" si="8"/>
        <v>#DIV/0!</v>
      </c>
      <c r="Z18" s="122" t="e">
        <f>Z7/Z16</f>
        <v>#DIV/0!</v>
      </c>
      <c r="AA18" s="122" t="e">
        <f t="shared" ref="AA18:AD18" si="9">AA7/AA16</f>
        <v>#DIV/0!</v>
      </c>
      <c r="AB18" s="122" t="e">
        <f t="shared" si="9"/>
        <v>#DIV/0!</v>
      </c>
      <c r="AC18" s="122" t="e">
        <f t="shared" si="9"/>
        <v>#DIV/0!</v>
      </c>
      <c r="AD18" s="122" t="e">
        <f t="shared" si="9"/>
        <v>#DIV/0!</v>
      </c>
    </row>
    <row r="19" spans="2:30" x14ac:dyDescent="0.35">
      <c r="E19" s="95"/>
      <c r="O19" s="123"/>
    </row>
    <row r="20" spans="2:30" x14ac:dyDescent="0.35">
      <c r="B20" s="61" t="s">
        <v>71</v>
      </c>
      <c r="D20" s="131"/>
      <c r="E20" s="95"/>
      <c r="M20" s="118" t="str">
        <f t="shared" si="0"/>
        <v>Costs</v>
      </c>
    </row>
    <row r="21" spans="2:30" x14ac:dyDescent="0.35">
      <c r="B21" s="19" t="s">
        <v>86</v>
      </c>
      <c r="C21" s="19" t="s">
        <v>84</v>
      </c>
      <c r="D21" s="54"/>
      <c r="E21" s="95" t="s">
        <v>91</v>
      </c>
      <c r="M21" s="118" t="str">
        <f t="shared" si="0"/>
        <v>Operational costs of running 1 vehicle proportional to time (hourly)</v>
      </c>
      <c r="N21" s="118">
        <f>$D21*(1+'Scenarios Parameters'!C21)</f>
        <v>0</v>
      </c>
      <c r="O21" s="118">
        <f>$D21*(1+'Scenarios Parameters'!D21)</f>
        <v>0</v>
      </c>
      <c r="P21" s="118">
        <f>$D21*(1+'Scenarios Parameters'!E21)</f>
        <v>0</v>
      </c>
      <c r="Q21" s="118">
        <f>$D21*(1+'Scenarios Parameters'!F21)</f>
        <v>0</v>
      </c>
      <c r="R21" s="118">
        <f>$D21*(1+'Scenarios Parameters'!G21)</f>
        <v>0</v>
      </c>
      <c r="T21" s="118">
        <f>$D21*(1+'Scenarios Parameters'!I21)</f>
        <v>0</v>
      </c>
      <c r="U21" s="118">
        <f>$D21*(1+'Scenarios Parameters'!J21)</f>
        <v>0</v>
      </c>
      <c r="V21" s="118">
        <f>$D21*(1+'Scenarios Parameters'!K21)</f>
        <v>0</v>
      </c>
      <c r="W21" s="118">
        <f>$D21*(1+'Scenarios Parameters'!L21)</f>
        <v>0</v>
      </c>
      <c r="X21" s="118">
        <f>$D21*(1+'Scenarios Parameters'!M21)</f>
        <v>0</v>
      </c>
      <c r="Z21" s="118">
        <f>$D21*(1+'Scenarios Parameters'!O21)</f>
        <v>0</v>
      </c>
      <c r="AA21" s="118">
        <f>$D21*(1+'Scenarios Parameters'!P21)</f>
        <v>0</v>
      </c>
      <c r="AB21" s="118">
        <f>$D21*(1+'Scenarios Parameters'!Q21)</f>
        <v>0</v>
      </c>
      <c r="AC21" s="118">
        <f>$D21*(1+'Scenarios Parameters'!R21)</f>
        <v>0</v>
      </c>
      <c r="AD21" s="118">
        <f>$D21*(1+'Scenarios Parameters'!S21)</f>
        <v>0</v>
      </c>
    </row>
    <row r="22" spans="2:30" x14ac:dyDescent="0.35">
      <c r="B22" s="19" t="s">
        <v>87</v>
      </c>
      <c r="C22" s="19" t="s">
        <v>83</v>
      </c>
      <c r="D22" s="54"/>
      <c r="E22" s="95" t="s">
        <v>85</v>
      </c>
      <c r="M22" s="118" t="str">
        <f t="shared" si="0"/>
        <v>Operational costs of running 1 vehicle proportional to distance (km)</v>
      </c>
      <c r="N22" s="118">
        <f>$D22*(1+'Scenarios Parameters'!C22)</f>
        <v>0</v>
      </c>
      <c r="O22" s="118">
        <f>$D22*(1+'Scenarios Parameters'!D22)</f>
        <v>0</v>
      </c>
      <c r="P22" s="118">
        <f>$D22*(1+'Scenarios Parameters'!E22)</f>
        <v>0</v>
      </c>
      <c r="Q22" s="118">
        <f>$D22*(1+'Scenarios Parameters'!F22)</f>
        <v>0</v>
      </c>
      <c r="R22" s="118">
        <f>$D22*(1+'Scenarios Parameters'!G22)</f>
        <v>0</v>
      </c>
      <c r="T22" s="118">
        <f>$D22*(1+'Scenarios Parameters'!I22)</f>
        <v>0</v>
      </c>
      <c r="U22" s="118">
        <f>$D22*(1+'Scenarios Parameters'!J22)</f>
        <v>0</v>
      </c>
      <c r="V22" s="118">
        <f>$D22*(1+'Scenarios Parameters'!K22)</f>
        <v>0</v>
      </c>
      <c r="W22" s="118">
        <f>$D22*(1+'Scenarios Parameters'!L22)</f>
        <v>0</v>
      </c>
      <c r="X22" s="118">
        <f>$D22*(1+'Scenarios Parameters'!M22)</f>
        <v>0</v>
      </c>
      <c r="Z22" s="118">
        <f>$D22*(1+'Scenarios Parameters'!O22)</f>
        <v>0</v>
      </c>
      <c r="AA22" s="118">
        <f>$D22*(1+'Scenarios Parameters'!P22)</f>
        <v>0</v>
      </c>
      <c r="AB22" s="118">
        <f>$D22*(1+'Scenarios Parameters'!Q22)</f>
        <v>0</v>
      </c>
      <c r="AC22" s="118">
        <f>$D22*(1+'Scenarios Parameters'!R22)</f>
        <v>0</v>
      </c>
      <c r="AD22" s="118">
        <f>$D22*(1+'Scenarios Parameters'!S22)</f>
        <v>0</v>
      </c>
    </row>
    <row r="23" spans="2:30" x14ac:dyDescent="0.35">
      <c r="B23" s="19" t="s">
        <v>74</v>
      </c>
      <c r="C23" s="19" t="s">
        <v>78</v>
      </c>
      <c r="D23" s="75"/>
      <c r="E23" s="95" t="s">
        <v>88</v>
      </c>
      <c r="M23" s="118" t="str">
        <f t="shared" si="0"/>
        <v>Capital cost of 1 dedicated vehicle</v>
      </c>
      <c r="N23" s="118">
        <f>$D23*(1+'Scenarios Parameters'!C23)</f>
        <v>0</v>
      </c>
      <c r="O23" s="118">
        <f>$D23*(1+'Scenarios Parameters'!D23)</f>
        <v>0</v>
      </c>
      <c r="P23" s="118">
        <f>$D23*(1+'Scenarios Parameters'!E23)</f>
        <v>0</v>
      </c>
      <c r="Q23" s="118">
        <f>$D23*(1+'Scenarios Parameters'!F23)</f>
        <v>0</v>
      </c>
      <c r="R23" s="118">
        <f>$D23*(1+'Scenarios Parameters'!G23)</f>
        <v>0</v>
      </c>
      <c r="T23" s="118">
        <f>$D23*(1+'Scenarios Parameters'!I23)</f>
        <v>0</v>
      </c>
      <c r="U23" s="118">
        <f>$D23*(1+'Scenarios Parameters'!J23)</f>
        <v>0</v>
      </c>
      <c r="V23" s="118">
        <f>$D23*(1+'Scenarios Parameters'!K23)</f>
        <v>0</v>
      </c>
      <c r="W23" s="118">
        <f>$D23*(1+'Scenarios Parameters'!L23)</f>
        <v>0</v>
      </c>
      <c r="X23" s="118">
        <f>$D23*(1+'Scenarios Parameters'!M23)</f>
        <v>0</v>
      </c>
      <c r="Z23" s="118">
        <f>$D23*(1+'Scenarios Parameters'!O23)</f>
        <v>0</v>
      </c>
      <c r="AA23" s="118">
        <f>$D23*(1+'Scenarios Parameters'!P23)</f>
        <v>0</v>
      </c>
      <c r="AB23" s="118">
        <f>$D23*(1+'Scenarios Parameters'!Q23)</f>
        <v>0</v>
      </c>
      <c r="AC23" s="118">
        <f>$D23*(1+'Scenarios Parameters'!R23)</f>
        <v>0</v>
      </c>
      <c r="AD23" s="118">
        <f>$D23*(1+'Scenarios Parameters'!S23)</f>
        <v>0</v>
      </c>
    </row>
    <row r="24" spans="2:30" x14ac:dyDescent="0.35">
      <c r="B24" s="19" t="s">
        <v>92</v>
      </c>
      <c r="C24" s="19" t="s">
        <v>78</v>
      </c>
      <c r="D24" s="75"/>
      <c r="E24" s="95" t="s">
        <v>93</v>
      </c>
      <c r="M24" s="118" t="str">
        <f t="shared" si="0"/>
        <v>Monthly cost of DRT software</v>
      </c>
      <c r="N24" s="121"/>
      <c r="O24" s="124">
        <f>D24</f>
        <v>0</v>
      </c>
      <c r="P24" s="124">
        <f t="shared" ref="P24:AD24" si="10">O24</f>
        <v>0</v>
      </c>
      <c r="Q24" s="124">
        <f t="shared" si="10"/>
        <v>0</v>
      </c>
      <c r="R24" s="124">
        <f t="shared" si="10"/>
        <v>0</v>
      </c>
      <c r="S24" s="124"/>
      <c r="T24" s="124"/>
      <c r="U24" s="124">
        <f>R24</f>
        <v>0</v>
      </c>
      <c r="V24" s="124">
        <f t="shared" si="10"/>
        <v>0</v>
      </c>
      <c r="W24" s="124">
        <f t="shared" si="10"/>
        <v>0</v>
      </c>
      <c r="X24" s="124">
        <f t="shared" si="10"/>
        <v>0</v>
      </c>
      <c r="Y24" s="124"/>
      <c r="Z24" s="124"/>
      <c r="AA24" s="124">
        <f>X24</f>
        <v>0</v>
      </c>
      <c r="AB24" s="124">
        <f t="shared" si="10"/>
        <v>0</v>
      </c>
      <c r="AC24" s="124">
        <f t="shared" si="10"/>
        <v>0</v>
      </c>
      <c r="AD24" s="124">
        <f t="shared" si="10"/>
        <v>0</v>
      </c>
    </row>
    <row r="25" spans="2:30" x14ac:dyDescent="0.35">
      <c r="B25" s="19" t="s">
        <v>75</v>
      </c>
      <c r="C25" s="19" t="s">
        <v>78</v>
      </c>
      <c r="D25" s="76"/>
      <c r="E25" s="95" t="s">
        <v>172</v>
      </c>
      <c r="M25" s="118" t="str">
        <f t="shared" si="0"/>
        <v>Average trip fare</v>
      </c>
      <c r="N25" s="118">
        <f>$D25*(1+'Scenarios Parameters'!C24)</f>
        <v>0</v>
      </c>
      <c r="O25" s="118">
        <f>$D25*(1+'Scenarios Parameters'!D24)</f>
        <v>0</v>
      </c>
      <c r="P25" s="118">
        <f>$D25*(1+'Scenarios Parameters'!E24)</f>
        <v>0</v>
      </c>
      <c r="Q25" s="118">
        <f>$D25*(1+'Scenarios Parameters'!F24)</f>
        <v>0</v>
      </c>
      <c r="R25" s="118">
        <f>$D25*(1+'Scenarios Parameters'!G24)</f>
        <v>0</v>
      </c>
      <c r="T25" s="118">
        <f>$D25*(1+'Scenarios Parameters'!I25)</f>
        <v>0</v>
      </c>
      <c r="U25" s="118">
        <f>$D25*(1+'Scenarios Parameters'!J24)</f>
        <v>0</v>
      </c>
      <c r="V25" s="118">
        <f>$D25*(1+'Scenarios Parameters'!K24)</f>
        <v>0</v>
      </c>
      <c r="W25" s="118">
        <f>$D25*(1+'Scenarios Parameters'!L24)</f>
        <v>0</v>
      </c>
      <c r="X25" s="118">
        <f>$D25*(1+'Scenarios Parameters'!M24)</f>
        <v>0</v>
      </c>
      <c r="Z25" s="118">
        <f>$D25*(1+'Scenarios Parameters'!O24)</f>
        <v>0</v>
      </c>
      <c r="AA25" s="118">
        <f>$D25*(1+'Scenarios Parameters'!P24)</f>
        <v>0</v>
      </c>
      <c r="AB25" s="118">
        <f>$D25*(1+'Scenarios Parameters'!Q24)</f>
        <v>0</v>
      </c>
      <c r="AC25" s="118">
        <f>$D25*(1+'Scenarios Parameters'!R24)</f>
        <v>0</v>
      </c>
      <c r="AD25" s="118">
        <f>$D25*(1+'Scenarios Parameters'!S24)</f>
        <v>0</v>
      </c>
    </row>
    <row r="26" spans="2:30" x14ac:dyDescent="0.35">
      <c r="B26" s="19" t="s">
        <v>76</v>
      </c>
      <c r="C26" s="19" t="s">
        <v>77</v>
      </c>
      <c r="D26" s="54"/>
      <c r="E26" s="95" t="s">
        <v>182</v>
      </c>
      <c r="M26" s="118" t="str">
        <f t="shared" si="0"/>
        <v>Depreciation period of dedicated vehicle</v>
      </c>
      <c r="N26" s="118">
        <f>$D26*(1+'Scenarios Parameters'!C25)</f>
        <v>0</v>
      </c>
      <c r="O26" s="118">
        <f>$D26*(1+'Scenarios Parameters'!D25)</f>
        <v>0</v>
      </c>
      <c r="P26" s="118">
        <f>$D26*(1+'Scenarios Parameters'!E25)</f>
        <v>0</v>
      </c>
      <c r="Q26" s="118">
        <f>$D26*(1+'Scenarios Parameters'!F25)</f>
        <v>0</v>
      </c>
      <c r="R26" s="118">
        <f>$D26*(1+'Scenarios Parameters'!G25)</f>
        <v>0</v>
      </c>
      <c r="T26" s="118">
        <f>$D26*(1+'Scenarios Parameters'!I26)</f>
        <v>0</v>
      </c>
      <c r="U26" s="118">
        <f>$D26*(1+'Scenarios Parameters'!J25)</f>
        <v>0</v>
      </c>
      <c r="V26" s="118">
        <f>$D26*(1+'Scenarios Parameters'!K25)</f>
        <v>0</v>
      </c>
      <c r="W26" s="118">
        <f>$D26*(1+'Scenarios Parameters'!L25)</f>
        <v>0</v>
      </c>
      <c r="X26" s="118">
        <f>$D26*(1+'Scenarios Parameters'!M25)</f>
        <v>0</v>
      </c>
      <c r="Z26" s="118">
        <f>$D26*(1+'Scenarios Parameters'!O25)</f>
        <v>0</v>
      </c>
      <c r="AA26" s="118">
        <f>$D26*(1+'Scenarios Parameters'!P25)</f>
        <v>0</v>
      </c>
      <c r="AB26" s="118">
        <f>$D26*(1+'Scenarios Parameters'!Q25)</f>
        <v>0</v>
      </c>
      <c r="AC26" s="118">
        <f>$D26*(1+'Scenarios Parameters'!R25)</f>
        <v>0</v>
      </c>
      <c r="AD26" s="118">
        <f>$D26*(1+'Scenarios Parameters'!S25)</f>
        <v>0</v>
      </c>
    </row>
    <row r="28" spans="2:30" x14ac:dyDescent="0.35">
      <c r="D28" s="132"/>
      <c r="M28" s="118" t="s">
        <v>97</v>
      </c>
      <c r="N28" s="125">
        <f>N21*N17+N24</f>
        <v>0</v>
      </c>
      <c r="O28" s="125">
        <f t="shared" ref="O28:R28" si="11">O21*O17+O24</f>
        <v>0</v>
      </c>
      <c r="P28" s="125">
        <f t="shared" si="11"/>
        <v>0</v>
      </c>
      <c r="Q28" s="125">
        <f t="shared" si="11"/>
        <v>0</v>
      </c>
      <c r="R28" s="125">
        <f t="shared" si="11"/>
        <v>0</v>
      </c>
      <c r="T28" s="125">
        <f>T21*T17+T24</f>
        <v>0</v>
      </c>
      <c r="U28" s="125">
        <f t="shared" ref="U28:X28" si="12">U21*U17+U24</f>
        <v>0</v>
      </c>
      <c r="V28" s="125">
        <f t="shared" si="12"/>
        <v>0</v>
      </c>
      <c r="W28" s="125">
        <f t="shared" si="12"/>
        <v>0</v>
      </c>
      <c r="X28" s="125">
        <f t="shared" si="12"/>
        <v>0</v>
      </c>
      <c r="Z28" s="125">
        <f>Z21*Z17+Z24</f>
        <v>0</v>
      </c>
      <c r="AA28" s="125">
        <f t="shared" ref="AA28:AD28" si="13">AA21*AA17+AA24</f>
        <v>0</v>
      </c>
      <c r="AB28" s="125">
        <f t="shared" si="13"/>
        <v>0</v>
      </c>
      <c r="AC28" s="125">
        <f t="shared" si="13"/>
        <v>0</v>
      </c>
      <c r="AD28" s="125">
        <f t="shared" si="13"/>
        <v>0</v>
      </c>
    </row>
    <row r="29" spans="2:30" ht="15" thickBot="1" x14ac:dyDescent="0.4">
      <c r="C29" s="71" t="s">
        <v>94</v>
      </c>
      <c r="D29" s="44"/>
      <c r="F29" s="126"/>
      <c r="M29" s="118" t="s">
        <v>98</v>
      </c>
      <c r="N29" s="125">
        <f>N22*N16</f>
        <v>0</v>
      </c>
      <c r="O29" s="125">
        <f>O22*O16</f>
        <v>0</v>
      </c>
      <c r="P29" s="125">
        <f>P22*P16</f>
        <v>0</v>
      </c>
      <c r="Q29" s="125">
        <f t="shared" ref="Q29:R29" si="14">Q22*Q16</f>
        <v>0</v>
      </c>
      <c r="R29" s="125">
        <f t="shared" si="14"/>
        <v>0</v>
      </c>
      <c r="T29" s="125">
        <f>T22*T16</f>
        <v>0</v>
      </c>
      <c r="U29" s="125">
        <f>U22*U16</f>
        <v>0</v>
      </c>
      <c r="V29" s="125">
        <f>V22*V16</f>
        <v>0</v>
      </c>
      <c r="W29" s="125">
        <f t="shared" ref="W29:X29" si="15">W22*W16</f>
        <v>0</v>
      </c>
      <c r="X29" s="125">
        <f t="shared" si="15"/>
        <v>0</v>
      </c>
      <c r="Z29" s="125">
        <f>Z22*Z16</f>
        <v>0</v>
      </c>
      <c r="AA29" s="125">
        <f>AA22*AA16</f>
        <v>0</v>
      </c>
      <c r="AB29" s="125">
        <f>AB22*AB16</f>
        <v>0</v>
      </c>
      <c r="AC29" s="125">
        <f t="shared" ref="AC29:AD29" si="16">AC22*AC16</f>
        <v>0</v>
      </c>
      <c r="AD29" s="125">
        <f t="shared" si="16"/>
        <v>0</v>
      </c>
    </row>
    <row r="30" spans="2:30" ht="29.5" customHeight="1" thickBot="1" x14ac:dyDescent="0.4">
      <c r="D30" s="132"/>
      <c r="E30" s="50" t="s">
        <v>137</v>
      </c>
      <c r="M30" s="118" t="s">
        <v>99</v>
      </c>
      <c r="N30" s="125" t="e">
        <f>N14*N23/N26/12</f>
        <v>#DIV/0!</v>
      </c>
      <c r="O30" s="125" t="e">
        <f>O14*O23/O26/12</f>
        <v>#DIV/0!</v>
      </c>
      <c r="P30" s="125" t="e">
        <f>P14*P23/P26/12</f>
        <v>#DIV/0!</v>
      </c>
      <c r="Q30" s="125" t="e">
        <f t="shared" ref="Q30:R30" si="17">Q14*Q23/Q26/12</f>
        <v>#DIV/0!</v>
      </c>
      <c r="R30" s="125" t="e">
        <f t="shared" si="17"/>
        <v>#DIV/0!</v>
      </c>
      <c r="T30" s="125" t="e">
        <f>T14*T23/T26/12</f>
        <v>#DIV/0!</v>
      </c>
      <c r="U30" s="125" t="e">
        <f>U14*U23/U26/12</f>
        <v>#DIV/0!</v>
      </c>
      <c r="V30" s="125" t="e">
        <f>V14*V23/V26/12</f>
        <v>#DIV/0!</v>
      </c>
      <c r="W30" s="125" t="e">
        <f t="shared" ref="W30:X30" si="18">W14*W23/W26/12</f>
        <v>#DIV/0!</v>
      </c>
      <c r="X30" s="125" t="e">
        <f t="shared" si="18"/>
        <v>#DIV/0!</v>
      </c>
      <c r="Z30" s="125" t="e">
        <f>Z14*Z23/Z26/12</f>
        <v>#DIV/0!</v>
      </c>
      <c r="AA30" s="125" t="e">
        <f>AA14*AA23/AA26/12</f>
        <v>#DIV/0!</v>
      </c>
      <c r="AB30" s="125" t="e">
        <f>AB14*AB23/AB26/12</f>
        <v>#DIV/0!</v>
      </c>
      <c r="AC30" s="125" t="e">
        <f t="shared" ref="AC30:AD30" si="19">AC14*AC23/AC26/12</f>
        <v>#DIV/0!</v>
      </c>
      <c r="AD30" s="125" t="e">
        <f t="shared" si="19"/>
        <v>#DIV/0!</v>
      </c>
    </row>
    <row r="31" spans="2:30" x14ac:dyDescent="0.35">
      <c r="D31" s="132"/>
      <c r="E31" s="18"/>
      <c r="M31" s="118" t="s">
        <v>103</v>
      </c>
      <c r="N31" s="125" t="e">
        <f>SUM(N28:N30)</f>
        <v>#DIV/0!</v>
      </c>
      <c r="O31" s="125" t="e">
        <f t="shared" ref="O31:AD31" si="20">SUM(O28:O30)</f>
        <v>#DIV/0!</v>
      </c>
      <c r="P31" s="125" t="e">
        <f t="shared" si="20"/>
        <v>#DIV/0!</v>
      </c>
      <c r="Q31" s="125" t="e">
        <f t="shared" si="20"/>
        <v>#DIV/0!</v>
      </c>
      <c r="R31" s="125" t="e">
        <f t="shared" si="20"/>
        <v>#DIV/0!</v>
      </c>
      <c r="S31" s="125"/>
      <c r="T31" s="125" t="e">
        <f t="shared" si="20"/>
        <v>#DIV/0!</v>
      </c>
      <c r="U31" s="125" t="e">
        <f t="shared" si="20"/>
        <v>#DIV/0!</v>
      </c>
      <c r="V31" s="125" t="e">
        <f t="shared" si="20"/>
        <v>#DIV/0!</v>
      </c>
      <c r="W31" s="125" t="e">
        <f t="shared" si="20"/>
        <v>#DIV/0!</v>
      </c>
      <c r="X31" s="125" t="e">
        <f t="shared" si="20"/>
        <v>#DIV/0!</v>
      </c>
      <c r="Y31" s="125"/>
      <c r="Z31" s="125" t="e">
        <f t="shared" si="20"/>
        <v>#DIV/0!</v>
      </c>
      <c r="AA31" s="125" t="e">
        <f t="shared" si="20"/>
        <v>#DIV/0!</v>
      </c>
      <c r="AB31" s="125" t="e">
        <f t="shared" si="20"/>
        <v>#DIV/0!</v>
      </c>
      <c r="AC31" s="125" t="e">
        <f t="shared" si="20"/>
        <v>#DIV/0!</v>
      </c>
      <c r="AD31" s="125" t="e">
        <f t="shared" si="20"/>
        <v>#DIV/0!</v>
      </c>
    </row>
    <row r="32" spans="2:30" x14ac:dyDescent="0.35">
      <c r="D32" s="132"/>
      <c r="M32" s="118" t="s">
        <v>107</v>
      </c>
      <c r="N32" s="125" t="e">
        <f>SUM(N28:N30)/N16</f>
        <v>#DIV/0!</v>
      </c>
      <c r="O32" s="125" t="e">
        <f>SUM(O28:O30)/O16</f>
        <v>#DIV/0!</v>
      </c>
      <c r="P32" s="125" t="e">
        <f>SUM(P28:P30)/P16</f>
        <v>#DIV/0!</v>
      </c>
      <c r="Q32" s="125" t="e">
        <f t="shared" ref="Q32:R32" si="21">SUM(Q28:Q30)/Q16</f>
        <v>#DIV/0!</v>
      </c>
      <c r="R32" s="125" t="e">
        <f t="shared" si="21"/>
        <v>#DIV/0!</v>
      </c>
      <c r="T32" s="125" t="e">
        <f>SUM(T28:T30)/T16</f>
        <v>#DIV/0!</v>
      </c>
      <c r="U32" s="125" t="e">
        <f>SUM(U28:U30)/U16</f>
        <v>#DIV/0!</v>
      </c>
      <c r="V32" s="125" t="e">
        <f>SUM(V28:V30)/V16</f>
        <v>#DIV/0!</v>
      </c>
      <c r="W32" s="125" t="e">
        <f t="shared" ref="W32:X32" si="22">SUM(W28:W30)/W16</f>
        <v>#DIV/0!</v>
      </c>
      <c r="X32" s="125" t="e">
        <f t="shared" si="22"/>
        <v>#DIV/0!</v>
      </c>
      <c r="Z32" s="125" t="e">
        <f>SUM(Z28:Z30)/Z16</f>
        <v>#DIV/0!</v>
      </c>
      <c r="AA32" s="125" t="e">
        <f>SUM(AA28:AA30)/AA16</f>
        <v>#DIV/0!</v>
      </c>
      <c r="AB32" s="125" t="e">
        <f>SUM(AB28:AB30)/AB16</f>
        <v>#DIV/0!</v>
      </c>
      <c r="AC32" s="125" t="e">
        <f t="shared" ref="AC32:AD32" si="23">SUM(AC28:AC30)/AC16</f>
        <v>#DIV/0!</v>
      </c>
      <c r="AD32" s="125" t="e">
        <f t="shared" si="23"/>
        <v>#DIV/0!</v>
      </c>
    </row>
    <row r="33" spans="4:30" x14ac:dyDescent="0.35">
      <c r="D33" s="133"/>
      <c r="M33" s="118" t="s">
        <v>100</v>
      </c>
      <c r="N33" s="127">
        <f>N25*Start!$D$13</f>
        <v>0</v>
      </c>
      <c r="O33" s="127">
        <f>O25*Start!$D$13</f>
        <v>0</v>
      </c>
      <c r="P33" s="127">
        <f>P25*Start!$D$13</f>
        <v>0</v>
      </c>
      <c r="Q33" s="127">
        <f>Q25*Start!$D$13</f>
        <v>0</v>
      </c>
      <c r="R33" s="127">
        <f>R25*Start!$D$13</f>
        <v>0</v>
      </c>
      <c r="T33" s="127">
        <f>T25*Start!$D$13</f>
        <v>0</v>
      </c>
      <c r="U33" s="127">
        <f>U25*Start!$D$13</f>
        <v>0</v>
      </c>
      <c r="V33" s="127">
        <f>V25*Start!$D$13</f>
        <v>0</v>
      </c>
      <c r="W33" s="127">
        <f>W25*Start!$D$13</f>
        <v>0</v>
      </c>
      <c r="X33" s="127">
        <f>X25*Start!$D$13</f>
        <v>0</v>
      </c>
      <c r="Z33" s="127">
        <f>Z25*Start!$D$13</f>
        <v>0</v>
      </c>
      <c r="AA33" s="127">
        <f>AA25*Start!$D$13</f>
        <v>0</v>
      </c>
      <c r="AB33" s="127">
        <f>AB25*Start!$D$13</f>
        <v>0</v>
      </c>
      <c r="AC33" s="127">
        <f>AC25*Start!$D$13</f>
        <v>0</v>
      </c>
      <c r="AD33" s="127">
        <f>AD25*Start!$D$13</f>
        <v>0</v>
      </c>
    </row>
    <row r="34" spans="4:30" x14ac:dyDescent="0.35">
      <c r="D34" s="134"/>
      <c r="M34" s="118" t="s">
        <v>101</v>
      </c>
      <c r="N34" s="128" t="e">
        <f>N33-SUM(N28:N30)</f>
        <v>#DIV/0!</v>
      </c>
      <c r="O34" s="128" t="e">
        <f>O33-SUM(O28:O30)</f>
        <v>#DIV/0!</v>
      </c>
      <c r="P34" s="128" t="e">
        <f>P33-SUM(P28:P30)</f>
        <v>#DIV/0!</v>
      </c>
      <c r="Q34" s="128" t="e">
        <f t="shared" ref="Q34:R34" si="24">Q33-SUM(Q28:Q30)</f>
        <v>#DIV/0!</v>
      </c>
      <c r="R34" s="128" t="e">
        <f t="shared" si="24"/>
        <v>#DIV/0!</v>
      </c>
      <c r="T34" s="128" t="e">
        <f>T33-SUM(T28:T30)</f>
        <v>#DIV/0!</v>
      </c>
      <c r="U34" s="128" t="e">
        <f>U33-SUM(U28:U30)</f>
        <v>#DIV/0!</v>
      </c>
      <c r="V34" s="128" t="e">
        <f>V33-SUM(V28:V30)</f>
        <v>#DIV/0!</v>
      </c>
      <c r="W34" s="128" t="e">
        <f t="shared" ref="W34:X34" si="25">W33-SUM(W28:W30)</f>
        <v>#DIV/0!</v>
      </c>
      <c r="X34" s="128" t="e">
        <f t="shared" si="25"/>
        <v>#DIV/0!</v>
      </c>
      <c r="Z34" s="128" t="e">
        <f>Z33-SUM(Z28:Z30)</f>
        <v>#DIV/0!</v>
      </c>
      <c r="AA34" s="128" t="e">
        <f>AA33-SUM(AA28:AA30)</f>
        <v>#DIV/0!</v>
      </c>
      <c r="AB34" s="128" t="e">
        <f>AB33-SUM(AB28:AB30)</f>
        <v>#DIV/0!</v>
      </c>
      <c r="AC34" s="128" t="e">
        <f t="shared" ref="AC34:AD34" si="26">AC33-SUM(AC28:AC30)</f>
        <v>#DIV/0!</v>
      </c>
      <c r="AD34" s="128" t="e">
        <f t="shared" si="26"/>
        <v>#DIV/0!</v>
      </c>
    </row>
    <row r="35" spans="4:30" x14ac:dyDescent="0.35">
      <c r="D35" s="134"/>
      <c r="M35" s="118" t="s">
        <v>108</v>
      </c>
      <c r="N35" s="128" t="e">
        <f>-N34/N16</f>
        <v>#DIV/0!</v>
      </c>
      <c r="O35" s="128" t="e">
        <f t="shared" ref="O35:R35" si="27">-O34/O16</f>
        <v>#DIV/0!</v>
      </c>
      <c r="P35" s="128" t="e">
        <f>-P34/P16</f>
        <v>#DIV/0!</v>
      </c>
      <c r="Q35" s="128" t="e">
        <f t="shared" si="27"/>
        <v>#DIV/0!</v>
      </c>
      <c r="R35" s="128" t="e">
        <f t="shared" si="27"/>
        <v>#DIV/0!</v>
      </c>
      <c r="T35" s="128" t="e">
        <f>-T34/T16</f>
        <v>#DIV/0!</v>
      </c>
      <c r="U35" s="128" t="e">
        <f t="shared" ref="U35:X35" si="28">-U34/U16</f>
        <v>#DIV/0!</v>
      </c>
      <c r="V35" s="128" t="e">
        <f t="shared" si="28"/>
        <v>#DIV/0!</v>
      </c>
      <c r="W35" s="128" t="e">
        <f t="shared" si="28"/>
        <v>#DIV/0!</v>
      </c>
      <c r="X35" s="128" t="e">
        <f t="shared" si="28"/>
        <v>#DIV/0!</v>
      </c>
      <c r="Z35" s="128" t="e">
        <f>-Z34/Z16</f>
        <v>#DIV/0!</v>
      </c>
      <c r="AA35" s="128" t="e">
        <f t="shared" ref="AA35:AD35" si="29">-AA34/AA16</f>
        <v>#DIV/0!</v>
      </c>
      <c r="AB35" s="128" t="e">
        <f t="shared" si="29"/>
        <v>#DIV/0!</v>
      </c>
      <c r="AC35" s="128" t="e">
        <f t="shared" si="29"/>
        <v>#DIV/0!</v>
      </c>
      <c r="AD35" s="128" t="e">
        <f t="shared" si="29"/>
        <v>#DIV/0!</v>
      </c>
    </row>
    <row r="36" spans="4:30" x14ac:dyDescent="0.35">
      <c r="D36" s="135"/>
      <c r="M36" s="118" t="s">
        <v>102</v>
      </c>
      <c r="N36" s="129" t="e">
        <f>N33/SUM(N28:N30)</f>
        <v>#DIV/0!</v>
      </c>
      <c r="O36" s="129" t="e">
        <f>O33/SUM(O28:O30)</f>
        <v>#DIV/0!</v>
      </c>
      <c r="P36" s="129" t="e">
        <f>P33/SUM(P28:P30)</f>
        <v>#DIV/0!</v>
      </c>
      <c r="Q36" s="129" t="e">
        <f t="shared" ref="Q36:R36" si="30">Q33/SUM(Q28:Q30)</f>
        <v>#DIV/0!</v>
      </c>
      <c r="R36" s="129" t="e">
        <f t="shared" si="30"/>
        <v>#DIV/0!</v>
      </c>
      <c r="T36" s="129" t="e">
        <f>T33/SUM(T28:T30)</f>
        <v>#DIV/0!</v>
      </c>
      <c r="U36" s="129" t="e">
        <f>U33/SUM(U28:U30)</f>
        <v>#DIV/0!</v>
      </c>
      <c r="V36" s="129" t="e">
        <f>V33/SUM(V28:V30)</f>
        <v>#DIV/0!</v>
      </c>
      <c r="W36" s="129" t="e">
        <f t="shared" ref="W36:X36" si="31">W33/SUM(W28:W30)</f>
        <v>#DIV/0!</v>
      </c>
      <c r="X36" s="129" t="e">
        <f t="shared" si="31"/>
        <v>#DIV/0!</v>
      </c>
      <c r="Z36" s="129" t="e">
        <f>Z33/SUM(Z28:Z30)</f>
        <v>#DIV/0!</v>
      </c>
      <c r="AA36" s="129" t="e">
        <f>AA33/SUM(AA28:AA30)</f>
        <v>#DIV/0!</v>
      </c>
      <c r="AB36" s="129" t="e">
        <f>AB33/SUM(AB28:AB30)</f>
        <v>#DIV/0!</v>
      </c>
      <c r="AC36" s="129" t="e">
        <f t="shared" ref="AC36:AD36" si="32">AC33/SUM(AC28:AC30)</f>
        <v>#DIV/0!</v>
      </c>
      <c r="AD36" s="129" t="e">
        <f t="shared" si="32"/>
        <v>#DIV/0!</v>
      </c>
    </row>
    <row r="40" spans="4:30" x14ac:dyDescent="0.35">
      <c r="M40" s="118" t="s">
        <v>128</v>
      </c>
    </row>
    <row r="41" spans="4:30" x14ac:dyDescent="0.35">
      <c r="L41" s="60" t="s">
        <v>129</v>
      </c>
      <c r="M41" s="130">
        <v>0.05</v>
      </c>
      <c r="N41" s="118">
        <f>(1+$M41)*N$7</f>
        <v>0</v>
      </c>
      <c r="O41" s="118">
        <f t="shared" ref="O41:R41" si="33">(1+$M41)*O$7</f>
        <v>0</v>
      </c>
      <c r="P41" s="118">
        <f t="shared" si="33"/>
        <v>0</v>
      </c>
      <c r="Q41" s="118">
        <f t="shared" si="33"/>
        <v>0</v>
      </c>
      <c r="R41" s="118">
        <f t="shared" si="33"/>
        <v>0</v>
      </c>
      <c r="T41" s="118">
        <f>(1+$M41)*T$7</f>
        <v>0</v>
      </c>
      <c r="U41" s="118">
        <f t="shared" ref="U41:X41" si="34">(1+$M41)*U$7</f>
        <v>0</v>
      </c>
      <c r="V41" s="118">
        <f t="shared" si="34"/>
        <v>0</v>
      </c>
      <c r="W41" s="118">
        <f t="shared" si="34"/>
        <v>0</v>
      </c>
      <c r="X41" s="118">
        <f t="shared" si="34"/>
        <v>0</v>
      </c>
      <c r="Z41" s="118">
        <f>(1+$M41)*Z$7</f>
        <v>0</v>
      </c>
      <c r="AA41" s="118">
        <f t="shared" ref="Z41:AD50" si="35">(1+$M41)*AA$7</f>
        <v>0</v>
      </c>
      <c r="AB41" s="118">
        <f t="shared" si="35"/>
        <v>0</v>
      </c>
      <c r="AC41" s="118">
        <f t="shared" si="35"/>
        <v>0</v>
      </c>
      <c r="AD41" s="118">
        <f t="shared" si="35"/>
        <v>0</v>
      </c>
    </row>
    <row r="42" spans="4:30" x14ac:dyDescent="0.35">
      <c r="M42" s="130">
        <v>0.1</v>
      </c>
      <c r="N42" s="118">
        <f t="shared" ref="N42:AC50" si="36">(1+$M42)*N$7</f>
        <v>0</v>
      </c>
      <c r="O42" s="118">
        <f t="shared" si="36"/>
        <v>0</v>
      </c>
      <c r="P42" s="118">
        <f t="shared" si="36"/>
        <v>0</v>
      </c>
      <c r="Q42" s="118">
        <f t="shared" si="36"/>
        <v>0</v>
      </c>
      <c r="R42" s="118">
        <f t="shared" si="36"/>
        <v>0</v>
      </c>
      <c r="T42" s="118">
        <f t="shared" si="36"/>
        <v>0</v>
      </c>
      <c r="U42" s="118">
        <f t="shared" si="36"/>
        <v>0</v>
      </c>
      <c r="V42" s="118">
        <f t="shared" si="36"/>
        <v>0</v>
      </c>
      <c r="W42" s="118">
        <f t="shared" si="36"/>
        <v>0</v>
      </c>
      <c r="X42" s="118">
        <f t="shared" si="36"/>
        <v>0</v>
      </c>
      <c r="Z42" s="118">
        <f t="shared" si="36"/>
        <v>0</v>
      </c>
      <c r="AA42" s="118">
        <f t="shared" si="36"/>
        <v>0</v>
      </c>
      <c r="AB42" s="118">
        <f t="shared" si="36"/>
        <v>0</v>
      </c>
      <c r="AC42" s="118">
        <f t="shared" si="36"/>
        <v>0</v>
      </c>
      <c r="AD42" s="118">
        <f t="shared" si="35"/>
        <v>0</v>
      </c>
    </row>
    <row r="43" spans="4:30" x14ac:dyDescent="0.35">
      <c r="M43" s="130">
        <v>0.15</v>
      </c>
      <c r="N43" s="118">
        <f t="shared" si="36"/>
        <v>0</v>
      </c>
      <c r="O43" s="118">
        <f t="shared" si="36"/>
        <v>0</v>
      </c>
      <c r="P43" s="118">
        <f t="shared" si="36"/>
        <v>0</v>
      </c>
      <c r="Q43" s="118">
        <f t="shared" si="36"/>
        <v>0</v>
      </c>
      <c r="R43" s="118">
        <f t="shared" si="36"/>
        <v>0</v>
      </c>
      <c r="T43" s="118">
        <f t="shared" si="36"/>
        <v>0</v>
      </c>
      <c r="U43" s="118">
        <f t="shared" si="36"/>
        <v>0</v>
      </c>
      <c r="V43" s="118">
        <f t="shared" si="36"/>
        <v>0</v>
      </c>
      <c r="W43" s="118">
        <f t="shared" si="36"/>
        <v>0</v>
      </c>
      <c r="X43" s="118">
        <f t="shared" si="36"/>
        <v>0</v>
      </c>
      <c r="Z43" s="118">
        <f t="shared" si="35"/>
        <v>0</v>
      </c>
      <c r="AA43" s="118">
        <f t="shared" si="35"/>
        <v>0</v>
      </c>
      <c r="AB43" s="118">
        <f t="shared" si="35"/>
        <v>0</v>
      </c>
      <c r="AC43" s="118">
        <f t="shared" si="35"/>
        <v>0</v>
      </c>
      <c r="AD43" s="118">
        <f t="shared" si="35"/>
        <v>0</v>
      </c>
    </row>
    <row r="44" spans="4:30" x14ac:dyDescent="0.35">
      <c r="M44" s="130">
        <v>0.2</v>
      </c>
      <c r="N44" s="118">
        <f t="shared" si="36"/>
        <v>0</v>
      </c>
      <c r="O44" s="118">
        <f t="shared" si="36"/>
        <v>0</v>
      </c>
      <c r="P44" s="118">
        <f t="shared" si="36"/>
        <v>0</v>
      </c>
      <c r="Q44" s="118">
        <f t="shared" si="36"/>
        <v>0</v>
      </c>
      <c r="R44" s="118">
        <f t="shared" si="36"/>
        <v>0</v>
      </c>
      <c r="T44" s="118">
        <f t="shared" si="36"/>
        <v>0</v>
      </c>
      <c r="U44" s="118">
        <f t="shared" si="36"/>
        <v>0</v>
      </c>
      <c r="V44" s="118">
        <f t="shared" si="36"/>
        <v>0</v>
      </c>
      <c r="W44" s="118">
        <f t="shared" si="36"/>
        <v>0</v>
      </c>
      <c r="X44" s="118">
        <f t="shared" si="36"/>
        <v>0</v>
      </c>
      <c r="Z44" s="118">
        <f t="shared" si="35"/>
        <v>0</v>
      </c>
      <c r="AA44" s="118">
        <f t="shared" si="35"/>
        <v>0</v>
      </c>
      <c r="AB44" s="118">
        <f t="shared" si="35"/>
        <v>0</v>
      </c>
      <c r="AC44" s="118">
        <f t="shared" si="35"/>
        <v>0</v>
      </c>
      <c r="AD44" s="118">
        <f t="shared" si="35"/>
        <v>0</v>
      </c>
    </row>
    <row r="45" spans="4:30" x14ac:dyDescent="0.35">
      <c r="M45" s="130">
        <v>0.25</v>
      </c>
      <c r="N45" s="118">
        <f t="shared" si="36"/>
        <v>0</v>
      </c>
      <c r="O45" s="118">
        <f t="shared" si="36"/>
        <v>0</v>
      </c>
      <c r="P45" s="118">
        <f t="shared" si="36"/>
        <v>0</v>
      </c>
      <c r="Q45" s="118">
        <f t="shared" si="36"/>
        <v>0</v>
      </c>
      <c r="R45" s="118">
        <f t="shared" si="36"/>
        <v>0</v>
      </c>
      <c r="T45" s="118">
        <f t="shared" si="36"/>
        <v>0</v>
      </c>
      <c r="U45" s="118">
        <f t="shared" si="36"/>
        <v>0</v>
      </c>
      <c r="V45" s="118">
        <f t="shared" si="36"/>
        <v>0</v>
      </c>
      <c r="W45" s="118">
        <f t="shared" si="36"/>
        <v>0</v>
      </c>
      <c r="X45" s="118">
        <f t="shared" si="36"/>
        <v>0</v>
      </c>
      <c r="Z45" s="118">
        <f t="shared" si="36"/>
        <v>0</v>
      </c>
      <c r="AA45" s="118">
        <f t="shared" si="36"/>
        <v>0</v>
      </c>
      <c r="AB45" s="118">
        <f t="shared" si="36"/>
        <v>0</v>
      </c>
      <c r="AC45" s="118">
        <f t="shared" si="36"/>
        <v>0</v>
      </c>
      <c r="AD45" s="118">
        <f t="shared" si="35"/>
        <v>0</v>
      </c>
    </row>
    <row r="46" spans="4:30" x14ac:dyDescent="0.35">
      <c r="M46" s="130">
        <v>0.3</v>
      </c>
      <c r="N46" s="118">
        <f t="shared" si="36"/>
        <v>0</v>
      </c>
      <c r="O46" s="118">
        <f t="shared" si="36"/>
        <v>0</v>
      </c>
      <c r="P46" s="118">
        <f t="shared" si="36"/>
        <v>0</v>
      </c>
      <c r="Q46" s="118">
        <f t="shared" si="36"/>
        <v>0</v>
      </c>
      <c r="R46" s="118">
        <f t="shared" si="36"/>
        <v>0</v>
      </c>
      <c r="T46" s="118">
        <f t="shared" si="36"/>
        <v>0</v>
      </c>
      <c r="U46" s="118">
        <f t="shared" si="36"/>
        <v>0</v>
      </c>
      <c r="V46" s="118">
        <f t="shared" si="36"/>
        <v>0</v>
      </c>
      <c r="W46" s="118">
        <f t="shared" si="36"/>
        <v>0</v>
      </c>
      <c r="X46" s="118">
        <f t="shared" si="36"/>
        <v>0</v>
      </c>
      <c r="Z46" s="118">
        <f t="shared" si="35"/>
        <v>0</v>
      </c>
      <c r="AA46" s="118">
        <f t="shared" si="35"/>
        <v>0</v>
      </c>
      <c r="AB46" s="118">
        <f t="shared" si="35"/>
        <v>0</v>
      </c>
      <c r="AC46" s="118">
        <f t="shared" si="35"/>
        <v>0</v>
      </c>
      <c r="AD46" s="118">
        <f t="shared" si="35"/>
        <v>0</v>
      </c>
    </row>
    <row r="47" spans="4:30" x14ac:dyDescent="0.35">
      <c r="M47" s="130">
        <v>0.35</v>
      </c>
      <c r="N47" s="118">
        <f t="shared" si="36"/>
        <v>0</v>
      </c>
      <c r="O47" s="118">
        <f t="shared" si="36"/>
        <v>0</v>
      </c>
      <c r="P47" s="118">
        <f t="shared" si="36"/>
        <v>0</v>
      </c>
      <c r="Q47" s="118">
        <f t="shared" si="36"/>
        <v>0</v>
      </c>
      <c r="R47" s="118">
        <f t="shared" si="36"/>
        <v>0</v>
      </c>
      <c r="T47" s="118">
        <f t="shared" si="36"/>
        <v>0</v>
      </c>
      <c r="U47" s="118">
        <f t="shared" si="36"/>
        <v>0</v>
      </c>
      <c r="V47" s="118">
        <f t="shared" si="36"/>
        <v>0</v>
      </c>
      <c r="W47" s="118">
        <f t="shared" si="36"/>
        <v>0</v>
      </c>
      <c r="X47" s="118">
        <f t="shared" si="36"/>
        <v>0</v>
      </c>
      <c r="Z47" s="118">
        <f t="shared" si="35"/>
        <v>0</v>
      </c>
      <c r="AA47" s="118">
        <f t="shared" si="35"/>
        <v>0</v>
      </c>
      <c r="AB47" s="118">
        <f t="shared" si="35"/>
        <v>0</v>
      </c>
      <c r="AC47" s="118">
        <f t="shared" si="35"/>
        <v>0</v>
      </c>
      <c r="AD47" s="118">
        <f t="shared" si="35"/>
        <v>0</v>
      </c>
    </row>
    <row r="48" spans="4:30" x14ac:dyDescent="0.35">
      <c r="M48" s="130">
        <v>0.4</v>
      </c>
      <c r="N48" s="118">
        <f t="shared" si="36"/>
        <v>0</v>
      </c>
      <c r="O48" s="118">
        <f t="shared" si="36"/>
        <v>0</v>
      </c>
      <c r="P48" s="118">
        <f t="shared" si="36"/>
        <v>0</v>
      </c>
      <c r="Q48" s="118">
        <f t="shared" si="36"/>
        <v>0</v>
      </c>
      <c r="R48" s="118">
        <f t="shared" si="36"/>
        <v>0</v>
      </c>
      <c r="T48" s="118">
        <f t="shared" si="36"/>
        <v>0</v>
      </c>
      <c r="U48" s="118">
        <f t="shared" si="36"/>
        <v>0</v>
      </c>
      <c r="V48" s="118">
        <f t="shared" si="36"/>
        <v>0</v>
      </c>
      <c r="W48" s="118">
        <f t="shared" si="36"/>
        <v>0</v>
      </c>
      <c r="X48" s="118">
        <f t="shared" si="36"/>
        <v>0</v>
      </c>
      <c r="Z48" s="118">
        <f t="shared" si="36"/>
        <v>0</v>
      </c>
      <c r="AA48" s="118">
        <f t="shared" si="36"/>
        <v>0</v>
      </c>
      <c r="AB48" s="118">
        <f t="shared" si="36"/>
        <v>0</v>
      </c>
      <c r="AC48" s="118">
        <f t="shared" si="36"/>
        <v>0</v>
      </c>
      <c r="AD48" s="118">
        <f t="shared" si="35"/>
        <v>0</v>
      </c>
    </row>
    <row r="49" spans="12:30" x14ac:dyDescent="0.35">
      <c r="M49" s="130">
        <v>0.45</v>
      </c>
      <c r="N49" s="118">
        <f t="shared" si="36"/>
        <v>0</v>
      </c>
      <c r="O49" s="118">
        <f t="shared" si="36"/>
        <v>0</v>
      </c>
      <c r="P49" s="118">
        <f t="shared" si="36"/>
        <v>0</v>
      </c>
      <c r="Q49" s="118">
        <f t="shared" si="36"/>
        <v>0</v>
      </c>
      <c r="R49" s="118">
        <f t="shared" si="36"/>
        <v>0</v>
      </c>
      <c r="T49" s="118">
        <f t="shared" si="36"/>
        <v>0</v>
      </c>
      <c r="U49" s="118">
        <f t="shared" si="36"/>
        <v>0</v>
      </c>
      <c r="V49" s="118">
        <f t="shared" si="36"/>
        <v>0</v>
      </c>
      <c r="W49" s="118">
        <f t="shared" si="36"/>
        <v>0</v>
      </c>
      <c r="X49" s="118">
        <f t="shared" si="36"/>
        <v>0</v>
      </c>
      <c r="Z49" s="118">
        <f t="shared" si="35"/>
        <v>0</v>
      </c>
      <c r="AA49" s="118">
        <f t="shared" si="35"/>
        <v>0</v>
      </c>
      <c r="AB49" s="118">
        <f t="shared" si="35"/>
        <v>0</v>
      </c>
      <c r="AC49" s="118">
        <f t="shared" si="35"/>
        <v>0</v>
      </c>
      <c r="AD49" s="118">
        <f t="shared" si="35"/>
        <v>0</v>
      </c>
    </row>
    <row r="50" spans="12:30" x14ac:dyDescent="0.35">
      <c r="M50" s="130">
        <v>0.5</v>
      </c>
      <c r="N50" s="118">
        <f t="shared" si="36"/>
        <v>0</v>
      </c>
      <c r="O50" s="118">
        <f t="shared" si="36"/>
        <v>0</v>
      </c>
      <c r="P50" s="118">
        <f t="shared" si="36"/>
        <v>0</v>
      </c>
      <c r="Q50" s="118">
        <f t="shared" si="36"/>
        <v>0</v>
      </c>
      <c r="R50" s="118">
        <f t="shared" si="36"/>
        <v>0</v>
      </c>
      <c r="T50" s="118">
        <f t="shared" si="36"/>
        <v>0</v>
      </c>
      <c r="U50" s="118">
        <f t="shared" si="36"/>
        <v>0</v>
      </c>
      <c r="V50" s="118">
        <f t="shared" si="36"/>
        <v>0</v>
      </c>
      <c r="W50" s="118">
        <f t="shared" si="36"/>
        <v>0</v>
      </c>
      <c r="X50" s="118">
        <f t="shared" si="36"/>
        <v>0</v>
      </c>
      <c r="Z50" s="118">
        <f t="shared" si="35"/>
        <v>0</v>
      </c>
      <c r="AA50" s="118">
        <f t="shared" si="35"/>
        <v>0</v>
      </c>
      <c r="AB50" s="118">
        <f t="shared" si="35"/>
        <v>0</v>
      </c>
      <c r="AC50" s="118">
        <f t="shared" si="35"/>
        <v>0</v>
      </c>
      <c r="AD50" s="118">
        <f t="shared" si="35"/>
        <v>0</v>
      </c>
    </row>
    <row r="52" spans="12:30" x14ac:dyDescent="0.35">
      <c r="L52" s="60" t="s">
        <v>20</v>
      </c>
      <c r="M52" s="130">
        <v>0.05</v>
      </c>
      <c r="N52" s="122" t="e">
        <f>N41/N$16</f>
        <v>#DIV/0!</v>
      </c>
      <c r="O52" s="122" t="e">
        <f t="shared" ref="O52:R52" si="37">O41/O$16</f>
        <v>#DIV/0!</v>
      </c>
      <c r="P52" s="122" t="e">
        <f>P41/P$16</f>
        <v>#DIV/0!</v>
      </c>
      <c r="Q52" s="122" t="e">
        <f t="shared" si="37"/>
        <v>#DIV/0!</v>
      </c>
      <c r="R52" s="122" t="e">
        <f t="shared" si="37"/>
        <v>#DIV/0!</v>
      </c>
      <c r="T52" s="122" t="e">
        <f>T41/T$16</f>
        <v>#DIV/0!</v>
      </c>
      <c r="U52" s="122" t="e">
        <f t="shared" ref="U52:X52" si="38">U41/U$16</f>
        <v>#DIV/0!</v>
      </c>
      <c r="V52" s="122" t="e">
        <f t="shared" si="38"/>
        <v>#DIV/0!</v>
      </c>
      <c r="W52" s="122" t="e">
        <f t="shared" si="38"/>
        <v>#DIV/0!</v>
      </c>
      <c r="X52" s="122" t="e">
        <f t="shared" si="38"/>
        <v>#DIV/0!</v>
      </c>
      <c r="Z52" s="122" t="e">
        <f>Z41/Z$16</f>
        <v>#DIV/0!</v>
      </c>
      <c r="AA52" s="122" t="e">
        <f t="shared" ref="AA52:AD52" si="39">AA41/AA$16</f>
        <v>#DIV/0!</v>
      </c>
      <c r="AB52" s="122" t="e">
        <f t="shared" si="39"/>
        <v>#DIV/0!</v>
      </c>
      <c r="AC52" s="122" t="e">
        <f t="shared" si="39"/>
        <v>#DIV/0!</v>
      </c>
      <c r="AD52" s="122" t="e">
        <f t="shared" si="39"/>
        <v>#DIV/0!</v>
      </c>
    </row>
    <row r="53" spans="12:30" x14ac:dyDescent="0.35">
      <c r="M53" s="130">
        <v>0.1</v>
      </c>
      <c r="N53" s="122" t="e">
        <f t="shared" ref="N53:R61" si="40">N42/N$16</f>
        <v>#DIV/0!</v>
      </c>
      <c r="O53" s="122" t="e">
        <f t="shared" si="40"/>
        <v>#DIV/0!</v>
      </c>
      <c r="P53" s="122" t="e">
        <f t="shared" si="40"/>
        <v>#DIV/0!</v>
      </c>
      <c r="Q53" s="122" t="e">
        <f t="shared" si="40"/>
        <v>#DIV/0!</v>
      </c>
      <c r="R53" s="122" t="e">
        <f t="shared" si="40"/>
        <v>#DIV/0!</v>
      </c>
      <c r="T53" s="122" t="e">
        <f t="shared" ref="T53:X61" si="41">T42/T$16</f>
        <v>#DIV/0!</v>
      </c>
      <c r="U53" s="122" t="e">
        <f t="shared" si="41"/>
        <v>#DIV/0!</v>
      </c>
      <c r="V53" s="122" t="e">
        <f t="shared" si="41"/>
        <v>#DIV/0!</v>
      </c>
      <c r="W53" s="122" t="e">
        <f t="shared" si="41"/>
        <v>#DIV/0!</v>
      </c>
      <c r="X53" s="122" t="e">
        <f t="shared" si="41"/>
        <v>#DIV/0!</v>
      </c>
      <c r="Z53" s="122" t="e">
        <f t="shared" ref="Z53:AD61" si="42">Z42/Z$16</f>
        <v>#DIV/0!</v>
      </c>
      <c r="AA53" s="122" t="e">
        <f t="shared" si="42"/>
        <v>#DIV/0!</v>
      </c>
      <c r="AB53" s="122" t="e">
        <f t="shared" si="42"/>
        <v>#DIV/0!</v>
      </c>
      <c r="AC53" s="122" t="e">
        <f t="shared" si="42"/>
        <v>#DIV/0!</v>
      </c>
      <c r="AD53" s="122" t="e">
        <f t="shared" si="42"/>
        <v>#DIV/0!</v>
      </c>
    </row>
    <row r="54" spans="12:30" x14ac:dyDescent="0.35">
      <c r="M54" s="130">
        <v>0.15</v>
      </c>
      <c r="N54" s="122" t="e">
        <f t="shared" si="40"/>
        <v>#DIV/0!</v>
      </c>
      <c r="O54" s="122" t="e">
        <f t="shared" si="40"/>
        <v>#DIV/0!</v>
      </c>
      <c r="P54" s="122" t="e">
        <f t="shared" si="40"/>
        <v>#DIV/0!</v>
      </c>
      <c r="Q54" s="122" t="e">
        <f t="shared" si="40"/>
        <v>#DIV/0!</v>
      </c>
      <c r="R54" s="122" t="e">
        <f t="shared" si="40"/>
        <v>#DIV/0!</v>
      </c>
      <c r="T54" s="122" t="e">
        <f t="shared" si="41"/>
        <v>#DIV/0!</v>
      </c>
      <c r="U54" s="122" t="e">
        <f t="shared" si="41"/>
        <v>#DIV/0!</v>
      </c>
      <c r="V54" s="122" t="e">
        <f t="shared" si="41"/>
        <v>#DIV/0!</v>
      </c>
      <c r="W54" s="122" t="e">
        <f t="shared" si="41"/>
        <v>#DIV/0!</v>
      </c>
      <c r="X54" s="122" t="e">
        <f t="shared" si="41"/>
        <v>#DIV/0!</v>
      </c>
      <c r="Z54" s="122" t="e">
        <f t="shared" si="42"/>
        <v>#DIV/0!</v>
      </c>
      <c r="AA54" s="122" t="e">
        <f t="shared" si="42"/>
        <v>#DIV/0!</v>
      </c>
      <c r="AB54" s="122" t="e">
        <f t="shared" si="42"/>
        <v>#DIV/0!</v>
      </c>
      <c r="AC54" s="122" t="e">
        <f t="shared" si="42"/>
        <v>#DIV/0!</v>
      </c>
      <c r="AD54" s="122" t="e">
        <f t="shared" si="42"/>
        <v>#DIV/0!</v>
      </c>
    </row>
    <row r="55" spans="12:30" x14ac:dyDescent="0.35">
      <c r="M55" s="130">
        <v>0.2</v>
      </c>
      <c r="N55" s="122" t="e">
        <f t="shared" si="40"/>
        <v>#DIV/0!</v>
      </c>
      <c r="O55" s="122" t="e">
        <f t="shared" si="40"/>
        <v>#DIV/0!</v>
      </c>
      <c r="P55" s="122" t="e">
        <f t="shared" si="40"/>
        <v>#DIV/0!</v>
      </c>
      <c r="Q55" s="122" t="e">
        <f t="shared" si="40"/>
        <v>#DIV/0!</v>
      </c>
      <c r="R55" s="122" t="e">
        <f t="shared" si="40"/>
        <v>#DIV/0!</v>
      </c>
      <c r="T55" s="122" t="e">
        <f t="shared" si="41"/>
        <v>#DIV/0!</v>
      </c>
      <c r="U55" s="122" t="e">
        <f t="shared" si="41"/>
        <v>#DIV/0!</v>
      </c>
      <c r="V55" s="122" t="e">
        <f t="shared" si="41"/>
        <v>#DIV/0!</v>
      </c>
      <c r="W55" s="122" t="e">
        <f t="shared" si="41"/>
        <v>#DIV/0!</v>
      </c>
      <c r="X55" s="122" t="e">
        <f t="shared" si="41"/>
        <v>#DIV/0!</v>
      </c>
      <c r="Z55" s="122" t="e">
        <f t="shared" si="42"/>
        <v>#DIV/0!</v>
      </c>
      <c r="AA55" s="122" t="e">
        <f t="shared" si="42"/>
        <v>#DIV/0!</v>
      </c>
      <c r="AB55" s="122" t="e">
        <f t="shared" si="42"/>
        <v>#DIV/0!</v>
      </c>
      <c r="AC55" s="122" t="e">
        <f t="shared" si="42"/>
        <v>#DIV/0!</v>
      </c>
      <c r="AD55" s="122" t="e">
        <f t="shared" si="42"/>
        <v>#DIV/0!</v>
      </c>
    </row>
    <row r="56" spans="12:30" x14ac:dyDescent="0.35">
      <c r="M56" s="130">
        <v>0.25</v>
      </c>
      <c r="N56" s="122" t="e">
        <f t="shared" si="40"/>
        <v>#DIV/0!</v>
      </c>
      <c r="O56" s="122" t="e">
        <f t="shared" si="40"/>
        <v>#DIV/0!</v>
      </c>
      <c r="P56" s="122" t="e">
        <f t="shared" si="40"/>
        <v>#DIV/0!</v>
      </c>
      <c r="Q56" s="122" t="e">
        <f t="shared" si="40"/>
        <v>#DIV/0!</v>
      </c>
      <c r="R56" s="122" t="e">
        <f t="shared" si="40"/>
        <v>#DIV/0!</v>
      </c>
      <c r="T56" s="122" t="e">
        <f t="shared" si="41"/>
        <v>#DIV/0!</v>
      </c>
      <c r="U56" s="122" t="e">
        <f t="shared" si="41"/>
        <v>#DIV/0!</v>
      </c>
      <c r="V56" s="122" t="e">
        <f t="shared" si="41"/>
        <v>#DIV/0!</v>
      </c>
      <c r="W56" s="122" t="e">
        <f t="shared" si="41"/>
        <v>#DIV/0!</v>
      </c>
      <c r="X56" s="122" t="e">
        <f t="shared" si="41"/>
        <v>#DIV/0!</v>
      </c>
      <c r="Z56" s="122" t="e">
        <f t="shared" si="42"/>
        <v>#DIV/0!</v>
      </c>
      <c r="AA56" s="122" t="e">
        <f t="shared" si="42"/>
        <v>#DIV/0!</v>
      </c>
      <c r="AB56" s="122" t="e">
        <f t="shared" si="42"/>
        <v>#DIV/0!</v>
      </c>
      <c r="AC56" s="122" t="e">
        <f t="shared" si="42"/>
        <v>#DIV/0!</v>
      </c>
      <c r="AD56" s="122" t="e">
        <f t="shared" si="42"/>
        <v>#DIV/0!</v>
      </c>
    </row>
    <row r="57" spans="12:30" x14ac:dyDescent="0.35">
      <c r="M57" s="130">
        <v>0.3</v>
      </c>
      <c r="N57" s="122" t="e">
        <f t="shared" si="40"/>
        <v>#DIV/0!</v>
      </c>
      <c r="O57" s="122" t="e">
        <f t="shared" si="40"/>
        <v>#DIV/0!</v>
      </c>
      <c r="P57" s="122" t="e">
        <f>P46/P$16</f>
        <v>#DIV/0!</v>
      </c>
      <c r="Q57" s="122" t="e">
        <f t="shared" si="40"/>
        <v>#DIV/0!</v>
      </c>
      <c r="R57" s="122" t="e">
        <f t="shared" si="40"/>
        <v>#DIV/0!</v>
      </c>
      <c r="T57" s="122" t="e">
        <f t="shared" si="41"/>
        <v>#DIV/0!</v>
      </c>
      <c r="U57" s="122" t="e">
        <f t="shared" si="41"/>
        <v>#DIV/0!</v>
      </c>
      <c r="V57" s="122" t="e">
        <f t="shared" si="41"/>
        <v>#DIV/0!</v>
      </c>
      <c r="W57" s="122" t="e">
        <f t="shared" si="41"/>
        <v>#DIV/0!</v>
      </c>
      <c r="X57" s="122" t="e">
        <f t="shared" si="41"/>
        <v>#DIV/0!</v>
      </c>
      <c r="Z57" s="122" t="e">
        <f t="shared" si="42"/>
        <v>#DIV/0!</v>
      </c>
      <c r="AA57" s="122" t="e">
        <f t="shared" si="42"/>
        <v>#DIV/0!</v>
      </c>
      <c r="AB57" s="122" t="e">
        <f t="shared" si="42"/>
        <v>#DIV/0!</v>
      </c>
      <c r="AC57" s="122" t="e">
        <f t="shared" si="42"/>
        <v>#DIV/0!</v>
      </c>
      <c r="AD57" s="122" t="e">
        <f t="shared" si="42"/>
        <v>#DIV/0!</v>
      </c>
    </row>
    <row r="58" spans="12:30" x14ac:dyDescent="0.35">
      <c r="M58" s="130">
        <v>0.35</v>
      </c>
      <c r="N58" s="122" t="e">
        <f t="shared" si="40"/>
        <v>#DIV/0!</v>
      </c>
      <c r="O58" s="122" t="e">
        <f t="shared" si="40"/>
        <v>#DIV/0!</v>
      </c>
      <c r="P58" s="122" t="e">
        <f t="shared" si="40"/>
        <v>#DIV/0!</v>
      </c>
      <c r="Q58" s="122" t="e">
        <f t="shared" si="40"/>
        <v>#DIV/0!</v>
      </c>
      <c r="R58" s="122" t="e">
        <f t="shared" si="40"/>
        <v>#DIV/0!</v>
      </c>
      <c r="T58" s="122" t="e">
        <f t="shared" si="41"/>
        <v>#DIV/0!</v>
      </c>
      <c r="U58" s="122" t="e">
        <f t="shared" si="41"/>
        <v>#DIV/0!</v>
      </c>
      <c r="V58" s="122" t="e">
        <f t="shared" si="41"/>
        <v>#DIV/0!</v>
      </c>
      <c r="W58" s="122" t="e">
        <f t="shared" si="41"/>
        <v>#DIV/0!</v>
      </c>
      <c r="X58" s="122" t="e">
        <f t="shared" si="41"/>
        <v>#DIV/0!</v>
      </c>
      <c r="Z58" s="122" t="e">
        <f t="shared" si="42"/>
        <v>#DIV/0!</v>
      </c>
      <c r="AA58" s="122" t="e">
        <f t="shared" si="42"/>
        <v>#DIV/0!</v>
      </c>
      <c r="AB58" s="122" t="e">
        <f t="shared" si="42"/>
        <v>#DIV/0!</v>
      </c>
      <c r="AC58" s="122" t="e">
        <f t="shared" si="42"/>
        <v>#DIV/0!</v>
      </c>
      <c r="AD58" s="122" t="e">
        <f t="shared" si="42"/>
        <v>#DIV/0!</v>
      </c>
    </row>
    <row r="59" spans="12:30" x14ac:dyDescent="0.35">
      <c r="M59" s="130">
        <v>0.4</v>
      </c>
      <c r="N59" s="122" t="e">
        <f t="shared" si="40"/>
        <v>#DIV/0!</v>
      </c>
      <c r="O59" s="122" t="e">
        <f t="shared" si="40"/>
        <v>#DIV/0!</v>
      </c>
      <c r="P59" s="122" t="e">
        <f t="shared" si="40"/>
        <v>#DIV/0!</v>
      </c>
      <c r="Q59" s="122" t="e">
        <f t="shared" si="40"/>
        <v>#DIV/0!</v>
      </c>
      <c r="R59" s="122" t="e">
        <f t="shared" si="40"/>
        <v>#DIV/0!</v>
      </c>
      <c r="T59" s="122" t="e">
        <f t="shared" si="41"/>
        <v>#DIV/0!</v>
      </c>
      <c r="U59" s="122" t="e">
        <f t="shared" si="41"/>
        <v>#DIV/0!</v>
      </c>
      <c r="V59" s="122" t="e">
        <f t="shared" si="41"/>
        <v>#DIV/0!</v>
      </c>
      <c r="W59" s="122" t="e">
        <f t="shared" si="41"/>
        <v>#DIV/0!</v>
      </c>
      <c r="X59" s="122" t="e">
        <f t="shared" si="41"/>
        <v>#DIV/0!</v>
      </c>
      <c r="Z59" s="122" t="e">
        <f t="shared" si="42"/>
        <v>#DIV/0!</v>
      </c>
      <c r="AA59" s="122" t="e">
        <f t="shared" si="42"/>
        <v>#DIV/0!</v>
      </c>
      <c r="AB59" s="122" t="e">
        <f t="shared" si="42"/>
        <v>#DIV/0!</v>
      </c>
      <c r="AC59" s="122" t="e">
        <f t="shared" si="42"/>
        <v>#DIV/0!</v>
      </c>
      <c r="AD59" s="122" t="e">
        <f t="shared" si="42"/>
        <v>#DIV/0!</v>
      </c>
    </row>
    <row r="60" spans="12:30" x14ac:dyDescent="0.35">
      <c r="M60" s="130">
        <v>0.45</v>
      </c>
      <c r="N60" s="122" t="e">
        <f t="shared" si="40"/>
        <v>#DIV/0!</v>
      </c>
      <c r="O60" s="122" t="e">
        <f t="shared" si="40"/>
        <v>#DIV/0!</v>
      </c>
      <c r="P60" s="122" t="e">
        <f t="shared" si="40"/>
        <v>#DIV/0!</v>
      </c>
      <c r="Q60" s="122" t="e">
        <f t="shared" si="40"/>
        <v>#DIV/0!</v>
      </c>
      <c r="R60" s="122" t="e">
        <f t="shared" si="40"/>
        <v>#DIV/0!</v>
      </c>
      <c r="T60" s="122" t="e">
        <f t="shared" si="41"/>
        <v>#DIV/0!</v>
      </c>
      <c r="U60" s="122" t="e">
        <f t="shared" si="41"/>
        <v>#DIV/0!</v>
      </c>
      <c r="V60" s="122" t="e">
        <f t="shared" si="41"/>
        <v>#DIV/0!</v>
      </c>
      <c r="W60" s="122" t="e">
        <f t="shared" si="41"/>
        <v>#DIV/0!</v>
      </c>
      <c r="X60" s="122" t="e">
        <f t="shared" si="41"/>
        <v>#DIV/0!</v>
      </c>
      <c r="Z60" s="122" t="e">
        <f t="shared" si="42"/>
        <v>#DIV/0!</v>
      </c>
      <c r="AA60" s="122" t="e">
        <f t="shared" si="42"/>
        <v>#DIV/0!</v>
      </c>
      <c r="AB60" s="122" t="e">
        <f t="shared" si="42"/>
        <v>#DIV/0!</v>
      </c>
      <c r="AC60" s="122" t="e">
        <f t="shared" si="42"/>
        <v>#DIV/0!</v>
      </c>
      <c r="AD60" s="122" t="e">
        <f t="shared" si="42"/>
        <v>#DIV/0!</v>
      </c>
    </row>
    <row r="61" spans="12:30" x14ac:dyDescent="0.35">
      <c r="M61" s="130">
        <v>0.5</v>
      </c>
      <c r="N61" s="122" t="e">
        <f t="shared" si="40"/>
        <v>#DIV/0!</v>
      </c>
      <c r="O61" s="122" t="e">
        <f t="shared" si="40"/>
        <v>#DIV/0!</v>
      </c>
      <c r="P61" s="122" t="e">
        <f t="shared" si="40"/>
        <v>#DIV/0!</v>
      </c>
      <c r="Q61" s="122" t="e">
        <f t="shared" si="40"/>
        <v>#DIV/0!</v>
      </c>
      <c r="R61" s="122" t="e">
        <f t="shared" si="40"/>
        <v>#DIV/0!</v>
      </c>
      <c r="T61" s="122" t="e">
        <f t="shared" si="41"/>
        <v>#DIV/0!</v>
      </c>
      <c r="U61" s="122" t="e">
        <f t="shared" si="41"/>
        <v>#DIV/0!</v>
      </c>
      <c r="V61" s="122" t="e">
        <f t="shared" si="41"/>
        <v>#DIV/0!</v>
      </c>
      <c r="W61" s="122" t="e">
        <f t="shared" si="41"/>
        <v>#DIV/0!</v>
      </c>
      <c r="X61" s="122" t="e">
        <f t="shared" si="41"/>
        <v>#DIV/0!</v>
      </c>
      <c r="Z61" s="122" t="e">
        <f t="shared" si="42"/>
        <v>#DIV/0!</v>
      </c>
      <c r="AA61" s="122" t="e">
        <f t="shared" si="42"/>
        <v>#DIV/0!</v>
      </c>
      <c r="AB61" s="122" t="e">
        <f t="shared" si="42"/>
        <v>#DIV/0!</v>
      </c>
      <c r="AC61" s="122" t="e">
        <f t="shared" si="42"/>
        <v>#DIV/0!</v>
      </c>
      <c r="AD61" s="122" t="e">
        <f t="shared" si="42"/>
        <v>#DIV/0!</v>
      </c>
    </row>
  </sheetData>
  <sheetProtection algorithmName="SHA-512" hashValue="CdY5lJcgU7RoueMeTL07SC1OZGzxLQ4Kv8KozZGsB97C00rzNCTAinaLGTV19+O74MKl4I+o4KsZ8dbczPng6A==" saltValue="wLci7gxDyaU9aEA0OWBMlw==" spinCount="100000" sheet="1" objects="1" scenarios="1"/>
  <hyperlinks>
    <hyperlink ref="E30" location="'Results&amp;ScenariosDRT3'!A1" display="Results&amp;ScenariosDRT3" xr:uid="{10F7146D-337F-4203-A5A4-198DE76CB365}"/>
  </hyperlinks>
  <pageMargins left="0.7" right="0.7" top="0.75" bottom="0.75" header="0.3" footer="0.3"/>
  <ignoredErrors>
    <ignoredError sqref="E15 E5" unlocked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8CFB08-62CA-4911-898E-A4DDB4D5CA2B}">
  <dimension ref="B2:AD61"/>
  <sheetViews>
    <sheetView zoomScale="70" zoomScaleNormal="70" workbookViewId="0">
      <selection activeCell="D26" sqref="D26"/>
    </sheetView>
  </sheetViews>
  <sheetFormatPr defaultColWidth="8.7265625" defaultRowHeight="14.5" x14ac:dyDescent="0.35"/>
  <cols>
    <col min="1" max="1" width="8.54296875" style="60" customWidth="1"/>
    <col min="2" max="2" width="64" style="60" customWidth="1"/>
    <col min="3" max="3" width="11.453125" style="60" customWidth="1"/>
    <col min="4" max="4" width="14.453125" style="60" customWidth="1"/>
    <col min="5" max="5" width="72.81640625" style="60" bestFit="1" customWidth="1"/>
    <col min="6" max="6" width="11" style="60" customWidth="1"/>
    <col min="7" max="12" width="8.7265625" style="60"/>
    <col min="13" max="13" width="27.1796875" style="118" hidden="1" customWidth="1"/>
    <col min="14" max="14" width="14.1796875" style="118" hidden="1" customWidth="1"/>
    <col min="15" max="15" width="15.453125" style="118" hidden="1" customWidth="1"/>
    <col min="16" max="18" width="11.54296875" style="118" hidden="1" customWidth="1"/>
    <col min="19" max="19" width="8.7265625" style="118" hidden="1" customWidth="1"/>
    <col min="20" max="20" width="14.1796875" style="118" hidden="1" customWidth="1"/>
    <col min="21" max="21" width="15.453125" style="118" hidden="1" customWidth="1"/>
    <col min="22" max="24" width="11.54296875" style="118" hidden="1" customWidth="1"/>
    <col min="25" max="25" width="8.7265625" style="118" hidden="1" customWidth="1"/>
    <col min="26" max="26" width="14.1796875" style="118" hidden="1" customWidth="1"/>
    <col min="27" max="27" width="15.453125" style="118" hidden="1" customWidth="1"/>
    <col min="28" max="30" width="11.54296875" style="118" hidden="1" customWidth="1"/>
    <col min="31" max="16384" width="8.7265625" style="60"/>
  </cols>
  <sheetData>
    <row r="2" spans="2:30" x14ac:dyDescent="0.35">
      <c r="B2" s="158" t="s">
        <v>154</v>
      </c>
      <c r="C2" s="17"/>
      <c r="D2" s="17"/>
      <c r="E2" s="42" t="s">
        <v>73</v>
      </c>
      <c r="F2" s="42"/>
      <c r="G2" s="18"/>
      <c r="H2" s="18"/>
      <c r="I2" s="18"/>
      <c r="N2" s="118" t="s">
        <v>43</v>
      </c>
      <c r="T2" s="118" t="s">
        <v>66</v>
      </c>
      <c r="Z2" s="118" t="s">
        <v>67</v>
      </c>
    </row>
    <row r="3" spans="2:30" x14ac:dyDescent="0.35">
      <c r="N3" s="118" t="s">
        <v>40</v>
      </c>
      <c r="O3" s="118" t="s">
        <v>39</v>
      </c>
      <c r="P3" s="118" t="s">
        <v>45</v>
      </c>
      <c r="Q3" s="118" t="s">
        <v>46</v>
      </c>
      <c r="R3" s="118" t="s">
        <v>47</v>
      </c>
      <c r="T3" s="118" t="s">
        <v>40</v>
      </c>
      <c r="U3" s="118" t="s">
        <v>39</v>
      </c>
      <c r="V3" s="118" t="s">
        <v>45</v>
      </c>
      <c r="W3" s="118" t="s">
        <v>46</v>
      </c>
      <c r="X3" s="118" t="s">
        <v>47</v>
      </c>
      <c r="Z3" s="118" t="s">
        <v>40</v>
      </c>
      <c r="AA3" s="118" t="s">
        <v>39</v>
      </c>
      <c r="AB3" s="118" t="s">
        <v>45</v>
      </c>
      <c r="AC3" s="118" t="s">
        <v>46</v>
      </c>
      <c r="AD3" s="118" t="s">
        <v>47</v>
      </c>
    </row>
    <row r="4" spans="2:30" x14ac:dyDescent="0.35">
      <c r="B4" s="61" t="s">
        <v>30</v>
      </c>
    </row>
    <row r="5" spans="2:30" x14ac:dyDescent="0.35">
      <c r="B5" s="19" t="s">
        <v>9</v>
      </c>
      <c r="C5" s="19" t="s">
        <v>10</v>
      </c>
      <c r="D5" s="54"/>
      <c r="E5" s="95" t="str">
        <f>IF(Start!D5="Urban",lists!D5,IF(Start!D5="Suburban",lists!D6,IF(Start!D5="Rural",lists!D7,)))</f>
        <v>Suggestion for Rural: 10 km</v>
      </c>
      <c r="M5" s="118" t="str">
        <f>B5</f>
        <v>Average distance per passenger</v>
      </c>
      <c r="N5" s="137">
        <f>$D5/(1+'Scenarios Parameters'!G5)</f>
        <v>0</v>
      </c>
      <c r="O5" s="138">
        <f>$N5*(1+'Scenarios Parameters'!D5)</f>
        <v>0</v>
      </c>
      <c r="P5" s="138">
        <f>$N5*(1+'Scenarios Parameters'!E5)</f>
        <v>0</v>
      </c>
      <c r="Q5" s="138">
        <f>$N5*(1+'Scenarios Parameters'!F5)</f>
        <v>0</v>
      </c>
      <c r="R5" s="118">
        <f>$D5</f>
        <v>0</v>
      </c>
      <c r="T5" s="137">
        <f>$D5/(1+'Scenarios Parameters'!M5)</f>
        <v>0</v>
      </c>
      <c r="U5" s="138">
        <f>$T5*(1+'Scenarios Parameters'!J5)</f>
        <v>0</v>
      </c>
      <c r="V5" s="138">
        <f>$T5*(1+'Scenarios Parameters'!K5)</f>
        <v>0</v>
      </c>
      <c r="W5" s="138">
        <f>$T5*(1+'Scenarios Parameters'!L5)</f>
        <v>0</v>
      </c>
      <c r="X5" s="118">
        <f>$D5</f>
        <v>0</v>
      </c>
      <c r="Z5" s="137">
        <f>$D5/(1+'Scenarios Parameters'!S5)</f>
        <v>0</v>
      </c>
      <c r="AA5" s="138">
        <f>$Z5*(1+'Scenarios Parameters'!P5)</f>
        <v>0</v>
      </c>
      <c r="AB5" s="138">
        <f>$Z5*(1+'Scenarios Parameters'!Q5)</f>
        <v>0</v>
      </c>
      <c r="AC5" s="138">
        <f>$Z5*(1+'Scenarios Parameters'!R5)</f>
        <v>0</v>
      </c>
      <c r="AD5" s="120">
        <f>$Z5*(1+'Scenarios Parameters'!S5)</f>
        <v>0</v>
      </c>
    </row>
    <row r="6" spans="2:30" x14ac:dyDescent="0.35">
      <c r="B6" s="19" t="s">
        <v>11</v>
      </c>
      <c r="C6" s="19" t="s">
        <v>12</v>
      </c>
      <c r="D6" s="54"/>
      <c r="E6" s="95" t="s">
        <v>175</v>
      </c>
      <c r="M6" s="118" t="str">
        <f t="shared" ref="M6:M26" si="0">B6</f>
        <v>Average time per trip</v>
      </c>
      <c r="N6" s="137">
        <f>$D6/(1+'Scenarios Parameters'!G6)</f>
        <v>0</v>
      </c>
      <c r="O6" s="138">
        <f>$N6*(1+'Scenarios Parameters'!D6)</f>
        <v>0</v>
      </c>
      <c r="P6" s="138">
        <f>$N6*(1+'Scenarios Parameters'!E6)</f>
        <v>0</v>
      </c>
      <c r="Q6" s="138">
        <f>$N6*(1+'Scenarios Parameters'!F6)</f>
        <v>0</v>
      </c>
      <c r="R6" s="118">
        <f t="shared" ref="R6:R13" si="1">$D6</f>
        <v>0</v>
      </c>
      <c r="T6" s="137">
        <f>$D6/(1+'Scenarios Parameters'!M6)</f>
        <v>0</v>
      </c>
      <c r="U6" s="138">
        <f>$T6*(1+'Scenarios Parameters'!J6)</f>
        <v>0</v>
      </c>
      <c r="V6" s="138">
        <f>$T6*(1+'Scenarios Parameters'!K6)</f>
        <v>0</v>
      </c>
      <c r="W6" s="138">
        <f>$T6*(1+'Scenarios Parameters'!L6)</f>
        <v>0</v>
      </c>
      <c r="X6" s="118">
        <f t="shared" ref="X6:X13" si="2">$D6</f>
        <v>0</v>
      </c>
      <c r="Z6" s="137">
        <f>$D6/(1+'Scenarios Parameters'!S6)</f>
        <v>0</v>
      </c>
      <c r="AA6" s="138">
        <f>$Z6*(1+'Scenarios Parameters'!P6)</f>
        <v>0</v>
      </c>
      <c r="AB6" s="138">
        <f>$Z6*(1+'Scenarios Parameters'!Q6)</f>
        <v>0</v>
      </c>
      <c r="AC6" s="138">
        <f>$Z6*(1+'Scenarios Parameters'!R6)</f>
        <v>0</v>
      </c>
      <c r="AD6" s="120">
        <f>$Z6*(1+'Scenarios Parameters'!S6)</f>
        <v>0</v>
      </c>
    </row>
    <row r="7" spans="2:30" x14ac:dyDescent="0.35">
      <c r="B7" s="19" t="s">
        <v>8</v>
      </c>
      <c r="C7" s="19" t="s">
        <v>32</v>
      </c>
      <c r="D7" s="21">
        <f>Start!D13*D5</f>
        <v>0</v>
      </c>
      <c r="E7" s="95" t="s">
        <v>176</v>
      </c>
      <c r="M7" s="118" t="str">
        <f t="shared" si="0"/>
        <v>P*Km per month</v>
      </c>
      <c r="N7" s="137">
        <f>$D7/(1+'Scenarios Parameters'!G7)</f>
        <v>0</v>
      </c>
      <c r="O7" s="138">
        <f>$N7*(1+'Scenarios Parameters'!D7)</f>
        <v>0</v>
      </c>
      <c r="P7" s="138">
        <f>$N7*(1+'Scenarios Parameters'!E7)</f>
        <v>0</v>
      </c>
      <c r="Q7" s="138">
        <f>$N7*(1+'Scenarios Parameters'!F7)</f>
        <v>0</v>
      </c>
      <c r="R7" s="118">
        <f t="shared" si="1"/>
        <v>0</v>
      </c>
      <c r="T7" s="137">
        <f>$D7/(1+'Scenarios Parameters'!M7)</f>
        <v>0</v>
      </c>
      <c r="U7" s="138">
        <f>$T7*(1+'Scenarios Parameters'!J7)</f>
        <v>0</v>
      </c>
      <c r="V7" s="138">
        <f>$T7*(1+'Scenarios Parameters'!K7)</f>
        <v>0</v>
      </c>
      <c r="W7" s="138">
        <f>$T7*(1+'Scenarios Parameters'!L7)</f>
        <v>0</v>
      </c>
      <c r="X7" s="118">
        <f t="shared" si="2"/>
        <v>0</v>
      </c>
      <c r="Z7" s="137">
        <f>$D7/(1+'Scenarios Parameters'!S7)</f>
        <v>0</v>
      </c>
      <c r="AA7" s="138">
        <f>$Z7*(1+'Scenarios Parameters'!P7)</f>
        <v>0</v>
      </c>
      <c r="AB7" s="138">
        <f>$Z7*(1+'Scenarios Parameters'!Q7)</f>
        <v>0</v>
      </c>
      <c r="AC7" s="138">
        <f>$Z7*(1+'Scenarios Parameters'!R7)</f>
        <v>0</v>
      </c>
      <c r="AD7" s="120">
        <f>$Z7*(1+'Scenarios Parameters'!S7)</f>
        <v>0</v>
      </c>
    </row>
    <row r="8" spans="2:30" x14ac:dyDescent="0.35">
      <c r="B8" s="19" t="s">
        <v>34</v>
      </c>
      <c r="C8" s="19" t="s">
        <v>37</v>
      </c>
      <c r="D8" s="21">
        <f>D6*Start!D13/60</f>
        <v>0</v>
      </c>
      <c r="E8" s="95" t="s">
        <v>177</v>
      </c>
      <c r="M8" s="118" t="str">
        <f t="shared" si="0"/>
        <v>P*hrs per month</v>
      </c>
      <c r="N8" s="137">
        <f>$D8/(1+'Scenarios Parameters'!G8)</f>
        <v>0</v>
      </c>
      <c r="O8" s="138">
        <f>$N8*(1+'Scenarios Parameters'!D8)</f>
        <v>0</v>
      </c>
      <c r="P8" s="138">
        <f>$N8*(1+'Scenarios Parameters'!E8)</f>
        <v>0</v>
      </c>
      <c r="Q8" s="138">
        <f>$N8*(1+'Scenarios Parameters'!F8)</f>
        <v>0</v>
      </c>
      <c r="R8" s="118">
        <f t="shared" si="1"/>
        <v>0</v>
      </c>
      <c r="T8" s="137">
        <f>$D8/(1+'Scenarios Parameters'!M8)</f>
        <v>0</v>
      </c>
      <c r="U8" s="138">
        <f>$T8*(1+'Scenarios Parameters'!J8)</f>
        <v>0</v>
      </c>
      <c r="V8" s="138">
        <f>$T8*(1+'Scenarios Parameters'!K8)</f>
        <v>0</v>
      </c>
      <c r="W8" s="138">
        <f>$T8*(1+'Scenarios Parameters'!L8)</f>
        <v>0</v>
      </c>
      <c r="X8" s="118">
        <f t="shared" si="2"/>
        <v>0</v>
      </c>
      <c r="Z8" s="137">
        <f>$D8/(1+'Scenarios Parameters'!S8)</f>
        <v>0</v>
      </c>
      <c r="AA8" s="138">
        <f>$Z8*(1+'Scenarios Parameters'!P8)</f>
        <v>0</v>
      </c>
      <c r="AB8" s="138">
        <f>$Z8*(1+'Scenarios Parameters'!Q8)</f>
        <v>0</v>
      </c>
      <c r="AC8" s="138">
        <f>$Z8*(1+'Scenarios Parameters'!R8)</f>
        <v>0</v>
      </c>
      <c r="AD8" s="120">
        <f>$Z8*(1+'Scenarios Parameters'!S8)</f>
        <v>0</v>
      </c>
    </row>
    <row r="9" spans="2:30" x14ac:dyDescent="0.35">
      <c r="E9" s="95"/>
      <c r="N9" s="137"/>
    </row>
    <row r="10" spans="2:30" x14ac:dyDescent="0.35">
      <c r="B10" s="61" t="s">
        <v>72</v>
      </c>
      <c r="E10" s="95"/>
      <c r="M10" s="118" t="str">
        <f t="shared" si="0"/>
        <v>Service design</v>
      </c>
      <c r="N10" s="137"/>
    </row>
    <row r="11" spans="2:30" x14ac:dyDescent="0.35">
      <c r="B11" s="19" t="s">
        <v>21</v>
      </c>
      <c r="C11" s="19" t="s">
        <v>10</v>
      </c>
      <c r="D11" s="54"/>
      <c r="E11" s="95" t="s">
        <v>146</v>
      </c>
      <c r="M11" s="118" t="str">
        <f t="shared" si="0"/>
        <v>Length of the line/network</v>
      </c>
      <c r="N11" s="137">
        <f>$D11/(1+'Scenarios Parameters'!G11)</f>
        <v>0</v>
      </c>
      <c r="O11" s="138">
        <f>$N11*(1+'Scenarios Parameters'!D11)</f>
        <v>0</v>
      </c>
      <c r="P11" s="138">
        <f>$N11*(1+'Scenarios Parameters'!E11)</f>
        <v>0</v>
      </c>
      <c r="Q11" s="138">
        <f>$N11*(1+'Scenarios Parameters'!F11)</f>
        <v>0</v>
      </c>
      <c r="R11" s="118">
        <f t="shared" si="1"/>
        <v>0</v>
      </c>
      <c r="T11" s="137">
        <f>$D11/(1+'Scenarios Parameters'!M11)</f>
        <v>0</v>
      </c>
      <c r="U11" s="138">
        <f>$T11*(1+'Scenarios Parameters'!J11)</f>
        <v>0</v>
      </c>
      <c r="V11" s="138">
        <f>$T11*(1+'Scenarios Parameters'!K11)</f>
        <v>0</v>
      </c>
      <c r="W11" s="138">
        <f>$T11*(1+'Scenarios Parameters'!L11)</f>
        <v>0</v>
      </c>
      <c r="X11" s="118">
        <f t="shared" si="2"/>
        <v>0</v>
      </c>
      <c r="Z11" s="137">
        <f>$D11/(1+'Scenarios Parameters'!S11)</f>
        <v>0</v>
      </c>
      <c r="AA11" s="138">
        <f>$Z11*(1+'Scenarios Parameters'!P11)</f>
        <v>0</v>
      </c>
      <c r="AB11" s="138">
        <f>$Z11*(1+'Scenarios Parameters'!Q11)</f>
        <v>0</v>
      </c>
      <c r="AC11" s="138">
        <f>$Z11*(1+'Scenarios Parameters'!R11)</f>
        <v>0</v>
      </c>
      <c r="AD11" s="120">
        <f>$Z11*(1+'Scenarios Parameters'!S11)</f>
        <v>0</v>
      </c>
    </row>
    <row r="12" spans="2:30" x14ac:dyDescent="0.35">
      <c r="B12" s="19" t="s">
        <v>17</v>
      </c>
      <c r="C12" s="19" t="s">
        <v>19</v>
      </c>
      <c r="D12" s="54"/>
      <c r="E12" s="95" t="s">
        <v>181</v>
      </c>
      <c r="M12" s="118" t="str">
        <f t="shared" si="0"/>
        <v>Hrs of operation per day</v>
      </c>
      <c r="N12" s="137">
        <f>$D12/(1+'Scenarios Parameters'!G12)</f>
        <v>0</v>
      </c>
      <c r="O12" s="138">
        <f>$N12*(1+'Scenarios Parameters'!D12)</f>
        <v>0</v>
      </c>
      <c r="P12" s="138">
        <f>$N12*(1+'Scenarios Parameters'!E12)</f>
        <v>0</v>
      </c>
      <c r="Q12" s="138">
        <f>$N12*(1+'Scenarios Parameters'!F12)</f>
        <v>0</v>
      </c>
      <c r="R12" s="118">
        <f t="shared" si="1"/>
        <v>0</v>
      </c>
      <c r="T12" s="137">
        <f>$D12/(1+'Scenarios Parameters'!M12)</f>
        <v>0</v>
      </c>
      <c r="U12" s="138">
        <f>$T12*(1+'Scenarios Parameters'!J12)</f>
        <v>0</v>
      </c>
      <c r="V12" s="138">
        <f>$T12*(1+'Scenarios Parameters'!K12)</f>
        <v>0</v>
      </c>
      <c r="W12" s="138">
        <f>$T12*(1+'Scenarios Parameters'!L12)</f>
        <v>0</v>
      </c>
      <c r="X12" s="118">
        <f t="shared" si="2"/>
        <v>0</v>
      </c>
      <c r="Z12" s="137">
        <f>$D12/(1+'Scenarios Parameters'!S12)</f>
        <v>0</v>
      </c>
      <c r="AA12" s="138">
        <f>$Z12*(1+'Scenarios Parameters'!P12)</f>
        <v>0</v>
      </c>
      <c r="AB12" s="138">
        <f>$Z12*(1+'Scenarios Parameters'!Q12)</f>
        <v>0</v>
      </c>
      <c r="AC12" s="138">
        <f>$Z12*(1+'Scenarios Parameters'!R12)</f>
        <v>0</v>
      </c>
      <c r="AD12" s="120">
        <f>$Z12*(1+'Scenarios Parameters'!S12)</f>
        <v>0</v>
      </c>
    </row>
    <row r="13" spans="2:30" x14ac:dyDescent="0.35">
      <c r="B13" s="19" t="s">
        <v>15</v>
      </c>
      <c r="C13" s="19" t="s">
        <v>16</v>
      </c>
      <c r="D13" s="54"/>
      <c r="E13" s="95" t="s">
        <v>180</v>
      </c>
      <c r="M13" s="118" t="str">
        <f t="shared" si="0"/>
        <v>N. of trips per day</v>
      </c>
      <c r="N13" s="137">
        <f>ROUND($D13/(1+'Scenarios Parameters'!G13),0)</f>
        <v>0</v>
      </c>
      <c r="O13" s="138">
        <f>ROUND($N13*(1+'Scenarios Parameters'!D13),0)</f>
        <v>0</v>
      </c>
      <c r="P13" s="138">
        <f>ROUND($N13*(1+'Scenarios Parameters'!E13),0)</f>
        <v>0</v>
      </c>
      <c r="Q13" s="138">
        <f>ROUND($N13*(1+'Scenarios Parameters'!F13),0)</f>
        <v>0</v>
      </c>
      <c r="R13" s="118">
        <f t="shared" si="1"/>
        <v>0</v>
      </c>
      <c r="T13" s="137">
        <f>ROUND($D13/(1+'Scenarios Parameters'!M13),0)</f>
        <v>0</v>
      </c>
      <c r="U13" s="138">
        <f>ROUND($T13*(1+'Scenarios Parameters'!J13),0)</f>
        <v>0</v>
      </c>
      <c r="V13" s="138">
        <f>ROUND($T13*(1+'Scenarios Parameters'!K13),0)</f>
        <v>0</v>
      </c>
      <c r="W13" s="138">
        <f>ROUND($T13*(1+'Scenarios Parameters'!L13),0)</f>
        <v>0</v>
      </c>
      <c r="X13" s="118">
        <f t="shared" si="2"/>
        <v>0</v>
      </c>
      <c r="Z13" s="137">
        <f>ROUND($D13/(1+'Scenarios Parameters'!S13),0)</f>
        <v>0</v>
      </c>
      <c r="AA13" s="138">
        <f>ROUND($Z13*(1+'Scenarios Parameters'!P13),0)</f>
        <v>0</v>
      </c>
      <c r="AB13" s="138">
        <f>ROUND($Z13*(1+'Scenarios Parameters'!Q13),0)</f>
        <v>0</v>
      </c>
      <c r="AC13" s="138">
        <f>ROUND($Z13*(1+'Scenarios Parameters'!R13),0)</f>
        <v>0</v>
      </c>
      <c r="AD13" s="120">
        <f>ROUND($Z13*(1+'Scenarios Parameters'!S13),0)</f>
        <v>0</v>
      </c>
    </row>
    <row r="14" spans="2:30" x14ac:dyDescent="0.35">
      <c r="B14" s="19" t="s">
        <v>22</v>
      </c>
      <c r="C14" s="19" t="s">
        <v>16</v>
      </c>
      <c r="D14" s="54"/>
      <c r="E14" s="95" t="s">
        <v>179</v>
      </c>
      <c r="M14" s="118" t="str">
        <f t="shared" si="0"/>
        <v>N of vehicles</v>
      </c>
      <c r="N14" s="118">
        <f>D14</f>
        <v>0</v>
      </c>
      <c r="O14" s="118">
        <f>N14</f>
        <v>0</v>
      </c>
      <c r="P14" s="118">
        <f t="shared" ref="P14:R14" si="3">O14</f>
        <v>0</v>
      </c>
      <c r="Q14" s="118">
        <f t="shared" si="3"/>
        <v>0</v>
      </c>
      <c r="R14" s="118">
        <f t="shared" si="3"/>
        <v>0</v>
      </c>
      <c r="T14" s="118">
        <f>R14</f>
        <v>0</v>
      </c>
      <c r="U14" s="118">
        <f>T14</f>
        <v>0</v>
      </c>
      <c r="V14" s="118">
        <f t="shared" ref="V14:X14" si="4">U14</f>
        <v>0</v>
      </c>
      <c r="W14" s="118">
        <f t="shared" si="4"/>
        <v>0</v>
      </c>
      <c r="X14" s="118">
        <f t="shared" si="4"/>
        <v>0</v>
      </c>
      <c r="Z14" s="118">
        <f>X14</f>
        <v>0</v>
      </c>
      <c r="AA14" s="118">
        <f>Z14</f>
        <v>0</v>
      </c>
      <c r="AB14" s="118">
        <f t="shared" ref="AB14:AD14" si="5">AA14</f>
        <v>0</v>
      </c>
      <c r="AC14" s="118">
        <f t="shared" si="5"/>
        <v>0</v>
      </c>
      <c r="AD14" s="118">
        <f t="shared" si="5"/>
        <v>0</v>
      </c>
    </row>
    <row r="15" spans="2:30" x14ac:dyDescent="0.35">
      <c r="B15" s="19" t="s">
        <v>13</v>
      </c>
      <c r="C15" s="19" t="s">
        <v>14</v>
      </c>
      <c r="D15" s="54"/>
      <c r="E15" s="98" t="str">
        <f>IF(Start!D5="Urban",lists!F5,IF(Start!D5="Suburban",lists!F6,IF(Start!D5="Rural",lists!F7,)))</f>
        <v>Suggestion for Rural: 30 km/h</v>
      </c>
      <c r="F15" s="63"/>
      <c r="M15" s="118" t="str">
        <f t="shared" si="0"/>
        <v>Average commercial speed</v>
      </c>
      <c r="N15" s="118">
        <f>D15</f>
        <v>0</v>
      </c>
      <c r="O15" s="118">
        <f>N15</f>
        <v>0</v>
      </c>
      <c r="P15" s="118">
        <f t="shared" ref="P15:R15" si="6">O15</f>
        <v>0</v>
      </c>
      <c r="Q15" s="118">
        <f t="shared" si="6"/>
        <v>0</v>
      </c>
      <c r="R15" s="118">
        <f t="shared" si="6"/>
        <v>0</v>
      </c>
      <c r="T15" s="118">
        <f>R15</f>
        <v>0</v>
      </c>
      <c r="U15" s="118">
        <f>T15</f>
        <v>0</v>
      </c>
      <c r="V15" s="118">
        <f t="shared" ref="V15:X15" si="7">U15</f>
        <v>0</v>
      </c>
      <c r="W15" s="118">
        <f t="shared" si="7"/>
        <v>0</v>
      </c>
      <c r="X15" s="118">
        <f t="shared" si="7"/>
        <v>0</v>
      </c>
      <c r="Z15" s="118">
        <f>X15</f>
        <v>0</v>
      </c>
      <c r="AA15" s="118">
        <f>Z15</f>
        <v>0</v>
      </c>
      <c r="AB15" s="118">
        <f t="shared" ref="AB15:AD15" si="8">AA15</f>
        <v>0</v>
      </c>
      <c r="AC15" s="118">
        <f t="shared" si="8"/>
        <v>0</v>
      </c>
      <c r="AD15" s="118">
        <f t="shared" si="8"/>
        <v>0</v>
      </c>
    </row>
    <row r="16" spans="2:30" s="64" customFormat="1" x14ac:dyDescent="0.35">
      <c r="B16" s="48" t="s">
        <v>38</v>
      </c>
      <c r="C16" s="48" t="s">
        <v>18</v>
      </c>
      <c r="D16" s="49">
        <f>D11*D13*Start!D10</f>
        <v>0</v>
      </c>
      <c r="E16" s="95" t="s">
        <v>173</v>
      </c>
      <c r="M16" s="122" t="str">
        <f t="shared" si="0"/>
        <v>V*Km per month</v>
      </c>
      <c r="N16" s="122">
        <f>N11*N13*Start!$D$10</f>
        <v>0</v>
      </c>
      <c r="O16" s="122">
        <f>O11*O13*Start!$D$10</f>
        <v>0</v>
      </c>
      <c r="P16" s="122">
        <f>P11*P13*Start!$D$10</f>
        <v>0</v>
      </c>
      <c r="Q16" s="122">
        <f t="shared" ref="Q16" si="9">P16</f>
        <v>0</v>
      </c>
      <c r="R16" s="122">
        <f>R11*R13*Start!$D$10</f>
        <v>0</v>
      </c>
      <c r="S16" s="122"/>
      <c r="T16" s="122">
        <f>T11*T13*Start!$D$10</f>
        <v>0</v>
      </c>
      <c r="U16" s="122">
        <f>U11*U13*Start!$D$10</f>
        <v>0</v>
      </c>
      <c r="V16" s="122">
        <f>V11*V13*Start!$D$10</f>
        <v>0</v>
      </c>
      <c r="W16" s="122">
        <f>W11*W13*Start!$D$10</f>
        <v>0</v>
      </c>
      <c r="X16" s="122">
        <f>X11*X13*Start!$D$10</f>
        <v>0</v>
      </c>
      <c r="Y16" s="122"/>
      <c r="Z16" s="122">
        <f>Z11*Z13*Start!$D$10</f>
        <v>0</v>
      </c>
      <c r="AA16" s="122">
        <f>AA11*AA13*Start!$D$10</f>
        <v>0</v>
      </c>
      <c r="AB16" s="122">
        <f>AB11*AB13*Start!$D$10</f>
        <v>0</v>
      </c>
      <c r="AC16" s="122">
        <f>AC11*AC13*Start!$D$10</f>
        <v>0</v>
      </c>
      <c r="AD16" s="122">
        <f>AD11*AD13*Start!$D$10</f>
        <v>0</v>
      </c>
    </row>
    <row r="17" spans="2:30" x14ac:dyDescent="0.35">
      <c r="B17" s="19" t="s">
        <v>35</v>
      </c>
      <c r="C17" s="19" t="s">
        <v>36</v>
      </c>
      <c r="D17" s="21">
        <f>D12*Start!D10*D14</f>
        <v>0</v>
      </c>
      <c r="E17" s="95" t="s">
        <v>174</v>
      </c>
      <c r="G17" s="63"/>
      <c r="H17" s="63"/>
      <c r="I17" s="63"/>
      <c r="J17" s="63"/>
      <c r="K17" s="63"/>
      <c r="M17" s="118" t="str">
        <f t="shared" si="0"/>
        <v>V*hrs per month</v>
      </c>
      <c r="N17" s="118">
        <f>N12*N14*Start!$D$10</f>
        <v>0</v>
      </c>
      <c r="O17" s="118">
        <f>O12*O14*Start!$D$10</f>
        <v>0</v>
      </c>
      <c r="P17" s="118">
        <f>P12*P14*Start!$D$10</f>
        <v>0</v>
      </c>
      <c r="Q17" s="118">
        <f t="shared" ref="Q17" si="10">P17</f>
        <v>0</v>
      </c>
      <c r="R17" s="118">
        <f>R12*R14*Start!$D$10</f>
        <v>0</v>
      </c>
      <c r="T17" s="118">
        <f>T12*T14*Start!$D$10</f>
        <v>0</v>
      </c>
      <c r="U17" s="118">
        <f>U12*U14*Start!$D$10</f>
        <v>0</v>
      </c>
      <c r="V17" s="118">
        <f>V12*V14*Start!$D$10</f>
        <v>0</v>
      </c>
      <c r="W17" s="118">
        <f>W12*W14*Start!$D$10</f>
        <v>0</v>
      </c>
      <c r="X17" s="118">
        <f>X12*X14*Start!$D$10</f>
        <v>0</v>
      </c>
      <c r="Z17" s="118">
        <f>Z12*Z14*Start!$D$10</f>
        <v>0</v>
      </c>
      <c r="AA17" s="118">
        <f>AA12*AA14*Start!$D$10</f>
        <v>0</v>
      </c>
      <c r="AB17" s="118">
        <f>AB12*AB14*Start!$D$10</f>
        <v>0</v>
      </c>
      <c r="AC17" s="118">
        <f>AC12*AC14*Start!$D$10</f>
        <v>0</v>
      </c>
      <c r="AD17" s="118">
        <f>AD12*AD14*Start!$D$10</f>
        <v>0</v>
      </c>
    </row>
    <row r="18" spans="2:30" x14ac:dyDescent="0.35">
      <c r="B18" s="19" t="s">
        <v>20</v>
      </c>
      <c r="C18" s="19" t="s">
        <v>90</v>
      </c>
      <c r="D18" s="43" t="e">
        <f>D7/D16</f>
        <v>#DIV/0!</v>
      </c>
      <c r="E18" s="95" t="s">
        <v>178</v>
      </c>
      <c r="M18" s="118" t="str">
        <f t="shared" si="0"/>
        <v>Load factor</v>
      </c>
      <c r="N18" s="122" t="e">
        <f>N7/N16</f>
        <v>#DIV/0!</v>
      </c>
      <c r="O18" s="122" t="e">
        <f t="shared" ref="O18:R18" si="11">O7/O16</f>
        <v>#DIV/0!</v>
      </c>
      <c r="P18" s="122" t="e">
        <f t="shared" si="11"/>
        <v>#DIV/0!</v>
      </c>
      <c r="Q18" s="122" t="e">
        <f t="shared" ref="Q18" si="12">P18</f>
        <v>#DIV/0!</v>
      </c>
      <c r="R18" s="122" t="e">
        <f t="shared" si="11"/>
        <v>#DIV/0!</v>
      </c>
      <c r="T18" s="122" t="e">
        <f>T7/T16</f>
        <v>#DIV/0!</v>
      </c>
      <c r="U18" s="122" t="e">
        <f t="shared" ref="U18:X18" si="13">U7/U16</f>
        <v>#DIV/0!</v>
      </c>
      <c r="V18" s="122" t="e">
        <f t="shared" si="13"/>
        <v>#DIV/0!</v>
      </c>
      <c r="W18" s="122" t="e">
        <f t="shared" ref="W18" si="14">W7/W16</f>
        <v>#DIV/0!</v>
      </c>
      <c r="X18" s="122" t="e">
        <f t="shared" si="13"/>
        <v>#DIV/0!</v>
      </c>
      <c r="Z18" s="122" t="e">
        <f>Z7/Z16</f>
        <v>#DIV/0!</v>
      </c>
      <c r="AA18" s="122" t="e">
        <f t="shared" ref="AA18:AD18" si="15">AA7/AA16</f>
        <v>#DIV/0!</v>
      </c>
      <c r="AB18" s="122" t="e">
        <f t="shared" si="15"/>
        <v>#DIV/0!</v>
      </c>
      <c r="AC18" s="122" t="e">
        <f t="shared" ref="AC18" si="16">AC7/AC16</f>
        <v>#DIV/0!</v>
      </c>
      <c r="AD18" s="122" t="e">
        <f t="shared" si="15"/>
        <v>#DIV/0!</v>
      </c>
    </row>
    <row r="19" spans="2:30" x14ac:dyDescent="0.35">
      <c r="E19" s="95"/>
      <c r="O19" s="123"/>
    </row>
    <row r="20" spans="2:30" x14ac:dyDescent="0.35">
      <c r="B20" s="61" t="s">
        <v>71</v>
      </c>
      <c r="D20" s="131"/>
      <c r="E20" s="95"/>
      <c r="M20" s="118" t="str">
        <f t="shared" si="0"/>
        <v>Costs</v>
      </c>
    </row>
    <row r="21" spans="2:30" x14ac:dyDescent="0.35">
      <c r="B21" s="19" t="s">
        <v>86</v>
      </c>
      <c r="C21" s="19" t="s">
        <v>84</v>
      </c>
      <c r="D21" s="54"/>
      <c r="E21" s="95" t="s">
        <v>91</v>
      </c>
      <c r="M21" s="118" t="str">
        <f t="shared" si="0"/>
        <v>Operational costs of running 1 vehicle proportional to time (hourly)</v>
      </c>
      <c r="N21" s="118">
        <f>$D21*(1+'Scenarios Parameters'!C21)</f>
        <v>0</v>
      </c>
      <c r="O21" s="118">
        <f>$D21*(1+'Scenarios Parameters'!D21)</f>
        <v>0</v>
      </c>
      <c r="P21" s="118">
        <f>$D21*(1+'Scenarios Parameters'!E21)</f>
        <v>0</v>
      </c>
      <c r="Q21" s="118">
        <f>$D21*(1+'Scenarios Parameters'!F21)</f>
        <v>0</v>
      </c>
      <c r="R21" s="118">
        <f>$D21*(1+'Scenarios Parameters'!G21)</f>
        <v>0</v>
      </c>
      <c r="T21" s="118">
        <f>$D21*(1+'Scenarios Parameters'!I21)</f>
        <v>0</v>
      </c>
      <c r="U21" s="118">
        <f>$D21*(1+'Scenarios Parameters'!J21)</f>
        <v>0</v>
      </c>
      <c r="V21" s="118">
        <f>$D21*(1+'Scenarios Parameters'!K21)</f>
        <v>0</v>
      </c>
      <c r="W21" s="118">
        <f>$D21*(1+'Scenarios Parameters'!L21)</f>
        <v>0</v>
      </c>
      <c r="X21" s="118">
        <f>$D21*(1+'Scenarios Parameters'!M21)</f>
        <v>0</v>
      </c>
      <c r="Z21" s="118">
        <f>$D21*(1+'Scenarios Parameters'!O21)</f>
        <v>0</v>
      </c>
      <c r="AA21" s="118">
        <f>$D21*(1+'Scenarios Parameters'!P21)</f>
        <v>0</v>
      </c>
      <c r="AB21" s="118">
        <f>$D21*(1+'Scenarios Parameters'!Q21)</f>
        <v>0</v>
      </c>
      <c r="AC21" s="118">
        <f>$D21*(1+'Scenarios Parameters'!R21)</f>
        <v>0</v>
      </c>
      <c r="AD21" s="118">
        <f>$D21*(1+'Scenarios Parameters'!S21)</f>
        <v>0</v>
      </c>
    </row>
    <row r="22" spans="2:30" x14ac:dyDescent="0.35">
      <c r="B22" s="19" t="s">
        <v>87</v>
      </c>
      <c r="C22" s="19" t="s">
        <v>83</v>
      </c>
      <c r="D22" s="54"/>
      <c r="E22" s="95" t="s">
        <v>85</v>
      </c>
      <c r="M22" s="118" t="str">
        <f t="shared" si="0"/>
        <v>Operational costs of running 1 vehicle proportional to distance (km)</v>
      </c>
      <c r="N22" s="118">
        <f>$D22*(1+'Scenarios Parameters'!C22)</f>
        <v>0</v>
      </c>
      <c r="O22" s="118">
        <f>$D22*(1+'Scenarios Parameters'!D22)</f>
        <v>0</v>
      </c>
      <c r="P22" s="118">
        <f>$D22*(1+'Scenarios Parameters'!E22)</f>
        <v>0</v>
      </c>
      <c r="Q22" s="118">
        <f>$D22*(1+'Scenarios Parameters'!F22)</f>
        <v>0</v>
      </c>
      <c r="R22" s="118">
        <f>$D22*(1+'Scenarios Parameters'!G22)</f>
        <v>0</v>
      </c>
      <c r="T22" s="118">
        <f>$D22*(1+'Scenarios Parameters'!I22)</f>
        <v>0</v>
      </c>
      <c r="U22" s="118">
        <f>$D22*(1+'Scenarios Parameters'!J22)</f>
        <v>0</v>
      </c>
      <c r="V22" s="118">
        <f>$D22*(1+'Scenarios Parameters'!K22)</f>
        <v>0</v>
      </c>
      <c r="W22" s="118">
        <f>$D22*(1+'Scenarios Parameters'!L22)</f>
        <v>0</v>
      </c>
      <c r="X22" s="118">
        <f>$D22*(1+'Scenarios Parameters'!M22)</f>
        <v>0</v>
      </c>
      <c r="Z22" s="118">
        <f>$D22*(1+'Scenarios Parameters'!O22)</f>
        <v>0</v>
      </c>
      <c r="AA22" s="118">
        <f>$D22*(1+'Scenarios Parameters'!P22)</f>
        <v>0</v>
      </c>
      <c r="AB22" s="118">
        <f>$D22*(1+'Scenarios Parameters'!Q22)</f>
        <v>0</v>
      </c>
      <c r="AC22" s="118">
        <f>$D22*(1+'Scenarios Parameters'!R22)</f>
        <v>0</v>
      </c>
      <c r="AD22" s="118">
        <f>$D22*(1+'Scenarios Parameters'!S22)</f>
        <v>0</v>
      </c>
    </row>
    <row r="23" spans="2:30" x14ac:dyDescent="0.35">
      <c r="B23" s="19" t="s">
        <v>74</v>
      </c>
      <c r="C23" s="19" t="s">
        <v>78</v>
      </c>
      <c r="D23" s="75"/>
      <c r="E23" s="95" t="s">
        <v>88</v>
      </c>
      <c r="M23" s="118" t="str">
        <f t="shared" si="0"/>
        <v>Capital cost of 1 dedicated vehicle</v>
      </c>
      <c r="N23" s="118">
        <f>$D23*(1+'Scenarios Parameters'!C23)</f>
        <v>0</v>
      </c>
      <c r="O23" s="118">
        <f>$D23*(1+'Scenarios Parameters'!D23)</f>
        <v>0</v>
      </c>
      <c r="P23" s="118">
        <f>$D23*(1+'Scenarios Parameters'!E23)</f>
        <v>0</v>
      </c>
      <c r="Q23" s="118">
        <f>$D23*(1+'Scenarios Parameters'!F23)</f>
        <v>0</v>
      </c>
      <c r="R23" s="118">
        <f>$D23*(1+'Scenarios Parameters'!G23)</f>
        <v>0</v>
      </c>
      <c r="T23" s="118">
        <f>$D23*(1+'Scenarios Parameters'!I23)</f>
        <v>0</v>
      </c>
      <c r="U23" s="118">
        <f>$D23*(1+'Scenarios Parameters'!J23)</f>
        <v>0</v>
      </c>
      <c r="V23" s="118">
        <f>$D23*(1+'Scenarios Parameters'!K23)</f>
        <v>0</v>
      </c>
      <c r="W23" s="118">
        <f>$D23*(1+'Scenarios Parameters'!L23)</f>
        <v>0</v>
      </c>
      <c r="X23" s="118">
        <f>$D23*(1+'Scenarios Parameters'!M23)</f>
        <v>0</v>
      </c>
      <c r="Z23" s="118">
        <f>$D23*(1+'Scenarios Parameters'!O23)</f>
        <v>0</v>
      </c>
      <c r="AA23" s="118">
        <f>$D23*(1+'Scenarios Parameters'!P23)</f>
        <v>0</v>
      </c>
      <c r="AB23" s="118">
        <f>$D23*(1+'Scenarios Parameters'!Q23)</f>
        <v>0</v>
      </c>
      <c r="AC23" s="118">
        <f>$D23*(1+'Scenarios Parameters'!R23)</f>
        <v>0</v>
      </c>
      <c r="AD23" s="118">
        <f>$D23*(1+'Scenarios Parameters'!S23)</f>
        <v>0</v>
      </c>
    </row>
    <row r="24" spans="2:30" x14ac:dyDescent="0.35">
      <c r="B24" s="19" t="s">
        <v>92</v>
      </c>
      <c r="C24" s="19" t="s">
        <v>78</v>
      </c>
      <c r="D24" s="75"/>
      <c r="E24" s="95" t="s">
        <v>93</v>
      </c>
      <c r="M24" s="118" t="str">
        <f t="shared" si="0"/>
        <v>Monthly cost of DRT software</v>
      </c>
      <c r="N24" s="121"/>
      <c r="O24" s="124">
        <f>D24</f>
        <v>0</v>
      </c>
      <c r="P24" s="124">
        <f t="shared" ref="P24:AD24" si="17">O24</f>
        <v>0</v>
      </c>
      <c r="Q24" s="124">
        <f t="shared" si="17"/>
        <v>0</v>
      </c>
      <c r="R24" s="124">
        <f t="shared" si="17"/>
        <v>0</v>
      </c>
      <c r="S24" s="124"/>
      <c r="T24" s="124"/>
      <c r="U24" s="124">
        <f>R24</f>
        <v>0</v>
      </c>
      <c r="V24" s="124">
        <f t="shared" si="17"/>
        <v>0</v>
      </c>
      <c r="W24" s="124">
        <f t="shared" si="17"/>
        <v>0</v>
      </c>
      <c r="X24" s="124">
        <f t="shared" si="17"/>
        <v>0</v>
      </c>
      <c r="Y24" s="124"/>
      <c r="Z24" s="124"/>
      <c r="AA24" s="124">
        <f>X24</f>
        <v>0</v>
      </c>
      <c r="AB24" s="124">
        <f t="shared" si="17"/>
        <v>0</v>
      </c>
      <c r="AC24" s="124">
        <f t="shared" si="17"/>
        <v>0</v>
      </c>
      <c r="AD24" s="124">
        <f t="shared" si="17"/>
        <v>0</v>
      </c>
    </row>
    <row r="25" spans="2:30" x14ac:dyDescent="0.35">
      <c r="B25" s="19" t="s">
        <v>75</v>
      </c>
      <c r="C25" s="19" t="s">
        <v>78</v>
      </c>
      <c r="D25" s="76"/>
      <c r="E25" s="95" t="s">
        <v>172</v>
      </c>
      <c r="M25" s="118" t="str">
        <f t="shared" si="0"/>
        <v>Average trip fare</v>
      </c>
      <c r="N25" s="118">
        <f>$D25*(1+'Scenarios Parameters'!C24)</f>
        <v>0</v>
      </c>
      <c r="O25" s="118">
        <f>$D25*(1+'Scenarios Parameters'!D24)</f>
        <v>0</v>
      </c>
      <c r="P25" s="118">
        <f>$D25*(1+'Scenarios Parameters'!E24)</f>
        <v>0</v>
      </c>
      <c r="Q25" s="118">
        <f>$D25*(1+'Scenarios Parameters'!F24)</f>
        <v>0</v>
      </c>
      <c r="R25" s="118">
        <f>$D25*(1+'Scenarios Parameters'!G24)</f>
        <v>0</v>
      </c>
      <c r="T25" s="118">
        <f>$D25*(1+'Scenarios Parameters'!I25)</f>
        <v>0</v>
      </c>
      <c r="U25" s="118">
        <f>$D25*(1+'Scenarios Parameters'!J24)</f>
        <v>0</v>
      </c>
      <c r="V25" s="118">
        <f>$D25*(1+'Scenarios Parameters'!K24)</f>
        <v>0</v>
      </c>
      <c r="W25" s="118">
        <f>$D25*(1+'Scenarios Parameters'!L24)</f>
        <v>0</v>
      </c>
      <c r="X25" s="118">
        <f>$D25*(1+'Scenarios Parameters'!M24)</f>
        <v>0</v>
      </c>
      <c r="Z25" s="118">
        <f>$D25*(1+'Scenarios Parameters'!O24)</f>
        <v>0</v>
      </c>
      <c r="AA25" s="118">
        <f>$D25*(1+'Scenarios Parameters'!P24)</f>
        <v>0</v>
      </c>
      <c r="AB25" s="118">
        <f>$D25*(1+'Scenarios Parameters'!Q24)</f>
        <v>0</v>
      </c>
      <c r="AC25" s="118">
        <f>$D25*(1+'Scenarios Parameters'!R24)</f>
        <v>0</v>
      </c>
      <c r="AD25" s="118">
        <f>$D25*(1+'Scenarios Parameters'!S24)</f>
        <v>0</v>
      </c>
    </row>
    <row r="26" spans="2:30" x14ac:dyDescent="0.35">
      <c r="B26" s="19" t="s">
        <v>76</v>
      </c>
      <c r="C26" s="19" t="s">
        <v>77</v>
      </c>
      <c r="D26" s="54"/>
      <c r="E26" s="95" t="s">
        <v>182</v>
      </c>
      <c r="M26" s="118" t="str">
        <f t="shared" si="0"/>
        <v>Depreciation period of dedicated vehicle</v>
      </c>
      <c r="N26" s="118">
        <f>$D26*(1+'Scenarios Parameters'!C25)</f>
        <v>0</v>
      </c>
      <c r="O26" s="118">
        <f>$D26*(1+'Scenarios Parameters'!D25)</f>
        <v>0</v>
      </c>
      <c r="P26" s="118">
        <f>$D26*(1+'Scenarios Parameters'!E25)</f>
        <v>0</v>
      </c>
      <c r="Q26" s="118">
        <f>$D26*(1+'Scenarios Parameters'!F25)</f>
        <v>0</v>
      </c>
      <c r="R26" s="118">
        <f>$D26*(1+'Scenarios Parameters'!G25)</f>
        <v>0</v>
      </c>
      <c r="T26" s="118">
        <f>$D26*(1+'Scenarios Parameters'!I26)</f>
        <v>0</v>
      </c>
      <c r="U26" s="118">
        <f>$D26*(1+'Scenarios Parameters'!J25)</f>
        <v>0</v>
      </c>
      <c r="V26" s="118">
        <f>$D26*(1+'Scenarios Parameters'!K25)</f>
        <v>0</v>
      </c>
      <c r="W26" s="118">
        <f>$D26*(1+'Scenarios Parameters'!L25)</f>
        <v>0</v>
      </c>
      <c r="X26" s="118">
        <f>$D26*(1+'Scenarios Parameters'!M25)</f>
        <v>0</v>
      </c>
      <c r="Z26" s="118">
        <f>$D26*(1+'Scenarios Parameters'!O25)</f>
        <v>0</v>
      </c>
      <c r="AA26" s="118">
        <f>$D26*(1+'Scenarios Parameters'!P25)</f>
        <v>0</v>
      </c>
      <c r="AB26" s="118">
        <f>$D26*(1+'Scenarios Parameters'!Q25)</f>
        <v>0</v>
      </c>
      <c r="AC26" s="118">
        <f>$D26*(1+'Scenarios Parameters'!R25)</f>
        <v>0</v>
      </c>
      <c r="AD26" s="118">
        <f>$D26*(1+'Scenarios Parameters'!S25)</f>
        <v>0</v>
      </c>
    </row>
    <row r="28" spans="2:30" x14ac:dyDescent="0.35">
      <c r="D28" s="132"/>
      <c r="M28" s="118" t="s">
        <v>97</v>
      </c>
      <c r="N28" s="125">
        <f>N21*N17+N24</f>
        <v>0</v>
      </c>
      <c r="O28" s="125">
        <f t="shared" ref="O28:R28" si="18">O21*O17+O24</f>
        <v>0</v>
      </c>
      <c r="P28" s="125">
        <f t="shared" si="18"/>
        <v>0</v>
      </c>
      <c r="Q28" s="125">
        <f t="shared" si="18"/>
        <v>0</v>
      </c>
      <c r="R28" s="125">
        <f t="shared" si="18"/>
        <v>0</v>
      </c>
      <c r="T28" s="125">
        <f>T21*T17+T24</f>
        <v>0</v>
      </c>
      <c r="U28" s="125">
        <f t="shared" ref="U28:X28" si="19">U21*U17+U24</f>
        <v>0</v>
      </c>
      <c r="V28" s="125">
        <f t="shared" si="19"/>
        <v>0</v>
      </c>
      <c r="W28" s="125">
        <f t="shared" si="19"/>
        <v>0</v>
      </c>
      <c r="X28" s="125">
        <f t="shared" si="19"/>
        <v>0</v>
      </c>
      <c r="Z28" s="125">
        <f>Z21*Z17+Z24</f>
        <v>0</v>
      </c>
      <c r="AA28" s="125">
        <f t="shared" ref="AA28:AD28" si="20">AA21*AA17+AA24</f>
        <v>0</v>
      </c>
      <c r="AB28" s="125">
        <f t="shared" si="20"/>
        <v>0</v>
      </c>
      <c r="AC28" s="125">
        <f t="shared" si="20"/>
        <v>0</v>
      </c>
      <c r="AD28" s="125">
        <f t="shared" si="20"/>
        <v>0</v>
      </c>
    </row>
    <row r="29" spans="2:30" ht="15" thickBot="1" x14ac:dyDescent="0.4">
      <c r="C29" s="71" t="s">
        <v>94</v>
      </c>
      <c r="D29" s="44"/>
      <c r="E29" s="18"/>
      <c r="F29" s="45"/>
      <c r="G29" s="18"/>
      <c r="H29" s="18"/>
      <c r="I29" s="18"/>
      <c r="M29" s="118" t="s">
        <v>98</v>
      </c>
      <c r="N29" s="125">
        <f>N22*N16</f>
        <v>0</v>
      </c>
      <c r="O29" s="125">
        <f>O22*O16</f>
        <v>0</v>
      </c>
      <c r="P29" s="125">
        <f>P22*P16</f>
        <v>0</v>
      </c>
      <c r="Q29" s="125">
        <f t="shared" ref="Q29:R29" si="21">Q22*Q16</f>
        <v>0</v>
      </c>
      <c r="R29" s="125">
        <f t="shared" si="21"/>
        <v>0</v>
      </c>
      <c r="T29" s="125">
        <f>T22*T16</f>
        <v>0</v>
      </c>
      <c r="U29" s="125">
        <f>U22*U16</f>
        <v>0</v>
      </c>
      <c r="V29" s="125">
        <f>V22*V16</f>
        <v>0</v>
      </c>
      <c r="W29" s="125">
        <f t="shared" ref="W29:X29" si="22">W22*W16</f>
        <v>0</v>
      </c>
      <c r="X29" s="125">
        <f t="shared" si="22"/>
        <v>0</v>
      </c>
      <c r="Z29" s="125">
        <f>Z22*Z16</f>
        <v>0</v>
      </c>
      <c r="AA29" s="125">
        <f>AA22*AA16</f>
        <v>0</v>
      </c>
      <c r="AB29" s="125">
        <f>AB22*AB16</f>
        <v>0</v>
      </c>
      <c r="AC29" s="125">
        <f t="shared" ref="AC29:AD29" si="23">AC22*AC16</f>
        <v>0</v>
      </c>
      <c r="AD29" s="125">
        <f t="shared" si="23"/>
        <v>0</v>
      </c>
    </row>
    <row r="30" spans="2:30" ht="29.5" customHeight="1" thickBot="1" x14ac:dyDescent="0.4">
      <c r="D30" s="132"/>
      <c r="E30" s="51" t="s">
        <v>138</v>
      </c>
      <c r="F30" s="18"/>
      <c r="G30" s="18"/>
      <c r="H30" s="18"/>
      <c r="I30" s="18"/>
      <c r="M30" s="118" t="s">
        <v>99</v>
      </c>
      <c r="N30" s="125" t="e">
        <f>N14*N23/N26/12</f>
        <v>#DIV/0!</v>
      </c>
      <c r="O30" s="125" t="e">
        <f>O14*O23/O26/12</f>
        <v>#DIV/0!</v>
      </c>
      <c r="P30" s="125" t="e">
        <f>P14*P23/P26/12</f>
        <v>#DIV/0!</v>
      </c>
      <c r="Q30" s="125" t="e">
        <f t="shared" ref="Q30:R30" si="24">Q14*Q23/Q26/12</f>
        <v>#DIV/0!</v>
      </c>
      <c r="R30" s="125" t="e">
        <f t="shared" si="24"/>
        <v>#DIV/0!</v>
      </c>
      <c r="T30" s="125" t="e">
        <f>T14*T23/T26/12</f>
        <v>#DIV/0!</v>
      </c>
      <c r="U30" s="125" t="e">
        <f>U14*U23/U26/12</f>
        <v>#DIV/0!</v>
      </c>
      <c r="V30" s="125" t="e">
        <f>V14*V23/V26/12</f>
        <v>#DIV/0!</v>
      </c>
      <c r="W30" s="125" t="e">
        <f t="shared" ref="W30:X30" si="25">W14*W23/W26/12</f>
        <v>#DIV/0!</v>
      </c>
      <c r="X30" s="125" t="e">
        <f t="shared" si="25"/>
        <v>#DIV/0!</v>
      </c>
      <c r="Z30" s="125" t="e">
        <f>Z14*Z23/Z26/12</f>
        <v>#DIV/0!</v>
      </c>
      <c r="AA30" s="125" t="e">
        <f>AA14*AA23/AA26/12</f>
        <v>#DIV/0!</v>
      </c>
      <c r="AB30" s="125" t="e">
        <f>AB14*AB23/AB26/12</f>
        <v>#DIV/0!</v>
      </c>
      <c r="AC30" s="125" t="e">
        <f t="shared" ref="AC30:AD30" si="26">AC14*AC23/AC26/12</f>
        <v>#DIV/0!</v>
      </c>
      <c r="AD30" s="125" t="e">
        <f t="shared" si="26"/>
        <v>#DIV/0!</v>
      </c>
    </row>
    <row r="31" spans="2:30" x14ac:dyDescent="0.35">
      <c r="D31" s="132"/>
      <c r="H31" s="18"/>
      <c r="I31" s="18"/>
      <c r="M31" s="118" t="s">
        <v>103</v>
      </c>
      <c r="N31" s="125" t="e">
        <f>SUM(N28:N30)</f>
        <v>#DIV/0!</v>
      </c>
      <c r="O31" s="125" t="e">
        <f t="shared" ref="O31:AD31" si="27">SUM(O28:O30)</f>
        <v>#DIV/0!</v>
      </c>
      <c r="P31" s="125" t="e">
        <f t="shared" si="27"/>
        <v>#DIV/0!</v>
      </c>
      <c r="Q31" s="125" t="e">
        <f t="shared" si="27"/>
        <v>#DIV/0!</v>
      </c>
      <c r="R31" s="125" t="e">
        <f t="shared" si="27"/>
        <v>#DIV/0!</v>
      </c>
      <c r="S31" s="125"/>
      <c r="T31" s="125" t="e">
        <f t="shared" si="27"/>
        <v>#DIV/0!</v>
      </c>
      <c r="U31" s="125" t="e">
        <f t="shared" si="27"/>
        <v>#DIV/0!</v>
      </c>
      <c r="V31" s="125" t="e">
        <f t="shared" si="27"/>
        <v>#DIV/0!</v>
      </c>
      <c r="W31" s="125" t="e">
        <f t="shared" si="27"/>
        <v>#DIV/0!</v>
      </c>
      <c r="X31" s="125" t="e">
        <f t="shared" si="27"/>
        <v>#DIV/0!</v>
      </c>
      <c r="Y31" s="125"/>
      <c r="Z31" s="125" t="e">
        <f t="shared" si="27"/>
        <v>#DIV/0!</v>
      </c>
      <c r="AA31" s="125" t="e">
        <f t="shared" si="27"/>
        <v>#DIV/0!</v>
      </c>
      <c r="AB31" s="125" t="e">
        <f t="shared" si="27"/>
        <v>#DIV/0!</v>
      </c>
      <c r="AC31" s="125" t="e">
        <f t="shared" si="27"/>
        <v>#DIV/0!</v>
      </c>
      <c r="AD31" s="125" t="e">
        <f t="shared" si="27"/>
        <v>#DIV/0!</v>
      </c>
    </row>
    <row r="32" spans="2:30" x14ac:dyDescent="0.35">
      <c r="D32" s="132"/>
      <c r="M32" s="118" t="s">
        <v>107</v>
      </c>
      <c r="N32" s="125" t="e">
        <f>SUM(N28:N30)/N16</f>
        <v>#DIV/0!</v>
      </c>
      <c r="O32" s="125" t="e">
        <f>SUM(O28:O30)/O16</f>
        <v>#DIV/0!</v>
      </c>
      <c r="P32" s="125" t="e">
        <f>SUM(P28:P30)/P16</f>
        <v>#DIV/0!</v>
      </c>
      <c r="Q32" s="125" t="e">
        <f t="shared" ref="Q32:R32" si="28">SUM(Q28:Q30)/Q16</f>
        <v>#DIV/0!</v>
      </c>
      <c r="R32" s="125" t="e">
        <f t="shared" si="28"/>
        <v>#DIV/0!</v>
      </c>
      <c r="T32" s="125" t="e">
        <f>SUM(T28:T30)/T16</f>
        <v>#DIV/0!</v>
      </c>
      <c r="U32" s="125" t="e">
        <f>SUM(U28:U30)/U16</f>
        <v>#DIV/0!</v>
      </c>
      <c r="V32" s="125" t="e">
        <f>SUM(V28:V30)/V16</f>
        <v>#DIV/0!</v>
      </c>
      <c r="W32" s="125" t="e">
        <f t="shared" ref="W32:X32" si="29">SUM(W28:W30)/W16</f>
        <v>#DIV/0!</v>
      </c>
      <c r="X32" s="125" t="e">
        <f t="shared" si="29"/>
        <v>#DIV/0!</v>
      </c>
      <c r="Z32" s="125" t="e">
        <f>SUM(Z28:Z30)/Z16</f>
        <v>#DIV/0!</v>
      </c>
      <c r="AA32" s="125" t="e">
        <f>SUM(AA28:AA30)/AA16</f>
        <v>#DIV/0!</v>
      </c>
      <c r="AB32" s="125" t="e">
        <f>SUM(AB28:AB30)/AB16</f>
        <v>#DIV/0!</v>
      </c>
      <c r="AC32" s="125" t="e">
        <f t="shared" ref="AC32:AD32" si="30">SUM(AC28:AC30)/AC16</f>
        <v>#DIV/0!</v>
      </c>
      <c r="AD32" s="125" t="e">
        <f t="shared" si="30"/>
        <v>#DIV/0!</v>
      </c>
    </row>
    <row r="33" spans="4:30" x14ac:dyDescent="0.35">
      <c r="D33" s="133"/>
      <c r="M33" s="118" t="s">
        <v>100</v>
      </c>
      <c r="N33" s="127">
        <f>N25*Start!$D$13</f>
        <v>0</v>
      </c>
      <c r="O33" s="127">
        <f>O25*Start!$D$13</f>
        <v>0</v>
      </c>
      <c r="P33" s="127">
        <f>P25*Start!$D$13</f>
        <v>0</v>
      </c>
      <c r="Q33" s="127">
        <f>Q25*Start!$D$13</f>
        <v>0</v>
      </c>
      <c r="R33" s="127">
        <f>R25*Start!$D$13</f>
        <v>0</v>
      </c>
      <c r="T33" s="127">
        <f>T25*Start!$D$13</f>
        <v>0</v>
      </c>
      <c r="U33" s="127">
        <f>U25*Start!$D$13</f>
        <v>0</v>
      </c>
      <c r="V33" s="127">
        <f>V25*Start!$D$13</f>
        <v>0</v>
      </c>
      <c r="W33" s="127">
        <f>W25*Start!$D$13</f>
        <v>0</v>
      </c>
      <c r="X33" s="127">
        <f>X25*Start!$D$13</f>
        <v>0</v>
      </c>
      <c r="Z33" s="127">
        <f>Z25*Start!$D$13</f>
        <v>0</v>
      </c>
      <c r="AA33" s="127">
        <f>AA25*Start!$D$13</f>
        <v>0</v>
      </c>
      <c r="AB33" s="127">
        <f>AB25*Start!$D$13</f>
        <v>0</v>
      </c>
      <c r="AC33" s="127">
        <f>AC25*Start!$D$13</f>
        <v>0</v>
      </c>
      <c r="AD33" s="127">
        <f>AD25*Start!$D$13</f>
        <v>0</v>
      </c>
    </row>
    <row r="34" spans="4:30" x14ac:dyDescent="0.35">
      <c r="D34" s="134"/>
      <c r="M34" s="118" t="s">
        <v>101</v>
      </c>
      <c r="N34" s="128" t="e">
        <f>N33-SUM(N28:N30)</f>
        <v>#DIV/0!</v>
      </c>
      <c r="O34" s="128" t="e">
        <f>O33-SUM(O28:O30)</f>
        <v>#DIV/0!</v>
      </c>
      <c r="P34" s="128" t="e">
        <f>P33-SUM(P28:P30)</f>
        <v>#DIV/0!</v>
      </c>
      <c r="Q34" s="128" t="e">
        <f t="shared" ref="Q34:R34" si="31">Q33-SUM(Q28:Q30)</f>
        <v>#DIV/0!</v>
      </c>
      <c r="R34" s="128" t="e">
        <f t="shared" si="31"/>
        <v>#DIV/0!</v>
      </c>
      <c r="T34" s="128" t="e">
        <f>T33-SUM(T28:T30)</f>
        <v>#DIV/0!</v>
      </c>
      <c r="U34" s="128" t="e">
        <f>U33-SUM(U28:U30)</f>
        <v>#DIV/0!</v>
      </c>
      <c r="V34" s="128" t="e">
        <f>V33-SUM(V28:V30)</f>
        <v>#DIV/0!</v>
      </c>
      <c r="W34" s="128" t="e">
        <f t="shared" ref="W34:X34" si="32">W33-SUM(W28:W30)</f>
        <v>#DIV/0!</v>
      </c>
      <c r="X34" s="128" t="e">
        <f t="shared" si="32"/>
        <v>#DIV/0!</v>
      </c>
      <c r="Z34" s="128" t="e">
        <f>Z33-SUM(Z28:Z30)</f>
        <v>#DIV/0!</v>
      </c>
      <c r="AA34" s="128" t="e">
        <f>AA33-SUM(AA28:AA30)</f>
        <v>#DIV/0!</v>
      </c>
      <c r="AB34" s="128" t="e">
        <f>AB33-SUM(AB28:AB30)</f>
        <v>#DIV/0!</v>
      </c>
      <c r="AC34" s="128" t="e">
        <f t="shared" ref="AC34:AD34" si="33">AC33-SUM(AC28:AC30)</f>
        <v>#DIV/0!</v>
      </c>
      <c r="AD34" s="128" t="e">
        <f t="shared" si="33"/>
        <v>#DIV/0!</v>
      </c>
    </row>
    <row r="35" spans="4:30" x14ac:dyDescent="0.35">
      <c r="D35" s="134"/>
      <c r="M35" s="118" t="s">
        <v>108</v>
      </c>
      <c r="N35" s="128" t="e">
        <f>-N34/N16</f>
        <v>#DIV/0!</v>
      </c>
      <c r="O35" s="128" t="e">
        <f t="shared" ref="O35:R35" si="34">-O34/O16</f>
        <v>#DIV/0!</v>
      </c>
      <c r="P35" s="128" t="e">
        <f t="shared" si="34"/>
        <v>#DIV/0!</v>
      </c>
      <c r="Q35" s="128" t="e">
        <f t="shared" si="34"/>
        <v>#DIV/0!</v>
      </c>
      <c r="R35" s="128" t="e">
        <f t="shared" si="34"/>
        <v>#DIV/0!</v>
      </c>
      <c r="T35" s="128" t="e">
        <f>-T34/T16</f>
        <v>#DIV/0!</v>
      </c>
      <c r="U35" s="128" t="e">
        <f t="shared" ref="U35:X35" si="35">-U34/U16</f>
        <v>#DIV/0!</v>
      </c>
      <c r="V35" s="128" t="e">
        <f t="shared" si="35"/>
        <v>#DIV/0!</v>
      </c>
      <c r="W35" s="128" t="e">
        <f t="shared" si="35"/>
        <v>#DIV/0!</v>
      </c>
      <c r="X35" s="128" t="e">
        <f t="shared" si="35"/>
        <v>#DIV/0!</v>
      </c>
      <c r="Z35" s="128" t="e">
        <f>-Z34/Z16</f>
        <v>#DIV/0!</v>
      </c>
      <c r="AA35" s="128" t="e">
        <f t="shared" ref="AA35:AD35" si="36">-AA34/AA16</f>
        <v>#DIV/0!</v>
      </c>
      <c r="AB35" s="128" t="e">
        <f t="shared" si="36"/>
        <v>#DIV/0!</v>
      </c>
      <c r="AC35" s="128" t="e">
        <f t="shared" si="36"/>
        <v>#DIV/0!</v>
      </c>
      <c r="AD35" s="128" t="e">
        <f t="shared" si="36"/>
        <v>#DIV/0!</v>
      </c>
    </row>
    <row r="36" spans="4:30" x14ac:dyDescent="0.35">
      <c r="D36" s="135"/>
      <c r="M36" s="118" t="s">
        <v>102</v>
      </c>
      <c r="N36" s="129" t="e">
        <f>N33/SUM(N28:N30)</f>
        <v>#DIV/0!</v>
      </c>
      <c r="O36" s="129" t="e">
        <f>O33/SUM(O28:O30)</f>
        <v>#DIV/0!</v>
      </c>
      <c r="P36" s="129" t="e">
        <f>P33/SUM(P28:P30)</f>
        <v>#DIV/0!</v>
      </c>
      <c r="Q36" s="129" t="e">
        <f t="shared" ref="Q36:R36" si="37">Q33/SUM(Q28:Q30)</f>
        <v>#DIV/0!</v>
      </c>
      <c r="R36" s="129" t="e">
        <f t="shared" si="37"/>
        <v>#DIV/0!</v>
      </c>
      <c r="T36" s="129" t="e">
        <f>T33/SUM(T28:T30)</f>
        <v>#DIV/0!</v>
      </c>
      <c r="U36" s="129" t="e">
        <f>U33/SUM(U28:U30)</f>
        <v>#DIV/0!</v>
      </c>
      <c r="V36" s="129" t="e">
        <f>V33/SUM(V28:V30)</f>
        <v>#DIV/0!</v>
      </c>
      <c r="W36" s="129" t="e">
        <f t="shared" ref="W36:X36" si="38">W33/SUM(W28:W30)</f>
        <v>#DIV/0!</v>
      </c>
      <c r="X36" s="129" t="e">
        <f t="shared" si="38"/>
        <v>#DIV/0!</v>
      </c>
      <c r="Z36" s="129" t="e">
        <f>Z33/SUM(Z28:Z30)</f>
        <v>#DIV/0!</v>
      </c>
      <c r="AA36" s="129" t="e">
        <f>AA33/SUM(AA28:AA30)</f>
        <v>#DIV/0!</v>
      </c>
      <c r="AB36" s="129" t="e">
        <f>AB33/SUM(AB28:AB30)</f>
        <v>#DIV/0!</v>
      </c>
      <c r="AC36" s="129" t="e">
        <f t="shared" ref="AC36:AD36" si="39">AC33/SUM(AC28:AC30)</f>
        <v>#DIV/0!</v>
      </c>
      <c r="AD36" s="129" t="e">
        <f t="shared" si="39"/>
        <v>#DIV/0!</v>
      </c>
    </row>
    <row r="40" spans="4:30" x14ac:dyDescent="0.35">
      <c r="M40" s="118" t="s">
        <v>128</v>
      </c>
    </row>
    <row r="41" spans="4:30" x14ac:dyDescent="0.35">
      <c r="L41" s="60" t="s">
        <v>129</v>
      </c>
      <c r="M41" s="130">
        <v>0.05</v>
      </c>
      <c r="N41" s="118">
        <f>(1+$M41)*N$7</f>
        <v>0</v>
      </c>
      <c r="O41" s="118">
        <f t="shared" ref="O41:R41" si="40">(1+$M41)*O$7</f>
        <v>0</v>
      </c>
      <c r="P41" s="118">
        <f t="shared" si="40"/>
        <v>0</v>
      </c>
      <c r="Q41" s="118">
        <f t="shared" si="40"/>
        <v>0</v>
      </c>
      <c r="R41" s="118">
        <f t="shared" si="40"/>
        <v>0</v>
      </c>
      <c r="T41" s="118">
        <f>(1+$M41)*T$7</f>
        <v>0</v>
      </c>
      <c r="U41" s="118">
        <f t="shared" ref="U41:X41" si="41">(1+$M41)*U$7</f>
        <v>0</v>
      </c>
      <c r="V41" s="118">
        <f t="shared" si="41"/>
        <v>0</v>
      </c>
      <c r="W41" s="118">
        <f t="shared" si="41"/>
        <v>0</v>
      </c>
      <c r="X41" s="118">
        <f t="shared" si="41"/>
        <v>0</v>
      </c>
      <c r="Z41" s="118">
        <f>(1+$M41)*Z$7</f>
        <v>0</v>
      </c>
      <c r="AA41" s="118">
        <f t="shared" ref="Z41:AD50" si="42">(1+$M41)*AA$7</f>
        <v>0</v>
      </c>
      <c r="AB41" s="118">
        <f t="shared" si="42"/>
        <v>0</v>
      </c>
      <c r="AC41" s="118">
        <f t="shared" si="42"/>
        <v>0</v>
      </c>
      <c r="AD41" s="118">
        <f t="shared" si="42"/>
        <v>0</v>
      </c>
    </row>
    <row r="42" spans="4:30" x14ac:dyDescent="0.35">
      <c r="M42" s="130">
        <v>0.1</v>
      </c>
      <c r="N42" s="118">
        <f t="shared" ref="N42:AC50" si="43">(1+$M42)*N$7</f>
        <v>0</v>
      </c>
      <c r="O42" s="118">
        <f t="shared" si="43"/>
        <v>0</v>
      </c>
      <c r="P42" s="118">
        <f t="shared" si="43"/>
        <v>0</v>
      </c>
      <c r="Q42" s="118">
        <f t="shared" si="43"/>
        <v>0</v>
      </c>
      <c r="R42" s="118">
        <f t="shared" si="43"/>
        <v>0</v>
      </c>
      <c r="T42" s="118">
        <f t="shared" si="43"/>
        <v>0</v>
      </c>
      <c r="U42" s="118">
        <f t="shared" si="43"/>
        <v>0</v>
      </c>
      <c r="V42" s="118">
        <f t="shared" si="43"/>
        <v>0</v>
      </c>
      <c r="W42" s="118">
        <f t="shared" si="43"/>
        <v>0</v>
      </c>
      <c r="X42" s="118">
        <f t="shared" si="43"/>
        <v>0</v>
      </c>
      <c r="Z42" s="118">
        <f t="shared" si="43"/>
        <v>0</v>
      </c>
      <c r="AA42" s="118">
        <f t="shared" si="43"/>
        <v>0</v>
      </c>
      <c r="AB42" s="118">
        <f t="shared" si="43"/>
        <v>0</v>
      </c>
      <c r="AC42" s="118">
        <f t="shared" si="43"/>
        <v>0</v>
      </c>
      <c r="AD42" s="118">
        <f t="shared" si="42"/>
        <v>0</v>
      </c>
    </row>
    <row r="43" spans="4:30" x14ac:dyDescent="0.35">
      <c r="M43" s="130">
        <v>0.15</v>
      </c>
      <c r="N43" s="118">
        <f t="shared" si="43"/>
        <v>0</v>
      </c>
      <c r="O43" s="118">
        <f t="shared" si="43"/>
        <v>0</v>
      </c>
      <c r="P43" s="118">
        <f t="shared" si="43"/>
        <v>0</v>
      </c>
      <c r="Q43" s="118">
        <f t="shared" si="43"/>
        <v>0</v>
      </c>
      <c r="R43" s="118">
        <f t="shared" si="43"/>
        <v>0</v>
      </c>
      <c r="T43" s="118">
        <f t="shared" si="43"/>
        <v>0</v>
      </c>
      <c r="U43" s="118">
        <f t="shared" si="43"/>
        <v>0</v>
      </c>
      <c r="V43" s="118">
        <f t="shared" si="43"/>
        <v>0</v>
      </c>
      <c r="W43" s="118">
        <f t="shared" si="43"/>
        <v>0</v>
      </c>
      <c r="X43" s="118">
        <f t="shared" si="43"/>
        <v>0</v>
      </c>
      <c r="Z43" s="118">
        <f t="shared" si="42"/>
        <v>0</v>
      </c>
      <c r="AA43" s="118">
        <f t="shared" si="42"/>
        <v>0</v>
      </c>
      <c r="AB43" s="118">
        <f t="shared" si="42"/>
        <v>0</v>
      </c>
      <c r="AC43" s="118">
        <f t="shared" si="42"/>
        <v>0</v>
      </c>
      <c r="AD43" s="118">
        <f t="shared" si="42"/>
        <v>0</v>
      </c>
    </row>
    <row r="44" spans="4:30" x14ac:dyDescent="0.35">
      <c r="M44" s="130">
        <v>0.2</v>
      </c>
      <c r="N44" s="118">
        <f t="shared" si="43"/>
        <v>0</v>
      </c>
      <c r="O44" s="118">
        <f t="shared" si="43"/>
        <v>0</v>
      </c>
      <c r="P44" s="118">
        <f t="shared" si="43"/>
        <v>0</v>
      </c>
      <c r="Q44" s="118">
        <f t="shared" si="43"/>
        <v>0</v>
      </c>
      <c r="R44" s="118">
        <f t="shared" si="43"/>
        <v>0</v>
      </c>
      <c r="T44" s="118">
        <f t="shared" si="43"/>
        <v>0</v>
      </c>
      <c r="U44" s="118">
        <f t="shared" si="43"/>
        <v>0</v>
      </c>
      <c r="V44" s="118">
        <f t="shared" si="43"/>
        <v>0</v>
      </c>
      <c r="W44" s="118">
        <f t="shared" si="43"/>
        <v>0</v>
      </c>
      <c r="X44" s="118">
        <f t="shared" si="43"/>
        <v>0</v>
      </c>
      <c r="Z44" s="118">
        <f t="shared" si="42"/>
        <v>0</v>
      </c>
      <c r="AA44" s="118">
        <f t="shared" si="42"/>
        <v>0</v>
      </c>
      <c r="AB44" s="118">
        <f t="shared" si="42"/>
        <v>0</v>
      </c>
      <c r="AC44" s="118">
        <f t="shared" si="42"/>
        <v>0</v>
      </c>
      <c r="AD44" s="118">
        <f t="shared" si="42"/>
        <v>0</v>
      </c>
    </row>
    <row r="45" spans="4:30" x14ac:dyDescent="0.35">
      <c r="M45" s="130">
        <v>0.25</v>
      </c>
      <c r="N45" s="118">
        <f t="shared" si="43"/>
        <v>0</v>
      </c>
      <c r="O45" s="118">
        <f t="shared" si="43"/>
        <v>0</v>
      </c>
      <c r="P45" s="118">
        <f t="shared" si="43"/>
        <v>0</v>
      </c>
      <c r="Q45" s="118">
        <f t="shared" si="43"/>
        <v>0</v>
      </c>
      <c r="R45" s="118">
        <f t="shared" si="43"/>
        <v>0</v>
      </c>
      <c r="T45" s="118">
        <f t="shared" si="43"/>
        <v>0</v>
      </c>
      <c r="U45" s="118">
        <f t="shared" si="43"/>
        <v>0</v>
      </c>
      <c r="V45" s="118">
        <f t="shared" si="43"/>
        <v>0</v>
      </c>
      <c r="W45" s="118">
        <f t="shared" si="43"/>
        <v>0</v>
      </c>
      <c r="X45" s="118">
        <f t="shared" si="43"/>
        <v>0</v>
      </c>
      <c r="Z45" s="118">
        <f t="shared" si="43"/>
        <v>0</v>
      </c>
      <c r="AA45" s="118">
        <f t="shared" si="43"/>
        <v>0</v>
      </c>
      <c r="AB45" s="118">
        <f t="shared" si="43"/>
        <v>0</v>
      </c>
      <c r="AC45" s="118">
        <f t="shared" si="43"/>
        <v>0</v>
      </c>
      <c r="AD45" s="118">
        <f t="shared" si="42"/>
        <v>0</v>
      </c>
    </row>
    <row r="46" spans="4:30" x14ac:dyDescent="0.35">
      <c r="M46" s="130">
        <v>0.3</v>
      </c>
      <c r="N46" s="118">
        <f t="shared" si="43"/>
        <v>0</v>
      </c>
      <c r="O46" s="118">
        <f t="shared" si="43"/>
        <v>0</v>
      </c>
      <c r="P46" s="118">
        <f t="shared" si="43"/>
        <v>0</v>
      </c>
      <c r="Q46" s="118">
        <f t="shared" si="43"/>
        <v>0</v>
      </c>
      <c r="R46" s="118">
        <f t="shared" si="43"/>
        <v>0</v>
      </c>
      <c r="T46" s="118">
        <f t="shared" si="43"/>
        <v>0</v>
      </c>
      <c r="U46" s="118">
        <f t="shared" si="43"/>
        <v>0</v>
      </c>
      <c r="V46" s="118">
        <f t="shared" si="43"/>
        <v>0</v>
      </c>
      <c r="W46" s="118">
        <f t="shared" si="43"/>
        <v>0</v>
      </c>
      <c r="X46" s="118">
        <f t="shared" si="43"/>
        <v>0</v>
      </c>
      <c r="Z46" s="118">
        <f t="shared" si="42"/>
        <v>0</v>
      </c>
      <c r="AA46" s="118">
        <f t="shared" si="42"/>
        <v>0</v>
      </c>
      <c r="AB46" s="118">
        <f t="shared" si="42"/>
        <v>0</v>
      </c>
      <c r="AC46" s="118">
        <f t="shared" si="42"/>
        <v>0</v>
      </c>
      <c r="AD46" s="118">
        <f t="shared" si="42"/>
        <v>0</v>
      </c>
    </row>
    <row r="47" spans="4:30" x14ac:dyDescent="0.35">
      <c r="M47" s="130">
        <v>0.35</v>
      </c>
      <c r="N47" s="118">
        <f t="shared" si="43"/>
        <v>0</v>
      </c>
      <c r="O47" s="118">
        <f t="shared" si="43"/>
        <v>0</v>
      </c>
      <c r="P47" s="118">
        <f t="shared" si="43"/>
        <v>0</v>
      </c>
      <c r="Q47" s="118">
        <f t="shared" si="43"/>
        <v>0</v>
      </c>
      <c r="R47" s="118">
        <f t="shared" si="43"/>
        <v>0</v>
      </c>
      <c r="T47" s="118">
        <f t="shared" si="43"/>
        <v>0</v>
      </c>
      <c r="U47" s="118">
        <f t="shared" si="43"/>
        <v>0</v>
      </c>
      <c r="V47" s="118">
        <f t="shared" si="43"/>
        <v>0</v>
      </c>
      <c r="W47" s="118">
        <f t="shared" si="43"/>
        <v>0</v>
      </c>
      <c r="X47" s="118">
        <f t="shared" si="43"/>
        <v>0</v>
      </c>
      <c r="Z47" s="118">
        <f t="shared" si="42"/>
        <v>0</v>
      </c>
      <c r="AA47" s="118">
        <f t="shared" si="42"/>
        <v>0</v>
      </c>
      <c r="AB47" s="118">
        <f t="shared" si="42"/>
        <v>0</v>
      </c>
      <c r="AC47" s="118">
        <f t="shared" si="42"/>
        <v>0</v>
      </c>
      <c r="AD47" s="118">
        <f t="shared" si="42"/>
        <v>0</v>
      </c>
    </row>
    <row r="48" spans="4:30" x14ac:dyDescent="0.35">
      <c r="M48" s="130">
        <v>0.4</v>
      </c>
      <c r="N48" s="118">
        <f t="shared" si="43"/>
        <v>0</v>
      </c>
      <c r="O48" s="118">
        <f t="shared" si="43"/>
        <v>0</v>
      </c>
      <c r="P48" s="118">
        <f t="shared" si="43"/>
        <v>0</v>
      </c>
      <c r="Q48" s="118">
        <f t="shared" si="43"/>
        <v>0</v>
      </c>
      <c r="R48" s="118">
        <f t="shared" si="43"/>
        <v>0</v>
      </c>
      <c r="T48" s="118">
        <f t="shared" si="43"/>
        <v>0</v>
      </c>
      <c r="U48" s="118">
        <f t="shared" si="43"/>
        <v>0</v>
      </c>
      <c r="V48" s="118">
        <f t="shared" si="43"/>
        <v>0</v>
      </c>
      <c r="W48" s="118">
        <f t="shared" si="43"/>
        <v>0</v>
      </c>
      <c r="X48" s="118">
        <f t="shared" si="43"/>
        <v>0</v>
      </c>
      <c r="Z48" s="118">
        <f t="shared" si="43"/>
        <v>0</v>
      </c>
      <c r="AA48" s="118">
        <f t="shared" si="43"/>
        <v>0</v>
      </c>
      <c r="AB48" s="118">
        <f t="shared" si="43"/>
        <v>0</v>
      </c>
      <c r="AC48" s="118">
        <f t="shared" si="43"/>
        <v>0</v>
      </c>
      <c r="AD48" s="118">
        <f t="shared" si="42"/>
        <v>0</v>
      </c>
    </row>
    <row r="49" spans="12:30" x14ac:dyDescent="0.35">
      <c r="M49" s="130">
        <v>0.45</v>
      </c>
      <c r="N49" s="118">
        <f t="shared" si="43"/>
        <v>0</v>
      </c>
      <c r="O49" s="118">
        <f t="shared" si="43"/>
        <v>0</v>
      </c>
      <c r="P49" s="118">
        <f t="shared" si="43"/>
        <v>0</v>
      </c>
      <c r="Q49" s="118">
        <f t="shared" si="43"/>
        <v>0</v>
      </c>
      <c r="R49" s="118">
        <f t="shared" si="43"/>
        <v>0</v>
      </c>
      <c r="T49" s="118">
        <f t="shared" si="43"/>
        <v>0</v>
      </c>
      <c r="U49" s="118">
        <f t="shared" si="43"/>
        <v>0</v>
      </c>
      <c r="V49" s="118">
        <f t="shared" si="43"/>
        <v>0</v>
      </c>
      <c r="W49" s="118">
        <f t="shared" si="43"/>
        <v>0</v>
      </c>
      <c r="X49" s="118">
        <f t="shared" si="43"/>
        <v>0</v>
      </c>
      <c r="Z49" s="118">
        <f t="shared" si="42"/>
        <v>0</v>
      </c>
      <c r="AA49" s="118">
        <f t="shared" si="42"/>
        <v>0</v>
      </c>
      <c r="AB49" s="118">
        <f t="shared" si="42"/>
        <v>0</v>
      </c>
      <c r="AC49" s="118">
        <f t="shared" si="42"/>
        <v>0</v>
      </c>
      <c r="AD49" s="118">
        <f t="shared" si="42"/>
        <v>0</v>
      </c>
    </row>
    <row r="50" spans="12:30" x14ac:dyDescent="0.35">
      <c r="M50" s="130">
        <v>0.5</v>
      </c>
      <c r="N50" s="118">
        <f t="shared" si="43"/>
        <v>0</v>
      </c>
      <c r="O50" s="118">
        <f t="shared" si="43"/>
        <v>0</v>
      </c>
      <c r="P50" s="118">
        <f t="shared" si="43"/>
        <v>0</v>
      </c>
      <c r="Q50" s="118">
        <f t="shared" si="43"/>
        <v>0</v>
      </c>
      <c r="R50" s="118">
        <f t="shared" si="43"/>
        <v>0</v>
      </c>
      <c r="T50" s="118">
        <f t="shared" si="43"/>
        <v>0</v>
      </c>
      <c r="U50" s="118">
        <f t="shared" si="43"/>
        <v>0</v>
      </c>
      <c r="V50" s="118">
        <f t="shared" si="43"/>
        <v>0</v>
      </c>
      <c r="W50" s="118">
        <f t="shared" si="43"/>
        <v>0</v>
      </c>
      <c r="X50" s="118">
        <f t="shared" si="43"/>
        <v>0</v>
      </c>
      <c r="Z50" s="118">
        <f t="shared" si="42"/>
        <v>0</v>
      </c>
      <c r="AA50" s="118">
        <f t="shared" si="42"/>
        <v>0</v>
      </c>
      <c r="AB50" s="118">
        <f t="shared" si="42"/>
        <v>0</v>
      </c>
      <c r="AC50" s="118">
        <f t="shared" si="42"/>
        <v>0</v>
      </c>
      <c r="AD50" s="118">
        <f t="shared" si="42"/>
        <v>0</v>
      </c>
    </row>
    <row r="52" spans="12:30" x14ac:dyDescent="0.35">
      <c r="L52" s="60" t="s">
        <v>20</v>
      </c>
      <c r="M52" s="130">
        <v>0.05</v>
      </c>
      <c r="N52" s="122" t="e">
        <f>N41/N$16</f>
        <v>#DIV/0!</v>
      </c>
      <c r="O52" s="122" t="e">
        <f t="shared" ref="O52:R52" si="44">O41/O$16</f>
        <v>#DIV/0!</v>
      </c>
      <c r="P52" s="122" t="e">
        <f>P41/P$16</f>
        <v>#DIV/0!</v>
      </c>
      <c r="Q52" s="122" t="e">
        <f t="shared" si="44"/>
        <v>#DIV/0!</v>
      </c>
      <c r="R52" s="122" t="e">
        <f t="shared" si="44"/>
        <v>#DIV/0!</v>
      </c>
      <c r="T52" s="122" t="e">
        <f>T41/T$16</f>
        <v>#DIV/0!</v>
      </c>
      <c r="U52" s="122" t="e">
        <f t="shared" ref="U52:X52" si="45">U41/U$16</f>
        <v>#DIV/0!</v>
      </c>
      <c r="V52" s="122" t="e">
        <f t="shared" si="45"/>
        <v>#DIV/0!</v>
      </c>
      <c r="W52" s="122" t="e">
        <f t="shared" si="45"/>
        <v>#DIV/0!</v>
      </c>
      <c r="X52" s="122" t="e">
        <f t="shared" si="45"/>
        <v>#DIV/0!</v>
      </c>
      <c r="Z52" s="122" t="e">
        <f>Z41/Z$16</f>
        <v>#DIV/0!</v>
      </c>
      <c r="AA52" s="122" t="e">
        <f t="shared" ref="AA52:AD52" si="46">AA41/AA$16</f>
        <v>#DIV/0!</v>
      </c>
      <c r="AB52" s="122" t="e">
        <f t="shared" si="46"/>
        <v>#DIV/0!</v>
      </c>
      <c r="AC52" s="122" t="e">
        <f t="shared" si="46"/>
        <v>#DIV/0!</v>
      </c>
      <c r="AD52" s="122" t="e">
        <f t="shared" si="46"/>
        <v>#DIV/0!</v>
      </c>
    </row>
    <row r="53" spans="12:30" x14ac:dyDescent="0.35">
      <c r="M53" s="130">
        <v>0.1</v>
      </c>
      <c r="N53" s="122" t="e">
        <f t="shared" ref="N53:R61" si="47">N42/N$16</f>
        <v>#DIV/0!</v>
      </c>
      <c r="O53" s="122" t="e">
        <f t="shared" si="47"/>
        <v>#DIV/0!</v>
      </c>
      <c r="P53" s="122" t="e">
        <f t="shared" si="47"/>
        <v>#DIV/0!</v>
      </c>
      <c r="Q53" s="122" t="e">
        <f t="shared" si="47"/>
        <v>#DIV/0!</v>
      </c>
      <c r="R53" s="122" t="e">
        <f t="shared" si="47"/>
        <v>#DIV/0!</v>
      </c>
      <c r="T53" s="122" t="e">
        <f t="shared" ref="T53:X61" si="48">T42/T$16</f>
        <v>#DIV/0!</v>
      </c>
      <c r="U53" s="122" t="e">
        <f t="shared" si="48"/>
        <v>#DIV/0!</v>
      </c>
      <c r="V53" s="122" t="e">
        <f t="shared" si="48"/>
        <v>#DIV/0!</v>
      </c>
      <c r="W53" s="122" t="e">
        <f t="shared" si="48"/>
        <v>#DIV/0!</v>
      </c>
      <c r="X53" s="122" t="e">
        <f t="shared" si="48"/>
        <v>#DIV/0!</v>
      </c>
      <c r="Z53" s="122" t="e">
        <f t="shared" ref="Z53:AD61" si="49">Z42/Z$16</f>
        <v>#DIV/0!</v>
      </c>
      <c r="AA53" s="122" t="e">
        <f t="shared" si="49"/>
        <v>#DIV/0!</v>
      </c>
      <c r="AB53" s="122" t="e">
        <f t="shared" si="49"/>
        <v>#DIV/0!</v>
      </c>
      <c r="AC53" s="122" t="e">
        <f t="shared" si="49"/>
        <v>#DIV/0!</v>
      </c>
      <c r="AD53" s="122" t="e">
        <f t="shared" si="49"/>
        <v>#DIV/0!</v>
      </c>
    </row>
    <row r="54" spans="12:30" x14ac:dyDescent="0.35">
      <c r="M54" s="130">
        <v>0.15</v>
      </c>
      <c r="N54" s="122" t="e">
        <f t="shared" si="47"/>
        <v>#DIV/0!</v>
      </c>
      <c r="O54" s="122" t="e">
        <f t="shared" si="47"/>
        <v>#DIV/0!</v>
      </c>
      <c r="P54" s="122" t="e">
        <f t="shared" si="47"/>
        <v>#DIV/0!</v>
      </c>
      <c r="Q54" s="122" t="e">
        <f t="shared" si="47"/>
        <v>#DIV/0!</v>
      </c>
      <c r="R54" s="122" t="e">
        <f t="shared" si="47"/>
        <v>#DIV/0!</v>
      </c>
      <c r="T54" s="122" t="e">
        <f t="shared" si="48"/>
        <v>#DIV/0!</v>
      </c>
      <c r="U54" s="122" t="e">
        <f t="shared" si="48"/>
        <v>#DIV/0!</v>
      </c>
      <c r="V54" s="122" t="e">
        <f t="shared" si="48"/>
        <v>#DIV/0!</v>
      </c>
      <c r="W54" s="122" t="e">
        <f t="shared" si="48"/>
        <v>#DIV/0!</v>
      </c>
      <c r="X54" s="122" t="e">
        <f t="shared" si="48"/>
        <v>#DIV/0!</v>
      </c>
      <c r="Z54" s="122" t="e">
        <f t="shared" si="49"/>
        <v>#DIV/0!</v>
      </c>
      <c r="AA54" s="122" t="e">
        <f t="shared" si="49"/>
        <v>#DIV/0!</v>
      </c>
      <c r="AB54" s="122" t="e">
        <f t="shared" si="49"/>
        <v>#DIV/0!</v>
      </c>
      <c r="AC54" s="122" t="e">
        <f t="shared" si="49"/>
        <v>#DIV/0!</v>
      </c>
      <c r="AD54" s="122" t="e">
        <f t="shared" si="49"/>
        <v>#DIV/0!</v>
      </c>
    </row>
    <row r="55" spans="12:30" x14ac:dyDescent="0.35">
      <c r="M55" s="130">
        <v>0.2</v>
      </c>
      <c r="N55" s="122" t="e">
        <f t="shared" si="47"/>
        <v>#DIV/0!</v>
      </c>
      <c r="O55" s="122" t="e">
        <f t="shared" si="47"/>
        <v>#DIV/0!</v>
      </c>
      <c r="P55" s="122" t="e">
        <f t="shared" si="47"/>
        <v>#DIV/0!</v>
      </c>
      <c r="Q55" s="122" t="e">
        <f t="shared" si="47"/>
        <v>#DIV/0!</v>
      </c>
      <c r="R55" s="122" t="e">
        <f t="shared" si="47"/>
        <v>#DIV/0!</v>
      </c>
      <c r="T55" s="122" t="e">
        <f t="shared" si="48"/>
        <v>#DIV/0!</v>
      </c>
      <c r="U55" s="122" t="e">
        <f t="shared" si="48"/>
        <v>#DIV/0!</v>
      </c>
      <c r="V55" s="122" t="e">
        <f t="shared" si="48"/>
        <v>#DIV/0!</v>
      </c>
      <c r="W55" s="122" t="e">
        <f t="shared" si="48"/>
        <v>#DIV/0!</v>
      </c>
      <c r="X55" s="122" t="e">
        <f t="shared" si="48"/>
        <v>#DIV/0!</v>
      </c>
      <c r="Z55" s="122" t="e">
        <f t="shared" si="49"/>
        <v>#DIV/0!</v>
      </c>
      <c r="AA55" s="122" t="e">
        <f t="shared" si="49"/>
        <v>#DIV/0!</v>
      </c>
      <c r="AB55" s="122" t="e">
        <f t="shared" si="49"/>
        <v>#DIV/0!</v>
      </c>
      <c r="AC55" s="122" t="e">
        <f t="shared" si="49"/>
        <v>#DIV/0!</v>
      </c>
      <c r="AD55" s="122" t="e">
        <f t="shared" si="49"/>
        <v>#DIV/0!</v>
      </c>
    </row>
    <row r="56" spans="12:30" x14ac:dyDescent="0.35">
      <c r="M56" s="130">
        <v>0.25</v>
      </c>
      <c r="N56" s="122" t="e">
        <f t="shared" si="47"/>
        <v>#DIV/0!</v>
      </c>
      <c r="O56" s="122" t="e">
        <f t="shared" si="47"/>
        <v>#DIV/0!</v>
      </c>
      <c r="P56" s="122" t="e">
        <f t="shared" si="47"/>
        <v>#DIV/0!</v>
      </c>
      <c r="Q56" s="122" t="e">
        <f t="shared" si="47"/>
        <v>#DIV/0!</v>
      </c>
      <c r="R56" s="122" t="e">
        <f t="shared" si="47"/>
        <v>#DIV/0!</v>
      </c>
      <c r="T56" s="122" t="e">
        <f t="shared" si="48"/>
        <v>#DIV/0!</v>
      </c>
      <c r="U56" s="122" t="e">
        <f t="shared" si="48"/>
        <v>#DIV/0!</v>
      </c>
      <c r="V56" s="122" t="e">
        <f t="shared" si="48"/>
        <v>#DIV/0!</v>
      </c>
      <c r="W56" s="122" t="e">
        <f t="shared" si="48"/>
        <v>#DIV/0!</v>
      </c>
      <c r="X56" s="122" t="e">
        <f t="shared" si="48"/>
        <v>#DIV/0!</v>
      </c>
      <c r="Z56" s="122" t="e">
        <f t="shared" si="49"/>
        <v>#DIV/0!</v>
      </c>
      <c r="AA56" s="122" t="e">
        <f t="shared" si="49"/>
        <v>#DIV/0!</v>
      </c>
      <c r="AB56" s="122" t="e">
        <f t="shared" si="49"/>
        <v>#DIV/0!</v>
      </c>
      <c r="AC56" s="122" t="e">
        <f t="shared" si="49"/>
        <v>#DIV/0!</v>
      </c>
      <c r="AD56" s="122" t="e">
        <f t="shared" si="49"/>
        <v>#DIV/0!</v>
      </c>
    </row>
    <row r="57" spans="12:30" x14ac:dyDescent="0.35">
      <c r="M57" s="130">
        <v>0.3</v>
      </c>
      <c r="N57" s="122" t="e">
        <f t="shared" si="47"/>
        <v>#DIV/0!</v>
      </c>
      <c r="O57" s="122" t="e">
        <f t="shared" si="47"/>
        <v>#DIV/0!</v>
      </c>
      <c r="P57" s="122" t="e">
        <f>P46/P$16</f>
        <v>#DIV/0!</v>
      </c>
      <c r="Q57" s="122" t="e">
        <f t="shared" si="47"/>
        <v>#DIV/0!</v>
      </c>
      <c r="R57" s="122" t="e">
        <f t="shared" si="47"/>
        <v>#DIV/0!</v>
      </c>
      <c r="T57" s="122" t="e">
        <f t="shared" si="48"/>
        <v>#DIV/0!</v>
      </c>
      <c r="U57" s="122" t="e">
        <f t="shared" si="48"/>
        <v>#DIV/0!</v>
      </c>
      <c r="V57" s="122" t="e">
        <f t="shared" si="48"/>
        <v>#DIV/0!</v>
      </c>
      <c r="W57" s="122" t="e">
        <f t="shared" si="48"/>
        <v>#DIV/0!</v>
      </c>
      <c r="X57" s="122" t="e">
        <f t="shared" si="48"/>
        <v>#DIV/0!</v>
      </c>
      <c r="Z57" s="122" t="e">
        <f t="shared" si="49"/>
        <v>#DIV/0!</v>
      </c>
      <c r="AA57" s="122" t="e">
        <f t="shared" si="49"/>
        <v>#DIV/0!</v>
      </c>
      <c r="AB57" s="122" t="e">
        <f t="shared" si="49"/>
        <v>#DIV/0!</v>
      </c>
      <c r="AC57" s="122" t="e">
        <f t="shared" si="49"/>
        <v>#DIV/0!</v>
      </c>
      <c r="AD57" s="122" t="e">
        <f t="shared" si="49"/>
        <v>#DIV/0!</v>
      </c>
    </row>
    <row r="58" spans="12:30" x14ac:dyDescent="0.35">
      <c r="M58" s="130">
        <v>0.35</v>
      </c>
      <c r="N58" s="122" t="e">
        <f t="shared" si="47"/>
        <v>#DIV/0!</v>
      </c>
      <c r="O58" s="122" t="e">
        <f t="shared" si="47"/>
        <v>#DIV/0!</v>
      </c>
      <c r="P58" s="122" t="e">
        <f t="shared" si="47"/>
        <v>#DIV/0!</v>
      </c>
      <c r="Q58" s="122" t="e">
        <f t="shared" si="47"/>
        <v>#DIV/0!</v>
      </c>
      <c r="R58" s="122" t="e">
        <f t="shared" si="47"/>
        <v>#DIV/0!</v>
      </c>
      <c r="T58" s="122" t="e">
        <f t="shared" si="48"/>
        <v>#DIV/0!</v>
      </c>
      <c r="U58" s="122" t="e">
        <f t="shared" si="48"/>
        <v>#DIV/0!</v>
      </c>
      <c r="V58" s="122" t="e">
        <f t="shared" si="48"/>
        <v>#DIV/0!</v>
      </c>
      <c r="W58" s="122" t="e">
        <f t="shared" si="48"/>
        <v>#DIV/0!</v>
      </c>
      <c r="X58" s="122" t="e">
        <f t="shared" si="48"/>
        <v>#DIV/0!</v>
      </c>
      <c r="Z58" s="122" t="e">
        <f t="shared" si="49"/>
        <v>#DIV/0!</v>
      </c>
      <c r="AA58" s="122" t="e">
        <f t="shared" si="49"/>
        <v>#DIV/0!</v>
      </c>
      <c r="AB58" s="122" t="e">
        <f t="shared" si="49"/>
        <v>#DIV/0!</v>
      </c>
      <c r="AC58" s="122" t="e">
        <f t="shared" si="49"/>
        <v>#DIV/0!</v>
      </c>
      <c r="AD58" s="122" t="e">
        <f t="shared" si="49"/>
        <v>#DIV/0!</v>
      </c>
    </row>
    <row r="59" spans="12:30" x14ac:dyDescent="0.35">
      <c r="M59" s="130">
        <v>0.4</v>
      </c>
      <c r="N59" s="122" t="e">
        <f t="shared" si="47"/>
        <v>#DIV/0!</v>
      </c>
      <c r="O59" s="122" t="e">
        <f t="shared" si="47"/>
        <v>#DIV/0!</v>
      </c>
      <c r="P59" s="122" t="e">
        <f t="shared" si="47"/>
        <v>#DIV/0!</v>
      </c>
      <c r="Q59" s="122" t="e">
        <f t="shared" si="47"/>
        <v>#DIV/0!</v>
      </c>
      <c r="R59" s="122" t="e">
        <f t="shared" si="47"/>
        <v>#DIV/0!</v>
      </c>
      <c r="T59" s="122" t="e">
        <f t="shared" si="48"/>
        <v>#DIV/0!</v>
      </c>
      <c r="U59" s="122" t="e">
        <f t="shared" si="48"/>
        <v>#DIV/0!</v>
      </c>
      <c r="V59" s="122" t="e">
        <f t="shared" si="48"/>
        <v>#DIV/0!</v>
      </c>
      <c r="W59" s="122" t="e">
        <f t="shared" si="48"/>
        <v>#DIV/0!</v>
      </c>
      <c r="X59" s="122" t="e">
        <f t="shared" si="48"/>
        <v>#DIV/0!</v>
      </c>
      <c r="Z59" s="122" t="e">
        <f t="shared" si="49"/>
        <v>#DIV/0!</v>
      </c>
      <c r="AA59" s="122" t="e">
        <f t="shared" si="49"/>
        <v>#DIV/0!</v>
      </c>
      <c r="AB59" s="122" t="e">
        <f t="shared" si="49"/>
        <v>#DIV/0!</v>
      </c>
      <c r="AC59" s="122" t="e">
        <f t="shared" si="49"/>
        <v>#DIV/0!</v>
      </c>
      <c r="AD59" s="122" t="e">
        <f t="shared" si="49"/>
        <v>#DIV/0!</v>
      </c>
    </row>
    <row r="60" spans="12:30" x14ac:dyDescent="0.35">
      <c r="M60" s="130">
        <v>0.45</v>
      </c>
      <c r="N60" s="122" t="e">
        <f t="shared" si="47"/>
        <v>#DIV/0!</v>
      </c>
      <c r="O60" s="122" t="e">
        <f t="shared" si="47"/>
        <v>#DIV/0!</v>
      </c>
      <c r="P60" s="122" t="e">
        <f t="shared" si="47"/>
        <v>#DIV/0!</v>
      </c>
      <c r="Q60" s="122" t="e">
        <f t="shared" si="47"/>
        <v>#DIV/0!</v>
      </c>
      <c r="R60" s="122" t="e">
        <f t="shared" si="47"/>
        <v>#DIV/0!</v>
      </c>
      <c r="T60" s="122" t="e">
        <f t="shared" si="48"/>
        <v>#DIV/0!</v>
      </c>
      <c r="U60" s="122" t="e">
        <f t="shared" si="48"/>
        <v>#DIV/0!</v>
      </c>
      <c r="V60" s="122" t="e">
        <f t="shared" si="48"/>
        <v>#DIV/0!</v>
      </c>
      <c r="W60" s="122" t="e">
        <f t="shared" si="48"/>
        <v>#DIV/0!</v>
      </c>
      <c r="X60" s="122" t="e">
        <f t="shared" si="48"/>
        <v>#DIV/0!</v>
      </c>
      <c r="Z60" s="122" t="e">
        <f t="shared" si="49"/>
        <v>#DIV/0!</v>
      </c>
      <c r="AA60" s="122" t="e">
        <f t="shared" si="49"/>
        <v>#DIV/0!</v>
      </c>
      <c r="AB60" s="122" t="e">
        <f t="shared" si="49"/>
        <v>#DIV/0!</v>
      </c>
      <c r="AC60" s="122" t="e">
        <f t="shared" si="49"/>
        <v>#DIV/0!</v>
      </c>
      <c r="AD60" s="122" t="e">
        <f t="shared" si="49"/>
        <v>#DIV/0!</v>
      </c>
    </row>
    <row r="61" spans="12:30" x14ac:dyDescent="0.35">
      <c r="M61" s="130">
        <v>0.5</v>
      </c>
      <c r="N61" s="122" t="e">
        <f t="shared" si="47"/>
        <v>#DIV/0!</v>
      </c>
      <c r="O61" s="122" t="e">
        <f t="shared" si="47"/>
        <v>#DIV/0!</v>
      </c>
      <c r="P61" s="122" t="e">
        <f t="shared" si="47"/>
        <v>#DIV/0!</v>
      </c>
      <c r="Q61" s="122" t="e">
        <f t="shared" si="47"/>
        <v>#DIV/0!</v>
      </c>
      <c r="R61" s="122" t="e">
        <f t="shared" si="47"/>
        <v>#DIV/0!</v>
      </c>
      <c r="T61" s="122" t="e">
        <f t="shared" si="48"/>
        <v>#DIV/0!</v>
      </c>
      <c r="U61" s="122" t="e">
        <f t="shared" si="48"/>
        <v>#DIV/0!</v>
      </c>
      <c r="V61" s="122" t="e">
        <f t="shared" si="48"/>
        <v>#DIV/0!</v>
      </c>
      <c r="W61" s="122" t="e">
        <f t="shared" si="48"/>
        <v>#DIV/0!</v>
      </c>
      <c r="X61" s="122" t="e">
        <f t="shared" si="48"/>
        <v>#DIV/0!</v>
      </c>
      <c r="Z61" s="122" t="e">
        <f t="shared" si="49"/>
        <v>#DIV/0!</v>
      </c>
      <c r="AA61" s="122" t="e">
        <f t="shared" si="49"/>
        <v>#DIV/0!</v>
      </c>
      <c r="AB61" s="122" t="e">
        <f t="shared" si="49"/>
        <v>#DIV/0!</v>
      </c>
      <c r="AC61" s="122" t="e">
        <f t="shared" si="49"/>
        <v>#DIV/0!</v>
      </c>
      <c r="AD61" s="122" t="e">
        <f t="shared" si="49"/>
        <v>#DIV/0!</v>
      </c>
    </row>
  </sheetData>
  <sheetProtection algorithmName="SHA-512" hashValue="SAQq6quhnL4ZFsoTQiDoduznSPAItAMcdc1c8+kd/TDveU5aSrs0W+VANX07Yi0b/8mE65qmcIEXROuSD6WuzA==" saltValue="lAyvTDPkppaD8kW2glERxg==" spinCount="100000" sheet="1" objects="1" scenarios="1"/>
  <hyperlinks>
    <hyperlink ref="E30" location="'Results&amp;ScenariosDRT4'!A1" display="Results&amp;ScenariosDRT4" xr:uid="{708311A2-7925-4993-9A5E-F06818FFC09E}"/>
  </hyperlinks>
  <pageMargins left="0.7" right="0.7" top="0.75" bottom="0.75" header="0.3" footer="0.3"/>
  <ignoredErrors>
    <ignoredError sqref="E5 E15" unlockedFormula="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D4E067-B07A-4733-9200-BE7E8E980C1A}">
  <dimension ref="B2:X72"/>
  <sheetViews>
    <sheetView zoomScale="70" zoomScaleNormal="70" workbookViewId="0">
      <pane ySplit="2" topLeftCell="A3" activePane="bottomLeft" state="frozen"/>
      <selection pane="bottomLeft" activeCell="D14" sqref="D14"/>
    </sheetView>
  </sheetViews>
  <sheetFormatPr defaultRowHeight="14.5" x14ac:dyDescent="0.35"/>
  <cols>
    <col min="2" max="2" width="30.6328125" customWidth="1"/>
    <col min="3" max="3" width="10" customWidth="1"/>
    <col min="4" max="8" width="12.6328125" customWidth="1"/>
    <col min="10" max="10" width="30.6328125" customWidth="1"/>
    <col min="11" max="11" width="10" customWidth="1"/>
    <col min="12" max="16" width="12.6328125" customWidth="1"/>
    <col min="18" max="18" width="30.6328125" customWidth="1"/>
    <col min="19" max="19" width="10" customWidth="1"/>
    <col min="20" max="24" width="12.6328125" customWidth="1"/>
  </cols>
  <sheetData>
    <row r="2" spans="2:24" s="3" customFormat="1" x14ac:dyDescent="0.35">
      <c r="B2" s="36" t="s">
        <v>68</v>
      </c>
      <c r="C2" s="36"/>
      <c r="D2" s="37"/>
      <c r="E2" s="37"/>
      <c r="F2" s="36"/>
      <c r="G2" s="36"/>
      <c r="H2" s="36"/>
      <c r="J2" s="36" t="s">
        <v>69</v>
      </c>
      <c r="K2" s="36"/>
      <c r="L2" s="36"/>
      <c r="M2" s="36"/>
      <c r="N2" s="36"/>
      <c r="O2" s="36"/>
      <c r="P2" s="36"/>
      <c r="R2" s="36" t="s">
        <v>70</v>
      </c>
      <c r="S2" s="36"/>
      <c r="T2" s="36"/>
      <c r="U2" s="36"/>
      <c r="V2" s="36"/>
      <c r="W2" s="36"/>
      <c r="X2" s="36"/>
    </row>
    <row r="4" spans="2:24" x14ac:dyDescent="0.35">
      <c r="D4" t="s">
        <v>7</v>
      </c>
      <c r="E4" t="s">
        <v>44</v>
      </c>
      <c r="F4" t="s">
        <v>95</v>
      </c>
      <c r="G4" t="s">
        <v>46</v>
      </c>
      <c r="H4" t="s">
        <v>47</v>
      </c>
      <c r="L4" t="s">
        <v>7</v>
      </c>
      <c r="M4" t="s">
        <v>44</v>
      </c>
      <c r="N4" t="s">
        <v>95</v>
      </c>
      <c r="O4" t="s">
        <v>46</v>
      </c>
      <c r="P4" t="s">
        <v>47</v>
      </c>
      <c r="T4" t="s">
        <v>7</v>
      </c>
      <c r="U4" t="s">
        <v>44</v>
      </c>
      <c r="V4" t="s">
        <v>95</v>
      </c>
      <c r="W4" t="s">
        <v>46</v>
      </c>
      <c r="X4" t="s">
        <v>47</v>
      </c>
    </row>
    <row r="5" spans="2:24" x14ac:dyDescent="0.35">
      <c r="B5" s="2" t="s">
        <v>8</v>
      </c>
      <c r="C5" s="2" t="s">
        <v>32</v>
      </c>
      <c r="D5" s="23">
        <f>PT!N7</f>
        <v>0</v>
      </c>
      <c r="E5" s="23">
        <f>PT!O7</f>
        <v>0</v>
      </c>
      <c r="F5" s="23">
        <f>PT!P7</f>
        <v>0</v>
      </c>
      <c r="G5" s="23">
        <f>PT!Q7</f>
        <v>0</v>
      </c>
      <c r="H5" s="23">
        <f>PT!R7</f>
        <v>0</v>
      </c>
      <c r="J5" s="2" t="s">
        <v>8</v>
      </c>
      <c r="K5" s="2" t="s">
        <v>32</v>
      </c>
      <c r="L5" s="23">
        <f>PT!T7</f>
        <v>0</v>
      </c>
      <c r="M5" s="23">
        <f>PT!U7</f>
        <v>0</v>
      </c>
      <c r="N5" s="23">
        <f>PT!V7</f>
        <v>0</v>
      </c>
      <c r="O5" s="23">
        <f>PT!W7</f>
        <v>0</v>
      </c>
      <c r="P5" s="23">
        <f>PT!X7</f>
        <v>0</v>
      </c>
      <c r="R5" s="2" t="s">
        <v>8</v>
      </c>
      <c r="S5" s="2" t="s">
        <v>32</v>
      </c>
      <c r="T5" s="23">
        <f>PT!Z7</f>
        <v>0</v>
      </c>
      <c r="U5" s="23">
        <f>PT!AA7</f>
        <v>0</v>
      </c>
      <c r="V5" s="23">
        <f>PT!AB7</f>
        <v>0</v>
      </c>
      <c r="W5" s="23">
        <f>PT!AC7</f>
        <v>0</v>
      </c>
      <c r="X5" s="23">
        <f>PT!AD7</f>
        <v>0</v>
      </c>
    </row>
    <row r="6" spans="2:24" x14ac:dyDescent="0.35">
      <c r="B6" s="2" t="s">
        <v>34</v>
      </c>
      <c r="C6" s="2" t="s">
        <v>37</v>
      </c>
      <c r="D6" s="23">
        <f>PT!N8</f>
        <v>0</v>
      </c>
      <c r="E6" s="23">
        <f>PT!O8</f>
        <v>0</v>
      </c>
      <c r="F6" s="23">
        <f>PT!P8</f>
        <v>0</v>
      </c>
      <c r="G6" s="23">
        <f>PT!Q8</f>
        <v>0</v>
      </c>
      <c r="H6" s="23">
        <f>PT!R8</f>
        <v>0</v>
      </c>
      <c r="J6" s="2" t="s">
        <v>34</v>
      </c>
      <c r="K6" s="2" t="s">
        <v>37</v>
      </c>
      <c r="L6" s="23">
        <f>PT!T8</f>
        <v>0</v>
      </c>
      <c r="M6" s="23">
        <f>PT!U8</f>
        <v>0</v>
      </c>
      <c r="N6" s="23">
        <f>PT!V8</f>
        <v>0</v>
      </c>
      <c r="O6" s="23">
        <f>PT!W8</f>
        <v>0</v>
      </c>
      <c r="P6" s="23">
        <f>PT!X8</f>
        <v>0</v>
      </c>
      <c r="R6" s="2" t="s">
        <v>34</v>
      </c>
      <c r="S6" s="2" t="s">
        <v>37</v>
      </c>
      <c r="T6" s="23">
        <f>PT!Z8</f>
        <v>0</v>
      </c>
      <c r="U6" s="23">
        <f>PT!AA8</f>
        <v>0</v>
      </c>
      <c r="V6" s="23">
        <f>PT!AB8</f>
        <v>0</v>
      </c>
      <c r="W6" s="23">
        <f>PT!AC8</f>
        <v>0</v>
      </c>
      <c r="X6" s="23">
        <f>PT!AD8</f>
        <v>0</v>
      </c>
    </row>
    <row r="7" spans="2:24" x14ac:dyDescent="0.35">
      <c r="B7" s="2" t="s">
        <v>38</v>
      </c>
      <c r="C7" s="2" t="s">
        <v>18</v>
      </c>
      <c r="D7" s="23">
        <f>PT!N16</f>
        <v>0</v>
      </c>
      <c r="E7" s="23">
        <f>PT!O16</f>
        <v>0</v>
      </c>
      <c r="F7" s="23">
        <f>PT!P16</f>
        <v>0</v>
      </c>
      <c r="G7" s="23">
        <f>PT!Q16</f>
        <v>0</v>
      </c>
      <c r="H7" s="23">
        <f>PT!R16</f>
        <v>0</v>
      </c>
      <c r="J7" s="2" t="s">
        <v>38</v>
      </c>
      <c r="K7" s="2" t="s">
        <v>18</v>
      </c>
      <c r="L7" s="23">
        <f>PT!T16</f>
        <v>0</v>
      </c>
      <c r="M7" s="23">
        <f>PT!U16</f>
        <v>0</v>
      </c>
      <c r="N7" s="23">
        <f>PT!V16</f>
        <v>0</v>
      </c>
      <c r="O7" s="23">
        <f>PT!W16</f>
        <v>0</v>
      </c>
      <c r="P7" s="23">
        <f>PT!X16</f>
        <v>0</v>
      </c>
      <c r="R7" s="2" t="s">
        <v>38</v>
      </c>
      <c r="S7" s="2" t="s">
        <v>18</v>
      </c>
      <c r="T7" s="23">
        <f>PT!Z16</f>
        <v>0</v>
      </c>
      <c r="U7" s="23">
        <f>PT!AA16</f>
        <v>0</v>
      </c>
      <c r="V7" s="23">
        <f>PT!AB16</f>
        <v>0</v>
      </c>
      <c r="W7" s="23">
        <f>PT!AC16</f>
        <v>0</v>
      </c>
      <c r="X7" s="23">
        <f>PT!AD16</f>
        <v>0</v>
      </c>
    </row>
    <row r="8" spans="2:24" x14ac:dyDescent="0.35">
      <c r="B8" s="2" t="s">
        <v>35</v>
      </c>
      <c r="C8" s="2" t="s">
        <v>36</v>
      </c>
      <c r="D8" s="23">
        <f>PT!N17</f>
        <v>0</v>
      </c>
      <c r="E8" s="23">
        <f>PT!O17</f>
        <v>0</v>
      </c>
      <c r="F8" s="23">
        <f>PT!P17</f>
        <v>0</v>
      </c>
      <c r="G8" s="23">
        <f>PT!Q17</f>
        <v>0</v>
      </c>
      <c r="H8" s="23">
        <f>PT!R17</f>
        <v>0</v>
      </c>
      <c r="J8" s="2" t="s">
        <v>35</v>
      </c>
      <c r="K8" s="2" t="s">
        <v>36</v>
      </c>
      <c r="L8" s="23">
        <f>PT!T17</f>
        <v>0</v>
      </c>
      <c r="M8" s="23">
        <f>PT!U17</f>
        <v>0</v>
      </c>
      <c r="N8" s="23">
        <f>PT!V17</f>
        <v>0</v>
      </c>
      <c r="O8" s="23">
        <f>PT!W17</f>
        <v>0</v>
      </c>
      <c r="P8" s="23">
        <f>PT!X17</f>
        <v>0</v>
      </c>
      <c r="R8" s="2" t="s">
        <v>35</v>
      </c>
      <c r="S8" s="2" t="s">
        <v>36</v>
      </c>
      <c r="T8" s="23">
        <f>PT!Z17</f>
        <v>0</v>
      </c>
      <c r="U8" s="23">
        <f>PT!AA17</f>
        <v>0</v>
      </c>
      <c r="V8" s="23">
        <f>PT!AB17</f>
        <v>0</v>
      </c>
      <c r="W8" s="23">
        <f>PT!AC17</f>
        <v>0</v>
      </c>
      <c r="X8" s="23">
        <f>PT!AD17</f>
        <v>0</v>
      </c>
    </row>
    <row r="9" spans="2:24" x14ac:dyDescent="0.35">
      <c r="B9" s="2" t="s">
        <v>109</v>
      </c>
      <c r="C9" s="2" t="s">
        <v>110</v>
      </c>
      <c r="D9" s="23" t="e">
        <f>D7/D8</f>
        <v>#DIV/0!</v>
      </c>
      <c r="E9" s="23" t="e">
        <f t="shared" ref="E9:G9" si="0">E7/E8</f>
        <v>#DIV/0!</v>
      </c>
      <c r="F9" s="23" t="e">
        <f t="shared" si="0"/>
        <v>#DIV/0!</v>
      </c>
      <c r="G9" s="23" t="e">
        <f t="shared" si="0"/>
        <v>#DIV/0!</v>
      </c>
      <c r="H9" s="23" t="e">
        <f>H7/H8</f>
        <v>#DIV/0!</v>
      </c>
      <c r="J9" s="2" t="s">
        <v>109</v>
      </c>
      <c r="K9" s="2" t="s">
        <v>110</v>
      </c>
      <c r="L9" s="23" t="e">
        <f>L7/L8</f>
        <v>#DIV/0!</v>
      </c>
      <c r="M9" s="23" t="e">
        <f t="shared" ref="M9" si="1">M7/M8</f>
        <v>#DIV/0!</v>
      </c>
      <c r="N9" s="23" t="e">
        <f t="shared" ref="N9" si="2">N7/N8</f>
        <v>#DIV/0!</v>
      </c>
      <c r="O9" s="23" t="e">
        <f t="shared" ref="O9" si="3">O7/O8</f>
        <v>#DIV/0!</v>
      </c>
      <c r="P9" s="23" t="e">
        <f t="shared" ref="P9" si="4">P7/P8</f>
        <v>#DIV/0!</v>
      </c>
      <c r="R9" s="2" t="s">
        <v>109</v>
      </c>
      <c r="S9" s="2" t="s">
        <v>110</v>
      </c>
      <c r="T9" s="23" t="e">
        <f>T7/T8</f>
        <v>#DIV/0!</v>
      </c>
      <c r="U9" s="23" t="e">
        <f t="shared" ref="U9" si="5">U7/U8</f>
        <v>#DIV/0!</v>
      </c>
      <c r="V9" s="23" t="e">
        <f t="shared" ref="V9" si="6">V7/V8</f>
        <v>#DIV/0!</v>
      </c>
      <c r="W9" s="23" t="e">
        <f t="shared" ref="W9" si="7">W7/W8</f>
        <v>#DIV/0!</v>
      </c>
      <c r="X9" s="23" t="e">
        <f t="shared" ref="X9" si="8">X7/X8</f>
        <v>#DIV/0!</v>
      </c>
    </row>
    <row r="10" spans="2:24" s="3" customFormat="1" x14ac:dyDescent="0.35">
      <c r="B10" s="31" t="s">
        <v>20</v>
      </c>
      <c r="C10" s="31" t="s">
        <v>90</v>
      </c>
      <c r="D10" s="34" t="e">
        <f>PT!N18</f>
        <v>#DIV/0!</v>
      </c>
      <c r="E10" s="34" t="e">
        <f>PT!O18</f>
        <v>#DIV/0!</v>
      </c>
      <c r="F10" s="34" t="e">
        <f>PT!P18</f>
        <v>#DIV/0!</v>
      </c>
      <c r="G10" s="34" t="e">
        <f>PT!Q18</f>
        <v>#DIV/0!</v>
      </c>
      <c r="H10" s="34" t="e">
        <f>PT!R18</f>
        <v>#DIV/0!</v>
      </c>
      <c r="J10" s="31" t="s">
        <v>20</v>
      </c>
      <c r="K10" s="31" t="s">
        <v>90</v>
      </c>
      <c r="L10" s="34" t="e">
        <f>PT!T18</f>
        <v>#DIV/0!</v>
      </c>
      <c r="M10" s="34" t="e">
        <f>PT!U18</f>
        <v>#DIV/0!</v>
      </c>
      <c r="N10" s="34" t="e">
        <f>PT!V18</f>
        <v>#DIV/0!</v>
      </c>
      <c r="O10" s="34" t="e">
        <f>PT!W18</f>
        <v>#DIV/0!</v>
      </c>
      <c r="P10" s="34" t="e">
        <f>PT!X18</f>
        <v>#DIV/0!</v>
      </c>
      <c r="R10" s="31" t="s">
        <v>20</v>
      </c>
      <c r="S10" s="31" t="s">
        <v>90</v>
      </c>
      <c r="T10" s="34" t="e">
        <f>PT!Z18</f>
        <v>#DIV/0!</v>
      </c>
      <c r="U10" s="34" t="e">
        <f>PT!AA18</f>
        <v>#DIV/0!</v>
      </c>
      <c r="V10" s="34" t="e">
        <f>PT!AB18</f>
        <v>#DIV/0!</v>
      </c>
      <c r="W10" s="34" t="e">
        <f>PT!AC18</f>
        <v>#DIV/0!</v>
      </c>
      <c r="X10" s="34" t="e">
        <f>PT!AD18</f>
        <v>#DIV/0!</v>
      </c>
    </row>
    <row r="11" spans="2:24" x14ac:dyDescent="0.35">
      <c r="D11" s="24"/>
      <c r="E11" s="24"/>
      <c r="F11" s="24"/>
      <c r="G11" s="24"/>
      <c r="H11" s="24"/>
      <c r="L11" s="24"/>
      <c r="M11" s="24"/>
      <c r="N11" s="24"/>
      <c r="O11" s="24"/>
      <c r="P11" s="24"/>
      <c r="T11" s="24"/>
      <c r="U11" s="24"/>
      <c r="V11" s="24"/>
      <c r="W11" s="24"/>
      <c r="X11" s="24"/>
    </row>
    <row r="12" spans="2:24" x14ac:dyDescent="0.35">
      <c r="D12" s="24"/>
      <c r="E12" s="24"/>
      <c r="F12" s="24"/>
      <c r="G12" s="24"/>
      <c r="H12" s="24"/>
      <c r="L12" s="24"/>
      <c r="M12" s="24"/>
      <c r="N12" s="24"/>
      <c r="O12" s="24"/>
      <c r="P12" s="24"/>
      <c r="T12" s="24"/>
      <c r="U12" s="24"/>
      <c r="V12" s="24"/>
      <c r="W12" s="24"/>
      <c r="X12" s="24"/>
    </row>
    <row r="13" spans="2:24" x14ac:dyDescent="0.35">
      <c r="D13" t="s">
        <v>7</v>
      </c>
      <c r="E13" t="s">
        <v>44</v>
      </c>
      <c r="F13" t="s">
        <v>95</v>
      </c>
      <c r="G13" t="s">
        <v>46</v>
      </c>
      <c r="H13" t="s">
        <v>47</v>
      </c>
      <c r="L13" t="s">
        <v>7</v>
      </c>
      <c r="M13" t="s">
        <v>44</v>
      </c>
      <c r="N13" t="s">
        <v>95</v>
      </c>
      <c r="O13" t="s">
        <v>46</v>
      </c>
      <c r="P13" t="s">
        <v>47</v>
      </c>
      <c r="T13" t="s">
        <v>7</v>
      </c>
      <c r="U13" t="s">
        <v>44</v>
      </c>
      <c r="V13" t="s">
        <v>95</v>
      </c>
      <c r="W13" t="s">
        <v>46</v>
      </c>
      <c r="X13" t="s">
        <v>47</v>
      </c>
    </row>
    <row r="14" spans="2:24" x14ac:dyDescent="0.35">
      <c r="B14" s="2" t="s">
        <v>104</v>
      </c>
      <c r="C14" s="2" t="s">
        <v>78</v>
      </c>
      <c r="D14" s="25" t="e">
        <f>PT!N31</f>
        <v>#DIV/0!</v>
      </c>
      <c r="E14" s="25" t="e">
        <f>PT!O31</f>
        <v>#DIV/0!</v>
      </c>
      <c r="F14" s="25" t="e">
        <f>PT!P31</f>
        <v>#DIV/0!</v>
      </c>
      <c r="G14" s="25" t="e">
        <f>PT!Q31</f>
        <v>#DIV/0!</v>
      </c>
      <c r="H14" s="25" t="e">
        <f>PT!R31</f>
        <v>#DIV/0!</v>
      </c>
      <c r="J14" s="2" t="s">
        <v>104</v>
      </c>
      <c r="K14" s="2" t="s">
        <v>78</v>
      </c>
      <c r="L14" s="25" t="e">
        <f>PT!T31</f>
        <v>#DIV/0!</v>
      </c>
      <c r="M14" s="25" t="e">
        <f>PT!U31</f>
        <v>#DIV/0!</v>
      </c>
      <c r="N14" s="25" t="e">
        <f>PT!V31</f>
        <v>#DIV/0!</v>
      </c>
      <c r="O14" s="25" t="e">
        <f>PT!W31</f>
        <v>#DIV/0!</v>
      </c>
      <c r="P14" s="25" t="e">
        <f>PT!X31</f>
        <v>#DIV/0!</v>
      </c>
      <c r="R14" s="2" t="s">
        <v>104</v>
      </c>
      <c r="S14" s="2" t="s">
        <v>78</v>
      </c>
      <c r="T14" s="25" t="e">
        <f>PT!Z31</f>
        <v>#DIV/0!</v>
      </c>
      <c r="U14" s="25" t="e">
        <f>PT!AA31</f>
        <v>#DIV/0!</v>
      </c>
      <c r="V14" s="25" t="e">
        <f>PT!AB31</f>
        <v>#DIV/0!</v>
      </c>
      <c r="W14" s="25" t="e">
        <f>PT!AC31</f>
        <v>#DIV/0!</v>
      </c>
      <c r="X14" s="25" t="e">
        <f>PT!AD31</f>
        <v>#DIV/0!</v>
      </c>
    </row>
    <row r="15" spans="2:24" s="3" customFormat="1" x14ac:dyDescent="0.35">
      <c r="B15" s="31" t="s">
        <v>107</v>
      </c>
      <c r="C15" s="31" t="s">
        <v>106</v>
      </c>
      <c r="D15" s="32" t="e">
        <f>PT!N32</f>
        <v>#DIV/0!</v>
      </c>
      <c r="E15" s="32" t="e">
        <f>PT!O32</f>
        <v>#DIV/0!</v>
      </c>
      <c r="F15" s="32" t="e">
        <f>PT!P32</f>
        <v>#DIV/0!</v>
      </c>
      <c r="G15" s="32" t="e">
        <f>PT!Q32</f>
        <v>#DIV/0!</v>
      </c>
      <c r="H15" s="32" t="e">
        <f>PT!R32</f>
        <v>#DIV/0!</v>
      </c>
      <c r="J15" s="31" t="s">
        <v>107</v>
      </c>
      <c r="K15" s="31" t="s">
        <v>106</v>
      </c>
      <c r="L15" s="32" t="e">
        <f>PT!T32</f>
        <v>#DIV/0!</v>
      </c>
      <c r="M15" s="32" t="e">
        <f>PT!U32</f>
        <v>#DIV/0!</v>
      </c>
      <c r="N15" s="32" t="e">
        <f>PT!V32</f>
        <v>#DIV/0!</v>
      </c>
      <c r="O15" s="32" t="e">
        <f>PT!W32</f>
        <v>#DIV/0!</v>
      </c>
      <c r="P15" s="32" t="e">
        <f>PT!X32</f>
        <v>#DIV/0!</v>
      </c>
      <c r="R15" s="31" t="s">
        <v>107</v>
      </c>
      <c r="S15" s="31" t="s">
        <v>106</v>
      </c>
      <c r="T15" s="32" t="e">
        <f>PT!Z32</f>
        <v>#DIV/0!</v>
      </c>
      <c r="U15" s="32" t="e">
        <f>PT!AA32</f>
        <v>#DIV/0!</v>
      </c>
      <c r="V15" s="32" t="e">
        <f>PT!AB32</f>
        <v>#DIV/0!</v>
      </c>
      <c r="W15" s="32" t="e">
        <f>PT!AC32</f>
        <v>#DIV/0!</v>
      </c>
      <c r="X15" s="32" t="e">
        <f>PT!AD32</f>
        <v>#DIV/0!</v>
      </c>
    </row>
    <row r="16" spans="2:24" x14ac:dyDescent="0.35">
      <c r="B16" s="2" t="s">
        <v>105</v>
      </c>
      <c r="C16" s="2" t="s">
        <v>78</v>
      </c>
      <c r="D16" s="25">
        <f>PT!N33</f>
        <v>0</v>
      </c>
      <c r="E16" s="25">
        <f>PT!O33</f>
        <v>0</v>
      </c>
      <c r="F16" s="25">
        <f>PT!P33</f>
        <v>0</v>
      </c>
      <c r="G16" s="25">
        <f>PT!Q33</f>
        <v>0</v>
      </c>
      <c r="H16" s="25">
        <f>PT!R33</f>
        <v>0</v>
      </c>
      <c r="J16" s="2" t="s">
        <v>105</v>
      </c>
      <c r="K16" s="2" t="s">
        <v>78</v>
      </c>
      <c r="L16" s="25">
        <f>PT!T33</f>
        <v>0</v>
      </c>
      <c r="M16" s="25">
        <f>PT!U33</f>
        <v>0</v>
      </c>
      <c r="N16" s="25">
        <f>PT!V33</f>
        <v>0</v>
      </c>
      <c r="O16" s="25">
        <f>PT!W33</f>
        <v>0</v>
      </c>
      <c r="P16" s="25">
        <f>PT!X33</f>
        <v>0</v>
      </c>
      <c r="R16" s="2" t="s">
        <v>105</v>
      </c>
      <c r="S16" s="2" t="s">
        <v>78</v>
      </c>
      <c r="T16" s="25">
        <f>PT!Z33</f>
        <v>0</v>
      </c>
      <c r="U16" s="25">
        <f>PT!AA33</f>
        <v>0</v>
      </c>
      <c r="V16" s="25">
        <f>PT!AB33</f>
        <v>0</v>
      </c>
      <c r="W16" s="25">
        <f>PT!AC33</f>
        <v>0</v>
      </c>
      <c r="X16" s="25">
        <f>PT!AD33</f>
        <v>0</v>
      </c>
    </row>
    <row r="17" spans="2:24" x14ac:dyDescent="0.35">
      <c r="B17" s="2" t="s">
        <v>101</v>
      </c>
      <c r="C17" s="2" t="s">
        <v>78</v>
      </c>
      <c r="D17" s="25" t="e">
        <f>PT!N34</f>
        <v>#DIV/0!</v>
      </c>
      <c r="E17" s="25" t="e">
        <f>PT!O34</f>
        <v>#DIV/0!</v>
      </c>
      <c r="F17" s="25" t="e">
        <f>PT!P34</f>
        <v>#DIV/0!</v>
      </c>
      <c r="G17" s="25" t="e">
        <f>PT!Q34</f>
        <v>#DIV/0!</v>
      </c>
      <c r="H17" s="25" t="e">
        <f>PT!R34</f>
        <v>#DIV/0!</v>
      </c>
      <c r="J17" s="2" t="s">
        <v>101</v>
      </c>
      <c r="K17" s="2" t="s">
        <v>78</v>
      </c>
      <c r="L17" s="25" t="e">
        <f>PT!T34</f>
        <v>#DIV/0!</v>
      </c>
      <c r="M17" s="25" t="e">
        <f>PT!U34</f>
        <v>#DIV/0!</v>
      </c>
      <c r="N17" s="25" t="e">
        <f>PT!V34</f>
        <v>#DIV/0!</v>
      </c>
      <c r="O17" s="25" t="e">
        <f>PT!W34</f>
        <v>#DIV/0!</v>
      </c>
      <c r="P17" s="25" t="e">
        <f>PT!X34</f>
        <v>#DIV/0!</v>
      </c>
      <c r="R17" s="2" t="s">
        <v>101</v>
      </c>
      <c r="S17" s="2" t="s">
        <v>78</v>
      </c>
      <c r="T17" s="25" t="e">
        <f>PT!Z34</f>
        <v>#DIV/0!</v>
      </c>
      <c r="U17" s="25" t="e">
        <f>PT!AA34</f>
        <v>#DIV/0!</v>
      </c>
      <c r="V17" s="25" t="e">
        <f>PT!AB34</f>
        <v>#DIV/0!</v>
      </c>
      <c r="W17" s="25" t="e">
        <f>PT!AC34</f>
        <v>#DIV/0!</v>
      </c>
      <c r="X17" s="25" t="e">
        <f>PT!AD34</f>
        <v>#DIV/0!</v>
      </c>
    </row>
    <row r="18" spans="2:24" s="3" customFormat="1" x14ac:dyDescent="0.35">
      <c r="B18" s="31" t="s">
        <v>108</v>
      </c>
      <c r="C18" s="31" t="s">
        <v>106</v>
      </c>
      <c r="D18" s="32" t="e">
        <f>PT!N35</f>
        <v>#DIV/0!</v>
      </c>
      <c r="E18" s="32" t="e">
        <f>PT!O35</f>
        <v>#DIV/0!</v>
      </c>
      <c r="F18" s="32" t="e">
        <f>PT!P35</f>
        <v>#DIV/0!</v>
      </c>
      <c r="G18" s="32" t="e">
        <f>PT!Q35</f>
        <v>#DIV/0!</v>
      </c>
      <c r="H18" s="32" t="e">
        <f>PT!R35</f>
        <v>#DIV/0!</v>
      </c>
      <c r="J18" s="31" t="s">
        <v>108</v>
      </c>
      <c r="K18" s="31" t="s">
        <v>106</v>
      </c>
      <c r="L18" s="32" t="e">
        <f>PT!T35</f>
        <v>#DIV/0!</v>
      </c>
      <c r="M18" s="32" t="e">
        <f>PT!U35</f>
        <v>#DIV/0!</v>
      </c>
      <c r="N18" s="32" t="e">
        <f>PT!V35</f>
        <v>#DIV/0!</v>
      </c>
      <c r="O18" s="32" t="e">
        <f>PT!W35</f>
        <v>#DIV/0!</v>
      </c>
      <c r="P18" s="32" t="e">
        <f>PT!X35</f>
        <v>#DIV/0!</v>
      </c>
      <c r="R18" s="31" t="s">
        <v>108</v>
      </c>
      <c r="S18" s="31" t="s">
        <v>106</v>
      </c>
      <c r="T18" s="32" t="e">
        <f>PT!Z35</f>
        <v>#DIV/0!</v>
      </c>
      <c r="U18" s="32" t="e">
        <f>PT!AA35</f>
        <v>#DIV/0!</v>
      </c>
      <c r="V18" s="32" t="e">
        <f>PT!AB35</f>
        <v>#DIV/0!</v>
      </c>
      <c r="W18" s="32" t="e">
        <f>PT!AC35</f>
        <v>#DIV/0!</v>
      </c>
      <c r="X18" s="32" t="e">
        <f>PT!AD35</f>
        <v>#DIV/0!</v>
      </c>
    </row>
    <row r="19" spans="2:24" s="3" customFormat="1" x14ac:dyDescent="0.35">
      <c r="B19" s="31" t="s">
        <v>102</v>
      </c>
      <c r="C19" s="31" t="s">
        <v>2</v>
      </c>
      <c r="D19" s="35" t="e">
        <f>PT!N36</f>
        <v>#DIV/0!</v>
      </c>
      <c r="E19" s="35" t="e">
        <f>PT!O36</f>
        <v>#DIV/0!</v>
      </c>
      <c r="F19" s="35" t="e">
        <f>PT!P36</f>
        <v>#DIV/0!</v>
      </c>
      <c r="G19" s="35" t="e">
        <f>PT!Q36</f>
        <v>#DIV/0!</v>
      </c>
      <c r="H19" s="35" t="e">
        <f>PT!R36</f>
        <v>#DIV/0!</v>
      </c>
      <c r="J19" s="31" t="s">
        <v>102</v>
      </c>
      <c r="K19" s="31" t="s">
        <v>2</v>
      </c>
      <c r="L19" s="35" t="e">
        <f>PT!T36</f>
        <v>#DIV/0!</v>
      </c>
      <c r="M19" s="35" t="e">
        <f>PT!U36</f>
        <v>#DIV/0!</v>
      </c>
      <c r="N19" s="35" t="e">
        <f>PT!V36</f>
        <v>#DIV/0!</v>
      </c>
      <c r="O19" s="35" t="e">
        <f>PT!W36</f>
        <v>#DIV/0!</v>
      </c>
      <c r="P19" s="35" t="e">
        <f>PT!X36</f>
        <v>#DIV/0!</v>
      </c>
      <c r="R19" s="31" t="s">
        <v>102</v>
      </c>
      <c r="S19" s="31" t="s">
        <v>2</v>
      </c>
      <c r="T19" s="35" t="e">
        <f>PT!Z36</f>
        <v>#DIV/0!</v>
      </c>
      <c r="U19" s="35" t="e">
        <f>PT!AA36</f>
        <v>#DIV/0!</v>
      </c>
      <c r="V19" s="35" t="e">
        <f>PT!AB36</f>
        <v>#DIV/0!</v>
      </c>
      <c r="W19" s="35" t="e">
        <f>PT!AC36</f>
        <v>#DIV/0!</v>
      </c>
      <c r="X19" s="35" t="e">
        <f>PT!AD36</f>
        <v>#DIV/0!</v>
      </c>
    </row>
    <row r="20" spans="2:24" x14ac:dyDescent="0.35">
      <c r="D20" s="22"/>
    </row>
    <row r="38" spans="2:24" s="3" customFormat="1" x14ac:dyDescent="0.35">
      <c r="B38" s="36" t="s">
        <v>124</v>
      </c>
      <c r="C38" s="36"/>
      <c r="D38" s="36"/>
      <c r="E38" s="36"/>
      <c r="F38" s="36"/>
      <c r="G38" s="36"/>
      <c r="H38" s="36"/>
      <c r="J38" s="36" t="s">
        <v>124</v>
      </c>
      <c r="K38" s="36"/>
      <c r="L38" s="36"/>
      <c r="M38" s="36"/>
      <c r="N38" s="36"/>
      <c r="O38" s="36"/>
      <c r="P38" s="36"/>
      <c r="R38" s="36" t="s">
        <v>124</v>
      </c>
      <c r="S38" s="36"/>
      <c r="T38" s="36"/>
      <c r="U38" s="36"/>
      <c r="V38" s="36"/>
      <c r="W38" s="36"/>
      <c r="X38" s="36"/>
    </row>
    <row r="39" spans="2:24" x14ac:dyDescent="0.35">
      <c r="B39" t="s">
        <v>125</v>
      </c>
      <c r="J39" t="s">
        <v>125</v>
      </c>
      <c r="R39" t="s">
        <v>125</v>
      </c>
    </row>
    <row r="40" spans="2:24" x14ac:dyDescent="0.35">
      <c r="B40" t="s">
        <v>127</v>
      </c>
      <c r="J40" t="s">
        <v>127</v>
      </c>
      <c r="R40" t="s">
        <v>127</v>
      </c>
    </row>
    <row r="42" spans="2:24" x14ac:dyDescent="0.35">
      <c r="D42" t="s">
        <v>7</v>
      </c>
      <c r="E42" t="s">
        <v>44</v>
      </c>
      <c r="F42" t="s">
        <v>95</v>
      </c>
      <c r="G42" t="s">
        <v>46</v>
      </c>
      <c r="H42" t="s">
        <v>47</v>
      </c>
      <c r="L42" t="s">
        <v>7</v>
      </c>
      <c r="M42" t="s">
        <v>44</v>
      </c>
      <c r="N42" t="s">
        <v>95</v>
      </c>
      <c r="O42" t="s">
        <v>46</v>
      </c>
      <c r="P42" t="s">
        <v>47</v>
      </c>
      <c r="T42" t="s">
        <v>7</v>
      </c>
      <c r="U42" t="s">
        <v>44</v>
      </c>
      <c r="V42" t="s">
        <v>95</v>
      </c>
      <c r="W42" t="s">
        <v>46</v>
      </c>
      <c r="X42" t="s">
        <v>47</v>
      </c>
    </row>
    <row r="43" spans="2:24" x14ac:dyDescent="0.35">
      <c r="B43" s="2" t="s">
        <v>116</v>
      </c>
      <c r="C43" s="27" t="s">
        <v>119</v>
      </c>
      <c r="D43" s="28">
        <f>D7</f>
        <v>0</v>
      </c>
      <c r="E43" s="28">
        <f>D43</f>
        <v>0</v>
      </c>
      <c r="F43" s="29">
        <f>F8*PT!$D15*1.2</f>
        <v>0</v>
      </c>
      <c r="G43" s="29">
        <f>F43</f>
        <v>0</v>
      </c>
      <c r="H43" s="29">
        <f>G43</f>
        <v>0</v>
      </c>
      <c r="J43" s="2" t="s">
        <v>116</v>
      </c>
      <c r="K43" s="27" t="s">
        <v>119</v>
      </c>
      <c r="L43" s="28">
        <f>L7</f>
        <v>0</v>
      </c>
      <c r="M43" s="28">
        <f>L43</f>
        <v>0</v>
      </c>
      <c r="N43" s="29">
        <f>N8*PT!$D15*1.2</f>
        <v>0</v>
      </c>
      <c r="O43" s="29">
        <f>N43</f>
        <v>0</v>
      </c>
      <c r="P43" s="29">
        <f>O43</f>
        <v>0</v>
      </c>
      <c r="R43" s="2" t="s">
        <v>116</v>
      </c>
      <c r="S43" s="27" t="s">
        <v>119</v>
      </c>
      <c r="T43" s="28">
        <f>T7</f>
        <v>0</v>
      </c>
      <c r="U43" s="28">
        <f>T43</f>
        <v>0</v>
      </c>
      <c r="V43" s="29">
        <f>V8*PT!$D15*1.2</f>
        <v>0</v>
      </c>
      <c r="W43" s="29">
        <f>V43</f>
        <v>0</v>
      </c>
      <c r="X43" s="29">
        <f>W43</f>
        <v>0</v>
      </c>
    </row>
    <row r="44" spans="2:24" x14ac:dyDescent="0.35">
      <c r="B44" s="2" t="s">
        <v>126</v>
      </c>
      <c r="C44" s="27" t="s">
        <v>78</v>
      </c>
      <c r="D44" s="30" t="e">
        <f>(PT!N28+PT!N30+PT!N22*'Results&amp;ScenariosPT'!D43)</f>
        <v>#DIV/0!</v>
      </c>
      <c r="E44" s="30" t="e">
        <f>(PT!O28+PT!O30+PT!O22*'Results&amp;ScenariosPT'!E43)</f>
        <v>#DIV/0!</v>
      </c>
      <c r="F44" s="30" t="e">
        <f>(PT!P28+PT!P30+PT!P22*'Results&amp;ScenariosPT'!F43)</f>
        <v>#DIV/0!</v>
      </c>
      <c r="G44" s="30" t="e">
        <f>(PT!Q28+PT!Q30+PT!Q22*'Results&amp;ScenariosPT'!G43)</f>
        <v>#DIV/0!</v>
      </c>
      <c r="H44" s="30" t="e">
        <f>(PT!R28+PT!R30+PT!R22*'Results&amp;ScenariosPT'!H43)</f>
        <v>#DIV/0!</v>
      </c>
      <c r="J44" s="2" t="s">
        <v>126</v>
      </c>
      <c r="K44" s="27" t="s">
        <v>78</v>
      </c>
      <c r="L44" s="30" t="e">
        <f>(PT!T28+PT!T30+PT!T22*'Results&amp;ScenariosPT'!L43)</f>
        <v>#DIV/0!</v>
      </c>
      <c r="M44" s="30" t="e">
        <f>(PT!U28+PT!U30+PT!U22*'Results&amp;ScenariosPT'!M43)</f>
        <v>#DIV/0!</v>
      </c>
      <c r="N44" s="30" t="e">
        <f>(PT!V28+PT!V30+PT!V22*'Results&amp;ScenariosPT'!N43)</f>
        <v>#DIV/0!</v>
      </c>
      <c r="O44" s="30" t="e">
        <f>(PT!W28+PT!W30+PT!W22*'Results&amp;ScenariosPT'!O43)</f>
        <v>#DIV/0!</v>
      </c>
      <c r="P44" s="30" t="e">
        <f>(PT!X28+PT!X30+PT!X22*'Results&amp;ScenariosPT'!P43)</f>
        <v>#DIV/0!</v>
      </c>
      <c r="R44" s="2" t="s">
        <v>126</v>
      </c>
      <c r="S44" s="27" t="s">
        <v>78</v>
      </c>
      <c r="T44" s="30" t="e">
        <f>(PT!Z28+PT!Z30+PT!Z22*'Results&amp;ScenariosPT'!T43)</f>
        <v>#DIV/0!</v>
      </c>
      <c r="U44" s="30" t="e">
        <f>(PT!AA28+PT!AA30+PT!AA22*'Results&amp;ScenariosPT'!U43)</f>
        <v>#DIV/0!</v>
      </c>
      <c r="V44" s="30" t="e">
        <f>(PT!AB28+PT!AB30+PT!AB22*'Results&amp;ScenariosPT'!V43)</f>
        <v>#DIV/0!</v>
      </c>
      <c r="W44" s="30" t="e">
        <f>(PT!AC28+PT!AC30+PT!AC22*'Results&amp;ScenariosPT'!W43)</f>
        <v>#DIV/0!</v>
      </c>
      <c r="X44" s="30" t="e">
        <f>(PT!AD28+PT!AD30+PT!AD22*'Results&amp;ScenariosPT'!X43)</f>
        <v>#DIV/0!</v>
      </c>
    </row>
    <row r="45" spans="2:24" x14ac:dyDescent="0.35">
      <c r="B45" s="2" t="s">
        <v>122</v>
      </c>
      <c r="C45" s="2" t="s">
        <v>123</v>
      </c>
      <c r="D45" s="30" t="e">
        <f>D44/D43</f>
        <v>#DIV/0!</v>
      </c>
      <c r="E45" s="30" t="e">
        <f t="shared" ref="E45:H45" si="9">E44/E43</f>
        <v>#DIV/0!</v>
      </c>
      <c r="F45" s="30" t="e">
        <f t="shared" si="9"/>
        <v>#DIV/0!</v>
      </c>
      <c r="G45" s="30" t="e">
        <f t="shared" si="9"/>
        <v>#DIV/0!</v>
      </c>
      <c r="H45" s="30" t="e">
        <f t="shared" si="9"/>
        <v>#DIV/0!</v>
      </c>
      <c r="J45" s="2" t="s">
        <v>122</v>
      </c>
      <c r="K45" s="2" t="s">
        <v>123</v>
      </c>
      <c r="L45" s="30" t="e">
        <f>L44/L43</f>
        <v>#DIV/0!</v>
      </c>
      <c r="M45" s="30" t="e">
        <f t="shared" ref="M45" si="10">M44/M43</f>
        <v>#DIV/0!</v>
      </c>
      <c r="N45" s="30" t="e">
        <f t="shared" ref="N45" si="11">N44/N43</f>
        <v>#DIV/0!</v>
      </c>
      <c r="O45" s="30" t="e">
        <f t="shared" ref="O45" si="12">O44/O43</f>
        <v>#DIV/0!</v>
      </c>
      <c r="P45" s="30" t="e">
        <f t="shared" ref="P45" si="13">P44/P43</f>
        <v>#DIV/0!</v>
      </c>
      <c r="R45" s="2" t="s">
        <v>122</v>
      </c>
      <c r="S45" s="2" t="s">
        <v>123</v>
      </c>
      <c r="T45" s="30" t="e">
        <f>T44/T43</f>
        <v>#DIV/0!</v>
      </c>
      <c r="U45" s="30" t="e">
        <f t="shared" ref="U45" si="14">U44/U43</f>
        <v>#DIV/0!</v>
      </c>
      <c r="V45" s="30" t="e">
        <f t="shared" ref="V45" si="15">V44/V43</f>
        <v>#DIV/0!</v>
      </c>
      <c r="W45" s="30" t="e">
        <f t="shared" ref="W45" si="16">W44/W43</f>
        <v>#DIV/0!</v>
      </c>
      <c r="X45" s="30" t="e">
        <f t="shared" ref="X45" si="17">X44/X43</f>
        <v>#DIV/0!</v>
      </c>
    </row>
    <row r="46" spans="2:24" x14ac:dyDescent="0.35">
      <c r="B46" s="2" t="s">
        <v>117</v>
      </c>
      <c r="C46" s="2" t="s">
        <v>78</v>
      </c>
      <c r="D46" s="30" t="e">
        <f>D44-D16</f>
        <v>#DIV/0!</v>
      </c>
      <c r="E46" s="30" t="e">
        <f t="shared" ref="E46:H46" si="18">E44-E16</f>
        <v>#DIV/0!</v>
      </c>
      <c r="F46" s="30" t="e">
        <f t="shared" si="18"/>
        <v>#DIV/0!</v>
      </c>
      <c r="G46" s="30" t="e">
        <f t="shared" si="18"/>
        <v>#DIV/0!</v>
      </c>
      <c r="H46" s="30" t="e">
        <f t="shared" si="18"/>
        <v>#DIV/0!</v>
      </c>
      <c r="J46" s="2" t="s">
        <v>117</v>
      </c>
      <c r="K46" s="2" t="s">
        <v>78</v>
      </c>
      <c r="L46" s="30" t="e">
        <f>L44-L16</f>
        <v>#DIV/0!</v>
      </c>
      <c r="M46" s="30" t="e">
        <f t="shared" ref="M46:P46" si="19">M44-M16</f>
        <v>#DIV/0!</v>
      </c>
      <c r="N46" s="30" t="e">
        <f t="shared" si="19"/>
        <v>#DIV/0!</v>
      </c>
      <c r="O46" s="30" t="e">
        <f t="shared" si="19"/>
        <v>#DIV/0!</v>
      </c>
      <c r="P46" s="30" t="e">
        <f t="shared" si="19"/>
        <v>#DIV/0!</v>
      </c>
      <c r="R46" s="2" t="s">
        <v>117</v>
      </c>
      <c r="S46" s="2" t="s">
        <v>78</v>
      </c>
      <c r="T46" s="30" t="e">
        <f>T44-T16</f>
        <v>#DIV/0!</v>
      </c>
      <c r="U46" s="30" t="e">
        <f t="shared" ref="U46:X46" si="20">U44-U16</f>
        <v>#DIV/0!</v>
      </c>
      <c r="V46" s="30" t="e">
        <f t="shared" si="20"/>
        <v>#DIV/0!</v>
      </c>
      <c r="W46" s="30" t="e">
        <f t="shared" si="20"/>
        <v>#DIV/0!</v>
      </c>
      <c r="X46" s="30" t="e">
        <f t="shared" si="20"/>
        <v>#DIV/0!</v>
      </c>
    </row>
    <row r="47" spans="2:24" x14ac:dyDescent="0.35">
      <c r="B47" s="2" t="s">
        <v>118</v>
      </c>
      <c r="C47" s="2" t="s">
        <v>106</v>
      </c>
      <c r="D47" s="30" t="e">
        <f>D46/D43</f>
        <v>#DIV/0!</v>
      </c>
      <c r="E47" s="30" t="e">
        <f t="shared" ref="E47:H47" si="21">E46/E43</f>
        <v>#DIV/0!</v>
      </c>
      <c r="F47" s="30" t="e">
        <f t="shared" si="21"/>
        <v>#DIV/0!</v>
      </c>
      <c r="G47" s="30" t="e">
        <f t="shared" si="21"/>
        <v>#DIV/0!</v>
      </c>
      <c r="H47" s="30" t="e">
        <f t="shared" si="21"/>
        <v>#DIV/0!</v>
      </c>
      <c r="J47" s="2" t="s">
        <v>118</v>
      </c>
      <c r="K47" s="2" t="s">
        <v>106</v>
      </c>
      <c r="L47" s="30" t="e">
        <f>L46/L43</f>
        <v>#DIV/0!</v>
      </c>
      <c r="M47" s="30" t="e">
        <f t="shared" ref="M47" si="22">M46/M43</f>
        <v>#DIV/0!</v>
      </c>
      <c r="N47" s="30" t="e">
        <f t="shared" ref="N47" si="23">N46/N43</f>
        <v>#DIV/0!</v>
      </c>
      <c r="O47" s="30" t="e">
        <f t="shared" ref="O47" si="24">O46/O43</f>
        <v>#DIV/0!</v>
      </c>
      <c r="P47" s="30" t="e">
        <f t="shared" ref="P47" si="25">P46/P43</f>
        <v>#DIV/0!</v>
      </c>
      <c r="R47" s="2" t="s">
        <v>118</v>
      </c>
      <c r="S47" s="2" t="s">
        <v>106</v>
      </c>
      <c r="T47" s="30" t="e">
        <f>T46/T43</f>
        <v>#DIV/0!</v>
      </c>
      <c r="U47" s="30" t="e">
        <f t="shared" ref="U47" si="26">U46/U43</f>
        <v>#DIV/0!</v>
      </c>
      <c r="V47" s="30" t="e">
        <f t="shared" ref="V47" si="27">V46/V43</f>
        <v>#DIV/0!</v>
      </c>
      <c r="W47" s="30" t="e">
        <f t="shared" ref="W47" si="28">W46/W43</f>
        <v>#DIV/0!</v>
      </c>
      <c r="X47" s="30" t="e">
        <f t="shared" ref="X47" si="29">X46/X43</f>
        <v>#DIV/0!</v>
      </c>
    </row>
    <row r="48" spans="2:24" x14ac:dyDescent="0.35">
      <c r="B48" s="31" t="s">
        <v>120</v>
      </c>
      <c r="C48" s="31" t="s">
        <v>78</v>
      </c>
      <c r="D48" s="32" t="e">
        <f>D46+D17</f>
        <v>#DIV/0!</v>
      </c>
      <c r="E48" s="32" t="e">
        <f>E46+E17</f>
        <v>#DIV/0!</v>
      </c>
      <c r="F48" s="32" t="e">
        <f>F46+F17</f>
        <v>#DIV/0!</v>
      </c>
      <c r="G48" s="32" t="e">
        <f>G46+G17</f>
        <v>#DIV/0!</v>
      </c>
      <c r="H48" s="32" t="e">
        <f>H46+H17</f>
        <v>#DIV/0!</v>
      </c>
      <c r="J48" s="31" t="s">
        <v>120</v>
      </c>
      <c r="K48" s="31" t="s">
        <v>78</v>
      </c>
      <c r="L48" s="32" t="e">
        <f>L46+L17</f>
        <v>#DIV/0!</v>
      </c>
      <c r="M48" s="32" t="e">
        <f>M46+M17</f>
        <v>#DIV/0!</v>
      </c>
      <c r="N48" s="32" t="e">
        <f>N46+N17</f>
        <v>#DIV/0!</v>
      </c>
      <c r="O48" s="32" t="e">
        <f>O46+O17</f>
        <v>#DIV/0!</v>
      </c>
      <c r="P48" s="32" t="e">
        <f>P46+P17</f>
        <v>#DIV/0!</v>
      </c>
      <c r="R48" s="31" t="s">
        <v>120</v>
      </c>
      <c r="S48" s="31" t="s">
        <v>78</v>
      </c>
      <c r="T48" s="32" t="e">
        <f>T46+T17</f>
        <v>#DIV/0!</v>
      </c>
      <c r="U48" s="32" t="e">
        <f>U46+U17</f>
        <v>#DIV/0!</v>
      </c>
      <c r="V48" s="32" t="e">
        <f>V46+V17</f>
        <v>#DIV/0!</v>
      </c>
      <c r="W48" s="32" t="e">
        <f>W46+W17</f>
        <v>#DIV/0!</v>
      </c>
      <c r="X48" s="32" t="e">
        <f>X46+X17</f>
        <v>#DIV/0!</v>
      </c>
    </row>
    <row r="49" spans="2:24" x14ac:dyDescent="0.35">
      <c r="B49" s="31" t="s">
        <v>121</v>
      </c>
      <c r="C49" s="31" t="s">
        <v>106</v>
      </c>
      <c r="D49" s="33" t="e">
        <f>D48/D43</f>
        <v>#DIV/0!</v>
      </c>
      <c r="E49" s="33" t="e">
        <f>E48/E43</f>
        <v>#DIV/0!</v>
      </c>
      <c r="F49" s="33" t="e">
        <f>F48/F43</f>
        <v>#DIV/0!</v>
      </c>
      <c r="G49" s="33" t="e">
        <f>G48/G43</f>
        <v>#DIV/0!</v>
      </c>
      <c r="H49" s="33" t="e">
        <f>H48/H43</f>
        <v>#DIV/0!</v>
      </c>
      <c r="J49" s="31" t="s">
        <v>121</v>
      </c>
      <c r="K49" s="31" t="s">
        <v>106</v>
      </c>
      <c r="L49" s="33" t="e">
        <f>L48/L43</f>
        <v>#DIV/0!</v>
      </c>
      <c r="M49" s="33" t="e">
        <f>M48/M43</f>
        <v>#DIV/0!</v>
      </c>
      <c r="N49" s="33" t="e">
        <f>N48/N43</f>
        <v>#DIV/0!</v>
      </c>
      <c r="O49" s="33" t="e">
        <f>O48/O43</f>
        <v>#DIV/0!</v>
      </c>
      <c r="P49" s="33" t="e">
        <f>P48/P43</f>
        <v>#DIV/0!</v>
      </c>
      <c r="R49" s="31" t="s">
        <v>121</v>
      </c>
      <c r="S49" s="31" t="s">
        <v>106</v>
      </c>
      <c r="T49" s="33" t="e">
        <f>T48/T43</f>
        <v>#DIV/0!</v>
      </c>
      <c r="U49" s="33" t="e">
        <f>U48/U43</f>
        <v>#DIV/0!</v>
      </c>
      <c r="V49" s="33" t="e">
        <f>V48/V43</f>
        <v>#DIV/0!</v>
      </c>
      <c r="W49" s="33" t="e">
        <f>W48/W43</f>
        <v>#DIV/0!</v>
      </c>
      <c r="X49" s="33" t="e">
        <f>X48/X43</f>
        <v>#DIV/0!</v>
      </c>
    </row>
    <row r="64" spans="2:24" ht="15" thickBot="1" x14ac:dyDescent="0.4"/>
    <row r="65" spans="2:9" ht="52.5" customHeight="1" thickBot="1" x14ac:dyDescent="0.4">
      <c r="B65" s="188" t="s">
        <v>163</v>
      </c>
      <c r="C65" s="189"/>
      <c r="D65" s="189"/>
      <c r="E65" s="189"/>
      <c r="F65" s="189"/>
      <c r="G65" s="189"/>
      <c r="H65" s="189"/>
      <c r="I65" s="190"/>
    </row>
    <row r="66" spans="2:9" ht="15" thickBot="1" x14ac:dyDescent="0.4">
      <c r="B66" s="139"/>
      <c r="C66" s="94"/>
      <c r="D66" s="94"/>
      <c r="E66" s="94"/>
      <c r="F66" s="94"/>
      <c r="G66" s="94"/>
      <c r="H66" s="94"/>
      <c r="I66" s="142"/>
    </row>
    <row r="67" spans="2:9" ht="29.5" customHeight="1" thickBot="1" x14ac:dyDescent="0.4">
      <c r="B67" s="145" t="s">
        <v>157</v>
      </c>
      <c r="C67" s="94"/>
      <c r="D67" s="179" t="s">
        <v>156</v>
      </c>
      <c r="E67" s="180"/>
      <c r="F67" s="180"/>
      <c r="G67" s="180"/>
      <c r="H67" s="181"/>
      <c r="I67" s="142"/>
    </row>
    <row r="68" spans="2:9" ht="15" thickBot="1" x14ac:dyDescent="0.4">
      <c r="B68" s="146"/>
      <c r="C68" s="94"/>
      <c r="D68" s="144"/>
      <c r="E68" s="144"/>
      <c r="F68" s="144"/>
      <c r="G68" s="144"/>
      <c r="H68" s="144"/>
      <c r="I68" s="142"/>
    </row>
    <row r="69" spans="2:9" ht="29.5" customHeight="1" thickBot="1" x14ac:dyDescent="0.4">
      <c r="B69" s="146"/>
      <c r="C69" s="94"/>
      <c r="D69" s="182" t="s">
        <v>7</v>
      </c>
      <c r="E69" s="183"/>
      <c r="F69" s="183"/>
      <c r="G69" s="183"/>
      <c r="H69" s="184"/>
      <c r="I69" s="142"/>
    </row>
    <row r="70" spans="2:9" ht="15" thickBot="1" x14ac:dyDescent="0.4">
      <c r="B70" s="146"/>
      <c r="C70" s="94"/>
      <c r="D70" s="144"/>
      <c r="E70" s="144"/>
      <c r="F70" s="144"/>
      <c r="G70" s="144"/>
      <c r="H70" s="144"/>
      <c r="I70" s="142"/>
    </row>
    <row r="71" spans="2:9" ht="29.5" customHeight="1" thickBot="1" x14ac:dyDescent="0.4">
      <c r="B71" s="145" t="s">
        <v>155</v>
      </c>
      <c r="C71" s="53"/>
      <c r="D71" s="185" t="s">
        <v>158</v>
      </c>
      <c r="E71" s="186"/>
      <c r="F71" s="186"/>
      <c r="G71" s="186"/>
      <c r="H71" s="187"/>
      <c r="I71" s="142"/>
    </row>
    <row r="72" spans="2:9" ht="15" thickBot="1" x14ac:dyDescent="0.4">
      <c r="B72" s="140"/>
      <c r="C72" s="141"/>
      <c r="D72" s="141"/>
      <c r="E72" s="141"/>
      <c r="F72" s="141"/>
      <c r="G72" s="141"/>
      <c r="H72" s="141"/>
      <c r="I72" s="143"/>
    </row>
  </sheetData>
  <sheetProtection algorithmName="SHA-512" hashValue="Aol6P5OmY7CqHFLVhliMV8TVk7SsYU/0YfmXaKpd2yY8vUvJkmVSPgcIuV+QTxJfFaAlakTG/HaBycnhEN+Wpw==" saltValue="isaHspGQp6CRXuXDUAc3Vw==" spinCount="100000" sheet="1" objects="1" scenarios="1"/>
  <mergeCells count="4">
    <mergeCell ref="D67:H67"/>
    <mergeCell ref="D69:H69"/>
    <mergeCell ref="D71:H71"/>
    <mergeCell ref="B65:I65"/>
  </mergeCells>
  <phoneticPr fontId="6" type="noConversion"/>
  <hyperlinks>
    <hyperlink ref="D67:H67" location="Start!A1" display="Start" xr:uid="{B81D3543-42A8-4CA8-8BD4-9FD6371A6F5A}"/>
    <hyperlink ref="D69:H69" location="PT!A1" display="PT" xr:uid="{DF2266C1-50F9-4209-B9EF-2F585FA5161E}"/>
    <hyperlink ref="D71:H71" location="'Fine tuning'!A1" display="Fine tune the flexibility assumptions" xr:uid="{D1EF69C0-B967-4D84-BB77-1FAC827ED4DB}"/>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17</vt:i4>
      </vt:variant>
    </vt:vector>
  </HeadingPairs>
  <TitlesOfParts>
    <vt:vector size="17" baseType="lpstr">
      <vt:lpstr>1. Instructions</vt:lpstr>
      <vt:lpstr>2. Glossary (models&amp;scenarios)</vt:lpstr>
      <vt:lpstr>Start</vt:lpstr>
      <vt:lpstr>PT</vt:lpstr>
      <vt:lpstr>DRT1</vt:lpstr>
      <vt:lpstr>DRT2</vt:lpstr>
      <vt:lpstr>DRT3</vt:lpstr>
      <vt:lpstr>DRT4</vt:lpstr>
      <vt:lpstr>Results&amp;ScenariosPT</vt:lpstr>
      <vt:lpstr>Results&amp;ScenariosDRT1</vt:lpstr>
      <vt:lpstr>Results&amp;ScenariosDRT2</vt:lpstr>
      <vt:lpstr>Results&amp;ScenariosDRT3</vt:lpstr>
      <vt:lpstr>Results&amp;ScenariosDRT4</vt:lpstr>
      <vt:lpstr>Scenarios Parameters</vt:lpstr>
      <vt:lpstr>Fine tuning</vt:lpstr>
      <vt:lpstr>lists</vt:lpstr>
      <vt:lpstr>Model_TripDistanceDistributions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Gabriele Grea</dc:creator>
  <cp:lastModifiedBy>Gabriele Grea</cp:lastModifiedBy>
  <dcterms:created xsi:type="dcterms:W3CDTF">2025-07-18T14:03:18Z</dcterms:created>
  <dcterms:modified xsi:type="dcterms:W3CDTF">2025-09-29T12:53:09Z</dcterms:modified>
</cp:coreProperties>
</file>